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"/>
    </mc:Choice>
  </mc:AlternateContent>
  <xr:revisionPtr revIDLastSave="0" documentId="8_{AE42A21D-1F21-4861-8518-5714F699E07E}" xr6:coauthVersionLast="47" xr6:coauthVersionMax="47" xr10:uidLastSave="{00000000-0000-0000-0000-000000000000}"/>
  <bookViews>
    <workbookView xWindow="-120" yWindow="-120" windowWidth="20730" windowHeight="11160" tabRatio="889" firstSheet="5" activeTab="10" xr2:uid="{6054313A-0119-4C57-82E1-7B0A7536E1B8}"/>
  </bookViews>
  <sheets>
    <sheet name="Coverpage" sheetId="41" r:id="rId1"/>
    <sheet name="Audit Trail Information" sheetId="42" r:id="rId2"/>
    <sheet name=" Capacity by Location" sheetId="35" r:id="rId3"/>
    <sheet name=" Capacity by Company" sheetId="9" r:id="rId4"/>
    <sheet name="Production by Company" sheetId="38" r:id="rId5"/>
    <sheet name="Operating Efficiency." sheetId="48" r:id="rId6"/>
    <sheet name="Demand by Application" sheetId="2" r:id="rId7"/>
    <sheet name="Demand ByType" sheetId="47" r:id="rId8"/>
    <sheet name="Demand by Sales Channel" sheetId="24" r:id="rId9"/>
    <sheet name="Demand By Grade" sheetId="46" r:id="rId10"/>
    <sheet name=" Demand-Supply Gap" sheetId="1" r:id="rId11"/>
    <sheet name="Operating Efficiency" sheetId="17" state="hidden" r:id="rId12"/>
    <sheet name="Demand By Region" sheetId="3" r:id="rId13"/>
    <sheet name="Foreign Trade" sheetId="34" r:id="rId14"/>
    <sheet name="Foreign Trade 2" sheetId="49" r:id="rId15"/>
    <sheet name="Important Links" sheetId="39" r:id="rId16"/>
    <sheet name="Company Share" sheetId="4" r:id="rId17"/>
    <sheet name="Product Overview" sheetId="40" r:id="rId18"/>
    <sheet name="About Us &amp; Disclaimer" sheetId="44" r:id="rId19"/>
    <sheet name="Sheet1" sheetId="45" r:id="rId20"/>
  </sheets>
  <definedNames>
    <definedName name="_xlnm._FilterDatabase" localSheetId="3" hidden="1">' Capacity by Company'!$A$1:$T$85</definedName>
    <definedName name="_xlnm._FilterDatabase" localSheetId="2" hidden="1">' Capacity by Location'!$A$1:$U$91</definedName>
    <definedName name="_xlnm._FilterDatabase" localSheetId="10" hidden="1">' Demand-Supply Gap'!$A$1:$U$309</definedName>
    <definedName name="_xlnm._FilterDatabase" localSheetId="16" hidden="1">'Company Share'!$A$2:$H$2</definedName>
    <definedName name="_xlnm._FilterDatabase" localSheetId="6" hidden="1">'Demand by Application'!#REF!</definedName>
    <definedName name="_xlnm._FilterDatabase" localSheetId="9" hidden="1">'Demand By Grade'!$A$1:$AK$126</definedName>
    <definedName name="_xlnm._FilterDatabase" localSheetId="12" hidden="1">'Demand By Region'!$A$1:$AJ$39</definedName>
    <definedName name="_xlnm._FilterDatabase" localSheetId="8" hidden="1">'Demand by Sales Channel'!$A$1:$R$94</definedName>
    <definedName name="_xlnm._FilterDatabase" localSheetId="7" hidden="1">'Demand ByType'!$A$1:$AM$99</definedName>
    <definedName name="_xlnm._FilterDatabase" localSheetId="5" hidden="1">'Operating Efficiency.'!$A$1:$T$88</definedName>
    <definedName name="_xlnm._FilterDatabase" localSheetId="4" hidden="1">'Production by Company'!$A$1:$T$1</definedName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L15" i="1"/>
  <c r="M15" i="1"/>
  <c r="N15" i="1"/>
  <c r="O15" i="1"/>
  <c r="P15" i="1"/>
  <c r="Q15" i="1"/>
  <c r="R15" i="1"/>
  <c r="S15" i="1"/>
  <c r="J15" i="1"/>
  <c r="J11" i="1"/>
  <c r="K11" i="1"/>
  <c r="L11" i="1"/>
  <c r="M11" i="1"/>
  <c r="N11" i="1"/>
  <c r="O11" i="1"/>
  <c r="P11" i="1"/>
  <c r="Q11" i="1"/>
  <c r="R11" i="1"/>
  <c r="S11" i="1"/>
  <c r="J4" i="3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D6" i="48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E7" i="35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D223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D222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D221" i="3"/>
  <c r="G218" i="3"/>
  <c r="K218" i="3"/>
  <c r="O218" i="3"/>
  <c r="S218" i="3"/>
  <c r="F219" i="3"/>
  <c r="G219" i="3"/>
  <c r="K219" i="3"/>
  <c r="O219" i="3"/>
  <c r="S219" i="3"/>
  <c r="E218" i="3"/>
  <c r="H218" i="3"/>
  <c r="J218" i="3"/>
  <c r="L218" i="3"/>
  <c r="M218" i="3"/>
  <c r="P218" i="3"/>
  <c r="Q218" i="3"/>
  <c r="L207" i="3"/>
  <c r="M207" i="3" s="1"/>
  <c r="N207" i="3" s="1"/>
  <c r="O207" i="3" s="1"/>
  <c r="P207" i="3" s="1"/>
  <c r="Q207" i="3" s="1"/>
  <c r="R207" i="3" s="1"/>
  <c r="S207" i="3" s="1"/>
  <c r="M202" i="3"/>
  <c r="N202" i="3"/>
  <c r="O202" i="3"/>
  <c r="P202" i="3"/>
  <c r="Q202" i="3"/>
  <c r="R202" i="3"/>
  <c r="S202" i="3"/>
  <c r="E202" i="3"/>
  <c r="F211" i="3"/>
  <c r="G211" i="3"/>
  <c r="H211" i="3"/>
  <c r="I211" i="3"/>
  <c r="E211" i="3"/>
  <c r="K169" i="3"/>
  <c r="L169" i="3" s="1"/>
  <c r="M169" i="3" s="1"/>
  <c r="N169" i="3" s="1"/>
  <c r="O169" i="3" s="1"/>
  <c r="P169" i="3" s="1"/>
  <c r="Q169" i="3" s="1"/>
  <c r="R169" i="3" s="1"/>
  <c r="S169" i="3" s="1"/>
  <c r="F189" i="3"/>
  <c r="I189" i="3"/>
  <c r="J189" i="3"/>
  <c r="K189" i="3"/>
  <c r="L189" i="3"/>
  <c r="M189" i="3"/>
  <c r="N189" i="3"/>
  <c r="O189" i="3"/>
  <c r="P189" i="3"/>
  <c r="Q189" i="3"/>
  <c r="R189" i="3"/>
  <c r="S189" i="3"/>
  <c r="I190" i="3"/>
  <c r="E189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E171" i="3"/>
  <c r="E172" i="3"/>
  <c r="E17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E154" i="3"/>
  <c r="E152" i="3" s="1"/>
  <c r="E153" i="3"/>
  <c r="C82" i="9"/>
  <c r="C83" i="38" s="1"/>
  <c r="C85" i="48" s="1"/>
  <c r="C79" i="48"/>
  <c r="C78" i="48"/>
  <c r="C76" i="48"/>
  <c r="C77" i="48"/>
  <c r="C74" i="48"/>
  <c r="C75" i="48"/>
  <c r="C71" i="48"/>
  <c r="C72" i="48"/>
  <c r="C73" i="48"/>
  <c r="C70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C57" i="48"/>
  <c r="C55" i="48"/>
  <c r="C54" i="48"/>
  <c r="C53" i="48"/>
  <c r="C52" i="48"/>
  <c r="C51" i="48"/>
  <c r="C50" i="48"/>
  <c r="C49" i="48"/>
  <c r="C47" i="48"/>
  <c r="C48" i="48"/>
  <c r="C42" i="38"/>
  <c r="C44" i="48" s="1"/>
  <c r="C43" i="38"/>
  <c r="C45" i="48" s="1"/>
  <c r="C44" i="38"/>
  <c r="C46" i="48" s="1"/>
  <c r="C41" i="38"/>
  <c r="C43" i="48" s="1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D29" i="38"/>
  <c r="D28" i="38"/>
  <c r="C27" i="48"/>
  <c r="C27" i="38" s="1"/>
  <c r="C28" i="48"/>
  <c r="C28" i="38" s="1"/>
  <c r="C29" i="48"/>
  <c r="C29" i="38" s="1"/>
  <c r="C30" i="48"/>
  <c r="C30" i="38" s="1"/>
  <c r="C31" i="48"/>
  <c r="C31" i="38" s="1"/>
  <c r="C32" i="48"/>
  <c r="C26" i="48"/>
  <c r="C24" i="48"/>
  <c r="C25" i="48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V211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BA205" i="2"/>
  <c r="BA210" i="2" s="1"/>
  <c r="AZ205" i="2"/>
  <c r="AZ210" i="2" s="1"/>
  <c r="AY205" i="2"/>
  <c r="AY210" i="2" s="1"/>
  <c r="AX205" i="2"/>
  <c r="AX210" i="2" s="1"/>
  <c r="AW205" i="2"/>
  <c r="AW210" i="2" s="1"/>
  <c r="AV205" i="2"/>
  <c r="AV210" i="2" s="1"/>
  <c r="AU205" i="2"/>
  <c r="AU210" i="2" s="1"/>
  <c r="AT205" i="2"/>
  <c r="AT210" i="2" s="1"/>
  <c r="AS205" i="2"/>
  <c r="AS210" i="2" s="1"/>
  <c r="AR205" i="2"/>
  <c r="AR210" i="2" s="1"/>
  <c r="AQ205" i="2"/>
  <c r="AQ210" i="2" s="1"/>
  <c r="AP205" i="2"/>
  <c r="AP210" i="2" s="1"/>
  <c r="AO205" i="2"/>
  <c r="AO210" i="2" s="1"/>
  <c r="AN205" i="2"/>
  <c r="AN210" i="2" s="1"/>
  <c r="AM205" i="2"/>
  <c r="AM210" i="2" s="1"/>
  <c r="AL205" i="2"/>
  <c r="AL210" i="2" s="1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BA177" i="2"/>
  <c r="BA182" i="2" s="1"/>
  <c r="AZ177" i="2"/>
  <c r="AZ182" i="2" s="1"/>
  <c r="AY177" i="2"/>
  <c r="AY182" i="2" s="1"/>
  <c r="AX177" i="2"/>
  <c r="AX182" i="2" s="1"/>
  <c r="AW177" i="2"/>
  <c r="AW182" i="2" s="1"/>
  <c r="AV177" i="2"/>
  <c r="AV182" i="2" s="1"/>
  <c r="AU177" i="2"/>
  <c r="AU182" i="2" s="1"/>
  <c r="AT177" i="2"/>
  <c r="AT182" i="2" s="1"/>
  <c r="AS177" i="2"/>
  <c r="AS182" i="2" s="1"/>
  <c r="AR177" i="2"/>
  <c r="AR182" i="2" s="1"/>
  <c r="AQ177" i="2"/>
  <c r="AQ182" i="2" s="1"/>
  <c r="AP177" i="2"/>
  <c r="AP182" i="2" s="1"/>
  <c r="AO177" i="2"/>
  <c r="AO182" i="2" s="1"/>
  <c r="AN177" i="2"/>
  <c r="AN182" i="2" s="1"/>
  <c r="AM177" i="2"/>
  <c r="AM182" i="2" s="1"/>
  <c r="AL177" i="2"/>
  <c r="AL182" i="2" s="1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V183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V155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AL154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V127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AM122" i="2"/>
  <c r="AN122" i="2"/>
  <c r="AO122" i="2"/>
  <c r="AP122" i="2"/>
  <c r="AQ122" i="2"/>
  <c r="AQ126" i="2" s="1"/>
  <c r="AR122" i="2"/>
  <c r="AS122" i="2"/>
  <c r="AT122" i="2"/>
  <c r="AU122" i="2"/>
  <c r="AU126" i="2" s="1"/>
  <c r="AV122" i="2"/>
  <c r="AW122" i="2"/>
  <c r="AX122" i="2"/>
  <c r="AY122" i="2"/>
  <c r="AY126" i="2" s="1"/>
  <c r="AZ122" i="2"/>
  <c r="BA122" i="2"/>
  <c r="AM123" i="2"/>
  <c r="AN123" i="2"/>
  <c r="AN126" i="2" s="1"/>
  <c r="AO123" i="2"/>
  <c r="AP123" i="2"/>
  <c r="AQ123" i="2"/>
  <c r="AR123" i="2"/>
  <c r="AR126" i="2" s="1"/>
  <c r="AS123" i="2"/>
  <c r="AT123" i="2"/>
  <c r="AU123" i="2"/>
  <c r="AV123" i="2"/>
  <c r="AV126" i="2" s="1"/>
  <c r="AW123" i="2"/>
  <c r="AX123" i="2"/>
  <c r="AY123" i="2"/>
  <c r="AZ123" i="2"/>
  <c r="AZ126" i="2" s="1"/>
  <c r="BA123" i="2"/>
  <c r="AM124" i="2"/>
  <c r="AN124" i="2"/>
  <c r="AO124" i="2"/>
  <c r="AO126" i="2" s="1"/>
  <c r="AP124" i="2"/>
  <c r="AQ124" i="2"/>
  <c r="AR124" i="2"/>
  <c r="AS124" i="2"/>
  <c r="AS126" i="2" s="1"/>
  <c r="AT124" i="2"/>
  <c r="AU124" i="2"/>
  <c r="AV124" i="2"/>
  <c r="AW124" i="2"/>
  <c r="AW126" i="2" s="1"/>
  <c r="AX124" i="2"/>
  <c r="AY124" i="2"/>
  <c r="AZ124" i="2"/>
  <c r="BA124" i="2"/>
  <c r="BA126" i="2" s="1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AM126" i="2"/>
  <c r="AL122" i="2"/>
  <c r="AL123" i="2"/>
  <c r="AL124" i="2"/>
  <c r="AL125" i="2"/>
  <c r="AL126" i="2" s="1"/>
  <c r="AL121" i="2"/>
  <c r="AI56" i="2"/>
  <c r="AI57" i="2" s="1"/>
  <c r="AE56" i="2"/>
  <c r="AA56" i="2"/>
  <c r="W56" i="2"/>
  <c r="X56" i="2"/>
  <c r="Y56" i="2"/>
  <c r="Z56" i="2"/>
  <c r="AB56" i="2"/>
  <c r="AC56" i="2"/>
  <c r="AD56" i="2"/>
  <c r="AF56" i="2"/>
  <c r="AG56" i="2"/>
  <c r="AH56" i="2"/>
  <c r="AH57" i="2" s="1"/>
  <c r="AJ56" i="2"/>
  <c r="AK56" i="2"/>
  <c r="AK57" i="2" s="1"/>
  <c r="V56" i="2"/>
  <c r="V57" i="2" s="1"/>
  <c r="X57" i="2"/>
  <c r="Y57" i="2"/>
  <c r="Z57" i="2"/>
  <c r="AB57" i="2"/>
  <c r="AC57" i="2"/>
  <c r="AD57" i="2"/>
  <c r="AF57" i="2"/>
  <c r="AG57" i="2"/>
  <c r="AJ57" i="2"/>
  <c r="BA2" i="2"/>
  <c r="BA3" i="2"/>
  <c r="BA4" i="2"/>
  <c r="BA5" i="2"/>
  <c r="BA6" i="2"/>
  <c r="AZ2" i="2"/>
  <c r="AZ3" i="2"/>
  <c r="AZ4" i="2"/>
  <c r="AZ5" i="2"/>
  <c r="AZ6" i="2"/>
  <c r="AY2" i="2"/>
  <c r="AY3" i="2"/>
  <c r="AY4" i="2"/>
  <c r="AY5" i="2"/>
  <c r="AY6" i="2"/>
  <c r="AM2" i="2"/>
  <c r="AN2" i="2"/>
  <c r="AO2" i="2"/>
  <c r="AP2" i="2"/>
  <c r="AQ2" i="2"/>
  <c r="AR2" i="2"/>
  <c r="AS2" i="2"/>
  <c r="AT2" i="2"/>
  <c r="AU2" i="2"/>
  <c r="AV2" i="2"/>
  <c r="AW2" i="2"/>
  <c r="AX2" i="2"/>
  <c r="AM3" i="2"/>
  <c r="AN3" i="2"/>
  <c r="AO3" i="2"/>
  <c r="AP3" i="2"/>
  <c r="AQ3" i="2"/>
  <c r="AR3" i="2"/>
  <c r="AS3" i="2"/>
  <c r="AT3" i="2"/>
  <c r="AU3" i="2"/>
  <c r="AV3" i="2"/>
  <c r="AW3" i="2"/>
  <c r="AX3" i="2"/>
  <c r="AM4" i="2"/>
  <c r="AN4" i="2"/>
  <c r="AO4" i="2"/>
  <c r="AP4" i="2"/>
  <c r="AQ4" i="2"/>
  <c r="AR4" i="2"/>
  <c r="AS4" i="2"/>
  <c r="AT4" i="2"/>
  <c r="AU4" i="2"/>
  <c r="AV4" i="2"/>
  <c r="AW4" i="2"/>
  <c r="AX4" i="2"/>
  <c r="AM5" i="2"/>
  <c r="AN5" i="2"/>
  <c r="AO5" i="2"/>
  <c r="AP5" i="2"/>
  <c r="AQ5" i="2"/>
  <c r="AR5" i="2"/>
  <c r="AS5" i="2"/>
  <c r="AT5" i="2"/>
  <c r="AU5" i="2"/>
  <c r="AV5" i="2"/>
  <c r="AW5" i="2"/>
  <c r="AX5" i="2"/>
  <c r="AM6" i="2"/>
  <c r="AN6" i="2"/>
  <c r="AO6" i="2"/>
  <c r="AP6" i="2"/>
  <c r="AQ6" i="2"/>
  <c r="AR6" i="2"/>
  <c r="AS6" i="2"/>
  <c r="AT6" i="2"/>
  <c r="AU6" i="2"/>
  <c r="AV6" i="2"/>
  <c r="AW6" i="2"/>
  <c r="AX6" i="2"/>
  <c r="AL3" i="2"/>
  <c r="AL4" i="2"/>
  <c r="AL5" i="2"/>
  <c r="AL6" i="2"/>
  <c r="AL2" i="2"/>
  <c r="N91" i="24"/>
  <c r="Q90" i="24"/>
  <c r="Q91" i="24" s="1"/>
  <c r="P90" i="24"/>
  <c r="P91" i="24" s="1"/>
  <c r="O90" i="24"/>
  <c r="O91" i="24" s="1"/>
  <c r="N90" i="24"/>
  <c r="M90" i="24"/>
  <c r="M91" i="24" s="1"/>
  <c r="L90" i="24"/>
  <c r="L91" i="24" s="1"/>
  <c r="N79" i="24"/>
  <c r="Q78" i="24"/>
  <c r="Q79" i="24" s="1"/>
  <c r="P78" i="24"/>
  <c r="P79" i="24" s="1"/>
  <c r="O78" i="24"/>
  <c r="O79" i="24" s="1"/>
  <c r="N78" i="24"/>
  <c r="M78" i="24"/>
  <c r="M79" i="24" s="1"/>
  <c r="L78" i="24"/>
  <c r="L79" i="24" s="1"/>
  <c r="Q67" i="24"/>
  <c r="P67" i="24"/>
  <c r="O67" i="24"/>
  <c r="N67" i="24"/>
  <c r="M67" i="24"/>
  <c r="L67" i="24"/>
  <c r="Q66" i="24"/>
  <c r="P66" i="24"/>
  <c r="O66" i="24"/>
  <c r="N66" i="24"/>
  <c r="M66" i="24"/>
  <c r="L66" i="24"/>
  <c r="J55" i="24"/>
  <c r="M55" i="24"/>
  <c r="N55" i="24"/>
  <c r="O55" i="24"/>
  <c r="P55" i="24"/>
  <c r="Q55" i="24"/>
  <c r="L55" i="24"/>
  <c r="M54" i="24"/>
  <c r="N54" i="24"/>
  <c r="O54" i="24"/>
  <c r="P54" i="24"/>
  <c r="Q54" i="24"/>
  <c r="L54" i="24"/>
  <c r="M25" i="24"/>
  <c r="N25" i="24"/>
  <c r="O25" i="24"/>
  <c r="P25" i="24"/>
  <c r="Q25" i="24"/>
  <c r="M24" i="24"/>
  <c r="N24" i="24"/>
  <c r="O24" i="24"/>
  <c r="P24" i="24"/>
  <c r="Q24" i="24"/>
  <c r="L24" i="24"/>
  <c r="L25" i="24" s="1"/>
  <c r="AK120" i="46"/>
  <c r="AJ120" i="46"/>
  <c r="AI120" i="46"/>
  <c r="AH120" i="46"/>
  <c r="AG120" i="46"/>
  <c r="AF120" i="46"/>
  <c r="AE120" i="46"/>
  <c r="AD120" i="46"/>
  <c r="AC120" i="46"/>
  <c r="AB120" i="46"/>
  <c r="AA120" i="46"/>
  <c r="Z120" i="46"/>
  <c r="Y120" i="46"/>
  <c r="X120" i="46"/>
  <c r="W120" i="46"/>
  <c r="V120" i="46"/>
  <c r="AN118" i="46"/>
  <c r="AO118" i="46"/>
  <c r="AR118" i="46"/>
  <c r="AS118" i="46"/>
  <c r="AV118" i="46"/>
  <c r="AW118" i="46"/>
  <c r="AZ118" i="46"/>
  <c r="BA118" i="46"/>
  <c r="AN119" i="46"/>
  <c r="AO119" i="46"/>
  <c r="AR119" i="46"/>
  <c r="AS119" i="46"/>
  <c r="AV119" i="46"/>
  <c r="AW119" i="46"/>
  <c r="AZ119" i="46"/>
  <c r="BA119" i="46"/>
  <c r="AY119" i="46"/>
  <c r="AX119" i="46"/>
  <c r="AU119" i="46"/>
  <c r="AT119" i="46"/>
  <c r="AQ119" i="46"/>
  <c r="AP119" i="46"/>
  <c r="AM119" i="46"/>
  <c r="AL119" i="46"/>
  <c r="AY118" i="46"/>
  <c r="AY120" i="46" s="1"/>
  <c r="AX118" i="46"/>
  <c r="AX120" i="46" s="1"/>
  <c r="AU118" i="46"/>
  <c r="AU120" i="46" s="1"/>
  <c r="AT118" i="46"/>
  <c r="AT120" i="46" s="1"/>
  <c r="AQ118" i="46"/>
  <c r="AQ120" i="46" s="1"/>
  <c r="AP118" i="46"/>
  <c r="AP120" i="46" s="1"/>
  <c r="AM118" i="46"/>
  <c r="AM120" i="46" s="1"/>
  <c r="AL118" i="46"/>
  <c r="AL120" i="46" s="1"/>
  <c r="AK104" i="46"/>
  <c r="AJ104" i="46"/>
  <c r="AI104" i="46"/>
  <c r="AH104" i="46"/>
  <c r="AG104" i="46"/>
  <c r="AF104" i="46"/>
  <c r="AE104" i="46"/>
  <c r="AD104" i="46"/>
  <c r="AC104" i="46"/>
  <c r="AB104" i="46"/>
  <c r="AA104" i="46"/>
  <c r="Z104" i="46"/>
  <c r="Y104" i="46"/>
  <c r="X104" i="46"/>
  <c r="W104" i="46"/>
  <c r="V104" i="46"/>
  <c r="BA103" i="46"/>
  <c r="AZ103" i="46"/>
  <c r="AY103" i="46"/>
  <c r="AX103" i="46"/>
  <c r="AW103" i="46"/>
  <c r="AV103" i="46"/>
  <c r="AU103" i="46"/>
  <c r="AT103" i="46"/>
  <c r="AS103" i="46"/>
  <c r="AR103" i="46"/>
  <c r="AQ103" i="46"/>
  <c r="AP103" i="46"/>
  <c r="AO103" i="46"/>
  <c r="AN103" i="46"/>
  <c r="AM103" i="46"/>
  <c r="AL103" i="46"/>
  <c r="BA102" i="46"/>
  <c r="BA104" i="46" s="1"/>
  <c r="AZ102" i="46"/>
  <c r="AZ104" i="46" s="1"/>
  <c r="AY102" i="46"/>
  <c r="AY104" i="46" s="1"/>
  <c r="AX102" i="46"/>
  <c r="AX104" i="46" s="1"/>
  <c r="AW102" i="46"/>
  <c r="AW104" i="46" s="1"/>
  <c r="AV102" i="46"/>
  <c r="AV104" i="46" s="1"/>
  <c r="AU102" i="46"/>
  <c r="AU104" i="46" s="1"/>
  <c r="AT102" i="46"/>
  <c r="AT104" i="46" s="1"/>
  <c r="AS102" i="46"/>
  <c r="AS104" i="46" s="1"/>
  <c r="AR102" i="46"/>
  <c r="AR104" i="46" s="1"/>
  <c r="AQ102" i="46"/>
  <c r="AQ104" i="46" s="1"/>
  <c r="AP102" i="46"/>
  <c r="AP104" i="46" s="1"/>
  <c r="AO102" i="46"/>
  <c r="AO104" i="46" s="1"/>
  <c r="AN102" i="46"/>
  <c r="AN104" i="46" s="1"/>
  <c r="AM102" i="46"/>
  <c r="AM104" i="46" s="1"/>
  <c r="AL102" i="46"/>
  <c r="AL104" i="46" s="1"/>
  <c r="AM88" i="46"/>
  <c r="AN88" i="46"/>
  <c r="AO88" i="46"/>
  <c r="AP88" i="46"/>
  <c r="AQ88" i="46"/>
  <c r="AR88" i="46"/>
  <c r="AS88" i="46"/>
  <c r="AT88" i="46"/>
  <c r="AU88" i="46"/>
  <c r="AV88" i="46"/>
  <c r="AW88" i="46"/>
  <c r="AX88" i="46"/>
  <c r="AY88" i="46"/>
  <c r="AZ88" i="46"/>
  <c r="BA88" i="46"/>
  <c r="AL88" i="46"/>
  <c r="AK88" i="46"/>
  <c r="AJ88" i="46"/>
  <c r="AI88" i="46"/>
  <c r="AH88" i="46"/>
  <c r="AG88" i="46"/>
  <c r="AF88" i="46"/>
  <c r="AE88" i="46"/>
  <c r="AD88" i="46"/>
  <c r="AC88" i="46"/>
  <c r="AB88" i="46"/>
  <c r="AA88" i="46"/>
  <c r="Z88" i="46"/>
  <c r="Y88" i="46"/>
  <c r="X88" i="46"/>
  <c r="W88" i="46"/>
  <c r="V88" i="46"/>
  <c r="AM86" i="46"/>
  <c r="AN86" i="46"/>
  <c r="AO86" i="46"/>
  <c r="AP86" i="46"/>
  <c r="AQ86" i="46"/>
  <c r="AR86" i="46"/>
  <c r="AS86" i="46"/>
  <c r="AT86" i="46"/>
  <c r="AU86" i="46"/>
  <c r="AV86" i="46"/>
  <c r="AW86" i="46"/>
  <c r="AX86" i="46"/>
  <c r="AY86" i="46"/>
  <c r="AZ86" i="46"/>
  <c r="BA86" i="46"/>
  <c r="AM87" i="46"/>
  <c r="AN87" i="46"/>
  <c r="AO87" i="46"/>
  <c r="AP87" i="46"/>
  <c r="AQ87" i="46"/>
  <c r="AR87" i="46"/>
  <c r="AS87" i="46"/>
  <c r="AT87" i="46"/>
  <c r="AU87" i="46"/>
  <c r="AV87" i="46"/>
  <c r="AW87" i="46"/>
  <c r="AX87" i="46"/>
  <c r="AY87" i="46"/>
  <c r="AZ87" i="46"/>
  <c r="BA87" i="46"/>
  <c r="AL87" i="46"/>
  <c r="AL86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V7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V32" i="46"/>
  <c r="V4" i="46"/>
  <c r="W4" i="46"/>
  <c r="X4" i="46"/>
  <c r="X5" i="46" s="1"/>
  <c r="Y4" i="46"/>
  <c r="Y5" i="46" s="1"/>
  <c r="Z4" i="46"/>
  <c r="Z5" i="46" s="1"/>
  <c r="AA4" i="46"/>
  <c r="AB4" i="46"/>
  <c r="AB5" i="46" s="1"/>
  <c r="AC4" i="46"/>
  <c r="AC5" i="46" s="1"/>
  <c r="AD4" i="46"/>
  <c r="AD5" i="46" s="1"/>
  <c r="AE4" i="46"/>
  <c r="AF4" i="46"/>
  <c r="AF5" i="46" s="1"/>
  <c r="AG4" i="46"/>
  <c r="AG5" i="46" s="1"/>
  <c r="AH4" i="46"/>
  <c r="AH5" i="46" s="1"/>
  <c r="AI4" i="46"/>
  <c r="AJ4" i="46"/>
  <c r="AJ5" i="46" s="1"/>
  <c r="AK4" i="46"/>
  <c r="AK5" i="46" s="1"/>
  <c r="W93" i="47"/>
  <c r="X93" i="47"/>
  <c r="Y93" i="47"/>
  <c r="Z93" i="47"/>
  <c r="AA93" i="47"/>
  <c r="AB93" i="47"/>
  <c r="AC93" i="47"/>
  <c r="AD93" i="47"/>
  <c r="AE93" i="47"/>
  <c r="AF93" i="47"/>
  <c r="AG93" i="47"/>
  <c r="AH93" i="47"/>
  <c r="AI93" i="47"/>
  <c r="AJ93" i="47"/>
  <c r="AK93" i="47"/>
  <c r="V93" i="47"/>
  <c r="W80" i="47"/>
  <c r="X80" i="47"/>
  <c r="Y80" i="47"/>
  <c r="Z80" i="47"/>
  <c r="AA80" i="47"/>
  <c r="AB80" i="47"/>
  <c r="AC80" i="47"/>
  <c r="AD80" i="47"/>
  <c r="AE80" i="47"/>
  <c r="AF80" i="47"/>
  <c r="AG80" i="47"/>
  <c r="AH80" i="47"/>
  <c r="AI80" i="47"/>
  <c r="AJ80" i="47"/>
  <c r="AK80" i="47"/>
  <c r="V80" i="47"/>
  <c r="W67" i="47"/>
  <c r="X67" i="47"/>
  <c r="Y67" i="47"/>
  <c r="Z67" i="47"/>
  <c r="AA67" i="47"/>
  <c r="AB67" i="47"/>
  <c r="AC67" i="47"/>
  <c r="AD67" i="47"/>
  <c r="AE67" i="47"/>
  <c r="AF67" i="47"/>
  <c r="AG67" i="47"/>
  <c r="AH67" i="47"/>
  <c r="AI67" i="47"/>
  <c r="AJ67" i="47"/>
  <c r="AK67" i="47"/>
  <c r="V67" i="47"/>
  <c r="W54" i="47"/>
  <c r="W55" i="47" s="1"/>
  <c r="X54" i="47"/>
  <c r="X55" i="47" s="1"/>
  <c r="Y54" i="47"/>
  <c r="Y55" i="47" s="1"/>
  <c r="Z54" i="47"/>
  <c r="Z55" i="47" s="1"/>
  <c r="AA54" i="47"/>
  <c r="AA55" i="47" s="1"/>
  <c r="AB54" i="47"/>
  <c r="AB55" i="47" s="1"/>
  <c r="AC54" i="47"/>
  <c r="AC55" i="47" s="1"/>
  <c r="AD54" i="47"/>
  <c r="AD55" i="47" s="1"/>
  <c r="AE54" i="47"/>
  <c r="AE55" i="47" s="1"/>
  <c r="AF54" i="47"/>
  <c r="AF55" i="47" s="1"/>
  <c r="AG54" i="47"/>
  <c r="AG55" i="47" s="1"/>
  <c r="AH54" i="47"/>
  <c r="AH55" i="47" s="1"/>
  <c r="AI54" i="47"/>
  <c r="AI55" i="47" s="1"/>
  <c r="AJ54" i="47"/>
  <c r="AJ55" i="47" s="1"/>
  <c r="AK54" i="47"/>
  <c r="AK55" i="47" s="1"/>
  <c r="V54" i="47"/>
  <c r="V55" i="47" s="1"/>
  <c r="W3" i="47"/>
  <c r="W4" i="47" s="1"/>
  <c r="X3" i="47"/>
  <c r="X4" i="47" s="1"/>
  <c r="Y3" i="47"/>
  <c r="Y4" i="47" s="1"/>
  <c r="Z3" i="47"/>
  <c r="Z4" i="47" s="1"/>
  <c r="AA3" i="47"/>
  <c r="AA4" i="47" s="1"/>
  <c r="AB3" i="47"/>
  <c r="AB4" i="47" s="1"/>
  <c r="AC3" i="47"/>
  <c r="AC4" i="47" s="1"/>
  <c r="AD3" i="47"/>
  <c r="AD4" i="47" s="1"/>
  <c r="AE3" i="47"/>
  <c r="AE4" i="47" s="1"/>
  <c r="AF3" i="47"/>
  <c r="AF4" i="47" s="1"/>
  <c r="AG3" i="47"/>
  <c r="AG4" i="47" s="1"/>
  <c r="AH3" i="47"/>
  <c r="AH4" i="47" s="1"/>
  <c r="AI3" i="47"/>
  <c r="AI4" i="47" s="1"/>
  <c r="AJ3" i="47"/>
  <c r="AJ4" i="47" s="1"/>
  <c r="AK3" i="47"/>
  <c r="AK4" i="47" s="1"/>
  <c r="V3" i="47"/>
  <c r="V4" i="47" s="1"/>
  <c r="W24" i="47"/>
  <c r="W25" i="47" s="1"/>
  <c r="X24" i="47"/>
  <c r="X25" i="47" s="1"/>
  <c r="Y24" i="47"/>
  <c r="Z24" i="47"/>
  <c r="AA24" i="47"/>
  <c r="AA25" i="47" s="1"/>
  <c r="AB24" i="47"/>
  <c r="AB25" i="47" s="1"/>
  <c r="AC24" i="47"/>
  <c r="AD24" i="47"/>
  <c r="AE24" i="47"/>
  <c r="AE25" i="47" s="1"/>
  <c r="AF24" i="47"/>
  <c r="AF25" i="47" s="1"/>
  <c r="AG24" i="47"/>
  <c r="AG25" i="47" s="1"/>
  <c r="AH24" i="47"/>
  <c r="AI24" i="47"/>
  <c r="AI25" i="47" s="1"/>
  <c r="AJ24" i="47"/>
  <c r="AJ25" i="47" s="1"/>
  <c r="AK24" i="47"/>
  <c r="AK25" i="47" s="1"/>
  <c r="V24" i="47"/>
  <c r="V25" i="47" s="1"/>
  <c r="I74" i="1"/>
  <c r="H73" i="1"/>
  <c r="I73" i="1"/>
  <c r="E98" i="48"/>
  <c r="F98" i="48"/>
  <c r="G98" i="48"/>
  <c r="H98" i="48"/>
  <c r="I98" i="48"/>
  <c r="J98" i="48"/>
  <c r="E99" i="48"/>
  <c r="F99" i="48"/>
  <c r="G99" i="48"/>
  <c r="H99" i="48"/>
  <c r="I99" i="48"/>
  <c r="J99" i="48"/>
  <c r="E100" i="48"/>
  <c r="F100" i="48"/>
  <c r="G100" i="48"/>
  <c r="H100" i="48"/>
  <c r="I100" i="48"/>
  <c r="J100" i="48"/>
  <c r="E101" i="48"/>
  <c r="F101" i="48"/>
  <c r="G101" i="48"/>
  <c r="H101" i="48"/>
  <c r="I101" i="48"/>
  <c r="J101" i="48"/>
  <c r="E102" i="48"/>
  <c r="F102" i="48"/>
  <c r="G102" i="48"/>
  <c r="H102" i="48"/>
  <c r="I102" i="48"/>
  <c r="J102" i="48"/>
  <c r="E103" i="48"/>
  <c r="F103" i="48"/>
  <c r="G103" i="48"/>
  <c r="H103" i="48"/>
  <c r="I103" i="48"/>
  <c r="J103" i="48"/>
  <c r="E104" i="48"/>
  <c r="F104" i="48"/>
  <c r="G104" i="48"/>
  <c r="H104" i="48"/>
  <c r="I104" i="48"/>
  <c r="J104" i="48"/>
  <c r="E105" i="48"/>
  <c r="F105" i="48"/>
  <c r="G105" i="48"/>
  <c r="H105" i="48"/>
  <c r="I105" i="48"/>
  <c r="J105" i="48"/>
  <c r="E106" i="48"/>
  <c r="F106" i="48"/>
  <c r="G106" i="48"/>
  <c r="H106" i="48"/>
  <c r="I106" i="48"/>
  <c r="J106" i="48"/>
  <c r="E107" i="48"/>
  <c r="F107" i="48"/>
  <c r="G107" i="48"/>
  <c r="H107" i="48"/>
  <c r="I107" i="48"/>
  <c r="J107" i="48"/>
  <c r="E108" i="48"/>
  <c r="F108" i="48"/>
  <c r="G108" i="48"/>
  <c r="H108" i="48"/>
  <c r="I108" i="48"/>
  <c r="J108" i="48"/>
  <c r="E109" i="48"/>
  <c r="F109" i="48"/>
  <c r="G109" i="48"/>
  <c r="H109" i="48"/>
  <c r="I109" i="48"/>
  <c r="J109" i="48"/>
  <c r="E110" i="48"/>
  <c r="F110" i="48"/>
  <c r="G110" i="48"/>
  <c r="H110" i="48"/>
  <c r="I110" i="48"/>
  <c r="J110" i="48"/>
  <c r="E111" i="48"/>
  <c r="F111" i="48"/>
  <c r="G111" i="48"/>
  <c r="H111" i="48"/>
  <c r="I111" i="48"/>
  <c r="J111" i="48"/>
  <c r="D110" i="48"/>
  <c r="D111" i="48"/>
  <c r="D99" i="48"/>
  <c r="D100" i="48"/>
  <c r="D101" i="48"/>
  <c r="D102" i="48"/>
  <c r="D103" i="48"/>
  <c r="D104" i="48"/>
  <c r="D105" i="48"/>
  <c r="D106" i="48"/>
  <c r="D107" i="48"/>
  <c r="D108" i="48"/>
  <c r="D109" i="48"/>
  <c r="D98" i="48"/>
  <c r="D90" i="38"/>
  <c r="E65" i="35"/>
  <c r="E54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C24" i="9"/>
  <c r="C25" i="9"/>
  <c r="C23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D25" i="9"/>
  <c r="D25" i="38" s="1"/>
  <c r="C23" i="48"/>
  <c r="C24" i="38"/>
  <c r="C25" i="38"/>
  <c r="C23" i="38"/>
  <c r="C22" i="48"/>
  <c r="C20" i="48"/>
  <c r="C21" i="48"/>
  <c r="C19" i="48"/>
  <c r="C15" i="48"/>
  <c r="C16" i="48"/>
  <c r="C17" i="48"/>
  <c r="C18" i="48"/>
  <c r="C12" i="48"/>
  <c r="C13" i="48"/>
  <c r="C14" i="48"/>
  <c r="C9" i="48"/>
  <c r="C10" i="48"/>
  <c r="C11" i="48"/>
  <c r="C3" i="48"/>
  <c r="C4" i="48"/>
  <c r="C5" i="48"/>
  <c r="C7" i="48"/>
  <c r="C3" i="9"/>
  <c r="C4" i="9"/>
  <c r="C5" i="9"/>
  <c r="D2" i="35"/>
  <c r="C2" i="48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AK7" i="2"/>
  <c r="AJ7" i="2"/>
  <c r="AI7" i="2"/>
  <c r="AH7" i="2"/>
  <c r="AG7" i="2"/>
  <c r="AF7" i="2"/>
  <c r="AE7" i="2"/>
  <c r="AD7" i="2"/>
  <c r="AC7" i="2"/>
  <c r="AA7" i="2"/>
  <c r="Z7" i="2"/>
  <c r="Y7" i="2"/>
  <c r="X7" i="2"/>
  <c r="W7" i="2"/>
  <c r="R219" i="3" l="1"/>
  <c r="N219" i="3"/>
  <c r="J219" i="3"/>
  <c r="Q219" i="3"/>
  <c r="M219" i="3"/>
  <c r="I219" i="3"/>
  <c r="E219" i="3"/>
  <c r="P219" i="3"/>
  <c r="L219" i="3"/>
  <c r="H219" i="3"/>
  <c r="R218" i="3"/>
  <c r="N218" i="3"/>
  <c r="F218" i="3"/>
  <c r="I218" i="3"/>
  <c r="F152" i="3"/>
  <c r="G152" i="3" s="1"/>
  <c r="H152" i="3" s="1"/>
  <c r="I152" i="3" s="1"/>
  <c r="J152" i="3" s="1"/>
  <c r="K152" i="3" s="1"/>
  <c r="L152" i="3" s="1"/>
  <c r="M152" i="3" s="1"/>
  <c r="N152" i="3" s="1"/>
  <c r="O152" i="3" s="1"/>
  <c r="P152" i="3" s="1"/>
  <c r="Q152" i="3" s="1"/>
  <c r="R152" i="3" s="1"/>
  <c r="S152" i="3" s="1"/>
  <c r="AP126" i="2"/>
  <c r="AX126" i="2"/>
  <c r="AT126" i="2"/>
  <c r="AE57" i="2"/>
  <c r="AA57" i="2"/>
  <c r="W57" i="2"/>
  <c r="AW120" i="46"/>
  <c r="BA120" i="46"/>
  <c r="AO120" i="46"/>
  <c r="AZ120" i="46"/>
  <c r="AV120" i="46"/>
  <c r="AR120" i="46"/>
  <c r="AN120" i="46"/>
  <c r="AS120" i="46"/>
  <c r="V5" i="46"/>
  <c r="AE5" i="46"/>
  <c r="AI5" i="46"/>
  <c r="AA5" i="46"/>
  <c r="W5" i="46"/>
  <c r="V68" i="47"/>
  <c r="AD68" i="47"/>
  <c r="AK68" i="47"/>
  <c r="AG68" i="47"/>
  <c r="AC68" i="47"/>
  <c r="Y68" i="47"/>
  <c r="AH68" i="47"/>
  <c r="Z68" i="47"/>
  <c r="AJ68" i="47"/>
  <c r="AF68" i="47"/>
  <c r="AB68" i="47"/>
  <c r="X68" i="47"/>
  <c r="AI68" i="47"/>
  <c r="AE68" i="47"/>
  <c r="AA68" i="47"/>
  <c r="W68" i="47"/>
  <c r="AC25" i="47"/>
  <c r="AH25" i="47"/>
  <c r="AD25" i="47"/>
  <c r="Z25" i="47"/>
  <c r="Y25" i="47"/>
  <c r="AB7" i="2"/>
  <c r="L13" i="1" l="1"/>
  <c r="M13" i="1"/>
  <c r="N13" i="1"/>
  <c r="O13" i="1"/>
  <c r="P13" i="1"/>
  <c r="Q13" i="1"/>
  <c r="R13" i="1"/>
  <c r="S13" i="1"/>
  <c r="K13" i="1"/>
  <c r="L293" i="1"/>
  <c r="M293" i="1"/>
  <c r="N293" i="1"/>
  <c r="O293" i="1"/>
  <c r="P293" i="1"/>
  <c r="Q293" i="1"/>
  <c r="R293" i="1"/>
  <c r="S293" i="1"/>
  <c r="L295" i="1"/>
  <c r="M295" i="1"/>
  <c r="N295" i="1"/>
  <c r="O295" i="1"/>
  <c r="P295" i="1"/>
  <c r="Q295" i="1"/>
  <c r="R295" i="1"/>
  <c r="S295" i="1"/>
  <c r="K295" i="1"/>
  <c r="K293" i="1"/>
  <c r="O81" i="1"/>
  <c r="P81" i="1"/>
  <c r="Q81" i="1"/>
  <c r="R81" i="1"/>
  <c r="S81" i="1"/>
  <c r="O79" i="1"/>
  <c r="P79" i="1"/>
  <c r="Q79" i="1"/>
  <c r="R79" i="1"/>
  <c r="S79" i="1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D83" i="9"/>
  <c r="D84" i="38" s="1"/>
  <c r="F88" i="35"/>
  <c r="G88" i="35"/>
  <c r="H88" i="35"/>
  <c r="I88" i="35"/>
  <c r="J88" i="35"/>
  <c r="K88" i="35"/>
  <c r="L88" i="35"/>
  <c r="M88" i="35"/>
  <c r="N88" i="35"/>
  <c r="O88" i="35"/>
  <c r="P88" i="35"/>
  <c r="Q88" i="35"/>
  <c r="R88" i="35"/>
  <c r="S88" i="35"/>
  <c r="T88" i="35"/>
  <c r="E88" i="35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D79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D73" i="9"/>
  <c r="D74" i="9"/>
  <c r="D76" i="9"/>
  <c r="D77" i="9"/>
  <c r="D72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D66" i="9"/>
  <c r="D65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D64" i="9"/>
  <c r="D61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D59" i="9"/>
  <c r="D58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D56" i="9"/>
  <c r="E54" i="9"/>
  <c r="E55" i="38" s="1"/>
  <c r="F54" i="9"/>
  <c r="F55" i="38" s="1"/>
  <c r="G54" i="9"/>
  <c r="G55" i="38" s="1"/>
  <c r="H54" i="9"/>
  <c r="H55" i="38" s="1"/>
  <c r="I54" i="9"/>
  <c r="I55" i="38" s="1"/>
  <c r="J54" i="9"/>
  <c r="J55" i="38" s="1"/>
  <c r="K54" i="9"/>
  <c r="K55" i="38" s="1"/>
  <c r="L54" i="9"/>
  <c r="L55" i="38" s="1"/>
  <c r="M54" i="9"/>
  <c r="M55" i="38" s="1"/>
  <c r="N54" i="9"/>
  <c r="N55" i="38" s="1"/>
  <c r="O54" i="9"/>
  <c r="O55" i="38" s="1"/>
  <c r="P54" i="9"/>
  <c r="P55" i="38" s="1"/>
  <c r="Q54" i="9"/>
  <c r="Q55" i="38" s="1"/>
  <c r="R54" i="9"/>
  <c r="R55" i="38" s="1"/>
  <c r="S54" i="9"/>
  <c r="S55" i="38" s="1"/>
  <c r="D54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D52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D50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D48" i="9"/>
  <c r="D47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D45" i="9"/>
  <c r="D43" i="9"/>
  <c r="D44" i="38" s="1"/>
  <c r="E43" i="9"/>
  <c r="E44" i="38" s="1"/>
  <c r="F43" i="9"/>
  <c r="F44" i="38" s="1"/>
  <c r="G43" i="9"/>
  <c r="G44" i="38" s="1"/>
  <c r="H43" i="9"/>
  <c r="H44" i="38" s="1"/>
  <c r="I43" i="9"/>
  <c r="I44" i="38" s="1"/>
  <c r="J43" i="9"/>
  <c r="J44" i="38" s="1"/>
  <c r="K43" i="9"/>
  <c r="K44" i="38" s="1"/>
  <c r="L43" i="9"/>
  <c r="L44" i="38" s="1"/>
  <c r="M43" i="9"/>
  <c r="M44" i="38" s="1"/>
  <c r="N43" i="9"/>
  <c r="N44" i="38" s="1"/>
  <c r="O43" i="9"/>
  <c r="O44" i="38" s="1"/>
  <c r="P43" i="9"/>
  <c r="P44" i="38" s="1"/>
  <c r="Q43" i="9"/>
  <c r="Q44" i="38" s="1"/>
  <c r="R43" i="9"/>
  <c r="R44" i="38" s="1"/>
  <c r="S43" i="9"/>
  <c r="S44" i="38" s="1"/>
  <c r="E42" i="9"/>
  <c r="E43" i="38" s="1"/>
  <c r="F42" i="9"/>
  <c r="F43" i="38" s="1"/>
  <c r="G42" i="9"/>
  <c r="G43" i="38" s="1"/>
  <c r="H42" i="9"/>
  <c r="H43" i="38" s="1"/>
  <c r="I42" i="9"/>
  <c r="I43" i="38" s="1"/>
  <c r="J42" i="9"/>
  <c r="J43" i="38" s="1"/>
  <c r="K42" i="9"/>
  <c r="K43" i="38" s="1"/>
  <c r="L42" i="9"/>
  <c r="L43" i="38" s="1"/>
  <c r="M42" i="9"/>
  <c r="M43" i="38" s="1"/>
  <c r="N42" i="9"/>
  <c r="N43" i="38" s="1"/>
  <c r="O42" i="9"/>
  <c r="O43" i="38" s="1"/>
  <c r="P42" i="9"/>
  <c r="P43" i="38" s="1"/>
  <c r="Q42" i="9"/>
  <c r="Q43" i="38" s="1"/>
  <c r="R42" i="9"/>
  <c r="R43" i="38" s="1"/>
  <c r="S42" i="9"/>
  <c r="S43" i="38" s="1"/>
  <c r="D42" i="9"/>
  <c r="D43" i="38" s="1"/>
  <c r="E41" i="9"/>
  <c r="E42" i="38" s="1"/>
  <c r="F41" i="9"/>
  <c r="F42" i="38" s="1"/>
  <c r="G41" i="9"/>
  <c r="G42" i="38" s="1"/>
  <c r="H41" i="9"/>
  <c r="H42" i="38" s="1"/>
  <c r="I41" i="9"/>
  <c r="I42" i="38" s="1"/>
  <c r="J41" i="9"/>
  <c r="J42" i="38" s="1"/>
  <c r="K41" i="9"/>
  <c r="K42" i="38" s="1"/>
  <c r="L41" i="9"/>
  <c r="L42" i="38" s="1"/>
  <c r="M41" i="9"/>
  <c r="M42" i="38" s="1"/>
  <c r="N41" i="9"/>
  <c r="N42" i="38" s="1"/>
  <c r="O41" i="9"/>
  <c r="O42" i="38" s="1"/>
  <c r="P41" i="9"/>
  <c r="P42" i="38" s="1"/>
  <c r="Q41" i="9"/>
  <c r="Q42" i="38" s="1"/>
  <c r="R41" i="9"/>
  <c r="R42" i="38" s="1"/>
  <c r="S41" i="9"/>
  <c r="S42" i="38" s="1"/>
  <c r="D41" i="9"/>
  <c r="D42" i="38" s="1"/>
  <c r="E40" i="9"/>
  <c r="E41" i="38" s="1"/>
  <c r="F40" i="9"/>
  <c r="F41" i="38" s="1"/>
  <c r="G40" i="9"/>
  <c r="G41" i="38" s="1"/>
  <c r="H40" i="9"/>
  <c r="H41" i="38" s="1"/>
  <c r="I40" i="9"/>
  <c r="I41" i="38" s="1"/>
  <c r="J40" i="9"/>
  <c r="J41" i="38" s="1"/>
  <c r="K40" i="9"/>
  <c r="K41" i="38" s="1"/>
  <c r="L40" i="9"/>
  <c r="L41" i="38" s="1"/>
  <c r="M40" i="9"/>
  <c r="M41" i="38" s="1"/>
  <c r="N40" i="9"/>
  <c r="N41" i="38" s="1"/>
  <c r="O40" i="9"/>
  <c r="O41" i="38" s="1"/>
  <c r="P40" i="9"/>
  <c r="P41" i="38" s="1"/>
  <c r="Q40" i="9"/>
  <c r="Q41" i="38" s="1"/>
  <c r="R40" i="9"/>
  <c r="R41" i="38" s="1"/>
  <c r="S40" i="9"/>
  <c r="S41" i="38" s="1"/>
  <c r="D40" i="9"/>
  <c r="D41" i="38" s="1"/>
  <c r="E33" i="9"/>
  <c r="E34" i="38" s="1"/>
  <c r="F33" i="9"/>
  <c r="F34" i="38" s="1"/>
  <c r="G33" i="9"/>
  <c r="G34" i="38" s="1"/>
  <c r="H33" i="9"/>
  <c r="H34" i="38" s="1"/>
  <c r="I33" i="9"/>
  <c r="I34" i="38" s="1"/>
  <c r="J33" i="9"/>
  <c r="J34" i="38" s="1"/>
  <c r="K33" i="9"/>
  <c r="K34" i="38" s="1"/>
  <c r="L33" i="9"/>
  <c r="L34" i="38" s="1"/>
  <c r="M33" i="9"/>
  <c r="M34" i="38" s="1"/>
  <c r="N33" i="9"/>
  <c r="N34" i="38" s="1"/>
  <c r="O33" i="9"/>
  <c r="O34" i="38" s="1"/>
  <c r="P33" i="9"/>
  <c r="P34" i="38" s="1"/>
  <c r="Q33" i="9"/>
  <c r="Q34" i="38" s="1"/>
  <c r="R33" i="9"/>
  <c r="R34" i="38" s="1"/>
  <c r="S33" i="9"/>
  <c r="S34" i="38" s="1"/>
  <c r="D33" i="9"/>
  <c r="D34" i="38" s="1"/>
  <c r="E32" i="9"/>
  <c r="E33" i="38" s="1"/>
  <c r="F32" i="9"/>
  <c r="F33" i="38" s="1"/>
  <c r="G32" i="9"/>
  <c r="G33" i="38" s="1"/>
  <c r="H32" i="9"/>
  <c r="H33" i="38" s="1"/>
  <c r="I32" i="9"/>
  <c r="I33" i="38" s="1"/>
  <c r="J32" i="9"/>
  <c r="J33" i="38" s="1"/>
  <c r="K32" i="9"/>
  <c r="K33" i="38" s="1"/>
  <c r="L32" i="9"/>
  <c r="L33" i="38" s="1"/>
  <c r="M32" i="9"/>
  <c r="M33" i="38" s="1"/>
  <c r="N32" i="9"/>
  <c r="N33" i="38" s="1"/>
  <c r="O32" i="9"/>
  <c r="O33" i="38" s="1"/>
  <c r="P32" i="9"/>
  <c r="P33" i="38" s="1"/>
  <c r="Q32" i="9"/>
  <c r="Q33" i="38" s="1"/>
  <c r="R32" i="9"/>
  <c r="R33" i="38" s="1"/>
  <c r="S32" i="9"/>
  <c r="S33" i="38" s="1"/>
  <c r="D32" i="9"/>
  <c r="D33" i="38" s="1"/>
  <c r="E29" i="9"/>
  <c r="E30" i="38" s="1"/>
  <c r="F29" i="9"/>
  <c r="F30" i="38" s="1"/>
  <c r="G29" i="9"/>
  <c r="G30" i="38" s="1"/>
  <c r="H29" i="9"/>
  <c r="H30" i="38" s="1"/>
  <c r="I29" i="9"/>
  <c r="I30" i="38" s="1"/>
  <c r="J29" i="9"/>
  <c r="J30" i="38" s="1"/>
  <c r="K29" i="9"/>
  <c r="K30" i="38" s="1"/>
  <c r="L29" i="9"/>
  <c r="L30" i="38" s="1"/>
  <c r="M29" i="9"/>
  <c r="M30" i="38" s="1"/>
  <c r="N29" i="9"/>
  <c r="N30" i="38" s="1"/>
  <c r="O29" i="9"/>
  <c r="O30" i="38" s="1"/>
  <c r="P29" i="9"/>
  <c r="P30" i="38" s="1"/>
  <c r="Q29" i="9"/>
  <c r="Q30" i="38" s="1"/>
  <c r="R29" i="9"/>
  <c r="R30" i="38" s="1"/>
  <c r="S29" i="9"/>
  <c r="S30" i="38" s="1"/>
  <c r="D29" i="9"/>
  <c r="D30" i="38" s="1"/>
  <c r="S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D28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D21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D8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D5" i="9"/>
  <c r="D4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D3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D2" i="9"/>
  <c r="D7" i="9" s="1"/>
  <c r="E39" i="35"/>
  <c r="D53" i="9" l="1"/>
  <c r="D60" i="9"/>
  <c r="F349" i="1"/>
  <c r="I278" i="1"/>
  <c r="I158" i="1"/>
  <c r="I238" i="1"/>
  <c r="M302" i="1"/>
  <c r="Q302" i="1"/>
  <c r="J302" i="1"/>
  <c r="K302" i="1"/>
  <c r="L302" i="1"/>
  <c r="N302" i="1"/>
  <c r="O302" i="1"/>
  <c r="P302" i="1"/>
  <c r="R302" i="1"/>
  <c r="S302" i="1"/>
  <c r="E70" i="38"/>
  <c r="E187" i="1" s="1"/>
  <c r="F70" i="38"/>
  <c r="F187" i="1" s="1"/>
  <c r="G70" i="38"/>
  <c r="G187" i="1" s="1"/>
  <c r="H70" i="38"/>
  <c r="H187" i="1" s="1"/>
  <c r="I70" i="38"/>
  <c r="I187" i="1" s="1"/>
  <c r="J70" i="38"/>
  <c r="J187" i="1" s="1"/>
  <c r="K70" i="38"/>
  <c r="K187" i="1" s="1"/>
  <c r="L70" i="38"/>
  <c r="L187" i="1" s="1"/>
  <c r="M70" i="38"/>
  <c r="M187" i="1" s="1"/>
  <c r="N70" i="38"/>
  <c r="N187" i="1" s="1"/>
  <c r="O70" i="38"/>
  <c r="O187" i="1" s="1"/>
  <c r="P70" i="38"/>
  <c r="P187" i="1" s="1"/>
  <c r="Q70" i="38"/>
  <c r="Q187" i="1" s="1"/>
  <c r="R70" i="38"/>
  <c r="R187" i="1" s="1"/>
  <c r="S70" i="38"/>
  <c r="S187" i="1" s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D70" i="38"/>
  <c r="G13" i="49" l="1"/>
  <c r="F13" i="49"/>
  <c r="E13" i="49"/>
  <c r="D13" i="49"/>
  <c r="C13" i="49"/>
  <c r="B13" i="49"/>
  <c r="C28" i="49"/>
  <c r="D28" i="49"/>
  <c r="E28" i="49"/>
  <c r="F28" i="49"/>
  <c r="G28" i="49"/>
  <c r="B28" i="49"/>
  <c r="V71" i="47" l="1"/>
  <c r="AI48" i="47"/>
  <c r="AI49" i="47" s="1"/>
  <c r="AH48" i="47"/>
  <c r="AH49" i="47" s="1"/>
  <c r="AE48" i="47"/>
  <c r="AE49" i="47" s="1"/>
  <c r="AD48" i="47"/>
  <c r="AD49" i="47" s="1"/>
  <c r="AA48" i="47"/>
  <c r="AA49" i="47" s="1"/>
  <c r="Z48" i="47"/>
  <c r="Z49" i="47" s="1"/>
  <c r="W48" i="47"/>
  <c r="W49" i="47" s="1"/>
  <c r="V48" i="47"/>
  <c r="V49" i="47" s="1"/>
  <c r="AH45" i="47"/>
  <c r="AH46" i="47" s="1"/>
  <c r="AD45" i="47"/>
  <c r="AD46" i="47" s="1"/>
  <c r="Z45" i="47"/>
  <c r="Z46" i="47" s="1"/>
  <c r="V45" i="47"/>
  <c r="V46" i="47" s="1"/>
  <c r="AH42" i="47"/>
  <c r="AH43" i="47" s="1"/>
  <c r="AD42" i="47"/>
  <c r="AD43" i="47" s="1"/>
  <c r="Z42" i="47"/>
  <c r="Z43" i="47" s="1"/>
  <c r="V42" i="47"/>
  <c r="V43" i="47" s="1"/>
  <c r="AH39" i="47"/>
  <c r="AH40" i="47" s="1"/>
  <c r="AD39" i="47"/>
  <c r="AD40" i="47" s="1"/>
  <c r="Z39" i="47"/>
  <c r="Z40" i="47" s="1"/>
  <c r="V39" i="47"/>
  <c r="V40" i="47" s="1"/>
  <c r="AH33" i="47"/>
  <c r="AH34" i="47" s="1"/>
  <c r="AD33" i="47"/>
  <c r="AD34" i="47" s="1"/>
  <c r="Z33" i="47"/>
  <c r="Z34" i="47" s="1"/>
  <c r="V33" i="47"/>
  <c r="V34" i="47" s="1"/>
  <c r="AI30" i="47"/>
  <c r="AI31" i="47" s="1"/>
  <c r="AH30" i="47"/>
  <c r="AH31" i="47" s="1"/>
  <c r="AE30" i="47"/>
  <c r="AE31" i="47" s="1"/>
  <c r="AD30" i="47"/>
  <c r="AD31" i="47" s="1"/>
  <c r="AA30" i="47"/>
  <c r="AA31" i="47" s="1"/>
  <c r="Z30" i="47"/>
  <c r="Z31" i="47" s="1"/>
  <c r="W30" i="47"/>
  <c r="W31" i="47" s="1"/>
  <c r="V30" i="47"/>
  <c r="V31" i="47" s="1"/>
  <c r="AH27" i="47"/>
  <c r="AH28" i="47" s="1"/>
  <c r="AD27" i="47"/>
  <c r="AD28" i="47" s="1"/>
  <c r="Z27" i="47"/>
  <c r="Z28" i="47" s="1"/>
  <c r="V27" i="47"/>
  <c r="V28" i="47" s="1"/>
  <c r="W116" i="46"/>
  <c r="X116" i="46"/>
  <c r="Y116" i="46"/>
  <c r="Z116" i="46"/>
  <c r="AA116" i="46"/>
  <c r="AB116" i="46"/>
  <c r="AC116" i="46"/>
  <c r="AD116" i="46"/>
  <c r="AE116" i="46"/>
  <c r="AF116" i="46"/>
  <c r="AG116" i="46"/>
  <c r="AH116" i="46"/>
  <c r="AI116" i="46"/>
  <c r="AJ116" i="46"/>
  <c r="AK116" i="46"/>
  <c r="V116" i="46"/>
  <c r="AK90" i="47"/>
  <c r="AK91" i="47" s="1"/>
  <c r="AJ90" i="47"/>
  <c r="AJ91" i="47" s="1"/>
  <c r="AI90" i="47"/>
  <c r="AI91" i="47" s="1"/>
  <c r="AH90" i="47"/>
  <c r="AH91" i="47" s="1"/>
  <c r="AG90" i="47"/>
  <c r="AG91" i="47" s="1"/>
  <c r="AF90" i="47"/>
  <c r="AF91" i="47" s="1"/>
  <c r="AE90" i="47"/>
  <c r="AE91" i="47" s="1"/>
  <c r="AD90" i="47"/>
  <c r="AD91" i="47" s="1"/>
  <c r="AC90" i="47"/>
  <c r="AC91" i="47" s="1"/>
  <c r="AB90" i="47"/>
  <c r="AB91" i="47" s="1"/>
  <c r="AA90" i="47"/>
  <c r="AA91" i="47" s="1"/>
  <c r="Z90" i="47"/>
  <c r="Z91" i="47" s="1"/>
  <c r="Y90" i="47"/>
  <c r="Y91" i="47" s="1"/>
  <c r="X90" i="47"/>
  <c r="X91" i="47" s="1"/>
  <c r="W90" i="47"/>
  <c r="W91" i="47" s="1"/>
  <c r="V90" i="47"/>
  <c r="V91" i="47" s="1"/>
  <c r="AK87" i="47"/>
  <c r="AK88" i="47" s="1"/>
  <c r="AJ87" i="47"/>
  <c r="AJ88" i="47" s="1"/>
  <c r="AI87" i="47"/>
  <c r="AI88" i="47" s="1"/>
  <c r="AH87" i="47"/>
  <c r="AH88" i="47" s="1"/>
  <c r="AG87" i="47"/>
  <c r="AG88" i="47" s="1"/>
  <c r="AF87" i="47"/>
  <c r="AF88" i="47" s="1"/>
  <c r="AE87" i="47"/>
  <c r="AE88" i="47" s="1"/>
  <c r="AD87" i="47"/>
  <c r="AD88" i="47" s="1"/>
  <c r="AC87" i="47"/>
  <c r="AC88" i="47" s="1"/>
  <c r="AB87" i="47"/>
  <c r="AB88" i="47" s="1"/>
  <c r="AA87" i="47"/>
  <c r="AA88" i="47" s="1"/>
  <c r="Z87" i="47"/>
  <c r="Z88" i="47" s="1"/>
  <c r="Y87" i="47"/>
  <c r="Y88" i="47" s="1"/>
  <c r="X87" i="47"/>
  <c r="X88" i="47" s="1"/>
  <c r="W87" i="47"/>
  <c r="W88" i="47" s="1"/>
  <c r="V87" i="47"/>
  <c r="V88" i="47" s="1"/>
  <c r="AK84" i="47"/>
  <c r="AK85" i="47" s="1"/>
  <c r="AJ84" i="47"/>
  <c r="AJ85" i="47" s="1"/>
  <c r="AI84" i="47"/>
  <c r="AI85" i="47" s="1"/>
  <c r="AH84" i="47"/>
  <c r="AH85" i="47" s="1"/>
  <c r="AG84" i="47"/>
  <c r="AG85" i="47" s="1"/>
  <c r="AF84" i="47"/>
  <c r="AF85" i="47" s="1"/>
  <c r="AE84" i="47"/>
  <c r="AE85" i="47" s="1"/>
  <c r="AD84" i="47"/>
  <c r="AD85" i="47" s="1"/>
  <c r="AC84" i="47"/>
  <c r="AC85" i="47" s="1"/>
  <c r="AB84" i="47"/>
  <c r="AB85" i="47" s="1"/>
  <c r="AA84" i="47"/>
  <c r="AA85" i="47" s="1"/>
  <c r="Z84" i="47"/>
  <c r="Z85" i="47" s="1"/>
  <c r="Y84" i="47"/>
  <c r="Y85" i="47" s="1"/>
  <c r="X84" i="47"/>
  <c r="X85" i="47" s="1"/>
  <c r="W84" i="47"/>
  <c r="W85" i="47" s="1"/>
  <c r="V84" i="47"/>
  <c r="V85" i="47" s="1"/>
  <c r="AK77" i="47"/>
  <c r="AK78" i="47" s="1"/>
  <c r="AJ77" i="47"/>
  <c r="AJ78" i="47" s="1"/>
  <c r="AI77" i="47"/>
  <c r="AI78" i="47" s="1"/>
  <c r="AH77" i="47"/>
  <c r="AH78" i="47" s="1"/>
  <c r="AG77" i="47"/>
  <c r="AG78" i="47" s="1"/>
  <c r="AF77" i="47"/>
  <c r="AF78" i="47" s="1"/>
  <c r="AE77" i="47"/>
  <c r="AE78" i="47" s="1"/>
  <c r="AD77" i="47"/>
  <c r="AD78" i="47" s="1"/>
  <c r="AC77" i="47"/>
  <c r="AC78" i="47" s="1"/>
  <c r="AB77" i="47"/>
  <c r="AB78" i="47" s="1"/>
  <c r="AA77" i="47"/>
  <c r="AA78" i="47" s="1"/>
  <c r="Z77" i="47"/>
  <c r="Z78" i="47" s="1"/>
  <c r="Y77" i="47"/>
  <c r="Y78" i="47" s="1"/>
  <c r="X77" i="47"/>
  <c r="X78" i="47" s="1"/>
  <c r="W77" i="47"/>
  <c r="W78" i="47" s="1"/>
  <c r="V77" i="47"/>
  <c r="V78" i="47" s="1"/>
  <c r="AK74" i="47"/>
  <c r="AK75" i="47" s="1"/>
  <c r="AJ74" i="47"/>
  <c r="AJ75" i="47" s="1"/>
  <c r="AI74" i="47"/>
  <c r="AI75" i="47" s="1"/>
  <c r="AH74" i="47"/>
  <c r="AH75" i="47" s="1"/>
  <c r="AG74" i="47"/>
  <c r="AG75" i="47" s="1"/>
  <c r="AF74" i="47"/>
  <c r="AF75" i="47" s="1"/>
  <c r="AE74" i="47"/>
  <c r="AE75" i="47" s="1"/>
  <c r="AD74" i="47"/>
  <c r="AD75" i="47" s="1"/>
  <c r="AC74" i="47"/>
  <c r="AC75" i="47" s="1"/>
  <c r="AB74" i="47"/>
  <c r="AB75" i="47" s="1"/>
  <c r="AA74" i="47"/>
  <c r="AA75" i="47" s="1"/>
  <c r="Z74" i="47"/>
  <c r="Z75" i="47" s="1"/>
  <c r="Y74" i="47"/>
  <c r="Y75" i="47" s="1"/>
  <c r="X74" i="47"/>
  <c r="X75" i="47" s="1"/>
  <c r="W74" i="47"/>
  <c r="W75" i="47" s="1"/>
  <c r="V74" i="47"/>
  <c r="V75" i="47" s="1"/>
  <c r="AK71" i="47"/>
  <c r="AK72" i="47" s="1"/>
  <c r="AJ71" i="47"/>
  <c r="AJ72" i="47" s="1"/>
  <c r="AI71" i="47"/>
  <c r="AI72" i="47" s="1"/>
  <c r="AH71" i="47"/>
  <c r="AH72" i="47" s="1"/>
  <c r="AG71" i="47"/>
  <c r="AG72" i="47" s="1"/>
  <c r="AF71" i="47"/>
  <c r="AF72" i="47" s="1"/>
  <c r="AE71" i="47"/>
  <c r="AE72" i="47" s="1"/>
  <c r="AD71" i="47"/>
  <c r="AD72" i="47" s="1"/>
  <c r="AC71" i="47"/>
  <c r="AC72" i="47" s="1"/>
  <c r="AB71" i="47"/>
  <c r="AB72" i="47" s="1"/>
  <c r="AA71" i="47"/>
  <c r="AA72" i="47" s="1"/>
  <c r="Z71" i="47"/>
  <c r="Z72" i="47" s="1"/>
  <c r="Y71" i="47"/>
  <c r="Y72" i="47" s="1"/>
  <c r="X71" i="47"/>
  <c r="X72" i="47" s="1"/>
  <c r="W71" i="47"/>
  <c r="W72" i="47" s="1"/>
  <c r="V72" i="47"/>
  <c r="AK64" i="47"/>
  <c r="AK65" i="47" s="1"/>
  <c r="AJ64" i="47"/>
  <c r="AJ65" i="47" s="1"/>
  <c r="AI64" i="47"/>
  <c r="AI65" i="47" s="1"/>
  <c r="AH64" i="47"/>
  <c r="AH65" i="47" s="1"/>
  <c r="AG64" i="47"/>
  <c r="AG65" i="47" s="1"/>
  <c r="AF64" i="47"/>
  <c r="AF65" i="47" s="1"/>
  <c r="AE64" i="47"/>
  <c r="AE65" i="47" s="1"/>
  <c r="AD64" i="47"/>
  <c r="AD65" i="47" s="1"/>
  <c r="AC64" i="47"/>
  <c r="AC65" i="47" s="1"/>
  <c r="AB64" i="47"/>
  <c r="AB65" i="47" s="1"/>
  <c r="AA64" i="47"/>
  <c r="AA65" i="47" s="1"/>
  <c r="Z64" i="47"/>
  <c r="Z65" i="47" s="1"/>
  <c r="Y64" i="47"/>
  <c r="Y65" i="47" s="1"/>
  <c r="X64" i="47"/>
  <c r="X65" i="47" s="1"/>
  <c r="W64" i="47"/>
  <c r="W65" i="47" s="1"/>
  <c r="V64" i="47"/>
  <c r="V65" i="47" s="1"/>
  <c r="AK61" i="47"/>
  <c r="AK62" i="47" s="1"/>
  <c r="AJ61" i="47"/>
  <c r="AJ62" i="47" s="1"/>
  <c r="AI61" i="47"/>
  <c r="AI62" i="47" s="1"/>
  <c r="AH61" i="47"/>
  <c r="AH62" i="47" s="1"/>
  <c r="AG61" i="47"/>
  <c r="AG62" i="47" s="1"/>
  <c r="AF61" i="47"/>
  <c r="AF62" i="47" s="1"/>
  <c r="AE61" i="47"/>
  <c r="AE62" i="47" s="1"/>
  <c r="AD61" i="47"/>
  <c r="AD62" i="47" s="1"/>
  <c r="AC61" i="47"/>
  <c r="AC62" i="47" s="1"/>
  <c r="AB61" i="47"/>
  <c r="AB62" i="47" s="1"/>
  <c r="AA61" i="47"/>
  <c r="AA62" i="47" s="1"/>
  <c r="Z61" i="47"/>
  <c r="Z62" i="47" s="1"/>
  <c r="Y61" i="47"/>
  <c r="Y62" i="47" s="1"/>
  <c r="X61" i="47"/>
  <c r="X62" i="47" s="1"/>
  <c r="W61" i="47"/>
  <c r="W62" i="47" s="1"/>
  <c r="V61" i="47"/>
  <c r="V62" i="47" s="1"/>
  <c r="AK58" i="47"/>
  <c r="AK59" i="47" s="1"/>
  <c r="AJ58" i="47"/>
  <c r="AJ59" i="47" s="1"/>
  <c r="AI58" i="47"/>
  <c r="AI59" i="47" s="1"/>
  <c r="AH58" i="47"/>
  <c r="AH59" i="47" s="1"/>
  <c r="AG58" i="47"/>
  <c r="AG59" i="47" s="1"/>
  <c r="AF58" i="47"/>
  <c r="AF59" i="47" s="1"/>
  <c r="AE58" i="47"/>
  <c r="AE59" i="47" s="1"/>
  <c r="AD58" i="47"/>
  <c r="AD59" i="47" s="1"/>
  <c r="AC58" i="47"/>
  <c r="AC59" i="47" s="1"/>
  <c r="AB58" i="47"/>
  <c r="AB59" i="47" s="1"/>
  <c r="AA58" i="47"/>
  <c r="AA59" i="47" s="1"/>
  <c r="Z58" i="47"/>
  <c r="Z59" i="47" s="1"/>
  <c r="Y58" i="47"/>
  <c r="Y59" i="47" s="1"/>
  <c r="X58" i="47"/>
  <c r="X59" i="47" s="1"/>
  <c r="W58" i="47"/>
  <c r="W59" i="47" s="1"/>
  <c r="V58" i="47"/>
  <c r="V59" i="47" s="1"/>
  <c r="AK51" i="47"/>
  <c r="AK52" i="47" s="1"/>
  <c r="AJ51" i="47"/>
  <c r="AJ52" i="47" s="1"/>
  <c r="AI51" i="47"/>
  <c r="AI52" i="47" s="1"/>
  <c r="AH51" i="47"/>
  <c r="AH52" i="47" s="1"/>
  <c r="AG51" i="47"/>
  <c r="AG52" i="47" s="1"/>
  <c r="AF51" i="47"/>
  <c r="AF52" i="47" s="1"/>
  <c r="AE51" i="47"/>
  <c r="AE52" i="47" s="1"/>
  <c r="AD51" i="47"/>
  <c r="AD52" i="47" s="1"/>
  <c r="AC51" i="47"/>
  <c r="AC52" i="47" s="1"/>
  <c r="AB51" i="47"/>
  <c r="AB52" i="47" s="1"/>
  <c r="AA51" i="47"/>
  <c r="AA52" i="47" s="1"/>
  <c r="Z51" i="47"/>
  <c r="Z52" i="47" s="1"/>
  <c r="Y51" i="47"/>
  <c r="Y52" i="47" s="1"/>
  <c r="X51" i="47"/>
  <c r="X52" i="47" s="1"/>
  <c r="W51" i="47"/>
  <c r="W52" i="47" s="1"/>
  <c r="V51" i="47"/>
  <c r="V52" i="47" s="1"/>
  <c r="AK48" i="47"/>
  <c r="AK49" i="47" s="1"/>
  <c r="AJ48" i="47"/>
  <c r="AJ49" i="47" s="1"/>
  <c r="AG48" i="47"/>
  <c r="AG49" i="47" s="1"/>
  <c r="AF48" i="47"/>
  <c r="AF49" i="47" s="1"/>
  <c r="AC48" i="47"/>
  <c r="AC49" i="47" s="1"/>
  <c r="AB48" i="47"/>
  <c r="AB49" i="47" s="1"/>
  <c r="Y48" i="47"/>
  <c r="Y49" i="47" s="1"/>
  <c r="X48" i="47"/>
  <c r="X49" i="47" s="1"/>
  <c r="AK45" i="47"/>
  <c r="AK46" i="47" s="1"/>
  <c r="AJ45" i="47"/>
  <c r="AJ46" i="47" s="1"/>
  <c r="AI45" i="47"/>
  <c r="AI46" i="47" s="1"/>
  <c r="AG45" i="47"/>
  <c r="AG46" i="47" s="1"/>
  <c r="AF45" i="47"/>
  <c r="AF46" i="47" s="1"/>
  <c r="AE45" i="47"/>
  <c r="AE46" i="47" s="1"/>
  <c r="AC45" i="47"/>
  <c r="AC46" i="47" s="1"/>
  <c r="AB45" i="47"/>
  <c r="AB46" i="47" s="1"/>
  <c r="AA45" i="47"/>
  <c r="AA46" i="47" s="1"/>
  <c r="Y45" i="47"/>
  <c r="Y46" i="47" s="1"/>
  <c r="X45" i="47"/>
  <c r="X46" i="47" s="1"/>
  <c r="W45" i="47"/>
  <c r="W46" i="47" s="1"/>
  <c r="AK42" i="47"/>
  <c r="AK43" i="47" s="1"/>
  <c r="AJ42" i="47"/>
  <c r="AJ43" i="47" s="1"/>
  <c r="AI42" i="47"/>
  <c r="AI43" i="47" s="1"/>
  <c r="AG42" i="47"/>
  <c r="AG43" i="47" s="1"/>
  <c r="AF42" i="47"/>
  <c r="AF43" i="47" s="1"/>
  <c r="AE42" i="47"/>
  <c r="AE43" i="47" s="1"/>
  <c r="AC42" i="47"/>
  <c r="AC43" i="47" s="1"/>
  <c r="AB42" i="47"/>
  <c r="AB43" i="47" s="1"/>
  <c r="AA42" i="47"/>
  <c r="AA43" i="47" s="1"/>
  <c r="Y42" i="47"/>
  <c r="Y43" i="47" s="1"/>
  <c r="X42" i="47"/>
  <c r="X43" i="47" s="1"/>
  <c r="W42" i="47"/>
  <c r="W43" i="47" s="1"/>
  <c r="AK39" i="47"/>
  <c r="AK40" i="47" s="1"/>
  <c r="AJ39" i="47"/>
  <c r="AJ40" i="47" s="1"/>
  <c r="AI39" i="47"/>
  <c r="AI40" i="47" s="1"/>
  <c r="AG39" i="47"/>
  <c r="AG40" i="47" s="1"/>
  <c r="AF39" i="47"/>
  <c r="AF40" i="47" s="1"/>
  <c r="AE39" i="47"/>
  <c r="AE40" i="47" s="1"/>
  <c r="AC39" i="47"/>
  <c r="AC40" i="47" s="1"/>
  <c r="AB39" i="47"/>
  <c r="AB40" i="47" s="1"/>
  <c r="AA39" i="47"/>
  <c r="AA40" i="47" s="1"/>
  <c r="Y39" i="47"/>
  <c r="Y40" i="47" s="1"/>
  <c r="X39" i="47"/>
  <c r="X40" i="47" s="1"/>
  <c r="W39" i="47"/>
  <c r="W40" i="47" s="1"/>
  <c r="AK36" i="47"/>
  <c r="AK37" i="47" s="1"/>
  <c r="AJ36" i="47"/>
  <c r="AJ37" i="47" s="1"/>
  <c r="AI36" i="47"/>
  <c r="AI37" i="47" s="1"/>
  <c r="AH36" i="47"/>
  <c r="AH37" i="47" s="1"/>
  <c r="AG36" i="47"/>
  <c r="AG37" i="47" s="1"/>
  <c r="AF36" i="47"/>
  <c r="AF37" i="47" s="1"/>
  <c r="AE36" i="47"/>
  <c r="AE37" i="47" s="1"/>
  <c r="AD36" i="47"/>
  <c r="AD37" i="47" s="1"/>
  <c r="AC36" i="47"/>
  <c r="AC37" i="47" s="1"/>
  <c r="AB36" i="47"/>
  <c r="AB37" i="47" s="1"/>
  <c r="AA36" i="47"/>
  <c r="AA37" i="47" s="1"/>
  <c r="Z36" i="47"/>
  <c r="Z37" i="47" s="1"/>
  <c r="Y36" i="47"/>
  <c r="Y37" i="47" s="1"/>
  <c r="X36" i="47"/>
  <c r="X37" i="47" s="1"/>
  <c r="W36" i="47"/>
  <c r="W37" i="47" s="1"/>
  <c r="V36" i="47"/>
  <c r="V37" i="47" s="1"/>
  <c r="AK33" i="47"/>
  <c r="AK34" i="47" s="1"/>
  <c r="AJ33" i="47"/>
  <c r="AJ34" i="47" s="1"/>
  <c r="AI33" i="47"/>
  <c r="AI34" i="47" s="1"/>
  <c r="AG33" i="47"/>
  <c r="AG34" i="47" s="1"/>
  <c r="AF33" i="47"/>
  <c r="AF34" i="47" s="1"/>
  <c r="AE33" i="47"/>
  <c r="AE34" i="47" s="1"/>
  <c r="AC33" i="47"/>
  <c r="AC34" i="47" s="1"/>
  <c r="AB33" i="47"/>
  <c r="AB34" i="47" s="1"/>
  <c r="AA33" i="47"/>
  <c r="AA34" i="47" s="1"/>
  <c r="Y33" i="47"/>
  <c r="Y34" i="47" s="1"/>
  <c r="X33" i="47"/>
  <c r="X34" i="47" s="1"/>
  <c r="W33" i="47"/>
  <c r="W34" i="47" s="1"/>
  <c r="AK30" i="47"/>
  <c r="AK31" i="47" s="1"/>
  <c r="AJ30" i="47"/>
  <c r="AJ31" i="47" s="1"/>
  <c r="AG30" i="47"/>
  <c r="AG31" i="47" s="1"/>
  <c r="AF30" i="47"/>
  <c r="AF31" i="47" s="1"/>
  <c r="AC30" i="47"/>
  <c r="AC31" i="47" s="1"/>
  <c r="AB30" i="47"/>
  <c r="AB31" i="47" s="1"/>
  <c r="Y30" i="47"/>
  <c r="Y31" i="47" s="1"/>
  <c r="X30" i="47"/>
  <c r="X31" i="47" s="1"/>
  <c r="AK27" i="47"/>
  <c r="AK28" i="47" s="1"/>
  <c r="AJ27" i="47"/>
  <c r="AJ28" i="47" s="1"/>
  <c r="AI27" i="47"/>
  <c r="AI28" i="47" s="1"/>
  <c r="AG27" i="47"/>
  <c r="AG28" i="47" s="1"/>
  <c r="AF27" i="47"/>
  <c r="AF28" i="47" s="1"/>
  <c r="AE27" i="47"/>
  <c r="AE28" i="47" s="1"/>
  <c r="AC27" i="47"/>
  <c r="AC28" i="47" s="1"/>
  <c r="AB27" i="47"/>
  <c r="AB28" i="47" s="1"/>
  <c r="AA27" i="47"/>
  <c r="AA28" i="47" s="1"/>
  <c r="Y27" i="47"/>
  <c r="Y28" i="47" s="1"/>
  <c r="X27" i="47"/>
  <c r="X28" i="47" s="1"/>
  <c r="W27" i="47"/>
  <c r="W28" i="47" s="1"/>
  <c r="I7" i="9" l="1"/>
  <c r="K7" i="9"/>
  <c r="G7" i="9"/>
  <c r="L7" i="9"/>
  <c r="H7" i="9"/>
  <c r="J7" i="9"/>
  <c r="E7" i="9"/>
  <c r="F7" i="9"/>
  <c r="N2" i="34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E57" i="38"/>
  <c r="F57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S57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E78" i="38"/>
  <c r="F78" i="38"/>
  <c r="G78" i="38"/>
  <c r="H78" i="38"/>
  <c r="I78" i="38"/>
  <c r="J78" i="38"/>
  <c r="K78" i="38"/>
  <c r="L78" i="38"/>
  <c r="M78" i="38"/>
  <c r="N78" i="38"/>
  <c r="O78" i="38"/>
  <c r="P78" i="38"/>
  <c r="Q78" i="38"/>
  <c r="R78" i="38"/>
  <c r="S78" i="38"/>
  <c r="E80" i="38"/>
  <c r="F80" i="38"/>
  <c r="G80" i="38"/>
  <c r="H80" i="38"/>
  <c r="I80" i="38"/>
  <c r="J80" i="38"/>
  <c r="K80" i="38"/>
  <c r="L80" i="38"/>
  <c r="M80" i="38"/>
  <c r="N80" i="38"/>
  <c r="O80" i="38"/>
  <c r="P80" i="38"/>
  <c r="Q80" i="38"/>
  <c r="R80" i="38"/>
  <c r="S80" i="38"/>
  <c r="E81" i="38"/>
  <c r="F81" i="38"/>
  <c r="G81" i="38"/>
  <c r="H81" i="38"/>
  <c r="I81" i="38"/>
  <c r="J81" i="38"/>
  <c r="K81" i="38"/>
  <c r="L81" i="38"/>
  <c r="M81" i="38"/>
  <c r="N81" i="38"/>
  <c r="O81" i="38"/>
  <c r="P81" i="38"/>
  <c r="Q81" i="38"/>
  <c r="R81" i="38"/>
  <c r="S81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E84" i="38"/>
  <c r="F84" i="38"/>
  <c r="G84" i="38"/>
  <c r="H84" i="38"/>
  <c r="I84" i="38"/>
  <c r="J84" i="38"/>
  <c r="K84" i="38"/>
  <c r="L84" i="38"/>
  <c r="M84" i="38"/>
  <c r="N84" i="38"/>
  <c r="O84" i="38"/>
  <c r="P84" i="38"/>
  <c r="Q84" i="38"/>
  <c r="R84" i="38"/>
  <c r="S84" i="38"/>
  <c r="D37" i="38"/>
  <c r="D46" i="38"/>
  <c r="D48" i="38"/>
  <c r="D49" i="38"/>
  <c r="D51" i="38"/>
  <c r="D53" i="38"/>
  <c r="D55" i="38"/>
  <c r="D57" i="38"/>
  <c r="D59" i="38"/>
  <c r="D66" i="38"/>
  <c r="D67" i="38"/>
  <c r="D68" i="38"/>
  <c r="D73" i="38"/>
  <c r="D74" i="38"/>
  <c r="D75" i="38"/>
  <c r="D77" i="38"/>
  <c r="D78" i="38"/>
  <c r="D80" i="38"/>
  <c r="D81" i="38"/>
  <c r="D83" i="38"/>
  <c r="C8" i="48"/>
  <c r="E20" i="9"/>
  <c r="E20" i="38" s="1"/>
  <c r="F20" i="9"/>
  <c r="F20" i="38" s="1"/>
  <c r="G20" i="9"/>
  <c r="G20" i="38" s="1"/>
  <c r="H20" i="9"/>
  <c r="H20" i="38" s="1"/>
  <c r="I20" i="9"/>
  <c r="I20" i="38" s="1"/>
  <c r="J20" i="9"/>
  <c r="J20" i="38" s="1"/>
  <c r="K20" i="9"/>
  <c r="K20" i="38" s="1"/>
  <c r="L20" i="9"/>
  <c r="L20" i="38" s="1"/>
  <c r="M20" i="9"/>
  <c r="M20" i="38" s="1"/>
  <c r="N20" i="9"/>
  <c r="N20" i="38" s="1"/>
  <c r="O20" i="9"/>
  <c r="O20" i="38" s="1"/>
  <c r="P20" i="9"/>
  <c r="P20" i="38" s="1"/>
  <c r="Q20" i="9"/>
  <c r="Q20" i="38" s="1"/>
  <c r="R20" i="9"/>
  <c r="R20" i="38" s="1"/>
  <c r="S20" i="9"/>
  <c r="S20" i="38" s="1"/>
  <c r="D20" i="9"/>
  <c r="D20" i="38" s="1"/>
  <c r="E9" i="9"/>
  <c r="E9" i="38" s="1"/>
  <c r="F9" i="9"/>
  <c r="F9" i="38" s="1"/>
  <c r="G9" i="9"/>
  <c r="G9" i="38" s="1"/>
  <c r="H9" i="9"/>
  <c r="H9" i="38" s="1"/>
  <c r="I9" i="9"/>
  <c r="I9" i="38" s="1"/>
  <c r="J9" i="9"/>
  <c r="J9" i="38" s="1"/>
  <c r="K9" i="9"/>
  <c r="K9" i="38" s="1"/>
  <c r="L9" i="9"/>
  <c r="L9" i="38" s="1"/>
  <c r="M9" i="9"/>
  <c r="M9" i="38" s="1"/>
  <c r="N9" i="9"/>
  <c r="N9" i="38" s="1"/>
  <c r="O9" i="9"/>
  <c r="O9" i="38" s="1"/>
  <c r="P9" i="9"/>
  <c r="P9" i="38" s="1"/>
  <c r="Q9" i="9"/>
  <c r="Q9" i="38" s="1"/>
  <c r="R9" i="9"/>
  <c r="R9" i="38" s="1"/>
  <c r="S9" i="9"/>
  <c r="S9" i="38" s="1"/>
  <c r="E10" i="9"/>
  <c r="E10" i="38" s="1"/>
  <c r="F10" i="9"/>
  <c r="F10" i="38" s="1"/>
  <c r="G10" i="9"/>
  <c r="G10" i="38" s="1"/>
  <c r="H10" i="9"/>
  <c r="H10" i="38" s="1"/>
  <c r="I10" i="9"/>
  <c r="I10" i="38" s="1"/>
  <c r="J10" i="9"/>
  <c r="J10" i="38" s="1"/>
  <c r="K10" i="9"/>
  <c r="K10" i="38" s="1"/>
  <c r="L10" i="9"/>
  <c r="L10" i="38" s="1"/>
  <c r="M10" i="9"/>
  <c r="M10" i="38" s="1"/>
  <c r="N10" i="9"/>
  <c r="N10" i="38" s="1"/>
  <c r="O10" i="9"/>
  <c r="O10" i="38" s="1"/>
  <c r="P10" i="9"/>
  <c r="P10" i="38" s="1"/>
  <c r="Q10" i="9"/>
  <c r="Q10" i="38" s="1"/>
  <c r="R10" i="9"/>
  <c r="R10" i="38" s="1"/>
  <c r="S10" i="9"/>
  <c r="S10" i="38" s="1"/>
  <c r="E11" i="9"/>
  <c r="E11" i="38" s="1"/>
  <c r="F11" i="9"/>
  <c r="F11" i="38" s="1"/>
  <c r="G11" i="9"/>
  <c r="G11" i="38" s="1"/>
  <c r="H11" i="9"/>
  <c r="H11" i="38" s="1"/>
  <c r="I11" i="9"/>
  <c r="I11" i="38" s="1"/>
  <c r="J11" i="9"/>
  <c r="J11" i="38" s="1"/>
  <c r="K11" i="9"/>
  <c r="K11" i="38" s="1"/>
  <c r="L11" i="9"/>
  <c r="L11" i="38" s="1"/>
  <c r="M11" i="9"/>
  <c r="M11" i="38" s="1"/>
  <c r="N11" i="9"/>
  <c r="N11" i="38" s="1"/>
  <c r="O11" i="9"/>
  <c r="O11" i="38" s="1"/>
  <c r="P11" i="9"/>
  <c r="P11" i="38" s="1"/>
  <c r="Q11" i="9"/>
  <c r="Q11" i="38" s="1"/>
  <c r="R11" i="9"/>
  <c r="R11" i="38" s="1"/>
  <c r="S11" i="9"/>
  <c r="S11" i="38" s="1"/>
  <c r="E12" i="9"/>
  <c r="E12" i="38" s="1"/>
  <c r="F12" i="9"/>
  <c r="F12" i="38" s="1"/>
  <c r="G12" i="9"/>
  <c r="G12" i="38" s="1"/>
  <c r="H12" i="9"/>
  <c r="H12" i="38" s="1"/>
  <c r="I12" i="9"/>
  <c r="I12" i="38" s="1"/>
  <c r="J12" i="9"/>
  <c r="J12" i="38" s="1"/>
  <c r="K12" i="9"/>
  <c r="K12" i="38" s="1"/>
  <c r="L12" i="9"/>
  <c r="L12" i="38" s="1"/>
  <c r="M12" i="9"/>
  <c r="M12" i="38" s="1"/>
  <c r="N12" i="9"/>
  <c r="N12" i="38" s="1"/>
  <c r="O12" i="9"/>
  <c r="O12" i="38" s="1"/>
  <c r="P12" i="9"/>
  <c r="P12" i="38" s="1"/>
  <c r="Q12" i="9"/>
  <c r="Q12" i="38" s="1"/>
  <c r="R12" i="9"/>
  <c r="R12" i="38" s="1"/>
  <c r="S12" i="9"/>
  <c r="S12" i="38" s="1"/>
  <c r="E13" i="9"/>
  <c r="E13" i="38" s="1"/>
  <c r="F13" i="9"/>
  <c r="F13" i="38" s="1"/>
  <c r="G13" i="9"/>
  <c r="G13" i="38" s="1"/>
  <c r="H13" i="9"/>
  <c r="H13" i="38" s="1"/>
  <c r="I13" i="9"/>
  <c r="I13" i="38" s="1"/>
  <c r="J13" i="9"/>
  <c r="J13" i="38" s="1"/>
  <c r="K13" i="9"/>
  <c r="K13" i="38" s="1"/>
  <c r="L13" i="9"/>
  <c r="L13" i="38" s="1"/>
  <c r="M13" i="9"/>
  <c r="M13" i="38" s="1"/>
  <c r="N13" i="9"/>
  <c r="N13" i="38" s="1"/>
  <c r="O13" i="9"/>
  <c r="O13" i="38" s="1"/>
  <c r="P13" i="9"/>
  <c r="P13" i="38" s="1"/>
  <c r="Q13" i="9"/>
  <c r="Q13" i="38" s="1"/>
  <c r="R13" i="9"/>
  <c r="R13" i="38" s="1"/>
  <c r="S13" i="9"/>
  <c r="S13" i="38" s="1"/>
  <c r="E14" i="9"/>
  <c r="E14" i="38" s="1"/>
  <c r="F14" i="9"/>
  <c r="F14" i="38" s="1"/>
  <c r="G14" i="9"/>
  <c r="G14" i="38" s="1"/>
  <c r="H14" i="9"/>
  <c r="H14" i="38" s="1"/>
  <c r="I14" i="9"/>
  <c r="I14" i="38" s="1"/>
  <c r="J14" i="9"/>
  <c r="J14" i="38" s="1"/>
  <c r="K14" i="9"/>
  <c r="K14" i="38" s="1"/>
  <c r="L14" i="9"/>
  <c r="L14" i="38" s="1"/>
  <c r="M14" i="9"/>
  <c r="M14" i="38" s="1"/>
  <c r="N14" i="9"/>
  <c r="N14" i="38" s="1"/>
  <c r="O14" i="9"/>
  <c r="O14" i="38" s="1"/>
  <c r="P14" i="9"/>
  <c r="P14" i="38" s="1"/>
  <c r="Q14" i="9"/>
  <c r="Q14" i="38" s="1"/>
  <c r="R14" i="9"/>
  <c r="R14" i="38" s="1"/>
  <c r="S14" i="9"/>
  <c r="S14" i="38" s="1"/>
  <c r="E15" i="9"/>
  <c r="E15" i="38" s="1"/>
  <c r="F15" i="9"/>
  <c r="F15" i="38" s="1"/>
  <c r="G15" i="9"/>
  <c r="G15" i="38" s="1"/>
  <c r="H15" i="9"/>
  <c r="H15" i="38" s="1"/>
  <c r="I15" i="9"/>
  <c r="I15" i="38" s="1"/>
  <c r="J15" i="9"/>
  <c r="J15" i="38" s="1"/>
  <c r="K15" i="9"/>
  <c r="K15" i="38" s="1"/>
  <c r="L15" i="9"/>
  <c r="L15" i="38" s="1"/>
  <c r="M15" i="9"/>
  <c r="M15" i="38" s="1"/>
  <c r="N15" i="9"/>
  <c r="N15" i="38" s="1"/>
  <c r="O15" i="9"/>
  <c r="O15" i="38" s="1"/>
  <c r="P15" i="9"/>
  <c r="P15" i="38" s="1"/>
  <c r="Q15" i="9"/>
  <c r="Q15" i="38" s="1"/>
  <c r="R15" i="9"/>
  <c r="R15" i="38" s="1"/>
  <c r="S15" i="9"/>
  <c r="S15" i="38" s="1"/>
  <c r="E16" i="9"/>
  <c r="E16" i="38" s="1"/>
  <c r="F16" i="9"/>
  <c r="F16" i="38" s="1"/>
  <c r="G16" i="9"/>
  <c r="G16" i="38" s="1"/>
  <c r="H16" i="9"/>
  <c r="H16" i="38" s="1"/>
  <c r="I16" i="9"/>
  <c r="I16" i="38" s="1"/>
  <c r="J16" i="9"/>
  <c r="J16" i="38" s="1"/>
  <c r="K16" i="9"/>
  <c r="K16" i="38" s="1"/>
  <c r="L16" i="9"/>
  <c r="L16" i="38" s="1"/>
  <c r="M16" i="9"/>
  <c r="M16" i="38" s="1"/>
  <c r="N16" i="9"/>
  <c r="N16" i="38" s="1"/>
  <c r="O16" i="9"/>
  <c r="O16" i="38" s="1"/>
  <c r="P16" i="9"/>
  <c r="P16" i="38" s="1"/>
  <c r="Q16" i="9"/>
  <c r="Q16" i="38" s="1"/>
  <c r="R16" i="9"/>
  <c r="R16" i="38" s="1"/>
  <c r="S16" i="9"/>
  <c r="S16" i="38" s="1"/>
  <c r="E17" i="9"/>
  <c r="E17" i="38" s="1"/>
  <c r="F17" i="9"/>
  <c r="F17" i="38" s="1"/>
  <c r="G17" i="9"/>
  <c r="G17" i="38" s="1"/>
  <c r="H17" i="9"/>
  <c r="H17" i="38" s="1"/>
  <c r="I17" i="9"/>
  <c r="I17" i="38" s="1"/>
  <c r="J17" i="9"/>
  <c r="J17" i="38" s="1"/>
  <c r="K17" i="9"/>
  <c r="K17" i="38" s="1"/>
  <c r="L17" i="9"/>
  <c r="L17" i="38" s="1"/>
  <c r="M17" i="9"/>
  <c r="M17" i="38" s="1"/>
  <c r="N17" i="9"/>
  <c r="N17" i="38" s="1"/>
  <c r="O17" i="9"/>
  <c r="O17" i="38" s="1"/>
  <c r="P17" i="9"/>
  <c r="P17" i="38" s="1"/>
  <c r="Q17" i="9"/>
  <c r="Q17" i="38" s="1"/>
  <c r="R17" i="9"/>
  <c r="R17" i="38" s="1"/>
  <c r="S17" i="9"/>
  <c r="S17" i="38" s="1"/>
  <c r="E18" i="9"/>
  <c r="E18" i="38" s="1"/>
  <c r="F18" i="9"/>
  <c r="F18" i="38" s="1"/>
  <c r="G18" i="9"/>
  <c r="G18" i="38" s="1"/>
  <c r="H18" i="9"/>
  <c r="H18" i="38" s="1"/>
  <c r="I18" i="9"/>
  <c r="I18" i="38" s="1"/>
  <c r="J18" i="9"/>
  <c r="J18" i="38" s="1"/>
  <c r="K18" i="9"/>
  <c r="K18" i="38" s="1"/>
  <c r="L18" i="9"/>
  <c r="L18" i="38" s="1"/>
  <c r="M18" i="9"/>
  <c r="M18" i="38" s="1"/>
  <c r="N18" i="9"/>
  <c r="N18" i="38" s="1"/>
  <c r="O18" i="9"/>
  <c r="O18" i="38" s="1"/>
  <c r="P18" i="9"/>
  <c r="P18" i="38" s="1"/>
  <c r="Q18" i="9"/>
  <c r="Q18" i="38" s="1"/>
  <c r="R18" i="9"/>
  <c r="R18" i="38" s="1"/>
  <c r="S18" i="9"/>
  <c r="S18" i="38" s="1"/>
  <c r="E19" i="9"/>
  <c r="E19" i="38" s="1"/>
  <c r="F19" i="9"/>
  <c r="F19" i="38" s="1"/>
  <c r="G19" i="9"/>
  <c r="G19" i="38" s="1"/>
  <c r="H19" i="9"/>
  <c r="H19" i="38" s="1"/>
  <c r="I19" i="9"/>
  <c r="I19" i="38" s="1"/>
  <c r="J19" i="9"/>
  <c r="J19" i="38" s="1"/>
  <c r="K19" i="9"/>
  <c r="K19" i="38" s="1"/>
  <c r="L19" i="9"/>
  <c r="L19" i="38" s="1"/>
  <c r="M19" i="9"/>
  <c r="M19" i="38" s="1"/>
  <c r="N19" i="9"/>
  <c r="N19" i="38" s="1"/>
  <c r="O19" i="9"/>
  <c r="O19" i="38" s="1"/>
  <c r="P19" i="9"/>
  <c r="P19" i="38" s="1"/>
  <c r="Q19" i="9"/>
  <c r="Q19" i="38" s="1"/>
  <c r="R19" i="9"/>
  <c r="R19" i="38" s="1"/>
  <c r="S19" i="9"/>
  <c r="S19" i="38" s="1"/>
  <c r="D10" i="9"/>
  <c r="D10" i="38" s="1"/>
  <c r="D11" i="9"/>
  <c r="D11" i="38" s="1"/>
  <c r="D12" i="9"/>
  <c r="D12" i="38" s="1"/>
  <c r="D13" i="9"/>
  <c r="D13" i="38" s="1"/>
  <c r="D14" i="9"/>
  <c r="D14" i="38" s="1"/>
  <c r="D15" i="9"/>
  <c r="D15" i="38" s="1"/>
  <c r="D16" i="9"/>
  <c r="D16" i="38" s="1"/>
  <c r="D17" i="9"/>
  <c r="D17" i="38" s="1"/>
  <c r="D18" i="9"/>
  <c r="D18" i="38" s="1"/>
  <c r="D19" i="9"/>
  <c r="D19" i="38" s="1"/>
  <c r="D9" i="9"/>
  <c r="D9" i="38" s="1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D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8" i="38"/>
  <c r="I279" i="1"/>
  <c r="E270" i="1"/>
  <c r="I239" i="1"/>
  <c r="I159" i="1"/>
  <c r="R38" i="38" l="1"/>
  <c r="N38" i="38"/>
  <c r="J38" i="38"/>
  <c r="Q38" i="38"/>
  <c r="D58" i="38"/>
  <c r="D47" i="38"/>
  <c r="Q58" i="38"/>
  <c r="M58" i="38"/>
  <c r="E58" i="38"/>
  <c r="S56" i="38"/>
  <c r="O56" i="38"/>
  <c r="K56" i="38"/>
  <c r="G56" i="38"/>
  <c r="P54" i="38"/>
  <c r="L54" i="38"/>
  <c r="H54" i="38"/>
  <c r="R52" i="38"/>
  <c r="N52" i="38"/>
  <c r="J52" i="38"/>
  <c r="F52" i="38"/>
  <c r="S50" i="38"/>
  <c r="O50" i="38"/>
  <c r="K50" i="38"/>
  <c r="G50" i="38"/>
  <c r="Q47" i="38"/>
  <c r="M47" i="38"/>
  <c r="I47" i="38"/>
  <c r="E47" i="38"/>
  <c r="S82" i="38"/>
  <c r="S85" i="38" s="1"/>
  <c r="S285" i="1" s="1"/>
  <c r="O82" i="38"/>
  <c r="O85" i="38" s="1"/>
  <c r="O285" i="1" s="1"/>
  <c r="K82" i="38"/>
  <c r="K85" i="38" s="1"/>
  <c r="K285" i="1" s="1"/>
  <c r="G82" i="38"/>
  <c r="G85" i="38" s="1"/>
  <c r="G285" i="1" s="1"/>
  <c r="R76" i="38"/>
  <c r="R79" i="38" s="1"/>
  <c r="R245" i="1" s="1"/>
  <c r="N76" i="38"/>
  <c r="N79" i="38" s="1"/>
  <c r="N245" i="1" s="1"/>
  <c r="J76" i="38"/>
  <c r="J79" i="38" s="1"/>
  <c r="J245" i="1" s="1"/>
  <c r="F76" i="38"/>
  <c r="F79" i="38" s="1"/>
  <c r="F245" i="1" s="1"/>
  <c r="Q52" i="38"/>
  <c r="M52" i="38"/>
  <c r="I52" i="38"/>
  <c r="E52" i="38"/>
  <c r="M38" i="38"/>
  <c r="I38" i="38"/>
  <c r="I58" i="38"/>
  <c r="F38" i="38"/>
  <c r="E38" i="38"/>
  <c r="D38" i="38"/>
  <c r="D82" i="38"/>
  <c r="D85" i="38" s="1"/>
  <c r="D285" i="1" s="1"/>
  <c r="D50" i="38"/>
  <c r="Q54" i="38"/>
  <c r="M54" i="38"/>
  <c r="I54" i="38"/>
  <c r="E54" i="38"/>
  <c r="D56" i="38"/>
  <c r="Q82" i="38"/>
  <c r="Q85" i="38" s="1"/>
  <c r="Q285" i="1" s="1"/>
  <c r="M82" i="38"/>
  <c r="M85" i="38" s="1"/>
  <c r="M285" i="1" s="1"/>
  <c r="I82" i="38"/>
  <c r="I85" i="38" s="1"/>
  <c r="I285" i="1" s="1"/>
  <c r="E82" i="38"/>
  <c r="Q76" i="38"/>
  <c r="Q79" i="38" s="1"/>
  <c r="Q245" i="1" s="1"/>
  <c r="M76" i="38"/>
  <c r="M79" i="38" s="1"/>
  <c r="M245" i="1" s="1"/>
  <c r="I76" i="38"/>
  <c r="I79" i="38" s="1"/>
  <c r="I245" i="1" s="1"/>
  <c r="E76" i="38"/>
  <c r="E79" i="38" s="1"/>
  <c r="E245" i="1" s="1"/>
  <c r="S58" i="38"/>
  <c r="O58" i="38"/>
  <c r="K58" i="38"/>
  <c r="G58" i="38"/>
  <c r="Q56" i="38"/>
  <c r="M56" i="38"/>
  <c r="I56" i="38"/>
  <c r="E56" i="38"/>
  <c r="P52" i="38"/>
  <c r="L52" i="38"/>
  <c r="H52" i="38"/>
  <c r="S47" i="38"/>
  <c r="O47" i="38"/>
  <c r="K47" i="38"/>
  <c r="G47" i="38"/>
  <c r="S38" i="38"/>
  <c r="O38" i="38"/>
  <c r="K38" i="38"/>
  <c r="G38" i="38"/>
  <c r="E85" i="38"/>
  <c r="E285" i="1" s="1"/>
  <c r="H76" i="38"/>
  <c r="H79" i="38" s="1"/>
  <c r="H245" i="1" s="1"/>
  <c r="N54" i="38"/>
  <c r="F54" i="38"/>
  <c r="Q50" i="38"/>
  <c r="I50" i="38"/>
  <c r="P76" i="38"/>
  <c r="P79" i="38" s="1"/>
  <c r="P245" i="1" s="1"/>
  <c r="L76" i="38"/>
  <c r="L79" i="38" s="1"/>
  <c r="L245" i="1" s="1"/>
  <c r="R54" i="38"/>
  <c r="J54" i="38"/>
  <c r="M50" i="38"/>
  <c r="E50" i="38"/>
  <c r="D54" i="38"/>
  <c r="P82" i="38"/>
  <c r="P85" i="38" s="1"/>
  <c r="P285" i="1" s="1"/>
  <c r="L82" i="38"/>
  <c r="L85" i="38" s="1"/>
  <c r="L285" i="1" s="1"/>
  <c r="H82" i="38"/>
  <c r="H85" i="38" s="1"/>
  <c r="H285" i="1" s="1"/>
  <c r="S76" i="38"/>
  <c r="S79" i="38" s="1"/>
  <c r="S245" i="1" s="1"/>
  <c r="O76" i="38"/>
  <c r="O79" i="38" s="1"/>
  <c r="O245" i="1" s="1"/>
  <c r="K76" i="38"/>
  <c r="K79" i="38" s="1"/>
  <c r="K245" i="1" s="1"/>
  <c r="G76" i="38"/>
  <c r="G79" i="38" s="1"/>
  <c r="G245" i="1" s="1"/>
  <c r="R58" i="38"/>
  <c r="N58" i="38"/>
  <c r="J58" i="38"/>
  <c r="F58" i="38"/>
  <c r="P56" i="38"/>
  <c r="L56" i="38"/>
  <c r="H56" i="38"/>
  <c r="S52" i="38"/>
  <c r="O52" i="38"/>
  <c r="K52" i="38"/>
  <c r="G52" i="38"/>
  <c r="P50" i="38"/>
  <c r="L50" i="38"/>
  <c r="H50" i="38"/>
  <c r="R47" i="38"/>
  <c r="N47" i="38"/>
  <c r="J47" i="38"/>
  <c r="F47" i="38"/>
  <c r="D76" i="38"/>
  <c r="D79" i="38" s="1"/>
  <c r="D245" i="1" s="1"/>
  <c r="D52" i="38"/>
  <c r="R82" i="38"/>
  <c r="R85" i="38" s="1"/>
  <c r="R285" i="1" s="1"/>
  <c r="N82" i="38"/>
  <c r="N85" i="38" s="1"/>
  <c r="N285" i="1" s="1"/>
  <c r="J82" i="38"/>
  <c r="J85" i="38" s="1"/>
  <c r="J285" i="1" s="1"/>
  <c r="F82" i="38"/>
  <c r="F85" i="38" s="1"/>
  <c r="F285" i="1" s="1"/>
  <c r="P58" i="38"/>
  <c r="L58" i="38"/>
  <c r="H58" i="38"/>
  <c r="R56" i="38"/>
  <c r="N56" i="38"/>
  <c r="J56" i="38"/>
  <c r="F56" i="38"/>
  <c r="S54" i="38"/>
  <c r="O54" i="38"/>
  <c r="K54" i="38"/>
  <c r="G54" i="38"/>
  <c r="R50" i="38"/>
  <c r="N50" i="38"/>
  <c r="J50" i="38"/>
  <c r="F50" i="38"/>
  <c r="P47" i="38"/>
  <c r="L47" i="38"/>
  <c r="H47" i="38"/>
  <c r="P38" i="38"/>
  <c r="L38" i="38"/>
  <c r="H38" i="38"/>
  <c r="E70" i="9"/>
  <c r="E71" i="38" s="1"/>
  <c r="F70" i="9"/>
  <c r="F71" i="38" s="1"/>
  <c r="G70" i="9"/>
  <c r="G71" i="38" s="1"/>
  <c r="H70" i="9"/>
  <c r="H71" i="38" s="1"/>
  <c r="I70" i="9"/>
  <c r="I71" i="38" s="1"/>
  <c r="J70" i="9"/>
  <c r="J71" i="38" s="1"/>
  <c r="K70" i="9"/>
  <c r="K71" i="38" s="1"/>
  <c r="L70" i="9"/>
  <c r="L71" i="38" s="1"/>
  <c r="M70" i="9"/>
  <c r="M71" i="38" s="1"/>
  <c r="N70" i="9"/>
  <c r="N71" i="38" s="1"/>
  <c r="O70" i="9"/>
  <c r="O71" i="38" s="1"/>
  <c r="P70" i="9"/>
  <c r="P71" i="38" s="1"/>
  <c r="Q70" i="9"/>
  <c r="Q71" i="38" s="1"/>
  <c r="R70" i="9"/>
  <c r="R71" i="38" s="1"/>
  <c r="S70" i="9"/>
  <c r="S71" i="38" s="1"/>
  <c r="D70" i="9"/>
  <c r="D71" i="38" s="1"/>
  <c r="E38" i="9"/>
  <c r="F38" i="9"/>
  <c r="H38" i="9"/>
  <c r="I38" i="9"/>
  <c r="J38" i="9"/>
  <c r="K38" i="9"/>
  <c r="L38" i="9"/>
  <c r="M38" i="9"/>
  <c r="N38" i="9"/>
  <c r="O38" i="9"/>
  <c r="P38" i="9"/>
  <c r="Q38" i="9"/>
  <c r="R38" i="9"/>
  <c r="S38" i="9"/>
  <c r="D38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D34" i="9"/>
  <c r="E30" i="9"/>
  <c r="E31" i="38" s="1"/>
  <c r="F30" i="9"/>
  <c r="F31" i="38" s="1"/>
  <c r="G30" i="9"/>
  <c r="G31" i="38" s="1"/>
  <c r="H30" i="9"/>
  <c r="H31" i="38" s="1"/>
  <c r="I30" i="9"/>
  <c r="I31" i="38" s="1"/>
  <c r="J30" i="9"/>
  <c r="J31" i="38" s="1"/>
  <c r="K30" i="9"/>
  <c r="K31" i="38" s="1"/>
  <c r="L30" i="9"/>
  <c r="L31" i="38" s="1"/>
  <c r="M30" i="9"/>
  <c r="M31" i="38" s="1"/>
  <c r="N30" i="9"/>
  <c r="N31" i="38" s="1"/>
  <c r="O30" i="9"/>
  <c r="O31" i="38" s="1"/>
  <c r="P30" i="9"/>
  <c r="P31" i="38" s="1"/>
  <c r="Q30" i="9"/>
  <c r="Q31" i="38" s="1"/>
  <c r="R30" i="9"/>
  <c r="R31" i="38" s="1"/>
  <c r="S30" i="9"/>
  <c r="S31" i="38" s="1"/>
  <c r="D30" i="9"/>
  <c r="D31" i="38" s="1"/>
  <c r="E21" i="38"/>
  <c r="E22" i="38" s="1"/>
  <c r="F21" i="38"/>
  <c r="F22" i="38" s="1"/>
  <c r="G21" i="38"/>
  <c r="G22" i="38" s="1"/>
  <c r="H21" i="38"/>
  <c r="H22" i="38" s="1"/>
  <c r="I21" i="38"/>
  <c r="I22" i="38" s="1"/>
  <c r="J21" i="38"/>
  <c r="J22" i="38" s="1"/>
  <c r="K21" i="38"/>
  <c r="K22" i="38" s="1"/>
  <c r="L21" i="38"/>
  <c r="L22" i="38" s="1"/>
  <c r="M21" i="38"/>
  <c r="M22" i="38" s="1"/>
  <c r="N21" i="38"/>
  <c r="N22" i="38" s="1"/>
  <c r="O21" i="38"/>
  <c r="O22" i="38" s="1"/>
  <c r="P21" i="38"/>
  <c r="P22" i="38" s="1"/>
  <c r="Q21" i="38"/>
  <c r="Q22" i="38" s="1"/>
  <c r="R21" i="38"/>
  <c r="R22" i="38" s="1"/>
  <c r="S21" i="38"/>
  <c r="S22" i="38" s="1"/>
  <c r="D21" i="38"/>
  <c r="D22" i="38" s="1"/>
  <c r="F29" i="39"/>
  <c r="F28" i="39"/>
  <c r="M337" i="1" l="1"/>
  <c r="E35" i="38"/>
  <c r="E36" i="38" s="1"/>
  <c r="E44" i="1" s="1"/>
  <c r="N338" i="1"/>
  <c r="S35" i="38"/>
  <c r="S36" i="38" s="1"/>
  <c r="S44" i="1" s="1"/>
  <c r="L337" i="1"/>
  <c r="R35" i="38"/>
  <c r="R36" i="38" s="1"/>
  <c r="R44" i="1" s="1"/>
  <c r="J35" i="38"/>
  <c r="J36" i="38" s="1"/>
  <c r="J44" i="1" s="1"/>
  <c r="L338" i="1"/>
  <c r="P337" i="1"/>
  <c r="M338" i="1"/>
  <c r="K338" i="1"/>
  <c r="J337" i="1"/>
  <c r="Q35" i="38"/>
  <c r="Q36" i="38" s="1"/>
  <c r="Q44" i="1" s="1"/>
  <c r="I35" i="38"/>
  <c r="I36" i="38" s="1"/>
  <c r="I44" i="1" s="1"/>
  <c r="P338" i="1"/>
  <c r="Q338" i="1"/>
  <c r="O338" i="1"/>
  <c r="N35" i="38"/>
  <c r="N36" i="38" s="1"/>
  <c r="N44" i="1" s="1"/>
  <c r="K35" i="38"/>
  <c r="K36" i="38" s="1"/>
  <c r="K44" i="1" s="1"/>
  <c r="P35" i="38"/>
  <c r="P36" i="38" s="1"/>
  <c r="P44" i="1" s="1"/>
  <c r="H35" i="38"/>
  <c r="H36" i="38" s="1"/>
  <c r="H44" i="1" s="1"/>
  <c r="S338" i="1"/>
  <c r="F35" i="38"/>
  <c r="F36" i="38" s="1"/>
  <c r="F44" i="1" s="1"/>
  <c r="J338" i="1"/>
  <c r="O35" i="38"/>
  <c r="O36" i="38" s="1"/>
  <c r="O44" i="1" s="1"/>
  <c r="G35" i="38"/>
  <c r="G36" i="38" s="1"/>
  <c r="G44" i="1" s="1"/>
  <c r="K337" i="1"/>
  <c r="M35" i="38"/>
  <c r="M36" i="38" s="1"/>
  <c r="M44" i="1" s="1"/>
  <c r="O337" i="1"/>
  <c r="Q337" i="1"/>
  <c r="N337" i="1"/>
  <c r="D35" i="38"/>
  <c r="D36" i="38" s="1"/>
  <c r="D44" i="1" s="1"/>
  <c r="L35" i="38"/>
  <c r="L36" i="38" s="1"/>
  <c r="L44" i="1" s="1"/>
  <c r="R338" i="1"/>
  <c r="S337" i="1"/>
  <c r="R337" i="1"/>
  <c r="E338" i="1"/>
  <c r="E337" i="1"/>
  <c r="E250" i="1"/>
  <c r="F338" i="1"/>
  <c r="G250" i="1"/>
  <c r="G337" i="1"/>
  <c r="H338" i="1"/>
  <c r="I337" i="1"/>
  <c r="I250" i="1"/>
  <c r="I338" i="1"/>
  <c r="F250" i="1"/>
  <c r="F337" i="1"/>
  <c r="G338" i="1"/>
  <c r="D250" i="1"/>
  <c r="D337" i="1"/>
  <c r="D338" i="1"/>
  <c r="H250" i="1"/>
  <c r="H337" i="1"/>
  <c r="I179" i="2" l="1"/>
  <c r="I178" i="2"/>
  <c r="I182" i="2"/>
  <c r="I131" i="3"/>
  <c r="I199" i="3" s="1"/>
  <c r="I177" i="2"/>
  <c r="I181" i="2"/>
  <c r="I180" i="2"/>
  <c r="I78" i="24"/>
  <c r="I104" i="46"/>
  <c r="I103" i="46"/>
  <c r="I322" i="1"/>
  <c r="I102" i="46"/>
  <c r="I79" i="47"/>
  <c r="I80" i="47"/>
  <c r="I77" i="24"/>
  <c r="J250" i="1"/>
  <c r="E179" i="2"/>
  <c r="E178" i="2"/>
  <c r="E182" i="2"/>
  <c r="E131" i="3"/>
  <c r="E199" i="3" s="1"/>
  <c r="E177" i="2"/>
  <c r="E181" i="2"/>
  <c r="E180" i="2"/>
  <c r="E78" i="24"/>
  <c r="E104" i="46"/>
  <c r="E103" i="46"/>
  <c r="E322" i="1"/>
  <c r="E102" i="46"/>
  <c r="E80" i="47"/>
  <c r="E77" i="24"/>
  <c r="E79" i="47"/>
  <c r="H178" i="2"/>
  <c r="H182" i="2"/>
  <c r="H131" i="3"/>
  <c r="H199" i="3" s="1"/>
  <c r="H177" i="2"/>
  <c r="H181" i="2"/>
  <c r="H180" i="2"/>
  <c r="H179" i="2"/>
  <c r="H104" i="46"/>
  <c r="H103" i="46"/>
  <c r="H77" i="24"/>
  <c r="H102" i="46"/>
  <c r="H78" i="24"/>
  <c r="H79" i="47"/>
  <c r="H80" i="47"/>
  <c r="H322" i="1"/>
  <c r="D178" i="2"/>
  <c r="D182" i="2"/>
  <c r="D131" i="3"/>
  <c r="D199" i="3" s="1"/>
  <c r="D179" i="2"/>
  <c r="D177" i="2"/>
  <c r="D180" i="2"/>
  <c r="D181" i="2"/>
  <c r="D103" i="46"/>
  <c r="D78" i="24"/>
  <c r="D104" i="46"/>
  <c r="D77" i="24"/>
  <c r="D102" i="46"/>
  <c r="D79" i="47"/>
  <c r="D80" i="47"/>
  <c r="D322" i="1"/>
  <c r="F322" i="1"/>
  <c r="F180" i="2"/>
  <c r="F179" i="2"/>
  <c r="F178" i="2"/>
  <c r="F182" i="2"/>
  <c r="F181" i="2"/>
  <c r="F131" i="3"/>
  <c r="F199" i="3" s="1"/>
  <c r="F177" i="2"/>
  <c r="F77" i="24"/>
  <c r="F102" i="46"/>
  <c r="F78" i="24"/>
  <c r="F104" i="46"/>
  <c r="F79" i="47"/>
  <c r="F103" i="46"/>
  <c r="F80" i="47"/>
  <c r="G322" i="1"/>
  <c r="G131" i="3"/>
  <c r="G199" i="3" s="1"/>
  <c r="G177" i="2"/>
  <c r="G181" i="2"/>
  <c r="G180" i="2"/>
  <c r="G179" i="2"/>
  <c r="G182" i="2"/>
  <c r="G178" i="2"/>
  <c r="G103" i="46"/>
  <c r="G77" i="24"/>
  <c r="G102" i="46"/>
  <c r="G78" i="24"/>
  <c r="G79" i="47"/>
  <c r="G104" i="46"/>
  <c r="G80" i="47"/>
  <c r="C7" i="9"/>
  <c r="C2" i="9"/>
  <c r="AK112" i="46"/>
  <c r="AJ112" i="46"/>
  <c r="AI112" i="46"/>
  <c r="AH112" i="46"/>
  <c r="AG112" i="46"/>
  <c r="AF112" i="46"/>
  <c r="AE112" i="46"/>
  <c r="AD112" i="46"/>
  <c r="AC112" i="46"/>
  <c r="AB112" i="46"/>
  <c r="AA112" i="46"/>
  <c r="Z112" i="46"/>
  <c r="Y112" i="46"/>
  <c r="X112" i="46"/>
  <c r="W112" i="46"/>
  <c r="V112" i="46"/>
  <c r="AK108" i="46"/>
  <c r="AJ108" i="46"/>
  <c r="AI108" i="46"/>
  <c r="AH108" i="46"/>
  <c r="AG108" i="46"/>
  <c r="AF108" i="46"/>
  <c r="AE108" i="46"/>
  <c r="AD108" i="46"/>
  <c r="AC108" i="46"/>
  <c r="AB108" i="46"/>
  <c r="AA108" i="46"/>
  <c r="Z108" i="46"/>
  <c r="Y108" i="46"/>
  <c r="X108" i="46"/>
  <c r="W108" i="46"/>
  <c r="V108" i="46"/>
  <c r="AK100" i="46"/>
  <c r="AK101" i="46" s="1"/>
  <c r="AJ100" i="46"/>
  <c r="AJ101" i="46" s="1"/>
  <c r="AI100" i="46"/>
  <c r="AI101" i="46" s="1"/>
  <c r="AH100" i="46"/>
  <c r="AH101" i="46" s="1"/>
  <c r="AG100" i="46"/>
  <c r="AG101" i="46" s="1"/>
  <c r="AF100" i="46"/>
  <c r="AF101" i="46" s="1"/>
  <c r="AE100" i="46"/>
  <c r="AE101" i="46" s="1"/>
  <c r="AD100" i="46"/>
  <c r="AD101" i="46" s="1"/>
  <c r="AC100" i="46"/>
  <c r="AC101" i="46" s="1"/>
  <c r="AB100" i="46"/>
  <c r="AB101" i="46" s="1"/>
  <c r="AA100" i="46"/>
  <c r="AA101" i="46" s="1"/>
  <c r="Z100" i="46"/>
  <c r="Z101" i="46" s="1"/>
  <c r="Y100" i="46"/>
  <c r="Y101" i="46" s="1"/>
  <c r="X100" i="46"/>
  <c r="X101" i="46" s="1"/>
  <c r="W100" i="46"/>
  <c r="W101" i="46" s="1"/>
  <c r="V100" i="46"/>
  <c r="V101" i="46" s="1"/>
  <c r="AK96" i="46"/>
  <c r="AK97" i="46" s="1"/>
  <c r="AJ96" i="46"/>
  <c r="AJ97" i="46" s="1"/>
  <c r="AI96" i="46"/>
  <c r="AI97" i="46" s="1"/>
  <c r="AH96" i="46"/>
  <c r="AH97" i="46" s="1"/>
  <c r="AG96" i="46"/>
  <c r="AG97" i="46" s="1"/>
  <c r="AF96" i="46"/>
  <c r="AF97" i="46" s="1"/>
  <c r="AE96" i="46"/>
  <c r="AE97" i="46" s="1"/>
  <c r="AD96" i="46"/>
  <c r="AD97" i="46" s="1"/>
  <c r="AC96" i="46"/>
  <c r="AC97" i="46" s="1"/>
  <c r="AB96" i="46"/>
  <c r="AB97" i="46" s="1"/>
  <c r="AA96" i="46"/>
  <c r="AA97" i="46" s="1"/>
  <c r="Z96" i="46"/>
  <c r="Z97" i="46" s="1"/>
  <c r="Y96" i="46"/>
  <c r="Y97" i="46" s="1"/>
  <c r="X96" i="46"/>
  <c r="X97" i="46" s="1"/>
  <c r="W96" i="46"/>
  <c r="W97" i="46" s="1"/>
  <c r="V96" i="46"/>
  <c r="V97" i="46" s="1"/>
  <c r="AK92" i="46"/>
  <c r="AK93" i="46" s="1"/>
  <c r="AJ92" i="46"/>
  <c r="AJ93" i="46" s="1"/>
  <c r="AI92" i="46"/>
  <c r="AI93" i="46" s="1"/>
  <c r="AH92" i="46"/>
  <c r="AH93" i="46" s="1"/>
  <c r="AG92" i="46"/>
  <c r="AG93" i="46" s="1"/>
  <c r="AF92" i="46"/>
  <c r="AF93" i="46" s="1"/>
  <c r="AE92" i="46"/>
  <c r="AE93" i="46" s="1"/>
  <c r="AD92" i="46"/>
  <c r="AD93" i="46" s="1"/>
  <c r="AC92" i="46"/>
  <c r="AC93" i="46" s="1"/>
  <c r="AB92" i="46"/>
  <c r="AB93" i="46" s="1"/>
  <c r="AA92" i="46"/>
  <c r="AA93" i="46" s="1"/>
  <c r="Z92" i="46"/>
  <c r="Z93" i="46" s="1"/>
  <c r="Y92" i="46"/>
  <c r="Y93" i="46" s="1"/>
  <c r="X92" i="46"/>
  <c r="X93" i="46" s="1"/>
  <c r="W92" i="46"/>
  <c r="W93" i="46" s="1"/>
  <c r="V92" i="46"/>
  <c r="V93" i="46" s="1"/>
  <c r="AK84" i="46"/>
  <c r="AK85" i="46" s="1"/>
  <c r="AJ84" i="46"/>
  <c r="AJ85" i="46" s="1"/>
  <c r="AI84" i="46"/>
  <c r="AI85" i="46" s="1"/>
  <c r="AH84" i="46"/>
  <c r="AH85" i="46" s="1"/>
  <c r="AG84" i="46"/>
  <c r="AG85" i="46" s="1"/>
  <c r="AF84" i="46"/>
  <c r="AF85" i="46" s="1"/>
  <c r="AE84" i="46"/>
  <c r="AE85" i="46" s="1"/>
  <c r="AD84" i="46"/>
  <c r="AD85" i="46" s="1"/>
  <c r="AC84" i="46"/>
  <c r="AC85" i="46" s="1"/>
  <c r="AB84" i="46"/>
  <c r="AB85" i="46" s="1"/>
  <c r="AA84" i="46"/>
  <c r="AA85" i="46" s="1"/>
  <c r="Z84" i="46"/>
  <c r="Z85" i="46" s="1"/>
  <c r="Y84" i="46"/>
  <c r="Y85" i="46" s="1"/>
  <c r="X84" i="46"/>
  <c r="X85" i="46" s="1"/>
  <c r="W84" i="46"/>
  <c r="W85" i="46" s="1"/>
  <c r="V84" i="46"/>
  <c r="V85" i="46" s="1"/>
  <c r="AK80" i="46"/>
  <c r="AK81" i="46" s="1"/>
  <c r="AJ80" i="46"/>
  <c r="AJ81" i="46" s="1"/>
  <c r="AI80" i="46"/>
  <c r="AI81" i="46" s="1"/>
  <c r="AH80" i="46"/>
  <c r="AH81" i="46" s="1"/>
  <c r="AG80" i="46"/>
  <c r="AG81" i="46" s="1"/>
  <c r="AF80" i="46"/>
  <c r="AF81" i="46" s="1"/>
  <c r="AE80" i="46"/>
  <c r="AE81" i="46" s="1"/>
  <c r="AD80" i="46"/>
  <c r="AD81" i="46" s="1"/>
  <c r="AC80" i="46"/>
  <c r="AC81" i="46" s="1"/>
  <c r="AB80" i="46"/>
  <c r="AB81" i="46" s="1"/>
  <c r="AA80" i="46"/>
  <c r="AA81" i="46" s="1"/>
  <c r="Z80" i="46"/>
  <c r="Z81" i="46" s="1"/>
  <c r="Y80" i="46"/>
  <c r="Y81" i="46" s="1"/>
  <c r="X80" i="46"/>
  <c r="X81" i="46" s="1"/>
  <c r="W80" i="46"/>
  <c r="W81" i="46" s="1"/>
  <c r="V80" i="46"/>
  <c r="V81" i="46" s="1"/>
  <c r="AK76" i="46"/>
  <c r="AK77" i="46" s="1"/>
  <c r="AJ76" i="46"/>
  <c r="AJ77" i="46" s="1"/>
  <c r="AI76" i="46"/>
  <c r="AI77" i="46" s="1"/>
  <c r="AH76" i="46"/>
  <c r="AH77" i="46" s="1"/>
  <c r="AG76" i="46"/>
  <c r="AG77" i="46" s="1"/>
  <c r="AF76" i="46"/>
  <c r="AF77" i="46" s="1"/>
  <c r="AE76" i="46"/>
  <c r="AE77" i="46" s="1"/>
  <c r="AD76" i="46"/>
  <c r="AD77" i="46" s="1"/>
  <c r="AC76" i="46"/>
  <c r="AC77" i="46" s="1"/>
  <c r="AB76" i="46"/>
  <c r="AB77" i="46" s="1"/>
  <c r="AA76" i="46"/>
  <c r="AA77" i="46" s="1"/>
  <c r="Z76" i="46"/>
  <c r="Z77" i="46" s="1"/>
  <c r="Y76" i="46"/>
  <c r="Y77" i="46" s="1"/>
  <c r="X76" i="46"/>
  <c r="X77" i="46" s="1"/>
  <c r="W76" i="46"/>
  <c r="W77" i="46" s="1"/>
  <c r="V76" i="46"/>
  <c r="V77" i="46" s="1"/>
  <c r="AK68" i="46"/>
  <c r="AK69" i="46" s="1"/>
  <c r="AJ68" i="46"/>
  <c r="AJ69" i="46" s="1"/>
  <c r="AI68" i="46"/>
  <c r="AI69" i="46" s="1"/>
  <c r="AH68" i="46"/>
  <c r="AH69" i="46" s="1"/>
  <c r="AG68" i="46"/>
  <c r="AG69" i="46" s="1"/>
  <c r="AF68" i="46"/>
  <c r="AF69" i="46" s="1"/>
  <c r="AE68" i="46"/>
  <c r="AE69" i="46" s="1"/>
  <c r="AD68" i="46"/>
  <c r="AD69" i="46" s="1"/>
  <c r="AC68" i="46"/>
  <c r="AC69" i="46" s="1"/>
  <c r="AB68" i="46"/>
  <c r="AB69" i="46" s="1"/>
  <c r="AA68" i="46"/>
  <c r="AA69" i="46" s="1"/>
  <c r="Z68" i="46"/>
  <c r="Z69" i="46" s="1"/>
  <c r="Y68" i="46"/>
  <c r="Y69" i="46" s="1"/>
  <c r="X68" i="46"/>
  <c r="X69" i="46" s="1"/>
  <c r="W68" i="46"/>
  <c r="W69" i="46" s="1"/>
  <c r="V68" i="46"/>
  <c r="V69" i="46" s="1"/>
  <c r="AK64" i="46"/>
  <c r="AJ64" i="46"/>
  <c r="AI64" i="46"/>
  <c r="AH64" i="46"/>
  <c r="AG64" i="46"/>
  <c r="AF64" i="46"/>
  <c r="AE64" i="46"/>
  <c r="AD64" i="46"/>
  <c r="AC64" i="46"/>
  <c r="AB64" i="46"/>
  <c r="AA64" i="46"/>
  <c r="Z64" i="46"/>
  <c r="Y64" i="46"/>
  <c r="X64" i="46"/>
  <c r="W64" i="46"/>
  <c r="V64" i="46"/>
  <c r="AK60" i="46"/>
  <c r="AK61" i="46" s="1"/>
  <c r="AJ60" i="46"/>
  <c r="AJ61" i="46" s="1"/>
  <c r="AI60" i="46"/>
  <c r="AI61" i="46" s="1"/>
  <c r="AH60" i="46"/>
  <c r="AH61" i="46" s="1"/>
  <c r="AG60" i="46"/>
  <c r="AG61" i="46" s="1"/>
  <c r="AF60" i="46"/>
  <c r="AF61" i="46" s="1"/>
  <c r="AE60" i="46"/>
  <c r="AE61" i="46" s="1"/>
  <c r="AD60" i="46"/>
  <c r="AD61" i="46" s="1"/>
  <c r="AC60" i="46"/>
  <c r="AC61" i="46" s="1"/>
  <c r="AB60" i="46"/>
  <c r="AB61" i="46" s="1"/>
  <c r="AA60" i="46"/>
  <c r="AA61" i="46" s="1"/>
  <c r="Z60" i="46"/>
  <c r="Z61" i="46" s="1"/>
  <c r="Y60" i="46"/>
  <c r="Y61" i="46" s="1"/>
  <c r="X60" i="46"/>
  <c r="X61" i="46" s="1"/>
  <c r="W60" i="46"/>
  <c r="W61" i="46" s="1"/>
  <c r="V60" i="46"/>
  <c r="V61" i="46" s="1"/>
  <c r="AK56" i="46"/>
  <c r="AJ56" i="46"/>
  <c r="AI56" i="46"/>
  <c r="AH56" i="46"/>
  <c r="AG56" i="46"/>
  <c r="AF56" i="46"/>
  <c r="AE56" i="46"/>
  <c r="AD56" i="46"/>
  <c r="AC56" i="46"/>
  <c r="AB56" i="46"/>
  <c r="AA56" i="46"/>
  <c r="Z56" i="46"/>
  <c r="Y56" i="46"/>
  <c r="X56" i="46"/>
  <c r="W56" i="46"/>
  <c r="V56" i="46"/>
  <c r="AK52" i="46"/>
  <c r="AK53" i="46" s="1"/>
  <c r="AJ52" i="46"/>
  <c r="AJ53" i="46" s="1"/>
  <c r="AI52" i="46"/>
  <c r="AI53" i="46" s="1"/>
  <c r="AH52" i="46"/>
  <c r="AH53" i="46" s="1"/>
  <c r="AG52" i="46"/>
  <c r="AG53" i="46" s="1"/>
  <c r="AF52" i="46"/>
  <c r="AF53" i="46" s="1"/>
  <c r="AE52" i="46"/>
  <c r="AE53" i="46" s="1"/>
  <c r="AD52" i="46"/>
  <c r="AD53" i="46" s="1"/>
  <c r="AC52" i="46"/>
  <c r="AC53" i="46" s="1"/>
  <c r="AB52" i="46"/>
  <c r="AB53" i="46" s="1"/>
  <c r="AA52" i="46"/>
  <c r="AA53" i="46" s="1"/>
  <c r="Z52" i="46"/>
  <c r="Z53" i="46" s="1"/>
  <c r="Y52" i="46"/>
  <c r="Y53" i="46" s="1"/>
  <c r="X52" i="46"/>
  <c r="X53" i="46" s="1"/>
  <c r="W52" i="46"/>
  <c r="W53" i="46" s="1"/>
  <c r="V52" i="46"/>
  <c r="V53" i="46" s="1"/>
  <c r="AK48" i="46"/>
  <c r="AK49" i="46" s="1"/>
  <c r="AJ48" i="46"/>
  <c r="AJ49" i="46" s="1"/>
  <c r="AI48" i="46"/>
  <c r="AI49" i="46" s="1"/>
  <c r="AH48" i="46"/>
  <c r="AH49" i="46" s="1"/>
  <c r="AG48" i="46"/>
  <c r="AG49" i="46" s="1"/>
  <c r="AF48" i="46"/>
  <c r="AF49" i="46" s="1"/>
  <c r="AE48" i="46"/>
  <c r="AE49" i="46" s="1"/>
  <c r="AD48" i="46"/>
  <c r="AD49" i="46" s="1"/>
  <c r="AC48" i="46"/>
  <c r="AC49" i="46" s="1"/>
  <c r="AB48" i="46"/>
  <c r="AB49" i="46" s="1"/>
  <c r="AA48" i="46"/>
  <c r="AA49" i="46" s="1"/>
  <c r="Z48" i="46"/>
  <c r="Z49" i="46" s="1"/>
  <c r="Y48" i="46"/>
  <c r="Y49" i="46" s="1"/>
  <c r="X48" i="46"/>
  <c r="X49" i="46" s="1"/>
  <c r="W48" i="46"/>
  <c r="W49" i="46" s="1"/>
  <c r="V48" i="46"/>
  <c r="V49" i="46" s="1"/>
  <c r="AK44" i="46"/>
  <c r="AK45" i="46" s="1"/>
  <c r="AJ44" i="46"/>
  <c r="AJ45" i="46" s="1"/>
  <c r="AI44" i="46"/>
  <c r="AI45" i="46" s="1"/>
  <c r="AH44" i="46"/>
  <c r="AH45" i="46" s="1"/>
  <c r="AG44" i="46"/>
  <c r="AG45" i="46" s="1"/>
  <c r="AF44" i="46"/>
  <c r="AF45" i="46" s="1"/>
  <c r="AE44" i="46"/>
  <c r="AE45" i="46" s="1"/>
  <c r="AD44" i="46"/>
  <c r="AD45" i="46" s="1"/>
  <c r="AC44" i="46"/>
  <c r="AC45" i="46" s="1"/>
  <c r="AB44" i="46"/>
  <c r="AB45" i="46" s="1"/>
  <c r="AA44" i="46"/>
  <c r="AA45" i="46" s="1"/>
  <c r="Z44" i="46"/>
  <c r="Z45" i="46" s="1"/>
  <c r="Y44" i="46"/>
  <c r="Y45" i="46" s="1"/>
  <c r="X44" i="46"/>
  <c r="X45" i="46" s="1"/>
  <c r="W44" i="46"/>
  <c r="W45" i="46" s="1"/>
  <c r="V44" i="46"/>
  <c r="V45" i="46" s="1"/>
  <c r="AK40" i="46"/>
  <c r="AK41" i="46" s="1"/>
  <c r="AJ40" i="46"/>
  <c r="AJ41" i="46" s="1"/>
  <c r="AI40" i="46"/>
  <c r="AI41" i="46" s="1"/>
  <c r="AH40" i="46"/>
  <c r="AH41" i="46" s="1"/>
  <c r="AG40" i="46"/>
  <c r="AG41" i="46" s="1"/>
  <c r="AF40" i="46"/>
  <c r="AF41" i="46" s="1"/>
  <c r="AE40" i="46"/>
  <c r="AE41" i="46" s="1"/>
  <c r="AD40" i="46"/>
  <c r="AD41" i="46" s="1"/>
  <c r="AC40" i="46"/>
  <c r="AC41" i="46" s="1"/>
  <c r="AB40" i="46"/>
  <c r="AB41" i="46" s="1"/>
  <c r="AA40" i="46"/>
  <c r="AA41" i="46" s="1"/>
  <c r="Z40" i="46"/>
  <c r="Z41" i="46" s="1"/>
  <c r="Y40" i="46"/>
  <c r="Y41" i="46" s="1"/>
  <c r="X40" i="46"/>
  <c r="X41" i="46" s="1"/>
  <c r="W40" i="46"/>
  <c r="W41" i="46" s="1"/>
  <c r="V40" i="46"/>
  <c r="V41" i="46" s="1"/>
  <c r="AK36" i="46"/>
  <c r="AJ36" i="46"/>
  <c r="AI36" i="46"/>
  <c r="AH36" i="46"/>
  <c r="AG36" i="46"/>
  <c r="AF36" i="46"/>
  <c r="AE36" i="46"/>
  <c r="AD36" i="46"/>
  <c r="AC36" i="46"/>
  <c r="AB36" i="46"/>
  <c r="AA36" i="46"/>
  <c r="Z36" i="46"/>
  <c r="Y36" i="46"/>
  <c r="X36" i="46"/>
  <c r="W36" i="46"/>
  <c r="V36" i="46"/>
  <c r="AK28" i="46"/>
  <c r="AK29" i="46" s="1"/>
  <c r="AJ28" i="46"/>
  <c r="AJ29" i="46" s="1"/>
  <c r="AI28" i="46"/>
  <c r="AI29" i="46" s="1"/>
  <c r="AH28" i="46"/>
  <c r="AH29" i="46" s="1"/>
  <c r="AG28" i="46"/>
  <c r="AG29" i="46" s="1"/>
  <c r="AF28" i="46"/>
  <c r="AF29" i="46" s="1"/>
  <c r="AE28" i="46"/>
  <c r="AE29" i="46" s="1"/>
  <c r="AD28" i="46"/>
  <c r="AD29" i="46" s="1"/>
  <c r="AC28" i="46"/>
  <c r="AC29" i="46" s="1"/>
  <c r="AB28" i="46"/>
  <c r="AB29" i="46" s="1"/>
  <c r="AA28" i="46"/>
  <c r="AA29" i="46" s="1"/>
  <c r="Z28" i="46"/>
  <c r="Z29" i="46" s="1"/>
  <c r="Y28" i="46"/>
  <c r="Y29" i="46" s="1"/>
  <c r="X28" i="46"/>
  <c r="X29" i="46" s="1"/>
  <c r="W28" i="46"/>
  <c r="W29" i="46" s="1"/>
  <c r="V28" i="46"/>
  <c r="V29" i="46" s="1"/>
  <c r="AK24" i="46"/>
  <c r="AK25" i="46" s="1"/>
  <c r="AJ24" i="46"/>
  <c r="AJ25" i="46" s="1"/>
  <c r="AI24" i="46"/>
  <c r="AI25" i="46" s="1"/>
  <c r="AH24" i="46"/>
  <c r="AH25" i="46" s="1"/>
  <c r="AG24" i="46"/>
  <c r="AG25" i="46" s="1"/>
  <c r="AF24" i="46"/>
  <c r="AF25" i="46" s="1"/>
  <c r="AE24" i="46"/>
  <c r="AE25" i="46" s="1"/>
  <c r="AD24" i="46"/>
  <c r="AD25" i="46" s="1"/>
  <c r="AC24" i="46"/>
  <c r="AC25" i="46" s="1"/>
  <c r="AB24" i="46"/>
  <c r="AB25" i="46" s="1"/>
  <c r="AA24" i="46"/>
  <c r="AA25" i="46" s="1"/>
  <c r="Z24" i="46"/>
  <c r="Z25" i="46" s="1"/>
  <c r="Y24" i="46"/>
  <c r="Y25" i="46" s="1"/>
  <c r="X24" i="46"/>
  <c r="X25" i="46" s="1"/>
  <c r="W24" i="46"/>
  <c r="W25" i="46" s="1"/>
  <c r="V24" i="46"/>
  <c r="V25" i="46" s="1"/>
  <c r="AK20" i="46"/>
  <c r="AK21" i="46" s="1"/>
  <c r="AJ20" i="46"/>
  <c r="AJ21" i="46" s="1"/>
  <c r="AI20" i="46"/>
  <c r="AI21" i="46" s="1"/>
  <c r="AH20" i="46"/>
  <c r="AH21" i="46" s="1"/>
  <c r="AG20" i="46"/>
  <c r="AG21" i="46" s="1"/>
  <c r="AF20" i="46"/>
  <c r="AF21" i="46" s="1"/>
  <c r="AE20" i="46"/>
  <c r="AE21" i="46" s="1"/>
  <c r="AD20" i="46"/>
  <c r="AD21" i="46" s="1"/>
  <c r="AC20" i="46"/>
  <c r="AC21" i="46" s="1"/>
  <c r="AB20" i="46"/>
  <c r="AB21" i="46" s="1"/>
  <c r="AA20" i="46"/>
  <c r="AA21" i="46" s="1"/>
  <c r="Z20" i="46"/>
  <c r="Z21" i="46" s="1"/>
  <c r="Y20" i="46"/>
  <c r="Y21" i="46" s="1"/>
  <c r="X20" i="46"/>
  <c r="X21" i="46" s="1"/>
  <c r="W20" i="46"/>
  <c r="W21" i="46" s="1"/>
  <c r="V20" i="46"/>
  <c r="V21" i="46" s="1"/>
  <c r="AK16" i="46"/>
  <c r="AK17" i="46" s="1"/>
  <c r="AJ16" i="46"/>
  <c r="AJ17" i="46" s="1"/>
  <c r="AI16" i="46"/>
  <c r="AI17" i="46" s="1"/>
  <c r="AH16" i="46"/>
  <c r="AH17" i="46" s="1"/>
  <c r="AG16" i="46"/>
  <c r="AG17" i="46" s="1"/>
  <c r="AF16" i="46"/>
  <c r="AF17" i="46" s="1"/>
  <c r="AE16" i="46"/>
  <c r="AE17" i="46" s="1"/>
  <c r="AD16" i="46"/>
  <c r="AD17" i="46" s="1"/>
  <c r="AC16" i="46"/>
  <c r="AC17" i="46" s="1"/>
  <c r="AB16" i="46"/>
  <c r="AB17" i="46" s="1"/>
  <c r="AA16" i="46"/>
  <c r="AA17" i="46" s="1"/>
  <c r="Z16" i="46"/>
  <c r="Z17" i="46" s="1"/>
  <c r="Y16" i="46"/>
  <c r="Y17" i="46" s="1"/>
  <c r="X16" i="46"/>
  <c r="X17" i="46" s="1"/>
  <c r="W16" i="46"/>
  <c r="W17" i="46" s="1"/>
  <c r="V16" i="46"/>
  <c r="V17" i="46" s="1"/>
  <c r="AK12" i="46"/>
  <c r="AJ12" i="46"/>
  <c r="AI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AK8" i="46"/>
  <c r="AK9" i="46" s="1"/>
  <c r="AJ8" i="46"/>
  <c r="AJ9" i="46" s="1"/>
  <c r="AI8" i="46"/>
  <c r="AI9" i="46" s="1"/>
  <c r="AH8" i="46"/>
  <c r="AH9" i="46" s="1"/>
  <c r="AG8" i="46"/>
  <c r="AG9" i="46" s="1"/>
  <c r="AF8" i="46"/>
  <c r="AF9" i="46" s="1"/>
  <c r="AE8" i="46"/>
  <c r="AE9" i="46" s="1"/>
  <c r="AD8" i="46"/>
  <c r="AD9" i="46" s="1"/>
  <c r="AC8" i="46"/>
  <c r="AC9" i="46" s="1"/>
  <c r="AB8" i="46"/>
  <c r="AB9" i="46" s="1"/>
  <c r="AA8" i="46"/>
  <c r="AA9" i="46" s="1"/>
  <c r="Z8" i="46"/>
  <c r="Z9" i="46" s="1"/>
  <c r="Y8" i="46"/>
  <c r="Y9" i="46" s="1"/>
  <c r="X8" i="46"/>
  <c r="X9" i="46" s="1"/>
  <c r="W8" i="46"/>
  <c r="W9" i="46" s="1"/>
  <c r="V8" i="46"/>
  <c r="V9" i="46" s="1"/>
  <c r="G65" i="4"/>
  <c r="H65" i="4"/>
  <c r="H62" i="4"/>
  <c r="G62" i="4"/>
  <c r="H60" i="4"/>
  <c r="G60" i="4"/>
  <c r="H54" i="4"/>
  <c r="G54" i="4"/>
  <c r="H48" i="4"/>
  <c r="G48" i="4"/>
  <c r="H46" i="4"/>
  <c r="G46" i="4"/>
  <c r="H44" i="4"/>
  <c r="G44" i="4"/>
  <c r="H42" i="4"/>
  <c r="G42" i="4"/>
  <c r="H52" i="4"/>
  <c r="H40" i="4"/>
  <c r="G40" i="4"/>
  <c r="H38" i="4"/>
  <c r="G38" i="4"/>
  <c r="H36" i="4"/>
  <c r="G36" i="4"/>
  <c r="H34" i="4"/>
  <c r="G34" i="4"/>
  <c r="H30" i="4"/>
  <c r="G30" i="4"/>
  <c r="H28" i="4"/>
  <c r="G28" i="4"/>
  <c r="G26" i="4"/>
  <c r="H26" i="4"/>
  <c r="E205" i="3" l="1"/>
  <c r="E201" i="3"/>
  <c r="G205" i="3"/>
  <c r="G201" i="3"/>
  <c r="D205" i="3"/>
  <c r="D201" i="3"/>
  <c r="D206" i="3" s="1"/>
  <c r="D79" i="24"/>
  <c r="H79" i="24"/>
  <c r="I79" i="24"/>
  <c r="F79" i="24"/>
  <c r="E79" i="24"/>
  <c r="F183" i="2"/>
  <c r="E183" i="2"/>
  <c r="I183" i="2"/>
  <c r="G79" i="24"/>
  <c r="J180" i="2"/>
  <c r="J179" i="2"/>
  <c r="J178" i="2"/>
  <c r="J182" i="2"/>
  <c r="J181" i="2"/>
  <c r="J102" i="46"/>
  <c r="J177" i="2"/>
  <c r="J104" i="46"/>
  <c r="J131" i="3"/>
  <c r="J199" i="3" s="1"/>
  <c r="J103" i="46"/>
  <c r="J79" i="47"/>
  <c r="J80" i="47"/>
  <c r="J322" i="1"/>
  <c r="K250" i="1"/>
  <c r="G183" i="2"/>
  <c r="D183" i="2"/>
  <c r="H183" i="2"/>
  <c r="Y117" i="46"/>
  <c r="AG117" i="46"/>
  <c r="Z117" i="46"/>
  <c r="AH117" i="46"/>
  <c r="W117" i="46"/>
  <c r="AA117" i="46"/>
  <c r="AE117" i="46"/>
  <c r="AI117" i="46"/>
  <c r="AC117" i="46"/>
  <c r="AK117" i="46"/>
  <c r="V117" i="46"/>
  <c r="AD117" i="46"/>
  <c r="X117" i="46"/>
  <c r="AB117" i="46"/>
  <c r="AF117" i="46"/>
  <c r="AJ117" i="46"/>
  <c r="AK113" i="46"/>
  <c r="V113" i="46"/>
  <c r="Z113" i="46"/>
  <c r="AD113" i="46"/>
  <c r="AH113" i="46"/>
  <c r="AC113" i="46"/>
  <c r="W113" i="46"/>
  <c r="AA113" i="46"/>
  <c r="AE113" i="46"/>
  <c r="AI113" i="46"/>
  <c r="Y113" i="46"/>
  <c r="AG113" i="46"/>
  <c r="X113" i="46"/>
  <c r="AB113" i="46"/>
  <c r="AF113" i="46"/>
  <c r="AJ113" i="46"/>
  <c r="Y109" i="46"/>
  <c r="AC109" i="46"/>
  <c r="AG109" i="46"/>
  <c r="AK109" i="46"/>
  <c r="V109" i="46"/>
  <c r="Z109" i="46"/>
  <c r="AD109" i="46"/>
  <c r="AH109" i="46"/>
  <c r="W109" i="46"/>
  <c r="AA109" i="46"/>
  <c r="AE109" i="46"/>
  <c r="AI109" i="46"/>
  <c r="X109" i="46"/>
  <c r="AB109" i="46"/>
  <c r="AF109" i="46"/>
  <c r="AJ109" i="46"/>
  <c r="AG65" i="46"/>
  <c r="V65" i="46"/>
  <c r="Z65" i="46"/>
  <c r="AD65" i="46"/>
  <c r="AH65" i="46"/>
  <c r="Y65" i="46"/>
  <c r="AC65" i="46"/>
  <c r="W65" i="46"/>
  <c r="AA65" i="46"/>
  <c r="AE65" i="46"/>
  <c r="AI65" i="46"/>
  <c r="AK65" i="46"/>
  <c r="X65" i="46"/>
  <c r="AB65" i="46"/>
  <c r="AF65" i="46"/>
  <c r="AJ65" i="46"/>
  <c r="AC57" i="46"/>
  <c r="V57" i="46"/>
  <c r="Z57" i="46"/>
  <c r="AD57" i="46"/>
  <c r="AH57" i="46"/>
  <c r="AG57" i="46"/>
  <c r="W57" i="46"/>
  <c r="AA57" i="46"/>
  <c r="AE57" i="46"/>
  <c r="AI57" i="46"/>
  <c r="Y57" i="46"/>
  <c r="AK57" i="46"/>
  <c r="X57" i="46"/>
  <c r="AB57" i="46"/>
  <c r="AF57" i="46"/>
  <c r="AJ57" i="46"/>
  <c r="AA37" i="46"/>
  <c r="AE37" i="46"/>
  <c r="X37" i="46"/>
  <c r="AB37" i="46"/>
  <c r="AF37" i="46"/>
  <c r="AJ37" i="46"/>
  <c r="Y37" i="46"/>
  <c r="AC37" i="46"/>
  <c r="AG37" i="46"/>
  <c r="AK37" i="46"/>
  <c r="W37" i="46"/>
  <c r="AI37" i="46"/>
  <c r="V37" i="46"/>
  <c r="Z37" i="46"/>
  <c r="AD37" i="46"/>
  <c r="AH37" i="46"/>
  <c r="W13" i="46"/>
  <c r="AI13" i="46"/>
  <c r="X13" i="46"/>
  <c r="AB13" i="46"/>
  <c r="AF13" i="46"/>
  <c r="AJ13" i="46"/>
  <c r="AE13" i="46"/>
  <c r="Y13" i="46"/>
  <c r="AC13" i="46"/>
  <c r="AG13" i="46"/>
  <c r="AK13" i="46"/>
  <c r="AA13" i="46"/>
  <c r="V13" i="46"/>
  <c r="Z13" i="46"/>
  <c r="AD13" i="46"/>
  <c r="AH13" i="46"/>
  <c r="H23" i="4"/>
  <c r="G23" i="4"/>
  <c r="H20" i="4"/>
  <c r="G20" i="4"/>
  <c r="H17" i="4"/>
  <c r="G17" i="4"/>
  <c r="G14" i="4"/>
  <c r="H14" i="4"/>
  <c r="H7" i="4"/>
  <c r="G7" i="4"/>
  <c r="G206" i="3" l="1"/>
  <c r="E203" i="3"/>
  <c r="E206" i="3"/>
  <c r="J183" i="2"/>
  <c r="K131" i="3"/>
  <c r="K199" i="3" s="1"/>
  <c r="K177" i="2"/>
  <c r="K181" i="2"/>
  <c r="K180" i="2"/>
  <c r="K179" i="2"/>
  <c r="K182" i="2"/>
  <c r="K103" i="46"/>
  <c r="K102" i="46"/>
  <c r="K79" i="47"/>
  <c r="K178" i="2"/>
  <c r="K104" i="46"/>
  <c r="K80" i="47"/>
  <c r="L250" i="1"/>
  <c r="K322" i="1"/>
  <c r="E35" i="9"/>
  <c r="E43" i="1" s="1"/>
  <c r="F35" i="9"/>
  <c r="F43" i="1" s="1"/>
  <c r="G35" i="9"/>
  <c r="G43" i="1" s="1"/>
  <c r="H35" i="9"/>
  <c r="H43" i="1" s="1"/>
  <c r="I35" i="9"/>
  <c r="I43" i="1" s="1"/>
  <c r="J35" i="9"/>
  <c r="J43" i="1" s="1"/>
  <c r="K35" i="9"/>
  <c r="K43" i="1" s="1"/>
  <c r="L35" i="9"/>
  <c r="L43" i="1" s="1"/>
  <c r="M35" i="9"/>
  <c r="M43" i="1" s="1"/>
  <c r="N35" i="9"/>
  <c r="N43" i="1" s="1"/>
  <c r="O35" i="9"/>
  <c r="O43" i="1" s="1"/>
  <c r="P35" i="9"/>
  <c r="P43" i="1" s="1"/>
  <c r="Q35" i="9"/>
  <c r="Q43" i="1" s="1"/>
  <c r="R35" i="9"/>
  <c r="R43" i="1" s="1"/>
  <c r="S35" i="9"/>
  <c r="S43" i="1" s="1"/>
  <c r="D35" i="9"/>
  <c r="D43" i="1" s="1"/>
  <c r="E23" i="9"/>
  <c r="E23" i="38" s="1"/>
  <c r="F23" i="9"/>
  <c r="F23" i="38" s="1"/>
  <c r="G23" i="9"/>
  <c r="G23" i="38" s="1"/>
  <c r="H23" i="9"/>
  <c r="H23" i="38" s="1"/>
  <c r="I23" i="9"/>
  <c r="I23" i="38" s="1"/>
  <c r="J23" i="9"/>
  <c r="J23" i="38" s="1"/>
  <c r="K23" i="9"/>
  <c r="K23" i="38" s="1"/>
  <c r="L23" i="9"/>
  <c r="L23" i="38" s="1"/>
  <c r="M23" i="9"/>
  <c r="M23" i="38" s="1"/>
  <c r="N23" i="9"/>
  <c r="N23" i="38" s="1"/>
  <c r="O23" i="9"/>
  <c r="O23" i="38" s="1"/>
  <c r="P23" i="9"/>
  <c r="P23" i="38" s="1"/>
  <c r="Q23" i="9"/>
  <c r="Q23" i="38" s="1"/>
  <c r="R23" i="9"/>
  <c r="R23" i="38" s="1"/>
  <c r="S23" i="9"/>
  <c r="S23" i="38" s="1"/>
  <c r="E24" i="9"/>
  <c r="E24" i="38" s="1"/>
  <c r="F24" i="9"/>
  <c r="F24" i="38" s="1"/>
  <c r="G24" i="9"/>
  <c r="G24" i="38" s="1"/>
  <c r="H24" i="9"/>
  <c r="H24" i="38" s="1"/>
  <c r="I24" i="9"/>
  <c r="I24" i="38" s="1"/>
  <c r="J24" i="9"/>
  <c r="J24" i="38" s="1"/>
  <c r="K24" i="9"/>
  <c r="K24" i="38" s="1"/>
  <c r="L24" i="9"/>
  <c r="L24" i="38" s="1"/>
  <c r="M24" i="9"/>
  <c r="M24" i="38" s="1"/>
  <c r="N24" i="9"/>
  <c r="N24" i="38" s="1"/>
  <c r="O24" i="9"/>
  <c r="O24" i="38" s="1"/>
  <c r="P24" i="9"/>
  <c r="P24" i="38" s="1"/>
  <c r="Q24" i="9"/>
  <c r="Q24" i="38" s="1"/>
  <c r="R24" i="9"/>
  <c r="R24" i="38" s="1"/>
  <c r="S24" i="9"/>
  <c r="S24" i="38" s="1"/>
  <c r="D23" i="9"/>
  <c r="D23" i="38" s="1"/>
  <c r="D24" i="9"/>
  <c r="D24" i="38" s="1"/>
  <c r="K183" i="2" l="1"/>
  <c r="L178" i="2"/>
  <c r="L182" i="2"/>
  <c r="L131" i="3"/>
  <c r="L199" i="3" s="1"/>
  <c r="L177" i="2"/>
  <c r="L181" i="2"/>
  <c r="L180" i="2"/>
  <c r="L179" i="2"/>
  <c r="L104" i="46"/>
  <c r="L103" i="46"/>
  <c r="L102" i="46"/>
  <c r="L79" i="47"/>
  <c r="L80" i="47"/>
  <c r="M250" i="1"/>
  <c r="L322" i="1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U123" i="3"/>
  <c r="L201" i="3" l="1"/>
  <c r="L205" i="3"/>
  <c r="M179" i="2"/>
  <c r="M178" i="2"/>
  <c r="M182" i="2"/>
  <c r="M131" i="3"/>
  <c r="M199" i="3" s="1"/>
  <c r="M177" i="2"/>
  <c r="M181" i="2"/>
  <c r="M180" i="2"/>
  <c r="M104" i="46"/>
  <c r="M103" i="46"/>
  <c r="M79" i="47"/>
  <c r="M102" i="46"/>
  <c r="M80" i="47"/>
  <c r="N250" i="1"/>
  <c r="M322" i="1"/>
  <c r="L183" i="2"/>
  <c r="AJ29" i="3"/>
  <c r="AJ30" i="3" s="1"/>
  <c r="AI29" i="3"/>
  <c r="AI30" i="3" s="1"/>
  <c r="AH29" i="3"/>
  <c r="AH30" i="3" s="1"/>
  <c r="AG29" i="3"/>
  <c r="AG30" i="3" s="1"/>
  <c r="AF29" i="3"/>
  <c r="AF30" i="3" s="1"/>
  <c r="AE29" i="3"/>
  <c r="AE30" i="3" s="1"/>
  <c r="AD29" i="3"/>
  <c r="AD30" i="3" s="1"/>
  <c r="AC29" i="3"/>
  <c r="AC30" i="3" s="1"/>
  <c r="AB29" i="3"/>
  <c r="AB30" i="3" s="1"/>
  <c r="AA29" i="3"/>
  <c r="AA30" i="3" s="1"/>
  <c r="Z29" i="3"/>
  <c r="Z30" i="3" s="1"/>
  <c r="Y29" i="3"/>
  <c r="Y30" i="3" s="1"/>
  <c r="X29" i="3"/>
  <c r="X30" i="3" s="1"/>
  <c r="W29" i="3"/>
  <c r="W30" i="3" s="1"/>
  <c r="V29" i="3"/>
  <c r="V30" i="3" s="1"/>
  <c r="U29" i="3"/>
  <c r="U30" i="3" s="1"/>
  <c r="M205" i="3" l="1"/>
  <c r="M201" i="3"/>
  <c r="L206" i="3"/>
  <c r="N180" i="2"/>
  <c r="N179" i="2"/>
  <c r="N178" i="2"/>
  <c r="N182" i="2"/>
  <c r="N131" i="3"/>
  <c r="N199" i="3" s="1"/>
  <c r="N177" i="2"/>
  <c r="N102" i="46"/>
  <c r="N181" i="2"/>
  <c r="N104" i="46"/>
  <c r="N103" i="46"/>
  <c r="N79" i="47"/>
  <c r="N80" i="47"/>
  <c r="O250" i="1"/>
  <c r="N322" i="1"/>
  <c r="M183" i="2"/>
  <c r="D57" i="9"/>
  <c r="D55" i="9"/>
  <c r="D51" i="9"/>
  <c r="D49" i="9"/>
  <c r="D46" i="9"/>
  <c r="D37" i="9"/>
  <c r="N201" i="3" l="1"/>
  <c r="N205" i="3"/>
  <c r="M203" i="3"/>
  <c r="M206" i="3"/>
  <c r="O131" i="3"/>
  <c r="O199" i="3" s="1"/>
  <c r="O177" i="2"/>
  <c r="O181" i="2"/>
  <c r="O180" i="2"/>
  <c r="O179" i="2"/>
  <c r="O178" i="2"/>
  <c r="O103" i="46"/>
  <c r="O102" i="46"/>
  <c r="O79" i="47"/>
  <c r="O104" i="46"/>
  <c r="O182" i="2"/>
  <c r="O80" i="47"/>
  <c r="P250" i="1"/>
  <c r="O322" i="1"/>
  <c r="N183" i="2"/>
  <c r="AJ69" i="3"/>
  <c r="AJ70" i="3" s="1"/>
  <c r="AI69" i="3"/>
  <c r="AI70" i="3" s="1"/>
  <c r="AH69" i="3"/>
  <c r="AH70" i="3" s="1"/>
  <c r="AG69" i="3"/>
  <c r="AG70" i="3" s="1"/>
  <c r="AF69" i="3"/>
  <c r="AF70" i="3" s="1"/>
  <c r="AE69" i="3"/>
  <c r="AE70" i="3" s="1"/>
  <c r="AD69" i="3"/>
  <c r="AD70" i="3" s="1"/>
  <c r="AC69" i="3"/>
  <c r="AC70" i="3" s="1"/>
  <c r="AB69" i="3"/>
  <c r="AB70" i="3" s="1"/>
  <c r="AA69" i="3"/>
  <c r="AA70" i="3" s="1"/>
  <c r="Z69" i="3"/>
  <c r="Z70" i="3" s="1"/>
  <c r="Y69" i="3"/>
  <c r="Y70" i="3" s="1"/>
  <c r="X69" i="3"/>
  <c r="X70" i="3" s="1"/>
  <c r="W69" i="3"/>
  <c r="W70" i="3" s="1"/>
  <c r="V69" i="3"/>
  <c r="V70" i="3" s="1"/>
  <c r="U69" i="3"/>
  <c r="U70" i="3" s="1"/>
  <c r="O205" i="3" l="1"/>
  <c r="O201" i="3"/>
  <c r="N203" i="3"/>
  <c r="N206" i="3"/>
  <c r="P178" i="2"/>
  <c r="P182" i="2"/>
  <c r="P131" i="3"/>
  <c r="P199" i="3" s="1"/>
  <c r="P177" i="2"/>
  <c r="P181" i="2"/>
  <c r="P180" i="2"/>
  <c r="P179" i="2"/>
  <c r="P104" i="46"/>
  <c r="P103" i="46"/>
  <c r="P102" i="46"/>
  <c r="P79" i="47"/>
  <c r="P80" i="47"/>
  <c r="P322" i="1"/>
  <c r="Q250" i="1"/>
  <c r="O183" i="2"/>
  <c r="AJ64" i="3"/>
  <c r="AJ65" i="3" s="1"/>
  <c r="AI64" i="3"/>
  <c r="AI65" i="3" s="1"/>
  <c r="AH64" i="3"/>
  <c r="AH65" i="3" s="1"/>
  <c r="AG64" i="3"/>
  <c r="AG65" i="3" s="1"/>
  <c r="AF64" i="3"/>
  <c r="AF65" i="3" s="1"/>
  <c r="AE64" i="3"/>
  <c r="AE65" i="3" s="1"/>
  <c r="AD64" i="3"/>
  <c r="AD65" i="3" s="1"/>
  <c r="AC64" i="3"/>
  <c r="AC65" i="3" s="1"/>
  <c r="AB64" i="3"/>
  <c r="AB65" i="3" s="1"/>
  <c r="AA64" i="3"/>
  <c r="AA65" i="3" s="1"/>
  <c r="Z64" i="3"/>
  <c r="Z65" i="3" s="1"/>
  <c r="Y64" i="3"/>
  <c r="Y65" i="3" s="1"/>
  <c r="X64" i="3"/>
  <c r="X65" i="3" s="1"/>
  <c r="W64" i="3"/>
  <c r="W65" i="3" s="1"/>
  <c r="V64" i="3"/>
  <c r="V65" i="3" s="1"/>
  <c r="U64" i="3"/>
  <c r="U65" i="3" s="1"/>
  <c r="O206" i="3" l="1"/>
  <c r="O203" i="3"/>
  <c r="P201" i="3"/>
  <c r="P205" i="3"/>
  <c r="P183" i="2"/>
  <c r="Q179" i="2"/>
  <c r="Q178" i="2"/>
  <c r="Q182" i="2"/>
  <c r="Q131" i="3"/>
  <c r="Q199" i="3" s="1"/>
  <c r="Q177" i="2"/>
  <c r="Q181" i="2"/>
  <c r="Q180" i="2"/>
  <c r="Q104" i="46"/>
  <c r="Q103" i="46"/>
  <c r="Q102" i="46"/>
  <c r="Q80" i="47"/>
  <c r="Q79" i="47"/>
  <c r="R250" i="1"/>
  <c r="Q322" i="1"/>
  <c r="E269" i="1"/>
  <c r="F269" i="1"/>
  <c r="G269" i="1"/>
  <c r="H269" i="1"/>
  <c r="H278" i="1" s="1"/>
  <c r="F270" i="1"/>
  <c r="G270" i="1"/>
  <c r="H270" i="1"/>
  <c r="H279" i="1" s="1"/>
  <c r="D270" i="1"/>
  <c r="D269" i="1"/>
  <c r="E260" i="1"/>
  <c r="F260" i="1"/>
  <c r="G260" i="1"/>
  <c r="E261" i="1"/>
  <c r="E279" i="1" s="1"/>
  <c r="F261" i="1"/>
  <c r="G261" i="1"/>
  <c r="D261" i="1"/>
  <c r="D260" i="1"/>
  <c r="D278" i="1" s="1"/>
  <c r="E229" i="1"/>
  <c r="F229" i="1"/>
  <c r="G229" i="1"/>
  <c r="H229" i="1"/>
  <c r="E230" i="1"/>
  <c r="F230" i="1"/>
  <c r="F239" i="1" s="1"/>
  <c r="G230" i="1"/>
  <c r="H230" i="1"/>
  <c r="H239" i="1" s="1"/>
  <c r="D230" i="1"/>
  <c r="D229" i="1"/>
  <c r="E220" i="1"/>
  <c r="F220" i="1"/>
  <c r="G220" i="1"/>
  <c r="H220" i="1"/>
  <c r="E221" i="1"/>
  <c r="G221" i="1"/>
  <c r="D221" i="1"/>
  <c r="D239" i="1" s="1"/>
  <c r="D220" i="1"/>
  <c r="E189" i="1"/>
  <c r="E190" i="1"/>
  <c r="G190" i="1"/>
  <c r="H190" i="1"/>
  <c r="D190" i="1"/>
  <c r="D189" i="1"/>
  <c r="E180" i="1"/>
  <c r="F180" i="1"/>
  <c r="G180" i="1"/>
  <c r="H180" i="1"/>
  <c r="D181" i="1"/>
  <c r="D180" i="1"/>
  <c r="E149" i="1"/>
  <c r="F149" i="1"/>
  <c r="G149" i="1"/>
  <c r="H149" i="1"/>
  <c r="E150" i="1"/>
  <c r="F150" i="1"/>
  <c r="G150" i="1"/>
  <c r="H150" i="1"/>
  <c r="D150" i="1"/>
  <c r="D149" i="1"/>
  <c r="G140" i="1"/>
  <c r="H140" i="1"/>
  <c r="G141" i="1"/>
  <c r="H141" i="1"/>
  <c r="D141" i="1"/>
  <c r="D140" i="1"/>
  <c r="E131" i="1"/>
  <c r="F131" i="1"/>
  <c r="G131" i="1"/>
  <c r="H131" i="1"/>
  <c r="E132" i="1"/>
  <c r="D132" i="1"/>
  <c r="D131" i="1"/>
  <c r="E122" i="1"/>
  <c r="F122" i="1"/>
  <c r="G122" i="1"/>
  <c r="E123" i="1"/>
  <c r="F123" i="1"/>
  <c r="G123" i="1"/>
  <c r="H123" i="1"/>
  <c r="D123" i="1"/>
  <c r="D122" i="1"/>
  <c r="E113" i="1"/>
  <c r="F113" i="1"/>
  <c r="G113" i="1"/>
  <c r="H113" i="1"/>
  <c r="E114" i="1"/>
  <c r="F114" i="1"/>
  <c r="G114" i="1"/>
  <c r="H114" i="1"/>
  <c r="D114" i="1"/>
  <c r="D113" i="1"/>
  <c r="E104" i="1"/>
  <c r="F104" i="1"/>
  <c r="G104" i="1"/>
  <c r="H104" i="1"/>
  <c r="E105" i="1"/>
  <c r="F105" i="1"/>
  <c r="G105" i="1"/>
  <c r="H105" i="1"/>
  <c r="D105" i="1"/>
  <c r="D104" i="1"/>
  <c r="E96" i="1"/>
  <c r="F96" i="1"/>
  <c r="G96" i="1"/>
  <c r="D96" i="1"/>
  <c r="E86" i="1"/>
  <c r="F86" i="1"/>
  <c r="E87" i="1"/>
  <c r="F87" i="1"/>
  <c r="G87" i="1"/>
  <c r="D87" i="1"/>
  <c r="D86" i="1"/>
  <c r="D56" i="1"/>
  <c r="D5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D27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D266" i="1"/>
  <c r="E227" i="1"/>
  <c r="I227" i="1"/>
  <c r="J227" i="1"/>
  <c r="L227" i="1"/>
  <c r="M227" i="1"/>
  <c r="N227" i="1"/>
  <c r="P227" i="1"/>
  <c r="Q227" i="1"/>
  <c r="R227" i="1"/>
  <c r="H227" i="1"/>
  <c r="D227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F227" i="1"/>
  <c r="G227" i="1"/>
  <c r="K227" i="1"/>
  <c r="O227" i="1"/>
  <c r="S227" i="1"/>
  <c r="D226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D195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D61" i="1"/>
  <c r="P206" i="3" l="1"/>
  <c r="P203" i="3"/>
  <c r="Q205" i="3"/>
  <c r="Q201" i="3"/>
  <c r="R180" i="2"/>
  <c r="R179" i="2"/>
  <c r="R178" i="2"/>
  <c r="R182" i="2"/>
  <c r="R181" i="2"/>
  <c r="R131" i="3"/>
  <c r="R199" i="3" s="1"/>
  <c r="R177" i="2"/>
  <c r="R102" i="46"/>
  <c r="R104" i="46"/>
  <c r="R103" i="46"/>
  <c r="R79" i="47"/>
  <c r="R80" i="47"/>
  <c r="S250" i="1"/>
  <c r="R322" i="1"/>
  <c r="Q183" i="2"/>
  <c r="D279" i="1"/>
  <c r="G278" i="1"/>
  <c r="E158" i="1"/>
  <c r="G158" i="1"/>
  <c r="E239" i="1"/>
  <c r="E238" i="1"/>
  <c r="H238" i="1"/>
  <c r="G279" i="1"/>
  <c r="F278" i="1"/>
  <c r="E278" i="1"/>
  <c r="D158" i="1"/>
  <c r="G238" i="1"/>
  <c r="F158" i="1"/>
  <c r="H158" i="1"/>
  <c r="F238" i="1"/>
  <c r="G159" i="1"/>
  <c r="F279" i="1"/>
  <c r="F159" i="1"/>
  <c r="E159" i="1"/>
  <c r="H159" i="1"/>
  <c r="G239" i="1"/>
  <c r="E267" i="1"/>
  <c r="E268" i="1" s="1"/>
  <c r="F267" i="1"/>
  <c r="F268" i="1" s="1"/>
  <c r="G267" i="1"/>
  <c r="G268" i="1" s="1"/>
  <c r="H267" i="1"/>
  <c r="H268" i="1" s="1"/>
  <c r="I267" i="1"/>
  <c r="I268" i="1" s="1"/>
  <c r="J267" i="1"/>
  <c r="J268" i="1" s="1"/>
  <c r="K267" i="1"/>
  <c r="K268" i="1" s="1"/>
  <c r="L267" i="1"/>
  <c r="L268" i="1" s="1"/>
  <c r="M267" i="1"/>
  <c r="N267" i="1"/>
  <c r="O267" i="1"/>
  <c r="P267" i="1"/>
  <c r="Q267" i="1"/>
  <c r="R267" i="1"/>
  <c r="S267" i="1"/>
  <c r="E276" i="1"/>
  <c r="E280" i="1" s="1"/>
  <c r="F276" i="1"/>
  <c r="F280" i="1" s="1"/>
  <c r="G276" i="1"/>
  <c r="G280" i="1" s="1"/>
  <c r="H276" i="1"/>
  <c r="H280" i="1" s="1"/>
  <c r="I276" i="1"/>
  <c r="I280" i="1" s="1"/>
  <c r="I281" i="1" s="1"/>
  <c r="J276" i="1"/>
  <c r="K276" i="1"/>
  <c r="L276" i="1"/>
  <c r="M276" i="1"/>
  <c r="N276" i="1"/>
  <c r="O276" i="1"/>
  <c r="P276" i="1"/>
  <c r="Q276" i="1"/>
  <c r="R276" i="1"/>
  <c r="S276" i="1"/>
  <c r="D276" i="1"/>
  <c r="D280" i="1" s="1"/>
  <c r="D267" i="1"/>
  <c r="D268" i="1" s="1"/>
  <c r="L258" i="1"/>
  <c r="P258" i="1"/>
  <c r="D258" i="1"/>
  <c r="D187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D62" i="1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D65" i="38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E74" i="35" s="1"/>
  <c r="T66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E61" i="9"/>
  <c r="E62" i="38" s="1"/>
  <c r="F61" i="9"/>
  <c r="F62" i="38" s="1"/>
  <c r="G61" i="9"/>
  <c r="G62" i="38" s="1"/>
  <c r="H61" i="9"/>
  <c r="H62" i="38" s="1"/>
  <c r="I61" i="9"/>
  <c r="I62" i="38" s="1"/>
  <c r="J61" i="9"/>
  <c r="J62" i="38" s="1"/>
  <c r="K61" i="9"/>
  <c r="K62" i="38" s="1"/>
  <c r="L61" i="9"/>
  <c r="L62" i="38" s="1"/>
  <c r="M61" i="9"/>
  <c r="M62" i="38" s="1"/>
  <c r="N61" i="9"/>
  <c r="N62" i="38" s="1"/>
  <c r="O61" i="9"/>
  <c r="O62" i="38" s="1"/>
  <c r="P61" i="9"/>
  <c r="P62" i="38" s="1"/>
  <c r="Q61" i="9"/>
  <c r="Q62" i="38" s="1"/>
  <c r="R61" i="9"/>
  <c r="R62" i="38" s="1"/>
  <c r="S61" i="9"/>
  <c r="S62" i="38" s="1"/>
  <c r="D62" i="38"/>
  <c r="Q206" i="3" l="1"/>
  <c r="Q203" i="3"/>
  <c r="R201" i="3"/>
  <c r="R205" i="3"/>
  <c r="R183" i="2"/>
  <c r="S131" i="3"/>
  <c r="S177" i="2"/>
  <c r="S181" i="2"/>
  <c r="S180" i="2"/>
  <c r="S179" i="2"/>
  <c r="S182" i="2"/>
  <c r="S178" i="2"/>
  <c r="S103" i="46"/>
  <c r="S102" i="46"/>
  <c r="S104" i="46"/>
  <c r="S79" i="47"/>
  <c r="S80" i="47"/>
  <c r="S322" i="1"/>
  <c r="E63" i="9"/>
  <c r="E64" i="38" s="1"/>
  <c r="E69" i="38" s="1"/>
  <c r="E72" i="38" s="1"/>
  <c r="E205" i="1" s="1"/>
  <c r="F74" i="35"/>
  <c r="I63" i="9"/>
  <c r="I64" i="38" s="1"/>
  <c r="I69" i="38" s="1"/>
  <c r="I72" i="38" s="1"/>
  <c r="I205" i="1" s="1"/>
  <c r="J74" i="35"/>
  <c r="M63" i="9"/>
  <c r="M64" i="38" s="1"/>
  <c r="M69" i="38" s="1"/>
  <c r="N74" i="35"/>
  <c r="Q63" i="9"/>
  <c r="Q64" i="38" s="1"/>
  <c r="Q69" i="38" s="1"/>
  <c r="Q72" i="38" s="1"/>
  <c r="Q205" i="1" s="1"/>
  <c r="Q336" i="1" s="1"/>
  <c r="R74" i="35"/>
  <c r="D63" i="9"/>
  <c r="D64" i="38" s="1"/>
  <c r="D69" i="38" s="1"/>
  <c r="L63" i="9"/>
  <c r="L64" i="38" s="1"/>
  <c r="L69" i="38" s="1"/>
  <c r="L72" i="38" s="1"/>
  <c r="L205" i="1" s="1"/>
  <c r="L336" i="1" s="1"/>
  <c r="M74" i="35"/>
  <c r="G74" i="35"/>
  <c r="F63" i="9"/>
  <c r="F64" i="38" s="1"/>
  <c r="F69" i="38" s="1"/>
  <c r="K74" i="35"/>
  <c r="J63" i="9"/>
  <c r="J64" i="38" s="1"/>
  <c r="J69" i="38" s="1"/>
  <c r="N63" i="9"/>
  <c r="N64" i="38" s="1"/>
  <c r="N69" i="38" s="1"/>
  <c r="O74" i="35"/>
  <c r="S74" i="35"/>
  <c r="R63" i="9"/>
  <c r="R64" i="38" s="1"/>
  <c r="R69" i="38" s="1"/>
  <c r="R72" i="38" s="1"/>
  <c r="R205" i="1" s="1"/>
  <c r="R336" i="1" s="1"/>
  <c r="H63" i="9"/>
  <c r="H64" i="38" s="1"/>
  <c r="H69" i="38" s="1"/>
  <c r="I74" i="35"/>
  <c r="P63" i="9"/>
  <c r="P64" i="38" s="1"/>
  <c r="P69" i="38" s="1"/>
  <c r="P72" i="38" s="1"/>
  <c r="P205" i="1" s="1"/>
  <c r="P336" i="1" s="1"/>
  <c r="Q74" i="35"/>
  <c r="H74" i="35"/>
  <c r="G63" i="9"/>
  <c r="G64" i="38" s="1"/>
  <c r="G69" i="38" s="1"/>
  <c r="L74" i="35"/>
  <c r="K63" i="9"/>
  <c r="K64" i="38" s="1"/>
  <c r="K69" i="38" s="1"/>
  <c r="P74" i="35"/>
  <c r="O63" i="9"/>
  <c r="O64" i="38" s="1"/>
  <c r="O69" i="38" s="1"/>
  <c r="O72" i="38" s="1"/>
  <c r="O205" i="1" s="1"/>
  <c r="O336" i="1" s="1"/>
  <c r="T74" i="35"/>
  <c r="S63" i="9"/>
  <c r="S64" i="38" s="1"/>
  <c r="S69" i="38" s="1"/>
  <c r="I199" i="2"/>
  <c r="I200" i="2"/>
  <c r="I201" i="2"/>
  <c r="I202" i="2"/>
  <c r="I203" i="2"/>
  <c r="I198" i="2"/>
  <c r="I114" i="46"/>
  <c r="I115" i="46"/>
  <c r="I116" i="46"/>
  <c r="N155" i="1"/>
  <c r="N156" i="1"/>
  <c r="F155" i="1"/>
  <c r="Q155" i="1"/>
  <c r="Q156" i="1"/>
  <c r="M155" i="1"/>
  <c r="M156" i="1"/>
  <c r="E155" i="1"/>
  <c r="E156" i="1"/>
  <c r="D155" i="1"/>
  <c r="P155" i="1"/>
  <c r="P156" i="1"/>
  <c r="L155" i="1"/>
  <c r="L156" i="1"/>
  <c r="H155" i="1"/>
  <c r="R155" i="1"/>
  <c r="R156" i="1"/>
  <c r="J155" i="1"/>
  <c r="J156" i="1"/>
  <c r="I155" i="1"/>
  <c r="S155" i="1"/>
  <c r="S156" i="1"/>
  <c r="O155" i="1"/>
  <c r="O156" i="1"/>
  <c r="K155" i="1"/>
  <c r="K156" i="1"/>
  <c r="G155" i="1"/>
  <c r="D93" i="1"/>
  <c r="D111" i="1"/>
  <c r="P111" i="1"/>
  <c r="L111" i="1"/>
  <c r="D120" i="1"/>
  <c r="P120" i="1"/>
  <c r="L120" i="1"/>
  <c r="D129" i="1"/>
  <c r="P129" i="1"/>
  <c r="L129" i="1"/>
  <c r="D138" i="1"/>
  <c r="P138" i="1"/>
  <c r="L138" i="1"/>
  <c r="S53" i="1"/>
  <c r="S57" i="1" s="1"/>
  <c r="O53" i="1"/>
  <c r="O57" i="1" s="1"/>
  <c r="K53" i="1"/>
  <c r="K57" i="1" s="1"/>
  <c r="G53" i="1"/>
  <c r="G57" i="1" s="1"/>
  <c r="G58" i="1" s="1"/>
  <c r="D102" i="1"/>
  <c r="D156" i="1"/>
  <c r="H156" i="1"/>
  <c r="G156" i="1"/>
  <c r="F156" i="1"/>
  <c r="I156" i="1"/>
  <c r="P93" i="1"/>
  <c r="L93" i="1"/>
  <c r="Q53" i="1"/>
  <c r="M53" i="1"/>
  <c r="I53" i="1"/>
  <c r="E53" i="1"/>
  <c r="P53" i="1"/>
  <c r="L53" i="1"/>
  <c r="H53" i="1"/>
  <c r="S93" i="1"/>
  <c r="O93" i="1"/>
  <c r="K93" i="1"/>
  <c r="G93" i="1"/>
  <c r="S111" i="1"/>
  <c r="O111" i="1"/>
  <c r="K111" i="1"/>
  <c r="G111" i="1"/>
  <c r="S120" i="1"/>
  <c r="O120" i="1"/>
  <c r="K120" i="1"/>
  <c r="G120" i="1"/>
  <c r="S129" i="1"/>
  <c r="O129" i="1"/>
  <c r="K129" i="1"/>
  <c r="G129" i="1"/>
  <c r="S138" i="1"/>
  <c r="O138" i="1"/>
  <c r="K138" i="1"/>
  <c r="G138" i="1"/>
  <c r="D53" i="1"/>
  <c r="R93" i="1"/>
  <c r="N93" i="1"/>
  <c r="J93" i="1"/>
  <c r="F93" i="1"/>
  <c r="R111" i="1"/>
  <c r="N111" i="1"/>
  <c r="J111" i="1"/>
  <c r="F111" i="1"/>
  <c r="R120" i="1"/>
  <c r="N120" i="1"/>
  <c r="J120" i="1"/>
  <c r="F120" i="1"/>
  <c r="R129" i="1"/>
  <c r="N129" i="1"/>
  <c r="J129" i="1"/>
  <c r="F129" i="1"/>
  <c r="R138" i="1"/>
  <c r="N138" i="1"/>
  <c r="J138" i="1"/>
  <c r="F138" i="1"/>
  <c r="R258" i="1"/>
  <c r="F258" i="1"/>
  <c r="R53" i="1"/>
  <c r="N53" i="1"/>
  <c r="J53" i="1"/>
  <c r="F53" i="1"/>
  <c r="Q93" i="1"/>
  <c r="M93" i="1"/>
  <c r="I93" i="1"/>
  <c r="E93" i="1"/>
  <c r="Q111" i="1"/>
  <c r="M111" i="1"/>
  <c r="I111" i="1"/>
  <c r="E111" i="1"/>
  <c r="Q120" i="1"/>
  <c r="M120" i="1"/>
  <c r="I120" i="1"/>
  <c r="E120" i="1"/>
  <c r="Q129" i="1"/>
  <c r="M129" i="1"/>
  <c r="I129" i="1"/>
  <c r="E129" i="1"/>
  <c r="Q138" i="1"/>
  <c r="M138" i="1"/>
  <c r="I138" i="1"/>
  <c r="I142" i="1" s="1"/>
  <c r="E138" i="1"/>
  <c r="H93" i="1"/>
  <c r="H111" i="1"/>
  <c r="H120" i="1"/>
  <c r="H129" i="1"/>
  <c r="H138" i="1"/>
  <c r="D218" i="1"/>
  <c r="P218" i="1"/>
  <c r="L218" i="1"/>
  <c r="H218" i="1"/>
  <c r="S218" i="1"/>
  <c r="O218" i="1"/>
  <c r="K218" i="1"/>
  <c r="G218" i="1"/>
  <c r="R218" i="1"/>
  <c r="N218" i="1"/>
  <c r="J218" i="1"/>
  <c r="F218" i="1"/>
  <c r="Q218" i="1"/>
  <c r="M218" i="1"/>
  <c r="I218" i="1"/>
  <c r="E218" i="1"/>
  <c r="R102" i="1"/>
  <c r="N102" i="1"/>
  <c r="J102" i="1"/>
  <c r="F102" i="1"/>
  <c r="Q102" i="1"/>
  <c r="M102" i="1"/>
  <c r="I102" i="1"/>
  <c r="E102" i="1"/>
  <c r="P102" i="1"/>
  <c r="L102" i="1"/>
  <c r="H102" i="1"/>
  <c r="S102" i="1"/>
  <c r="O102" i="1"/>
  <c r="K102" i="1"/>
  <c r="G102" i="1"/>
  <c r="D72" i="38" l="1"/>
  <c r="D205" i="1" s="1"/>
  <c r="D336" i="1" s="1"/>
  <c r="R203" i="3"/>
  <c r="R206" i="3"/>
  <c r="S205" i="3"/>
  <c r="S201" i="3"/>
  <c r="I336" i="1"/>
  <c r="E336" i="1"/>
  <c r="S183" i="2"/>
  <c r="F72" i="38"/>
  <c r="F205" i="1" s="1"/>
  <c r="F178" i="1"/>
  <c r="I178" i="1"/>
  <c r="Q178" i="1"/>
  <c r="J72" i="38"/>
  <c r="J205" i="1" s="1"/>
  <c r="J336" i="1" s="1"/>
  <c r="J178" i="1"/>
  <c r="M72" i="38"/>
  <c r="M205" i="1" s="1"/>
  <c r="M336" i="1" s="1"/>
  <c r="M178" i="1"/>
  <c r="G72" i="38"/>
  <c r="G205" i="1" s="1"/>
  <c r="G178" i="1"/>
  <c r="N72" i="38"/>
  <c r="N205" i="1" s="1"/>
  <c r="N336" i="1" s="1"/>
  <c r="N178" i="1"/>
  <c r="S72" i="38"/>
  <c r="S205" i="1" s="1"/>
  <c r="S336" i="1" s="1"/>
  <c r="S178" i="1"/>
  <c r="K72" i="38"/>
  <c r="K205" i="1" s="1"/>
  <c r="K336" i="1" s="1"/>
  <c r="K178" i="1"/>
  <c r="H72" i="38"/>
  <c r="H205" i="1" s="1"/>
  <c r="H178" i="1"/>
  <c r="E178" i="1"/>
  <c r="R178" i="1"/>
  <c r="O178" i="1"/>
  <c r="I204" i="2"/>
  <c r="G41" i="2"/>
  <c r="G37" i="2"/>
  <c r="G42" i="2"/>
  <c r="G39" i="2"/>
  <c r="G38" i="2"/>
  <c r="G40" i="2"/>
  <c r="G22" i="46"/>
  <c r="G23" i="46"/>
  <c r="G24" i="46"/>
  <c r="G44" i="3"/>
  <c r="G43" i="3"/>
  <c r="G42" i="3"/>
  <c r="G17" i="24"/>
  <c r="G17" i="47"/>
  <c r="G18" i="47"/>
  <c r="N57" i="1"/>
  <c r="D57" i="1"/>
  <c r="D58" i="1" s="1"/>
  <c r="K258" i="1"/>
  <c r="L57" i="1"/>
  <c r="M57" i="1"/>
  <c r="Q258" i="1"/>
  <c r="R57" i="1"/>
  <c r="J258" i="1"/>
  <c r="L178" i="1"/>
  <c r="O258" i="1"/>
  <c r="P57" i="1"/>
  <c r="Q57" i="1"/>
  <c r="M258" i="1"/>
  <c r="H258" i="1"/>
  <c r="E258" i="1"/>
  <c r="F57" i="1"/>
  <c r="F58" i="1" s="1"/>
  <c r="P178" i="1"/>
  <c r="N258" i="1"/>
  <c r="S258" i="1"/>
  <c r="E57" i="1"/>
  <c r="E58" i="1" s="1"/>
  <c r="I258" i="1"/>
  <c r="I263" i="1" s="1"/>
  <c r="J57" i="1"/>
  <c r="G258" i="1"/>
  <c r="H57" i="1"/>
  <c r="H58" i="1" s="1"/>
  <c r="I57" i="1"/>
  <c r="I58" i="1" s="1"/>
  <c r="G60" i="1"/>
  <c r="D178" i="1"/>
  <c r="O236" i="1"/>
  <c r="I236" i="1"/>
  <c r="I240" i="1" s="1"/>
  <c r="I241" i="1" s="1"/>
  <c r="S236" i="1"/>
  <c r="J236" i="1"/>
  <c r="M236" i="1"/>
  <c r="N236" i="1"/>
  <c r="L236" i="1"/>
  <c r="R236" i="1"/>
  <c r="Q236" i="1"/>
  <c r="K236" i="1"/>
  <c r="E236" i="1"/>
  <c r="G236" i="1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D186" i="1"/>
  <c r="S68" i="9"/>
  <c r="R68" i="9"/>
  <c r="Q68" i="9"/>
  <c r="P68" i="9"/>
  <c r="O68" i="9"/>
  <c r="N68" i="9"/>
  <c r="M68" i="9"/>
  <c r="L68" i="9"/>
  <c r="K68" i="9"/>
  <c r="J68" i="9"/>
  <c r="J71" i="9" s="1"/>
  <c r="I68" i="9"/>
  <c r="H68" i="9"/>
  <c r="G68" i="9"/>
  <c r="F68" i="9"/>
  <c r="E68" i="9"/>
  <c r="D68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137" i="1"/>
  <c r="S55" i="9"/>
  <c r="S128" i="1" s="1"/>
  <c r="R55" i="9"/>
  <c r="R128" i="1" s="1"/>
  <c r="Q55" i="9"/>
  <c r="Q128" i="1" s="1"/>
  <c r="P55" i="9"/>
  <c r="P128" i="1" s="1"/>
  <c r="O55" i="9"/>
  <c r="O128" i="1" s="1"/>
  <c r="N55" i="9"/>
  <c r="N128" i="1" s="1"/>
  <c r="M55" i="9"/>
  <c r="M128" i="1" s="1"/>
  <c r="L55" i="9"/>
  <c r="L128" i="1" s="1"/>
  <c r="K55" i="9"/>
  <c r="K128" i="1" s="1"/>
  <c r="J55" i="9"/>
  <c r="J128" i="1" s="1"/>
  <c r="I55" i="9"/>
  <c r="I128" i="1" s="1"/>
  <c r="H55" i="9"/>
  <c r="H128" i="1" s="1"/>
  <c r="G55" i="9"/>
  <c r="G128" i="1" s="1"/>
  <c r="F55" i="9"/>
  <c r="F128" i="1" s="1"/>
  <c r="E55" i="9"/>
  <c r="E128" i="1" s="1"/>
  <c r="D128" i="1"/>
  <c r="S53" i="9"/>
  <c r="S119" i="1" s="1"/>
  <c r="R53" i="9"/>
  <c r="R119" i="1" s="1"/>
  <c r="Q53" i="9"/>
  <c r="Q119" i="1" s="1"/>
  <c r="P53" i="9"/>
  <c r="P119" i="1" s="1"/>
  <c r="O53" i="9"/>
  <c r="O119" i="1" s="1"/>
  <c r="N53" i="9"/>
  <c r="N119" i="1" s="1"/>
  <c r="M53" i="9"/>
  <c r="M119" i="1" s="1"/>
  <c r="L53" i="9"/>
  <c r="L119" i="1" s="1"/>
  <c r="K53" i="9"/>
  <c r="K119" i="1" s="1"/>
  <c r="J53" i="9"/>
  <c r="J119" i="1" s="1"/>
  <c r="I53" i="9"/>
  <c r="I119" i="1" s="1"/>
  <c r="H53" i="9"/>
  <c r="H119" i="1" s="1"/>
  <c r="G53" i="9"/>
  <c r="G119" i="1" s="1"/>
  <c r="F53" i="9"/>
  <c r="F119" i="1" s="1"/>
  <c r="E53" i="9"/>
  <c r="E119" i="1" s="1"/>
  <c r="D119" i="1"/>
  <c r="S51" i="9"/>
  <c r="S110" i="1" s="1"/>
  <c r="R51" i="9"/>
  <c r="R110" i="1" s="1"/>
  <c r="Q51" i="9"/>
  <c r="Q110" i="1" s="1"/>
  <c r="P51" i="9"/>
  <c r="P110" i="1" s="1"/>
  <c r="O51" i="9"/>
  <c r="O110" i="1" s="1"/>
  <c r="N51" i="9"/>
  <c r="N110" i="1" s="1"/>
  <c r="M51" i="9"/>
  <c r="M110" i="1" s="1"/>
  <c r="L51" i="9"/>
  <c r="L110" i="1" s="1"/>
  <c r="K51" i="9"/>
  <c r="K110" i="1" s="1"/>
  <c r="J51" i="9"/>
  <c r="J110" i="1" s="1"/>
  <c r="I51" i="9"/>
  <c r="I110" i="1" s="1"/>
  <c r="H51" i="9"/>
  <c r="H110" i="1" s="1"/>
  <c r="G51" i="9"/>
  <c r="G110" i="1" s="1"/>
  <c r="F51" i="9"/>
  <c r="F110" i="1" s="1"/>
  <c r="E51" i="9"/>
  <c r="E110" i="1" s="1"/>
  <c r="D110" i="1"/>
  <c r="S49" i="9"/>
  <c r="S101" i="1" s="1"/>
  <c r="R49" i="9"/>
  <c r="R101" i="1" s="1"/>
  <c r="Q49" i="9"/>
  <c r="Q101" i="1" s="1"/>
  <c r="P49" i="9"/>
  <c r="P101" i="1" s="1"/>
  <c r="O49" i="9"/>
  <c r="O101" i="1" s="1"/>
  <c r="N49" i="9"/>
  <c r="N101" i="1" s="1"/>
  <c r="M49" i="9"/>
  <c r="M101" i="1" s="1"/>
  <c r="L49" i="9"/>
  <c r="L101" i="1" s="1"/>
  <c r="K49" i="9"/>
  <c r="K101" i="1" s="1"/>
  <c r="J49" i="9"/>
  <c r="J101" i="1" s="1"/>
  <c r="I49" i="9"/>
  <c r="I101" i="1" s="1"/>
  <c r="H49" i="9"/>
  <c r="H101" i="1" s="1"/>
  <c r="G49" i="9"/>
  <c r="G101" i="1" s="1"/>
  <c r="F49" i="9"/>
  <c r="F101" i="1" s="1"/>
  <c r="E49" i="9"/>
  <c r="E101" i="1" s="1"/>
  <c r="D101" i="1"/>
  <c r="S46" i="9"/>
  <c r="S92" i="1" s="1"/>
  <c r="R46" i="9"/>
  <c r="R92" i="1" s="1"/>
  <c r="Q46" i="9"/>
  <c r="Q92" i="1" s="1"/>
  <c r="P46" i="9"/>
  <c r="P92" i="1" s="1"/>
  <c r="O46" i="9"/>
  <c r="O92" i="1" s="1"/>
  <c r="N46" i="9"/>
  <c r="N92" i="1" s="1"/>
  <c r="M46" i="9"/>
  <c r="M92" i="1" s="1"/>
  <c r="L46" i="9"/>
  <c r="L92" i="1" s="1"/>
  <c r="K46" i="9"/>
  <c r="K92" i="1" s="1"/>
  <c r="J46" i="9"/>
  <c r="J92" i="1" s="1"/>
  <c r="I46" i="9"/>
  <c r="I92" i="1" s="1"/>
  <c r="H46" i="9"/>
  <c r="H92" i="1" s="1"/>
  <c r="G46" i="9"/>
  <c r="G92" i="1" s="1"/>
  <c r="F46" i="9"/>
  <c r="F92" i="1" s="1"/>
  <c r="E46" i="9"/>
  <c r="E92" i="1" s="1"/>
  <c r="D92" i="1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52" i="1"/>
  <c r="D54" i="1" s="1"/>
  <c r="S206" i="3" l="1"/>
  <c r="S203" i="3"/>
  <c r="H336" i="1"/>
  <c r="G336" i="1"/>
  <c r="F336" i="1"/>
  <c r="H41" i="2"/>
  <c r="H37" i="2"/>
  <c r="H40" i="2"/>
  <c r="H42" i="2"/>
  <c r="H38" i="2"/>
  <c r="H39" i="2"/>
  <c r="F40" i="2"/>
  <c r="F38" i="2"/>
  <c r="F41" i="2"/>
  <c r="F39" i="2"/>
  <c r="F37" i="2"/>
  <c r="F42" i="2"/>
  <c r="I185" i="2"/>
  <c r="I186" i="2"/>
  <c r="I187" i="2"/>
  <c r="I188" i="2"/>
  <c r="I189" i="2"/>
  <c r="I184" i="2"/>
  <c r="G43" i="2"/>
  <c r="E40" i="2"/>
  <c r="E38" i="2"/>
  <c r="E41" i="2"/>
  <c r="E39" i="2"/>
  <c r="E42" i="2"/>
  <c r="E37" i="2"/>
  <c r="D39" i="2"/>
  <c r="D37" i="2"/>
  <c r="D42" i="2"/>
  <c r="D38" i="2"/>
  <c r="D41" i="2"/>
  <c r="D40" i="2"/>
  <c r="I38" i="2"/>
  <c r="I39" i="2"/>
  <c r="I40" i="2"/>
  <c r="I41" i="2"/>
  <c r="I42" i="2"/>
  <c r="I37" i="2"/>
  <c r="I23" i="46"/>
  <c r="I22" i="46"/>
  <c r="I24" i="46"/>
  <c r="I106" i="46"/>
  <c r="I107" i="46"/>
  <c r="I108" i="46"/>
  <c r="H23" i="46"/>
  <c r="H22" i="46"/>
  <c r="H24" i="46"/>
  <c r="E23" i="46"/>
  <c r="E22" i="46"/>
  <c r="E24" i="46"/>
  <c r="D22" i="46"/>
  <c r="D23" i="46"/>
  <c r="D24" i="46"/>
  <c r="F23" i="46"/>
  <c r="F22" i="46"/>
  <c r="F24" i="46"/>
  <c r="G19" i="47"/>
  <c r="D43" i="3"/>
  <c r="D44" i="3"/>
  <c r="D17" i="24"/>
  <c r="D42" i="3"/>
  <c r="F43" i="3"/>
  <c r="F42" i="3"/>
  <c r="F17" i="24"/>
  <c r="F44" i="3"/>
  <c r="H44" i="3"/>
  <c r="H43" i="3"/>
  <c r="H42" i="3"/>
  <c r="H17" i="24"/>
  <c r="E42" i="3"/>
  <c r="E17" i="24"/>
  <c r="E44" i="3"/>
  <c r="E43" i="3"/>
  <c r="D60" i="1"/>
  <c r="D17" i="47"/>
  <c r="D18" i="47"/>
  <c r="G59" i="1"/>
  <c r="F18" i="47"/>
  <c r="F17" i="47"/>
  <c r="H17" i="47"/>
  <c r="H18" i="47"/>
  <c r="E59" i="1"/>
  <c r="E17" i="47"/>
  <c r="E18" i="47"/>
  <c r="D29" i="4"/>
  <c r="D30" i="4"/>
  <c r="N52" i="1"/>
  <c r="N54" i="1" s="1"/>
  <c r="O137" i="1"/>
  <c r="G52" i="1"/>
  <c r="G54" i="1" s="1"/>
  <c r="K52" i="1"/>
  <c r="K54" i="1" s="1"/>
  <c r="O52" i="1"/>
  <c r="O54" i="1" s="1"/>
  <c r="S52" i="1"/>
  <c r="S54" i="1" s="1"/>
  <c r="H137" i="1"/>
  <c r="L137" i="1"/>
  <c r="P137" i="1"/>
  <c r="J52" i="1"/>
  <c r="J54" i="1" s="1"/>
  <c r="G137" i="1"/>
  <c r="S137" i="1"/>
  <c r="H52" i="1"/>
  <c r="H54" i="1" s="1"/>
  <c r="L52" i="1"/>
  <c r="L54" i="1" s="1"/>
  <c r="P52" i="1"/>
  <c r="P54" i="1" s="1"/>
  <c r="E137" i="1"/>
  <c r="I137" i="1"/>
  <c r="M137" i="1"/>
  <c r="Q137" i="1"/>
  <c r="F52" i="1"/>
  <c r="F54" i="1" s="1"/>
  <c r="R52" i="1"/>
  <c r="R54" i="1" s="1"/>
  <c r="K137" i="1"/>
  <c r="E52" i="1"/>
  <c r="E54" i="1" s="1"/>
  <c r="I52" i="1"/>
  <c r="I54" i="1" s="1"/>
  <c r="M52" i="1"/>
  <c r="M54" i="1" s="1"/>
  <c r="Q52" i="1"/>
  <c r="Q54" i="1" s="1"/>
  <c r="F137" i="1"/>
  <c r="J137" i="1"/>
  <c r="N137" i="1"/>
  <c r="R137" i="1"/>
  <c r="H60" i="1"/>
  <c r="T58" i="1"/>
  <c r="E71" i="9"/>
  <c r="E177" i="1"/>
  <c r="I71" i="9"/>
  <c r="I177" i="1"/>
  <c r="M71" i="9"/>
  <c r="M177" i="1"/>
  <c r="Q71" i="9"/>
  <c r="Q177" i="1"/>
  <c r="E84" i="9"/>
  <c r="E257" i="1"/>
  <c r="I84" i="9"/>
  <c r="I257" i="1"/>
  <c r="M84" i="9"/>
  <c r="M257" i="1"/>
  <c r="Q84" i="9"/>
  <c r="Q257" i="1"/>
  <c r="F71" i="9"/>
  <c r="F177" i="1"/>
  <c r="J177" i="1"/>
  <c r="N71" i="9"/>
  <c r="N177" i="1"/>
  <c r="R71" i="9"/>
  <c r="R177" i="1"/>
  <c r="F84" i="9"/>
  <c r="F257" i="1"/>
  <c r="J84" i="9"/>
  <c r="J257" i="1"/>
  <c r="N84" i="9"/>
  <c r="N257" i="1"/>
  <c r="R84" i="9"/>
  <c r="R257" i="1"/>
  <c r="H59" i="1"/>
  <c r="F60" i="1"/>
  <c r="G71" i="9"/>
  <c r="G177" i="1"/>
  <c r="K71" i="9"/>
  <c r="K177" i="1"/>
  <c r="O71" i="9"/>
  <c r="O177" i="1"/>
  <c r="S71" i="9"/>
  <c r="S177" i="1"/>
  <c r="G84" i="9"/>
  <c r="G257" i="1"/>
  <c r="K84" i="9"/>
  <c r="K257" i="1"/>
  <c r="O84" i="9"/>
  <c r="O257" i="1"/>
  <c r="S84" i="9"/>
  <c r="S257" i="1"/>
  <c r="E60" i="1"/>
  <c r="D71" i="9"/>
  <c r="D177" i="1"/>
  <c r="H71" i="9"/>
  <c r="H177" i="1"/>
  <c r="L71" i="9"/>
  <c r="L177" i="1"/>
  <c r="P71" i="9"/>
  <c r="P177" i="1"/>
  <c r="D84" i="9"/>
  <c r="D257" i="1"/>
  <c r="H84" i="9"/>
  <c r="H257" i="1"/>
  <c r="L84" i="9"/>
  <c r="L257" i="1"/>
  <c r="P84" i="9"/>
  <c r="P257" i="1"/>
  <c r="F59" i="1"/>
  <c r="P236" i="1"/>
  <c r="H236" i="1"/>
  <c r="F236" i="1"/>
  <c r="D236" i="1"/>
  <c r="I43" i="2" l="1"/>
  <c r="D43" i="2"/>
  <c r="F43" i="2"/>
  <c r="I190" i="2"/>
  <c r="H43" i="2"/>
  <c r="E43" i="2"/>
  <c r="F19" i="47"/>
  <c r="I42" i="3"/>
  <c r="I17" i="24"/>
  <c r="I44" i="3"/>
  <c r="I43" i="3"/>
  <c r="D19" i="47"/>
  <c r="I18" i="47"/>
  <c r="I17" i="47"/>
  <c r="H19" i="47"/>
  <c r="E19" i="47"/>
  <c r="E30" i="4"/>
  <c r="E29" i="4"/>
  <c r="J58" i="1"/>
  <c r="I60" i="1"/>
  <c r="G52" i="4"/>
  <c r="J38" i="2" l="1"/>
  <c r="J37" i="2"/>
  <c r="J42" i="2"/>
  <c r="J40" i="2"/>
  <c r="J41" i="2"/>
  <c r="J39" i="2"/>
  <c r="J24" i="46"/>
  <c r="J22" i="46"/>
  <c r="J23" i="46"/>
  <c r="J43" i="3"/>
  <c r="J42" i="3"/>
  <c r="J44" i="3"/>
  <c r="I19" i="47"/>
  <c r="J17" i="47"/>
  <c r="J18" i="47"/>
  <c r="K58" i="1"/>
  <c r="J60" i="1"/>
  <c r="V5" i="3"/>
  <c r="J43" i="2" l="1"/>
  <c r="K38" i="2"/>
  <c r="K37" i="2"/>
  <c r="K40" i="2"/>
  <c r="K39" i="2"/>
  <c r="K41" i="2"/>
  <c r="K42" i="2"/>
  <c r="K22" i="46"/>
  <c r="K24" i="46"/>
  <c r="K23" i="46"/>
  <c r="K44" i="3"/>
  <c r="K43" i="3"/>
  <c r="K42" i="3"/>
  <c r="J19" i="47"/>
  <c r="K17" i="47"/>
  <c r="K18" i="47"/>
  <c r="L58" i="1"/>
  <c r="K60" i="1"/>
  <c r="L39" i="2" l="1"/>
  <c r="L42" i="2"/>
  <c r="L37" i="2"/>
  <c r="L38" i="2"/>
  <c r="L40" i="2"/>
  <c r="L41" i="2"/>
  <c r="K43" i="2"/>
  <c r="L22" i="46"/>
  <c r="L24" i="46"/>
  <c r="L23" i="46"/>
  <c r="L44" i="3"/>
  <c r="L43" i="3"/>
  <c r="L42" i="3"/>
  <c r="K19" i="47"/>
  <c r="L17" i="47"/>
  <c r="L18" i="47"/>
  <c r="M58" i="1"/>
  <c r="L60" i="1"/>
  <c r="M39" i="2" l="1"/>
  <c r="M42" i="2"/>
  <c r="M38" i="2"/>
  <c r="M37" i="2"/>
  <c r="M40" i="2"/>
  <c r="M41" i="2"/>
  <c r="L43" i="2"/>
  <c r="M22" i="46"/>
  <c r="M23" i="46"/>
  <c r="M24" i="46"/>
  <c r="L19" i="47"/>
  <c r="M42" i="3"/>
  <c r="M44" i="3"/>
  <c r="M43" i="3"/>
  <c r="M17" i="47"/>
  <c r="M18" i="47"/>
  <c r="N58" i="1"/>
  <c r="M60" i="1"/>
  <c r="M43" i="2" l="1"/>
  <c r="N40" i="2"/>
  <c r="N39" i="2"/>
  <c r="N42" i="2"/>
  <c r="N37" i="2"/>
  <c r="N38" i="2"/>
  <c r="N41" i="2"/>
  <c r="N24" i="46"/>
  <c r="N23" i="46"/>
  <c r="N22" i="46"/>
  <c r="N43" i="3"/>
  <c r="N42" i="3"/>
  <c r="N44" i="3"/>
  <c r="N18" i="47"/>
  <c r="N17" i="47"/>
  <c r="M19" i="47"/>
  <c r="O58" i="1"/>
  <c r="N60" i="1"/>
  <c r="N43" i="2" l="1"/>
  <c r="O40" i="2"/>
  <c r="O39" i="2"/>
  <c r="O38" i="2"/>
  <c r="O41" i="2"/>
  <c r="O42" i="2"/>
  <c r="O37" i="2"/>
  <c r="O22" i="46"/>
  <c r="O24" i="46"/>
  <c r="O23" i="46"/>
  <c r="N19" i="47"/>
  <c r="O44" i="3"/>
  <c r="O43" i="3"/>
  <c r="O42" i="3"/>
  <c r="O17" i="47"/>
  <c r="O18" i="47"/>
  <c r="P58" i="1"/>
  <c r="O60" i="1"/>
  <c r="V86" i="3"/>
  <c r="V87" i="3" s="1"/>
  <c r="W86" i="3"/>
  <c r="W87" i="3" s="1"/>
  <c r="X86" i="3"/>
  <c r="X87" i="3" s="1"/>
  <c r="Y86" i="3"/>
  <c r="Y87" i="3" s="1"/>
  <c r="Z86" i="3"/>
  <c r="Z87" i="3" s="1"/>
  <c r="AA86" i="3"/>
  <c r="AA87" i="3" s="1"/>
  <c r="AB86" i="3"/>
  <c r="AB87" i="3" s="1"/>
  <c r="AC86" i="3"/>
  <c r="AC87" i="3" s="1"/>
  <c r="AD86" i="3"/>
  <c r="AD87" i="3" s="1"/>
  <c r="AE86" i="3"/>
  <c r="AE87" i="3" s="1"/>
  <c r="AF86" i="3"/>
  <c r="AF87" i="3" s="1"/>
  <c r="AG86" i="3"/>
  <c r="AG87" i="3" s="1"/>
  <c r="AH86" i="3"/>
  <c r="AH87" i="3" s="1"/>
  <c r="AI86" i="3"/>
  <c r="AI87" i="3" s="1"/>
  <c r="AJ86" i="3"/>
  <c r="AJ87" i="3" s="1"/>
  <c r="U86" i="3"/>
  <c r="U87" i="3" s="1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U74" i="3"/>
  <c r="O43" i="2" l="1"/>
  <c r="P41" i="2"/>
  <c r="P38" i="2"/>
  <c r="P40" i="2"/>
  <c r="P42" i="2"/>
  <c r="P37" i="2"/>
  <c r="P39" i="2"/>
  <c r="P22" i="46"/>
  <c r="P24" i="46"/>
  <c r="P23" i="46"/>
  <c r="P44" i="3"/>
  <c r="P43" i="3"/>
  <c r="P42" i="3"/>
  <c r="P17" i="47"/>
  <c r="P18" i="47"/>
  <c r="O19" i="47"/>
  <c r="Q58" i="1"/>
  <c r="P60" i="1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U110" i="3"/>
  <c r="V81" i="3"/>
  <c r="V82" i="3" s="1"/>
  <c r="W81" i="3"/>
  <c r="W82" i="3" s="1"/>
  <c r="X81" i="3"/>
  <c r="Y81" i="3"/>
  <c r="Z81" i="3"/>
  <c r="Z82" i="3" s="1"/>
  <c r="AA81" i="3"/>
  <c r="AA82" i="3" s="1"/>
  <c r="AB81" i="3"/>
  <c r="AC81" i="3"/>
  <c r="AD81" i="3"/>
  <c r="AD82" i="3" s="1"/>
  <c r="AE81" i="3"/>
  <c r="AE82" i="3" s="1"/>
  <c r="AF81" i="3"/>
  <c r="AG81" i="3"/>
  <c r="AH81" i="3"/>
  <c r="AH82" i="3" s="1"/>
  <c r="AI81" i="3"/>
  <c r="AI82" i="3" s="1"/>
  <c r="AJ81" i="3"/>
  <c r="U81" i="3"/>
  <c r="V114" i="3"/>
  <c r="W114" i="3"/>
  <c r="X114" i="3"/>
  <c r="Y114" i="3"/>
  <c r="Z114" i="3"/>
  <c r="AA114" i="3"/>
  <c r="AA115" i="3" s="1"/>
  <c r="AB114" i="3"/>
  <c r="AB115" i="3" s="1"/>
  <c r="AC114" i="3"/>
  <c r="AD114" i="3"/>
  <c r="AE114" i="3"/>
  <c r="AF114" i="3"/>
  <c r="AG114" i="3"/>
  <c r="AH114" i="3"/>
  <c r="AI114" i="3"/>
  <c r="AJ114" i="3"/>
  <c r="U114" i="3"/>
  <c r="V105" i="3"/>
  <c r="W105" i="3"/>
  <c r="X105" i="3"/>
  <c r="Y105" i="3"/>
  <c r="Z105" i="3"/>
  <c r="AA105" i="3"/>
  <c r="AB105" i="3"/>
  <c r="AC105" i="3"/>
  <c r="AC106" i="3" s="1"/>
  <c r="AD105" i="3"/>
  <c r="AD106" i="3" s="1"/>
  <c r="AE105" i="3"/>
  <c r="AF105" i="3"/>
  <c r="AG105" i="3"/>
  <c r="AH105" i="3"/>
  <c r="AI105" i="3"/>
  <c r="AJ105" i="3"/>
  <c r="U105" i="3"/>
  <c r="V99" i="3"/>
  <c r="W99" i="3"/>
  <c r="W100" i="3" s="1"/>
  <c r="X99" i="3"/>
  <c r="Y99" i="3"/>
  <c r="Z99" i="3"/>
  <c r="AA99" i="3"/>
  <c r="AB99" i="3"/>
  <c r="AC99" i="3"/>
  <c r="AD99" i="3"/>
  <c r="AD100" i="3" s="1"/>
  <c r="AE99" i="3"/>
  <c r="AE100" i="3" s="1"/>
  <c r="AF99" i="3"/>
  <c r="AG99" i="3"/>
  <c r="AH99" i="3"/>
  <c r="AI99" i="3"/>
  <c r="AI100" i="3" s="1"/>
  <c r="AJ99" i="3"/>
  <c r="U99" i="3"/>
  <c r="V92" i="3"/>
  <c r="W92" i="3"/>
  <c r="X92" i="3"/>
  <c r="X93" i="3" s="1"/>
  <c r="Y92" i="3"/>
  <c r="Z92" i="3"/>
  <c r="Z93" i="3" s="1"/>
  <c r="AA92" i="3"/>
  <c r="AA93" i="3" s="1"/>
  <c r="AB92" i="3"/>
  <c r="AC92" i="3"/>
  <c r="AD92" i="3"/>
  <c r="AD93" i="3" s="1"/>
  <c r="AE92" i="3"/>
  <c r="AE93" i="3" s="1"/>
  <c r="AF92" i="3"/>
  <c r="AF93" i="3" s="1"/>
  <c r="AG92" i="3"/>
  <c r="AH92" i="3"/>
  <c r="AH93" i="3" s="1"/>
  <c r="AI92" i="3"/>
  <c r="AJ92" i="3"/>
  <c r="U92" i="3"/>
  <c r="AJ60" i="3"/>
  <c r="AI60" i="3"/>
  <c r="AI61" i="3" s="1"/>
  <c r="AH60" i="3"/>
  <c r="AG60" i="3"/>
  <c r="AF60" i="3"/>
  <c r="AE60" i="3"/>
  <c r="AE61" i="3" s="1"/>
  <c r="AD60" i="3"/>
  <c r="AC60" i="3"/>
  <c r="AC61" i="3" s="1"/>
  <c r="AB60" i="3"/>
  <c r="AA60" i="3"/>
  <c r="AA61" i="3" s="1"/>
  <c r="Z60" i="3"/>
  <c r="Y60" i="3"/>
  <c r="X60" i="3"/>
  <c r="W60" i="3"/>
  <c r="W61" i="3" s="1"/>
  <c r="V60" i="3"/>
  <c r="U60" i="3"/>
  <c r="V55" i="3"/>
  <c r="V56" i="3" s="1"/>
  <c r="W55" i="3"/>
  <c r="W56" i="3" s="1"/>
  <c r="X55" i="3"/>
  <c r="Y55" i="3"/>
  <c r="Y56" i="3" s="1"/>
  <c r="Z55" i="3"/>
  <c r="Z56" i="3" s="1"/>
  <c r="AA55" i="3"/>
  <c r="AA56" i="3" s="1"/>
  <c r="AB55" i="3"/>
  <c r="AC55" i="3"/>
  <c r="AC56" i="3" s="1"/>
  <c r="AD55" i="3"/>
  <c r="AE55" i="3"/>
  <c r="AE56" i="3" s="1"/>
  <c r="AF55" i="3"/>
  <c r="AG55" i="3"/>
  <c r="AG56" i="3" s="1"/>
  <c r="AH55" i="3"/>
  <c r="AI55" i="3"/>
  <c r="AI56" i="3" s="1"/>
  <c r="AJ55" i="3"/>
  <c r="AJ56" i="3" s="1"/>
  <c r="U55" i="3"/>
  <c r="V50" i="3"/>
  <c r="W50" i="3"/>
  <c r="W51" i="3" s="1"/>
  <c r="X50" i="3"/>
  <c r="X51" i="3" s="1"/>
  <c r="Y50" i="3"/>
  <c r="Z50" i="3"/>
  <c r="AA50" i="3"/>
  <c r="AA51" i="3" s="1"/>
  <c r="AB50" i="3"/>
  <c r="AB51" i="3" s="1"/>
  <c r="AC50" i="3"/>
  <c r="AD50" i="3"/>
  <c r="AE50" i="3"/>
  <c r="AE51" i="3" s="1"/>
  <c r="AF50" i="3"/>
  <c r="AF51" i="3" s="1"/>
  <c r="AG50" i="3"/>
  <c r="AH50" i="3"/>
  <c r="AI50" i="3"/>
  <c r="AI51" i="3" s="1"/>
  <c r="AJ50" i="3"/>
  <c r="AJ51" i="3" s="1"/>
  <c r="U5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U40" i="3"/>
  <c r="V45" i="3"/>
  <c r="E45" i="3" s="1"/>
  <c r="E46" i="3" s="1"/>
  <c r="W45" i="3"/>
  <c r="F45" i="3" s="1"/>
  <c r="F46" i="3" s="1"/>
  <c r="X45" i="3"/>
  <c r="G45" i="3" s="1"/>
  <c r="G46" i="3" s="1"/>
  <c r="Y45" i="3"/>
  <c r="H45" i="3" s="1"/>
  <c r="H46" i="3" s="1"/>
  <c r="Z45" i="3"/>
  <c r="I45" i="3" s="1"/>
  <c r="I46" i="3" s="1"/>
  <c r="AA45" i="3"/>
  <c r="J45" i="3" s="1"/>
  <c r="J46" i="3" s="1"/>
  <c r="AB45" i="3"/>
  <c r="K45" i="3" s="1"/>
  <c r="K46" i="3" s="1"/>
  <c r="AC45" i="3"/>
  <c r="L45" i="3" s="1"/>
  <c r="L46" i="3" s="1"/>
  <c r="AD45" i="3"/>
  <c r="M45" i="3" s="1"/>
  <c r="M46" i="3" s="1"/>
  <c r="AE45" i="3"/>
  <c r="N45" i="3" s="1"/>
  <c r="N46" i="3" s="1"/>
  <c r="AF45" i="3"/>
  <c r="O45" i="3" s="1"/>
  <c r="O46" i="3" s="1"/>
  <c r="AG45" i="3"/>
  <c r="P45" i="3" s="1"/>
  <c r="AH45" i="3"/>
  <c r="AI45" i="3"/>
  <c r="U45" i="3"/>
  <c r="D45" i="3" s="1"/>
  <c r="D46" i="3" s="1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V20" i="3"/>
  <c r="V21" i="3" s="1"/>
  <c r="W20" i="3"/>
  <c r="W21" i="3" s="1"/>
  <c r="X20" i="3"/>
  <c r="X21" i="3" s="1"/>
  <c r="Y20" i="3"/>
  <c r="Z20" i="3"/>
  <c r="AA20" i="3"/>
  <c r="AA21" i="3" s="1"/>
  <c r="AB20" i="3"/>
  <c r="AC20" i="3"/>
  <c r="AD20" i="3"/>
  <c r="AD21" i="3" s="1"/>
  <c r="AE20" i="3"/>
  <c r="AF20" i="3"/>
  <c r="AG20" i="3"/>
  <c r="AH20" i="3"/>
  <c r="AI20" i="3"/>
  <c r="AI21" i="3" s="1"/>
  <c r="AJ20" i="3"/>
  <c r="AJ21" i="3" s="1"/>
  <c r="U20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U11" i="3"/>
  <c r="Q38" i="2" l="1"/>
  <c r="Q39" i="2"/>
  <c r="Q40" i="2"/>
  <c r="Q41" i="2"/>
  <c r="Q42" i="2"/>
  <c r="Q37" i="2"/>
  <c r="P43" i="2"/>
  <c r="Q22" i="46"/>
  <c r="Q23" i="46"/>
  <c r="Q24" i="46"/>
  <c r="Q42" i="3"/>
  <c r="Q45" i="3"/>
  <c r="Q44" i="3"/>
  <c r="Q43" i="3"/>
  <c r="P46" i="3"/>
  <c r="P19" i="47"/>
  <c r="Q17" i="47"/>
  <c r="Q18" i="47"/>
  <c r="R58" i="1"/>
  <c r="Q60" i="1"/>
  <c r="AH111" i="3"/>
  <c r="U111" i="3"/>
  <c r="AH56" i="3"/>
  <c r="Z111" i="3"/>
  <c r="AB56" i="3"/>
  <c r="AH100" i="3"/>
  <c r="Z115" i="3"/>
  <c r="AH21" i="3"/>
  <c r="Z21" i="3"/>
  <c r="AD56" i="3"/>
  <c r="U93" i="3"/>
  <c r="Z106" i="3"/>
  <c r="U82" i="3"/>
  <c r="AB82" i="3"/>
  <c r="AH115" i="3"/>
  <c r="AJ82" i="3"/>
  <c r="AF111" i="3"/>
  <c r="AB93" i="3"/>
  <c r="AH106" i="3"/>
  <c r="AB100" i="3"/>
  <c r="AJ106" i="3"/>
  <c r="X106" i="3"/>
  <c r="AJ93" i="3"/>
  <c r="AI106" i="3"/>
  <c r="AE106" i="3"/>
  <c r="AA106" i="3"/>
  <c r="W106" i="3"/>
  <c r="U115" i="3"/>
  <c r="AF115" i="3"/>
  <c r="X115" i="3"/>
  <c r="AJ111" i="3"/>
  <c r="AE111" i="3"/>
  <c r="W111" i="3"/>
  <c r="AJ100" i="3"/>
  <c r="AF106" i="3"/>
  <c r="AE115" i="3"/>
  <c r="AF56" i="3"/>
  <c r="X56" i="3"/>
  <c r="X61" i="3"/>
  <c r="AB61" i="3"/>
  <c r="AF61" i="3"/>
  <c r="AJ61" i="3"/>
  <c r="AI93" i="3"/>
  <c r="V93" i="3"/>
  <c r="AA100" i="3"/>
  <c r="Z100" i="3"/>
  <c r="V106" i="3"/>
  <c r="AJ115" i="3"/>
  <c r="AD115" i="3"/>
  <c r="V115" i="3"/>
  <c r="AG115" i="3"/>
  <c r="AC115" i="3"/>
  <c r="Y115" i="3"/>
  <c r="AF82" i="3"/>
  <c r="X82" i="3"/>
  <c r="AI111" i="3"/>
  <c r="AD111" i="3"/>
  <c r="V111" i="3"/>
  <c r="AG111" i="3"/>
  <c r="AC111" i="3"/>
  <c r="Y111" i="3"/>
  <c r="U106" i="3"/>
  <c r="AB106" i="3"/>
  <c r="U61" i="3"/>
  <c r="AG100" i="3"/>
  <c r="AC100" i="3"/>
  <c r="Y100" i="3"/>
  <c r="AG106" i="3"/>
  <c r="Y106" i="3"/>
  <c r="AI115" i="3"/>
  <c r="AG82" i="3"/>
  <c r="AC82" i="3"/>
  <c r="Y82" i="3"/>
  <c r="AA111" i="3"/>
  <c r="AB111" i="3"/>
  <c r="X111" i="3"/>
  <c r="AE21" i="3"/>
  <c r="W93" i="3"/>
  <c r="W115" i="3"/>
  <c r="V51" i="3"/>
  <c r="U56" i="3"/>
  <c r="U100" i="3"/>
  <c r="AF100" i="3"/>
  <c r="X100" i="3"/>
  <c r="AB21" i="3"/>
  <c r="V100" i="3"/>
  <c r="AG93" i="3"/>
  <c r="AC93" i="3"/>
  <c r="Y93" i="3"/>
  <c r="Y61" i="3"/>
  <c r="AG61" i="3"/>
  <c r="Z61" i="3"/>
  <c r="AH61" i="3"/>
  <c r="V61" i="3"/>
  <c r="AD61" i="3"/>
  <c r="AD51" i="3"/>
  <c r="U51" i="3"/>
  <c r="AH51" i="3"/>
  <c r="Z51" i="3"/>
  <c r="AG51" i="3"/>
  <c r="Y51" i="3"/>
  <c r="AC51" i="3"/>
  <c r="U21" i="3"/>
  <c r="AF21" i="3"/>
  <c r="AG21" i="3"/>
  <c r="AC21" i="3"/>
  <c r="Y21" i="3"/>
  <c r="I18" i="24"/>
  <c r="I19" i="24" s="1"/>
  <c r="H18" i="24"/>
  <c r="H19" i="24" s="1"/>
  <c r="G18" i="24"/>
  <c r="G19" i="24" s="1"/>
  <c r="F18" i="24"/>
  <c r="F19" i="24" s="1"/>
  <c r="E18" i="24"/>
  <c r="E19" i="24" s="1"/>
  <c r="D18" i="24"/>
  <c r="D19" i="24" s="1"/>
  <c r="Q43" i="2" l="1"/>
  <c r="R37" i="2"/>
  <c r="R41" i="2"/>
  <c r="R42" i="2"/>
  <c r="R38" i="2"/>
  <c r="R39" i="2"/>
  <c r="R40" i="2"/>
  <c r="R24" i="46"/>
  <c r="R23" i="46"/>
  <c r="R22" i="46"/>
  <c r="R43" i="3"/>
  <c r="R42" i="3"/>
  <c r="R45" i="3"/>
  <c r="R44" i="3"/>
  <c r="Q46" i="3"/>
  <c r="Q19" i="47"/>
  <c r="R18" i="47"/>
  <c r="R17" i="47"/>
  <c r="S58" i="1"/>
  <c r="R60" i="1"/>
  <c r="D46" i="1"/>
  <c r="E20" i="1"/>
  <c r="D28" i="1"/>
  <c r="E28" i="1"/>
  <c r="D29" i="1"/>
  <c r="E29" i="1"/>
  <c r="D37" i="1"/>
  <c r="E37" i="1"/>
  <c r="D38" i="1"/>
  <c r="E38" i="1"/>
  <c r="E46" i="1"/>
  <c r="E47" i="1"/>
  <c r="D66" i="1"/>
  <c r="G28" i="1"/>
  <c r="G29" i="1"/>
  <c r="G74" i="1" s="1"/>
  <c r="H29" i="1"/>
  <c r="H74" i="1" s="1"/>
  <c r="G37" i="1"/>
  <c r="H38" i="1"/>
  <c r="G46" i="1"/>
  <c r="H47" i="1"/>
  <c r="I66" i="1"/>
  <c r="I67" i="1" s="1"/>
  <c r="J66" i="1"/>
  <c r="K66" i="1"/>
  <c r="N66" i="1"/>
  <c r="R66" i="1"/>
  <c r="S66" i="1"/>
  <c r="G231" i="1"/>
  <c r="K231" i="1"/>
  <c r="M231" i="1"/>
  <c r="O231" i="1"/>
  <c r="Q231" i="1"/>
  <c r="R231" i="1"/>
  <c r="S231" i="1"/>
  <c r="Q271" i="1"/>
  <c r="I271" i="1"/>
  <c r="M271" i="1"/>
  <c r="E73" i="1" l="1"/>
  <c r="D73" i="1"/>
  <c r="G73" i="1"/>
  <c r="E74" i="1"/>
  <c r="D74" i="1"/>
  <c r="I45" i="2"/>
  <c r="I46" i="2"/>
  <c r="I47" i="2"/>
  <c r="I48" i="2"/>
  <c r="I49" i="2"/>
  <c r="I44" i="2"/>
  <c r="S38" i="2"/>
  <c r="S37" i="2"/>
  <c r="S41" i="2"/>
  <c r="S40" i="2"/>
  <c r="S39" i="2"/>
  <c r="S42" i="2"/>
  <c r="R43" i="2"/>
  <c r="I28" i="46"/>
  <c r="I27" i="46"/>
  <c r="I26" i="46"/>
  <c r="U58" i="1"/>
  <c r="S22" i="46"/>
  <c r="S24" i="46"/>
  <c r="S23" i="46"/>
  <c r="I289" i="1"/>
  <c r="I290" i="1" s="1"/>
  <c r="I272" i="1"/>
  <c r="R46" i="3"/>
  <c r="S44" i="3"/>
  <c r="S43" i="3"/>
  <c r="S42" i="3"/>
  <c r="R19" i="47"/>
  <c r="S60" i="1"/>
  <c r="S17" i="47"/>
  <c r="S18" i="47"/>
  <c r="Q63" i="1"/>
  <c r="I63" i="1"/>
  <c r="E63" i="1"/>
  <c r="I231" i="1"/>
  <c r="I232" i="1" s="1"/>
  <c r="E231" i="1"/>
  <c r="E232" i="1" s="1"/>
  <c r="E271" i="1"/>
  <c r="E272" i="1" s="1"/>
  <c r="O63" i="1"/>
  <c r="G63" i="1"/>
  <c r="G232" i="1"/>
  <c r="O66" i="1"/>
  <c r="D231" i="1"/>
  <c r="D232" i="1" s="1"/>
  <c r="R63" i="1"/>
  <c r="N63" i="1"/>
  <c r="J63" i="1"/>
  <c r="D271" i="1"/>
  <c r="D272" i="1" s="1"/>
  <c r="G66" i="1"/>
  <c r="G67" i="1" s="1"/>
  <c r="E66" i="1"/>
  <c r="E67" i="1" s="1"/>
  <c r="S63" i="1"/>
  <c r="K63" i="1"/>
  <c r="P271" i="1"/>
  <c r="H271" i="1"/>
  <c r="H272" i="1" s="1"/>
  <c r="J231" i="1"/>
  <c r="N231" i="1"/>
  <c r="L271" i="1"/>
  <c r="Q66" i="1"/>
  <c r="M63" i="1"/>
  <c r="M66" i="1"/>
  <c r="D67" i="1"/>
  <c r="D63" i="1"/>
  <c r="R271" i="1"/>
  <c r="N271" i="1"/>
  <c r="J271" i="1"/>
  <c r="P231" i="1"/>
  <c r="L231" i="1"/>
  <c r="H231" i="1"/>
  <c r="S271" i="1"/>
  <c r="O271" i="1"/>
  <c r="K271" i="1"/>
  <c r="G271" i="1"/>
  <c r="G272" i="1" s="1"/>
  <c r="P63" i="1"/>
  <c r="P66" i="1"/>
  <c r="L63" i="1"/>
  <c r="L66" i="1"/>
  <c r="H63" i="1"/>
  <c r="H66" i="1"/>
  <c r="H67" i="1" s="1"/>
  <c r="I237" i="1"/>
  <c r="M237" i="1"/>
  <c r="S237" i="1"/>
  <c r="H191" i="1"/>
  <c r="H192" i="1" s="1"/>
  <c r="J191" i="1"/>
  <c r="N191" i="1"/>
  <c r="P191" i="1"/>
  <c r="Q191" i="1"/>
  <c r="R191" i="1"/>
  <c r="I143" i="1"/>
  <c r="K139" i="1"/>
  <c r="M139" i="1"/>
  <c r="S139" i="1"/>
  <c r="I207" i="2" l="1"/>
  <c r="I206" i="2"/>
  <c r="I210" i="2"/>
  <c r="I132" i="3"/>
  <c r="I213" i="3" s="1"/>
  <c r="I205" i="2"/>
  <c r="I209" i="2"/>
  <c r="I208" i="2"/>
  <c r="I120" i="46"/>
  <c r="I89" i="24"/>
  <c r="I119" i="46"/>
  <c r="J290" i="1"/>
  <c r="I90" i="24"/>
  <c r="I118" i="46"/>
  <c r="I92" i="47"/>
  <c r="I93" i="47"/>
  <c r="I323" i="1"/>
  <c r="E192" i="2"/>
  <c r="E193" i="2"/>
  <c r="E194" i="2"/>
  <c r="E195" i="2"/>
  <c r="E196" i="2"/>
  <c r="E191" i="2"/>
  <c r="I192" i="2"/>
  <c r="I193" i="2"/>
  <c r="I194" i="2"/>
  <c r="I195" i="2"/>
  <c r="I196" i="2"/>
  <c r="I191" i="2"/>
  <c r="S43" i="2"/>
  <c r="H137" i="2"/>
  <c r="H140" i="2"/>
  <c r="H138" i="2"/>
  <c r="H135" i="2"/>
  <c r="H139" i="2"/>
  <c r="H136" i="2"/>
  <c r="E47" i="2"/>
  <c r="E49" i="2"/>
  <c r="E48" i="2"/>
  <c r="E45" i="2"/>
  <c r="E44" i="2"/>
  <c r="E46" i="2"/>
  <c r="I50" i="2"/>
  <c r="G48" i="2"/>
  <c r="G45" i="2"/>
  <c r="G47" i="2"/>
  <c r="G46" i="2"/>
  <c r="G44" i="2"/>
  <c r="G49" i="2"/>
  <c r="I101" i="2"/>
  <c r="I102" i="2"/>
  <c r="I103" i="2"/>
  <c r="I104" i="2"/>
  <c r="I105" i="2"/>
  <c r="I100" i="2"/>
  <c r="D192" i="2"/>
  <c r="D193" i="2"/>
  <c r="D194" i="2"/>
  <c r="D195" i="2"/>
  <c r="D196" i="2"/>
  <c r="D191" i="2"/>
  <c r="G191" i="2"/>
  <c r="G192" i="2"/>
  <c r="G193" i="2"/>
  <c r="G194" i="2"/>
  <c r="G195" i="2"/>
  <c r="G196" i="2"/>
  <c r="H44" i="2"/>
  <c r="H45" i="2"/>
  <c r="H47" i="2"/>
  <c r="H46" i="2"/>
  <c r="H48" i="2"/>
  <c r="H49" i="2"/>
  <c r="H191" i="2"/>
  <c r="H192" i="2"/>
  <c r="H193" i="2"/>
  <c r="H194" i="2"/>
  <c r="H195" i="2"/>
  <c r="H196" i="2"/>
  <c r="D46" i="2"/>
  <c r="D47" i="2"/>
  <c r="D48" i="2"/>
  <c r="D45" i="2"/>
  <c r="T45" i="2" s="1"/>
  <c r="D49" i="2"/>
  <c r="D44" i="2"/>
  <c r="J143" i="1"/>
  <c r="I296" i="1"/>
  <c r="H27" i="46"/>
  <c r="H26" i="46"/>
  <c r="H28" i="46"/>
  <c r="H110" i="46"/>
  <c r="H111" i="46"/>
  <c r="H112" i="46"/>
  <c r="E28" i="46"/>
  <c r="E27" i="46"/>
  <c r="E26" i="46"/>
  <c r="E110" i="46"/>
  <c r="E111" i="46"/>
  <c r="E112" i="46"/>
  <c r="I60" i="46"/>
  <c r="I59" i="46"/>
  <c r="I58" i="46"/>
  <c r="D28" i="46"/>
  <c r="D26" i="46"/>
  <c r="D27" i="46"/>
  <c r="G26" i="46"/>
  <c r="G28" i="46"/>
  <c r="G27" i="46"/>
  <c r="G110" i="46"/>
  <c r="G111" i="46"/>
  <c r="G112" i="46"/>
  <c r="D110" i="46"/>
  <c r="D111" i="46"/>
  <c r="D112" i="46"/>
  <c r="I110" i="46"/>
  <c r="I111" i="46"/>
  <c r="I112" i="46"/>
  <c r="H232" i="1"/>
  <c r="H96" i="46" s="1"/>
  <c r="H79" i="46"/>
  <c r="H78" i="46"/>
  <c r="H80" i="46"/>
  <c r="G94" i="46"/>
  <c r="G96" i="46"/>
  <c r="G95" i="46"/>
  <c r="E96" i="46"/>
  <c r="E95" i="46"/>
  <c r="E94" i="46"/>
  <c r="D96" i="46"/>
  <c r="D94" i="46"/>
  <c r="D95" i="46"/>
  <c r="S19" i="47"/>
  <c r="G86" i="47"/>
  <c r="G87" i="47"/>
  <c r="D87" i="47"/>
  <c r="D86" i="47"/>
  <c r="T67" i="1"/>
  <c r="H20" i="47"/>
  <c r="H21" i="47"/>
  <c r="H86" i="47"/>
  <c r="H87" i="47"/>
  <c r="E21" i="47"/>
  <c r="E20" i="47"/>
  <c r="G234" i="1"/>
  <c r="G73" i="47"/>
  <c r="G74" i="47"/>
  <c r="E109" i="3"/>
  <c r="E74" i="47"/>
  <c r="E73" i="47"/>
  <c r="D20" i="47"/>
  <c r="D21" i="47"/>
  <c r="G20" i="47"/>
  <c r="G21" i="47"/>
  <c r="D73" i="47"/>
  <c r="D74" i="47"/>
  <c r="H60" i="47"/>
  <c r="H61" i="47"/>
  <c r="E86" i="47"/>
  <c r="E87" i="47"/>
  <c r="D64" i="4"/>
  <c r="D65" i="4"/>
  <c r="D63" i="4"/>
  <c r="D54" i="4"/>
  <c r="D53" i="4"/>
  <c r="D118" i="3"/>
  <c r="D122" i="3"/>
  <c r="D117" i="3"/>
  <c r="D119" i="3"/>
  <c r="D121" i="3"/>
  <c r="D120" i="3"/>
  <c r="H117" i="3"/>
  <c r="H121" i="3"/>
  <c r="H122" i="3"/>
  <c r="H116" i="3"/>
  <c r="H120" i="3"/>
  <c r="H118" i="3"/>
  <c r="H119" i="3"/>
  <c r="G116" i="3"/>
  <c r="G120" i="3"/>
  <c r="G121" i="3"/>
  <c r="G119" i="3"/>
  <c r="G118" i="3"/>
  <c r="G122" i="3"/>
  <c r="G117" i="3"/>
  <c r="E118" i="3"/>
  <c r="E122" i="3"/>
  <c r="E117" i="3"/>
  <c r="E121" i="3"/>
  <c r="E119" i="3"/>
  <c r="E116" i="3"/>
  <c r="E120" i="3"/>
  <c r="D69" i="1"/>
  <c r="H274" i="1"/>
  <c r="T272" i="1"/>
  <c r="H237" i="1"/>
  <c r="E111" i="3"/>
  <c r="E73" i="24"/>
  <c r="E72" i="24"/>
  <c r="E108" i="3"/>
  <c r="E234" i="1"/>
  <c r="E107" i="3"/>
  <c r="E110" i="3"/>
  <c r="E71" i="24"/>
  <c r="G69" i="1"/>
  <c r="G21" i="24"/>
  <c r="G20" i="24"/>
  <c r="G22" i="24"/>
  <c r="D274" i="1"/>
  <c r="D116" i="3"/>
  <c r="D85" i="24"/>
  <c r="D84" i="24"/>
  <c r="D83" i="24"/>
  <c r="D123" i="3"/>
  <c r="E84" i="24"/>
  <c r="E83" i="24"/>
  <c r="E85" i="24"/>
  <c r="E123" i="3"/>
  <c r="E274" i="1"/>
  <c r="E273" i="1"/>
  <c r="D234" i="1"/>
  <c r="D109" i="3"/>
  <c r="D71" i="24"/>
  <c r="D107" i="3"/>
  <c r="D72" i="24"/>
  <c r="D73" i="24"/>
  <c r="D108" i="3"/>
  <c r="D110" i="3"/>
  <c r="D111" i="3"/>
  <c r="G83" i="24"/>
  <c r="G85" i="24"/>
  <c r="G84" i="24"/>
  <c r="G123" i="3"/>
  <c r="E20" i="24"/>
  <c r="E22" i="24"/>
  <c r="E21" i="24"/>
  <c r="E68" i="1"/>
  <c r="D22" i="24"/>
  <c r="D20" i="24"/>
  <c r="D21" i="24"/>
  <c r="G107" i="3"/>
  <c r="G72" i="24"/>
  <c r="G71" i="24"/>
  <c r="G73" i="24"/>
  <c r="G109" i="3"/>
  <c r="G108" i="3"/>
  <c r="G110" i="3"/>
  <c r="G111" i="3"/>
  <c r="H68" i="1"/>
  <c r="H20" i="24"/>
  <c r="H22" i="24"/>
  <c r="H21" i="24"/>
  <c r="G274" i="1"/>
  <c r="E69" i="1"/>
  <c r="H84" i="24"/>
  <c r="H83" i="24"/>
  <c r="H85" i="24"/>
  <c r="H123" i="3"/>
  <c r="H97" i="3"/>
  <c r="H95" i="3"/>
  <c r="H94" i="3"/>
  <c r="H98" i="3"/>
  <c r="H96" i="3"/>
  <c r="H60" i="24"/>
  <c r="H59" i="24"/>
  <c r="H61" i="24"/>
  <c r="H99" i="3"/>
  <c r="H100" i="3"/>
  <c r="I191" i="1"/>
  <c r="E191" i="1"/>
  <c r="E192" i="1" s="1"/>
  <c r="E186" i="3" s="1"/>
  <c r="D191" i="1"/>
  <c r="D192" i="1" s="1"/>
  <c r="D186" i="3" s="1"/>
  <c r="L191" i="1"/>
  <c r="S191" i="1"/>
  <c r="O191" i="1"/>
  <c r="K191" i="1"/>
  <c r="G191" i="1"/>
  <c r="G192" i="1" s="1"/>
  <c r="G186" i="3" s="1"/>
  <c r="M191" i="1"/>
  <c r="R157" i="1"/>
  <c r="Q161" i="1"/>
  <c r="P161" i="1"/>
  <c r="N157" i="1"/>
  <c r="M157" i="1"/>
  <c r="L157" i="1"/>
  <c r="J161" i="1"/>
  <c r="I160" i="1"/>
  <c r="I161" i="1" s="1"/>
  <c r="H157" i="1"/>
  <c r="G160" i="1"/>
  <c r="E157" i="1"/>
  <c r="D157" i="1"/>
  <c r="N115" i="1"/>
  <c r="N133" i="1"/>
  <c r="E233" i="1"/>
  <c r="O115" i="1"/>
  <c r="G115" i="1"/>
  <c r="G116" i="1" s="1"/>
  <c r="E142" i="1"/>
  <c r="E143" i="1" s="1"/>
  <c r="O237" i="1"/>
  <c r="K237" i="1"/>
  <c r="G237" i="1"/>
  <c r="G240" i="1"/>
  <c r="G241" i="1" s="1"/>
  <c r="I139" i="1"/>
  <c r="S222" i="1"/>
  <c r="E139" i="1"/>
  <c r="D142" i="1"/>
  <c r="D143" i="1" s="1"/>
  <c r="D139" i="1"/>
  <c r="L139" i="1"/>
  <c r="H142" i="1"/>
  <c r="H143" i="1" s="1"/>
  <c r="H139" i="1"/>
  <c r="N237" i="1"/>
  <c r="J237" i="1"/>
  <c r="R237" i="1"/>
  <c r="E240" i="1"/>
  <c r="E241" i="1" s="1"/>
  <c r="E237" i="1"/>
  <c r="Q139" i="1"/>
  <c r="Q237" i="1"/>
  <c r="P139" i="1"/>
  <c r="R139" i="1"/>
  <c r="N139" i="1"/>
  <c r="J139" i="1"/>
  <c r="P237" i="1"/>
  <c r="L237" i="1"/>
  <c r="H240" i="1"/>
  <c r="H241" i="1" s="1"/>
  <c r="H194" i="1"/>
  <c r="H273" i="1"/>
  <c r="H69" i="1"/>
  <c r="E190" i="3" l="1"/>
  <c r="H190" i="3"/>
  <c r="I216" i="3"/>
  <c r="I226" i="3"/>
  <c r="I225" i="3"/>
  <c r="I211" i="2"/>
  <c r="J323" i="1"/>
  <c r="J208" i="2"/>
  <c r="J207" i="2"/>
  <c r="J206" i="2"/>
  <c r="J210" i="2"/>
  <c r="J209" i="2"/>
  <c r="J118" i="46"/>
  <c r="J132" i="3"/>
  <c r="J213" i="3" s="1"/>
  <c r="J120" i="46"/>
  <c r="J205" i="2"/>
  <c r="J92" i="47"/>
  <c r="J119" i="46"/>
  <c r="J93" i="47"/>
  <c r="K290" i="1"/>
  <c r="T44" i="2"/>
  <c r="E197" i="2"/>
  <c r="H197" i="2"/>
  <c r="J114" i="2"/>
  <c r="J115" i="2"/>
  <c r="J116" i="2"/>
  <c r="J117" i="2"/>
  <c r="J118" i="2"/>
  <c r="J119" i="2"/>
  <c r="G83" i="2"/>
  <c r="G82" i="2"/>
  <c r="G81" i="2"/>
  <c r="G84" i="2"/>
  <c r="G79" i="2"/>
  <c r="G80" i="2"/>
  <c r="P115" i="2"/>
  <c r="P117" i="2"/>
  <c r="P119" i="2"/>
  <c r="P114" i="2"/>
  <c r="P116" i="2"/>
  <c r="P118" i="2"/>
  <c r="E136" i="2"/>
  <c r="E137" i="2"/>
  <c r="E138" i="2"/>
  <c r="E139" i="2"/>
  <c r="E135" i="2"/>
  <c r="E140" i="2"/>
  <c r="I144" i="1"/>
  <c r="H100" i="2"/>
  <c r="H102" i="2"/>
  <c r="H101" i="2"/>
  <c r="H104" i="2"/>
  <c r="H105" i="2"/>
  <c r="H103" i="2"/>
  <c r="I115" i="2"/>
  <c r="I116" i="2"/>
  <c r="I117" i="2"/>
  <c r="I118" i="2"/>
  <c r="I119" i="2"/>
  <c r="I114" i="2"/>
  <c r="I197" i="2"/>
  <c r="G197" i="2"/>
  <c r="G50" i="2"/>
  <c r="E50" i="2"/>
  <c r="D136" i="2"/>
  <c r="D137" i="2"/>
  <c r="D138" i="2"/>
  <c r="D139" i="2"/>
  <c r="D140" i="2"/>
  <c r="D135" i="2"/>
  <c r="J100" i="2"/>
  <c r="J103" i="2"/>
  <c r="J101" i="2"/>
  <c r="J104" i="2"/>
  <c r="J102" i="2"/>
  <c r="J105" i="2"/>
  <c r="I106" i="2"/>
  <c r="H141" i="2"/>
  <c r="D104" i="2"/>
  <c r="D102" i="2"/>
  <c r="D105" i="2"/>
  <c r="D103" i="2"/>
  <c r="D100" i="2"/>
  <c r="D101" i="2"/>
  <c r="E101" i="2"/>
  <c r="E105" i="2"/>
  <c r="E102" i="2"/>
  <c r="E100" i="2"/>
  <c r="E103" i="2"/>
  <c r="E104" i="2"/>
  <c r="D50" i="2"/>
  <c r="D197" i="2"/>
  <c r="Q115" i="2"/>
  <c r="Q116" i="2"/>
  <c r="Q117" i="2"/>
  <c r="Q118" i="2"/>
  <c r="Q119" i="2"/>
  <c r="Q114" i="2"/>
  <c r="G138" i="2"/>
  <c r="G135" i="2"/>
  <c r="G137" i="2"/>
  <c r="G140" i="2"/>
  <c r="G139" i="2"/>
  <c r="G136" i="2"/>
  <c r="H50" i="2"/>
  <c r="J296" i="1"/>
  <c r="H234" i="1"/>
  <c r="H233" i="1"/>
  <c r="H110" i="3"/>
  <c r="H72" i="24"/>
  <c r="D59" i="4"/>
  <c r="H111" i="3"/>
  <c r="H109" i="3"/>
  <c r="H108" i="3"/>
  <c r="H74" i="47"/>
  <c r="H73" i="24"/>
  <c r="H107" i="3"/>
  <c r="D60" i="4"/>
  <c r="H71" i="24"/>
  <c r="H59" i="46"/>
  <c r="H58" i="46"/>
  <c r="H60" i="46"/>
  <c r="E60" i="46"/>
  <c r="E59" i="46"/>
  <c r="E58" i="46"/>
  <c r="D60" i="46"/>
  <c r="D58" i="46"/>
  <c r="D59" i="46"/>
  <c r="I192" i="1"/>
  <c r="E53" i="4" s="1"/>
  <c r="H94" i="46"/>
  <c r="H95" i="46"/>
  <c r="D58" i="4"/>
  <c r="H73" i="47"/>
  <c r="H249" i="1"/>
  <c r="D88" i="47"/>
  <c r="E80" i="46"/>
  <c r="E79" i="46"/>
  <c r="E78" i="46"/>
  <c r="J66" i="46"/>
  <c r="J68" i="46"/>
  <c r="J67" i="46"/>
  <c r="G98" i="46"/>
  <c r="G100" i="46"/>
  <c r="G99" i="46"/>
  <c r="P68" i="46"/>
  <c r="P67" i="46"/>
  <c r="P66" i="46"/>
  <c r="G46" i="46"/>
  <c r="G48" i="46"/>
  <c r="G47" i="46"/>
  <c r="D80" i="46"/>
  <c r="D78" i="46"/>
  <c r="D79" i="46"/>
  <c r="H99" i="46"/>
  <c r="H98" i="46"/>
  <c r="H100" i="46"/>
  <c r="E100" i="46"/>
  <c r="E99" i="46"/>
  <c r="E98" i="46"/>
  <c r="Q68" i="46"/>
  <c r="Q67" i="46"/>
  <c r="Q66" i="46"/>
  <c r="G78" i="46"/>
  <c r="G80" i="46"/>
  <c r="G79" i="46"/>
  <c r="I96" i="46"/>
  <c r="I95" i="46"/>
  <c r="I94" i="46"/>
  <c r="G22" i="47"/>
  <c r="H81" i="46"/>
  <c r="G25" i="46"/>
  <c r="D25" i="46"/>
  <c r="E25" i="46"/>
  <c r="E22" i="47"/>
  <c r="G29" i="46"/>
  <c r="E97" i="46"/>
  <c r="G113" i="46"/>
  <c r="D29" i="46"/>
  <c r="E113" i="46"/>
  <c r="H113" i="46"/>
  <c r="H29" i="46"/>
  <c r="E29" i="46"/>
  <c r="D97" i="46"/>
  <c r="G97" i="46"/>
  <c r="H25" i="46"/>
  <c r="D113" i="46"/>
  <c r="E46" i="24"/>
  <c r="E45" i="47"/>
  <c r="E44" i="47"/>
  <c r="I86" i="47"/>
  <c r="I87" i="47"/>
  <c r="D46" i="24"/>
  <c r="D44" i="47"/>
  <c r="D45" i="47"/>
  <c r="E60" i="47"/>
  <c r="E61" i="47"/>
  <c r="H44" i="47"/>
  <c r="H45" i="47"/>
  <c r="J51" i="47"/>
  <c r="J50" i="47"/>
  <c r="D60" i="47"/>
  <c r="D61" i="47"/>
  <c r="G76" i="47"/>
  <c r="G77" i="47"/>
  <c r="P50" i="47"/>
  <c r="P51" i="47"/>
  <c r="D22" i="47"/>
  <c r="H22" i="47"/>
  <c r="G36" i="47"/>
  <c r="G35" i="47"/>
  <c r="H76" i="47"/>
  <c r="H77" i="47"/>
  <c r="E77" i="47"/>
  <c r="E76" i="47"/>
  <c r="Q50" i="47"/>
  <c r="Q51" i="47"/>
  <c r="G60" i="47"/>
  <c r="G61" i="47"/>
  <c r="I73" i="47"/>
  <c r="I74" i="47"/>
  <c r="I20" i="47"/>
  <c r="I21" i="47"/>
  <c r="J232" i="1"/>
  <c r="E58" i="4"/>
  <c r="E59" i="4"/>
  <c r="E60" i="4"/>
  <c r="E65" i="4"/>
  <c r="E63" i="4"/>
  <c r="E64" i="4"/>
  <c r="D48" i="4"/>
  <c r="D47" i="4"/>
  <c r="D45" i="4"/>
  <c r="D46" i="4"/>
  <c r="I72" i="24"/>
  <c r="I107" i="3"/>
  <c r="I118" i="3"/>
  <c r="I122" i="3"/>
  <c r="I119" i="3"/>
  <c r="I117" i="3"/>
  <c r="I121" i="3"/>
  <c r="I116" i="3"/>
  <c r="I120" i="3"/>
  <c r="G63" i="3"/>
  <c r="G62" i="3"/>
  <c r="G64" i="3"/>
  <c r="G65" i="3"/>
  <c r="N130" i="1"/>
  <c r="N112" i="1"/>
  <c r="Q163" i="1"/>
  <c r="D160" i="1"/>
  <c r="P157" i="1"/>
  <c r="T143" i="1"/>
  <c r="H46" i="24"/>
  <c r="M161" i="1"/>
  <c r="G112" i="1"/>
  <c r="J272" i="1"/>
  <c r="I123" i="3"/>
  <c r="I83" i="24"/>
  <c r="I274" i="1"/>
  <c r="I84" i="24"/>
  <c r="I85" i="24"/>
  <c r="G161" i="1"/>
  <c r="D237" i="1"/>
  <c r="O157" i="1"/>
  <c r="D240" i="1"/>
  <c r="D241" i="1" s="1"/>
  <c r="H160" i="1"/>
  <c r="H161" i="1" s="1"/>
  <c r="N121" i="1"/>
  <c r="O121" i="1"/>
  <c r="L161" i="1"/>
  <c r="G157" i="1"/>
  <c r="K157" i="1"/>
  <c r="N124" i="1"/>
  <c r="S161" i="1"/>
  <c r="K161" i="1"/>
  <c r="N161" i="1"/>
  <c r="O112" i="1"/>
  <c r="G36" i="3"/>
  <c r="G39" i="3"/>
  <c r="G38" i="3"/>
  <c r="G37" i="3"/>
  <c r="G40" i="3"/>
  <c r="E194" i="1"/>
  <c r="E94" i="3"/>
  <c r="E98" i="3"/>
  <c r="E96" i="3"/>
  <c r="E95" i="3"/>
  <c r="E97" i="3"/>
  <c r="E59" i="24"/>
  <c r="E61" i="24"/>
  <c r="E60" i="24"/>
  <c r="E99" i="3"/>
  <c r="E100" i="3"/>
  <c r="E193" i="1"/>
  <c r="G243" i="1"/>
  <c r="G74" i="24"/>
  <c r="G75" i="24"/>
  <c r="G76" i="24"/>
  <c r="D194" i="1"/>
  <c r="D96" i="3"/>
  <c r="D98" i="3"/>
  <c r="D95" i="3"/>
  <c r="D94" i="3"/>
  <c r="D97" i="3"/>
  <c r="D61" i="24"/>
  <c r="D59" i="24"/>
  <c r="D60" i="24"/>
  <c r="D99" i="3"/>
  <c r="D100" i="3"/>
  <c r="G194" i="1"/>
  <c r="G96" i="3"/>
  <c r="G94" i="3"/>
  <c r="G98" i="3"/>
  <c r="G97" i="3"/>
  <c r="G95" i="3"/>
  <c r="G60" i="24"/>
  <c r="G59" i="24"/>
  <c r="G61" i="24"/>
  <c r="G99" i="3"/>
  <c r="G100" i="3"/>
  <c r="H193" i="1"/>
  <c r="J157" i="1"/>
  <c r="R161" i="1"/>
  <c r="E243" i="1"/>
  <c r="E74" i="24"/>
  <c r="E76" i="24"/>
  <c r="E75" i="24"/>
  <c r="E160" i="1"/>
  <c r="E161" i="1" s="1"/>
  <c r="D145" i="1"/>
  <c r="D74" i="3"/>
  <c r="D75" i="3"/>
  <c r="D72" i="3"/>
  <c r="D71" i="3"/>
  <c r="D73" i="3"/>
  <c r="D45" i="24"/>
  <c r="D44" i="24"/>
  <c r="H75" i="24"/>
  <c r="H76" i="24"/>
  <c r="H74" i="24"/>
  <c r="H145" i="1"/>
  <c r="H72" i="3"/>
  <c r="H71" i="3"/>
  <c r="H73" i="3"/>
  <c r="H75" i="3"/>
  <c r="H74" i="3"/>
  <c r="H45" i="24"/>
  <c r="H44" i="24"/>
  <c r="E145" i="1"/>
  <c r="E74" i="3"/>
  <c r="E71" i="3"/>
  <c r="E73" i="3"/>
  <c r="E75" i="3"/>
  <c r="E72" i="3"/>
  <c r="E45" i="24"/>
  <c r="E44" i="24"/>
  <c r="G118" i="1"/>
  <c r="G67" i="3"/>
  <c r="G66" i="3"/>
  <c r="G36" i="24"/>
  <c r="G35" i="24"/>
  <c r="G37" i="24"/>
  <c r="G68" i="3"/>
  <c r="G69" i="3"/>
  <c r="S157" i="1"/>
  <c r="Q157" i="1"/>
  <c r="P163" i="1"/>
  <c r="O161" i="1"/>
  <c r="I157" i="1"/>
  <c r="O124" i="1"/>
  <c r="H242" i="1"/>
  <c r="J163" i="1"/>
  <c r="G121" i="1"/>
  <c r="G124" i="1"/>
  <c r="G125" i="1" s="1"/>
  <c r="S45" i="1"/>
  <c r="S48" i="1"/>
  <c r="H45" i="1"/>
  <c r="H48" i="1"/>
  <c r="H49" i="1" s="1"/>
  <c r="J45" i="1"/>
  <c r="J48" i="1"/>
  <c r="E48" i="1"/>
  <c r="E49" i="1" s="1"/>
  <c r="E45" i="1"/>
  <c r="I133" i="1"/>
  <c r="I134" i="1" s="1"/>
  <c r="I130" i="1"/>
  <c r="H124" i="1"/>
  <c r="H125" i="1" s="1"/>
  <c r="H121" i="1"/>
  <c r="I124" i="1"/>
  <c r="I125" i="1" s="1"/>
  <c r="I121" i="1"/>
  <c r="H115" i="1"/>
  <c r="H116" i="1" s="1"/>
  <c r="H112" i="1"/>
  <c r="I112" i="1"/>
  <c r="I115" i="1"/>
  <c r="I116" i="1" s="1"/>
  <c r="M48" i="1"/>
  <c r="M45" i="1"/>
  <c r="J130" i="1"/>
  <c r="J133" i="1"/>
  <c r="J112" i="1"/>
  <c r="J115" i="1"/>
  <c r="S121" i="1"/>
  <c r="S124" i="1"/>
  <c r="H243" i="1"/>
  <c r="P222" i="1"/>
  <c r="M222" i="1"/>
  <c r="O139" i="1"/>
  <c r="E277" i="1"/>
  <c r="E281" i="1"/>
  <c r="J222" i="1"/>
  <c r="G222" i="1"/>
  <c r="G45" i="1"/>
  <c r="G48" i="1"/>
  <c r="G49" i="1" s="1"/>
  <c r="L48" i="1"/>
  <c r="L45" i="1"/>
  <c r="N48" i="1"/>
  <c r="N45" i="1"/>
  <c r="I48" i="1"/>
  <c r="I49" i="1" s="1"/>
  <c r="I45" i="1"/>
  <c r="H130" i="1"/>
  <c r="H133" i="1"/>
  <c r="H134" i="1" s="1"/>
  <c r="M133" i="1"/>
  <c r="M130" i="1"/>
  <c r="L124" i="1"/>
  <c r="L121" i="1"/>
  <c r="M124" i="1"/>
  <c r="M121" i="1"/>
  <c r="L112" i="1"/>
  <c r="L115" i="1"/>
  <c r="M112" i="1"/>
  <c r="M115" i="1"/>
  <c r="R133" i="1"/>
  <c r="R130" i="1"/>
  <c r="R112" i="1"/>
  <c r="R115" i="1"/>
  <c r="S115" i="1"/>
  <c r="S112" i="1"/>
  <c r="G281" i="1"/>
  <c r="G277" i="1"/>
  <c r="O277" i="1"/>
  <c r="L277" i="1"/>
  <c r="Q222" i="1"/>
  <c r="O133" i="1"/>
  <c r="O130" i="1"/>
  <c r="I277" i="1"/>
  <c r="Q277" i="1"/>
  <c r="N222" i="1"/>
  <c r="K222" i="1"/>
  <c r="K48" i="1"/>
  <c r="K45" i="1"/>
  <c r="P48" i="1"/>
  <c r="P45" i="1"/>
  <c r="R45" i="1"/>
  <c r="R48" i="1"/>
  <c r="Q48" i="1"/>
  <c r="Q45" i="1"/>
  <c r="L133" i="1"/>
  <c r="L130" i="1"/>
  <c r="Q133" i="1"/>
  <c r="Q130" i="1"/>
  <c r="P124" i="1"/>
  <c r="P121" i="1"/>
  <c r="Q124" i="1"/>
  <c r="Q121" i="1"/>
  <c r="P115" i="1"/>
  <c r="P112" i="1"/>
  <c r="Q112" i="1"/>
  <c r="Q115" i="1"/>
  <c r="J124" i="1"/>
  <c r="J121" i="1"/>
  <c r="K121" i="1"/>
  <c r="K124" i="1"/>
  <c r="K130" i="1"/>
  <c r="K133" i="1"/>
  <c r="H223" i="1"/>
  <c r="D277" i="1"/>
  <c r="E222" i="1"/>
  <c r="G139" i="1"/>
  <c r="G142" i="1"/>
  <c r="G143" i="1" s="1"/>
  <c r="R222" i="1"/>
  <c r="N277" i="1"/>
  <c r="O222" i="1"/>
  <c r="O45" i="1"/>
  <c r="O48" i="1"/>
  <c r="D45" i="1"/>
  <c r="D48" i="1"/>
  <c r="P133" i="1"/>
  <c r="P130" i="1"/>
  <c r="D130" i="1"/>
  <c r="D133" i="1"/>
  <c r="D134" i="1" s="1"/>
  <c r="E124" i="1"/>
  <c r="E125" i="1" s="1"/>
  <c r="E121" i="1"/>
  <c r="D124" i="1"/>
  <c r="D125" i="1" s="1"/>
  <c r="D121" i="1"/>
  <c r="E112" i="1"/>
  <c r="E115" i="1"/>
  <c r="E116" i="1" s="1"/>
  <c r="D112" i="1"/>
  <c r="D115" i="1"/>
  <c r="E133" i="1"/>
  <c r="E134" i="1" s="1"/>
  <c r="E130" i="1"/>
  <c r="R124" i="1"/>
  <c r="R121" i="1"/>
  <c r="K115" i="1"/>
  <c r="K112" i="1"/>
  <c r="S130" i="1"/>
  <c r="S133" i="1"/>
  <c r="K277" i="1"/>
  <c r="S277" i="1"/>
  <c r="L222" i="1"/>
  <c r="H277" i="1"/>
  <c r="H281" i="1"/>
  <c r="P277" i="1"/>
  <c r="I222" i="1"/>
  <c r="G133" i="1"/>
  <c r="G134" i="1" s="1"/>
  <c r="G130" i="1"/>
  <c r="M277" i="1"/>
  <c r="J277" i="1"/>
  <c r="R277" i="1"/>
  <c r="E144" i="1"/>
  <c r="F46" i="1"/>
  <c r="F47" i="1"/>
  <c r="F28" i="1"/>
  <c r="F73" i="1" s="1"/>
  <c r="F29" i="1"/>
  <c r="F20" i="1"/>
  <c r="F74" i="1" s="1"/>
  <c r="H256" i="1" l="1"/>
  <c r="H200" i="3"/>
  <c r="I227" i="3"/>
  <c r="J216" i="3"/>
  <c r="J225" i="3"/>
  <c r="J226" i="3"/>
  <c r="K132" i="3"/>
  <c r="K213" i="3" s="1"/>
  <c r="K205" i="2"/>
  <c r="K209" i="2"/>
  <c r="K208" i="2"/>
  <c r="K207" i="2"/>
  <c r="K210" i="2"/>
  <c r="K206" i="2"/>
  <c r="K119" i="46"/>
  <c r="K118" i="46"/>
  <c r="K92" i="47"/>
  <c r="K120" i="46"/>
  <c r="K93" i="47"/>
  <c r="K323" i="1"/>
  <c r="L290" i="1"/>
  <c r="J211" i="2"/>
  <c r="G85" i="2"/>
  <c r="J106" i="2"/>
  <c r="E106" i="2"/>
  <c r="I31" i="2"/>
  <c r="I32" i="2"/>
  <c r="I33" i="2"/>
  <c r="I34" i="2"/>
  <c r="I35" i="2"/>
  <c r="I30" i="2"/>
  <c r="G88" i="2"/>
  <c r="G86" i="2"/>
  <c r="G91" i="2"/>
  <c r="G89" i="2"/>
  <c r="G90" i="2"/>
  <c r="G87" i="2"/>
  <c r="L114" i="2"/>
  <c r="L116" i="2"/>
  <c r="L118" i="2"/>
  <c r="L115" i="2"/>
  <c r="L117" i="2"/>
  <c r="L119" i="2"/>
  <c r="D90" i="2"/>
  <c r="D89" i="2"/>
  <c r="D86" i="2"/>
  <c r="D87" i="2"/>
  <c r="D88" i="2"/>
  <c r="D91" i="2"/>
  <c r="R114" i="2"/>
  <c r="R115" i="2"/>
  <c r="R116" i="2"/>
  <c r="R117" i="2"/>
  <c r="R118" i="2"/>
  <c r="R119" i="2"/>
  <c r="G32" i="2"/>
  <c r="G34" i="2"/>
  <c r="G30" i="2"/>
  <c r="G35" i="2"/>
  <c r="G31" i="2"/>
  <c r="G33" i="2"/>
  <c r="G118" i="2"/>
  <c r="G119" i="2"/>
  <c r="G114" i="2"/>
  <c r="G116" i="2"/>
  <c r="G117" i="2"/>
  <c r="G115" i="2"/>
  <c r="M114" i="2"/>
  <c r="M115" i="2"/>
  <c r="M116" i="2"/>
  <c r="M118" i="2"/>
  <c r="M117" i="2"/>
  <c r="M119" i="2"/>
  <c r="G97" i="2"/>
  <c r="G95" i="2"/>
  <c r="G98" i="2"/>
  <c r="G93" i="2"/>
  <c r="G94" i="2"/>
  <c r="G96" i="2"/>
  <c r="T192" i="1"/>
  <c r="I136" i="2"/>
  <c r="I137" i="2"/>
  <c r="I138" i="2"/>
  <c r="I139" i="2"/>
  <c r="I140" i="2"/>
  <c r="I135" i="2"/>
  <c r="I120" i="2"/>
  <c r="I87" i="2"/>
  <c r="I88" i="2"/>
  <c r="I89" i="2"/>
  <c r="I90" i="2"/>
  <c r="I91" i="2"/>
  <c r="I86" i="2"/>
  <c r="N115" i="2"/>
  <c r="N116" i="2"/>
  <c r="N118" i="2"/>
  <c r="N119" i="2"/>
  <c r="N117" i="2"/>
  <c r="N114" i="2"/>
  <c r="E96" i="2"/>
  <c r="E93" i="2"/>
  <c r="E95" i="2"/>
  <c r="E98" i="2"/>
  <c r="E97" i="2"/>
  <c r="E94" i="2"/>
  <c r="G198" i="2"/>
  <c r="G199" i="2"/>
  <c r="G200" i="2"/>
  <c r="G201" i="2"/>
  <c r="G202" i="2"/>
  <c r="G203" i="2"/>
  <c r="H116" i="2"/>
  <c r="H117" i="2"/>
  <c r="H118" i="2"/>
  <c r="H119" i="2"/>
  <c r="H114" i="2"/>
  <c r="H115" i="2"/>
  <c r="D141" i="2"/>
  <c r="D95" i="2"/>
  <c r="D96" i="2"/>
  <c r="D93" i="2"/>
  <c r="D94" i="2"/>
  <c r="D97" i="2"/>
  <c r="D98" i="2"/>
  <c r="G102" i="2"/>
  <c r="G105" i="2"/>
  <c r="G101" i="2"/>
  <c r="G104" i="2"/>
  <c r="G100" i="2"/>
  <c r="G103" i="2"/>
  <c r="H86" i="2"/>
  <c r="H88" i="2"/>
  <c r="H91" i="2"/>
  <c r="H89" i="2"/>
  <c r="H90" i="2"/>
  <c r="H87" i="2"/>
  <c r="H30" i="2"/>
  <c r="H32" i="2"/>
  <c r="H34" i="2"/>
  <c r="H35" i="2"/>
  <c r="H33" i="2"/>
  <c r="H31" i="2"/>
  <c r="E115" i="2"/>
  <c r="E117" i="2"/>
  <c r="E119" i="2"/>
  <c r="E114" i="2"/>
  <c r="E118" i="2"/>
  <c r="E116" i="2"/>
  <c r="U161" i="1"/>
  <c r="S114" i="2"/>
  <c r="S118" i="2"/>
  <c r="S119" i="2"/>
  <c r="S115" i="2"/>
  <c r="S117" i="2"/>
  <c r="S116" i="2"/>
  <c r="H106" i="2"/>
  <c r="E141" i="2"/>
  <c r="H198" i="2"/>
  <c r="H199" i="2"/>
  <c r="H200" i="2"/>
  <c r="H201" i="2"/>
  <c r="H202" i="2"/>
  <c r="H203" i="2"/>
  <c r="E199" i="2"/>
  <c r="E200" i="2"/>
  <c r="E201" i="2"/>
  <c r="E202" i="2"/>
  <c r="E203" i="2"/>
  <c r="E198" i="2"/>
  <c r="J116" i="1"/>
  <c r="I80" i="2"/>
  <c r="I81" i="2"/>
  <c r="I82" i="2"/>
  <c r="I83" i="2"/>
  <c r="I84" i="2"/>
  <c r="I79" i="2"/>
  <c r="O115" i="2"/>
  <c r="O117" i="2"/>
  <c r="O119" i="2"/>
  <c r="O116" i="2"/>
  <c r="O118" i="2"/>
  <c r="O114" i="2"/>
  <c r="J191" i="2"/>
  <c r="J192" i="2"/>
  <c r="J193" i="2"/>
  <c r="J194" i="2"/>
  <c r="J195" i="2"/>
  <c r="J196" i="2"/>
  <c r="D106" i="2"/>
  <c r="H81" i="2"/>
  <c r="H83" i="2"/>
  <c r="H79" i="2"/>
  <c r="H84" i="2"/>
  <c r="H82" i="2"/>
  <c r="H80" i="2"/>
  <c r="Q120" i="2"/>
  <c r="E31" i="2"/>
  <c r="E34" i="2"/>
  <c r="E35" i="2"/>
  <c r="E30" i="2"/>
  <c r="E33" i="2"/>
  <c r="E32" i="2"/>
  <c r="E87" i="2"/>
  <c r="E91" i="2"/>
  <c r="E86" i="2"/>
  <c r="E89" i="2"/>
  <c r="E88" i="2"/>
  <c r="E90" i="2"/>
  <c r="H97" i="2"/>
  <c r="H94" i="2"/>
  <c r="H95" i="2"/>
  <c r="H98" i="2"/>
  <c r="H93" i="2"/>
  <c r="H96" i="2"/>
  <c r="K114" i="2"/>
  <c r="K116" i="2"/>
  <c r="K118" i="2"/>
  <c r="K117" i="2"/>
  <c r="K115" i="2"/>
  <c r="K119" i="2"/>
  <c r="E82" i="2"/>
  <c r="E84" i="2"/>
  <c r="E80" i="2"/>
  <c r="E81" i="2"/>
  <c r="E83" i="2"/>
  <c r="E79" i="2"/>
  <c r="I94" i="2"/>
  <c r="I95" i="2"/>
  <c r="I96" i="2"/>
  <c r="I97" i="2"/>
  <c r="I98" i="2"/>
  <c r="I93" i="2"/>
  <c r="G141" i="2"/>
  <c r="P120" i="2"/>
  <c r="J120" i="2"/>
  <c r="K296" i="1"/>
  <c r="I97" i="3"/>
  <c r="I94" i="3"/>
  <c r="I95" i="3"/>
  <c r="J192" i="1"/>
  <c r="J186" i="3" s="1"/>
  <c r="J190" i="3" s="1"/>
  <c r="I100" i="3"/>
  <c r="I60" i="24"/>
  <c r="I61" i="24"/>
  <c r="I96" i="3"/>
  <c r="I61" i="47"/>
  <c r="I99" i="3"/>
  <c r="I59" i="24"/>
  <c r="I98" i="3"/>
  <c r="E54" i="4"/>
  <c r="I60" i="47"/>
  <c r="I79" i="46"/>
  <c r="I194" i="1"/>
  <c r="G115" i="46"/>
  <c r="G114" i="46"/>
  <c r="G116" i="46"/>
  <c r="J110" i="46"/>
  <c r="J111" i="46"/>
  <c r="J112" i="46"/>
  <c r="G54" i="46"/>
  <c r="G55" i="46"/>
  <c r="G56" i="46"/>
  <c r="E54" i="46"/>
  <c r="E55" i="46"/>
  <c r="E56" i="46"/>
  <c r="G20" i="46"/>
  <c r="G19" i="46"/>
  <c r="G18" i="46"/>
  <c r="H18" i="46"/>
  <c r="H20" i="46"/>
  <c r="H19" i="46"/>
  <c r="D54" i="46"/>
  <c r="D55" i="46"/>
  <c r="D56" i="46"/>
  <c r="G58" i="46"/>
  <c r="G60" i="46"/>
  <c r="G59" i="46"/>
  <c r="I19" i="46"/>
  <c r="I18" i="46"/>
  <c r="I20" i="46"/>
  <c r="E114" i="46"/>
  <c r="E115" i="46"/>
  <c r="E116" i="46"/>
  <c r="I54" i="46"/>
  <c r="I55" i="46"/>
  <c r="I56" i="46"/>
  <c r="E19" i="46"/>
  <c r="E18" i="46"/>
  <c r="E20" i="46"/>
  <c r="H114" i="46"/>
  <c r="H115" i="46"/>
  <c r="H116" i="46"/>
  <c r="H54" i="46"/>
  <c r="H55" i="46"/>
  <c r="H56" i="46"/>
  <c r="I78" i="46"/>
  <c r="I80" i="46"/>
  <c r="H97" i="46"/>
  <c r="I249" i="1"/>
  <c r="I223" i="1"/>
  <c r="T241" i="1"/>
  <c r="I108" i="3"/>
  <c r="T232" i="1"/>
  <c r="I73" i="24"/>
  <c r="I71" i="24"/>
  <c r="I234" i="1"/>
  <c r="I110" i="3"/>
  <c r="I111" i="3"/>
  <c r="I109" i="3"/>
  <c r="E223" i="1"/>
  <c r="E249" i="1"/>
  <c r="G223" i="1"/>
  <c r="G106" i="3" s="1"/>
  <c r="G249" i="1"/>
  <c r="G37" i="47"/>
  <c r="D52" i="46"/>
  <c r="D50" i="46"/>
  <c r="D51" i="46"/>
  <c r="H91" i="46"/>
  <c r="H90" i="46"/>
  <c r="H92" i="46"/>
  <c r="E48" i="46"/>
  <c r="E47" i="46"/>
  <c r="E46" i="46"/>
  <c r="H47" i="46"/>
  <c r="H46" i="46"/>
  <c r="H48" i="46"/>
  <c r="H51" i="46"/>
  <c r="H50" i="46"/>
  <c r="H52" i="46"/>
  <c r="N66" i="46"/>
  <c r="N68" i="46"/>
  <c r="N67" i="46"/>
  <c r="M68" i="46"/>
  <c r="M67" i="46"/>
  <c r="M66" i="46"/>
  <c r="E52" i="46"/>
  <c r="E51" i="46"/>
  <c r="E50" i="46"/>
  <c r="G51" i="46"/>
  <c r="G50" i="46"/>
  <c r="G52" i="46"/>
  <c r="O67" i="46"/>
  <c r="O66" i="46"/>
  <c r="O68" i="46"/>
  <c r="G41" i="3"/>
  <c r="K67" i="46"/>
  <c r="K66" i="46"/>
  <c r="K68" i="46"/>
  <c r="H68" i="46"/>
  <c r="H67" i="46"/>
  <c r="H66" i="46"/>
  <c r="G67" i="46"/>
  <c r="G66" i="46"/>
  <c r="G68" i="46"/>
  <c r="J96" i="46"/>
  <c r="J95" i="46"/>
  <c r="J94" i="46"/>
  <c r="I100" i="46"/>
  <c r="I99" i="46"/>
  <c r="I98" i="46"/>
  <c r="E68" i="46"/>
  <c r="E67" i="46"/>
  <c r="E66" i="46"/>
  <c r="R66" i="46"/>
  <c r="R68" i="46"/>
  <c r="R67" i="46"/>
  <c r="S67" i="46"/>
  <c r="S66" i="46"/>
  <c r="S68" i="46"/>
  <c r="L68" i="46"/>
  <c r="L67" i="46"/>
  <c r="L66" i="46"/>
  <c r="D100" i="46"/>
  <c r="D98" i="46"/>
  <c r="D99" i="46"/>
  <c r="D116" i="1"/>
  <c r="D49" i="1"/>
  <c r="J52" i="47"/>
  <c r="G81" i="46"/>
  <c r="P69" i="46"/>
  <c r="J69" i="46"/>
  <c r="H46" i="47"/>
  <c r="I29" i="46"/>
  <c r="I97" i="46"/>
  <c r="E101" i="46"/>
  <c r="G101" i="46"/>
  <c r="E81" i="46"/>
  <c r="E61" i="46"/>
  <c r="Q69" i="46"/>
  <c r="G49" i="46"/>
  <c r="H61" i="46"/>
  <c r="I113" i="46"/>
  <c r="I25" i="46"/>
  <c r="H101" i="46"/>
  <c r="D81" i="46"/>
  <c r="D61" i="46"/>
  <c r="O50" i="47"/>
  <c r="O51" i="47"/>
  <c r="N50" i="47"/>
  <c r="N51" i="47"/>
  <c r="M51" i="47"/>
  <c r="M50" i="47"/>
  <c r="D38" i="47"/>
  <c r="D39" i="47"/>
  <c r="G46" i="24"/>
  <c r="G44" i="47"/>
  <c r="G45" i="47"/>
  <c r="H70" i="47"/>
  <c r="H71" i="47"/>
  <c r="H41" i="47"/>
  <c r="H42" i="47"/>
  <c r="H35" i="47"/>
  <c r="H36" i="47"/>
  <c r="H38" i="47"/>
  <c r="H39" i="47"/>
  <c r="E14" i="47"/>
  <c r="E15" i="47"/>
  <c r="E52" i="24"/>
  <c r="E51" i="47"/>
  <c r="E50" i="47"/>
  <c r="R51" i="47"/>
  <c r="R50" i="47"/>
  <c r="K163" i="1"/>
  <c r="K50" i="47"/>
  <c r="K51" i="47"/>
  <c r="H50" i="24"/>
  <c r="H50" i="47"/>
  <c r="H51" i="47"/>
  <c r="G51" i="24"/>
  <c r="G50" i="47"/>
  <c r="G51" i="47"/>
  <c r="J73" i="47"/>
  <c r="J74" i="47"/>
  <c r="P52" i="47"/>
  <c r="D46" i="47"/>
  <c r="E46" i="47"/>
  <c r="D41" i="47"/>
  <c r="D42" i="47"/>
  <c r="E41" i="47"/>
  <c r="E42" i="47"/>
  <c r="G41" i="47"/>
  <c r="G42" i="47"/>
  <c r="E36" i="47"/>
  <c r="E35" i="47"/>
  <c r="G89" i="47"/>
  <c r="G90" i="47"/>
  <c r="G14" i="47"/>
  <c r="G15" i="47"/>
  <c r="H15" i="47"/>
  <c r="H14" i="47"/>
  <c r="S50" i="47"/>
  <c r="S51" i="47"/>
  <c r="L50" i="47"/>
  <c r="L51" i="47"/>
  <c r="D76" i="47"/>
  <c r="D77" i="47"/>
  <c r="J87" i="47"/>
  <c r="J86" i="47"/>
  <c r="I22" i="47"/>
  <c r="Q52" i="47"/>
  <c r="H89" i="47"/>
  <c r="H90" i="47"/>
  <c r="E39" i="47"/>
  <c r="E38" i="47"/>
  <c r="E89" i="47"/>
  <c r="E90" i="47"/>
  <c r="G39" i="47"/>
  <c r="G38" i="47"/>
  <c r="I45" i="47"/>
  <c r="I44" i="47"/>
  <c r="J241" i="1"/>
  <c r="I76" i="47"/>
  <c r="I77" i="47"/>
  <c r="E48" i="4"/>
  <c r="E47" i="4"/>
  <c r="E46" i="4"/>
  <c r="E45" i="4"/>
  <c r="K232" i="1"/>
  <c r="J234" i="1"/>
  <c r="J109" i="3"/>
  <c r="J110" i="3"/>
  <c r="J108" i="3"/>
  <c r="J107" i="3"/>
  <c r="J111" i="3"/>
  <c r="D43" i="4"/>
  <c r="D44" i="4"/>
  <c r="D39" i="4"/>
  <c r="D40" i="4"/>
  <c r="D41" i="4"/>
  <c r="D42" i="4"/>
  <c r="D22" i="4"/>
  <c r="D21" i="4"/>
  <c r="D23" i="4"/>
  <c r="D57" i="4"/>
  <c r="D55" i="4"/>
  <c r="D56" i="4"/>
  <c r="D27" i="4"/>
  <c r="D28" i="4"/>
  <c r="D26" i="4"/>
  <c r="D25" i="4"/>
  <c r="D24" i="4"/>
  <c r="J119" i="3"/>
  <c r="J116" i="3"/>
  <c r="J120" i="3"/>
  <c r="J118" i="3"/>
  <c r="J122" i="3"/>
  <c r="J117" i="3"/>
  <c r="J121" i="3"/>
  <c r="D27" i="3"/>
  <c r="D28" i="3"/>
  <c r="D29" i="3"/>
  <c r="D26" i="3"/>
  <c r="H27" i="3"/>
  <c r="H29" i="3"/>
  <c r="H28" i="3"/>
  <c r="H26" i="3"/>
  <c r="E26" i="3"/>
  <c r="E28" i="3"/>
  <c r="E27" i="3"/>
  <c r="E29" i="3"/>
  <c r="G26" i="3"/>
  <c r="G28" i="3"/>
  <c r="G27" i="3"/>
  <c r="G29" i="3"/>
  <c r="G70" i="3"/>
  <c r="M163" i="1"/>
  <c r="H63" i="3"/>
  <c r="H62" i="3"/>
  <c r="H64" i="3"/>
  <c r="H65" i="3"/>
  <c r="E64" i="3"/>
  <c r="E62" i="3"/>
  <c r="E63" i="3"/>
  <c r="E65" i="3"/>
  <c r="G163" i="1"/>
  <c r="G52" i="24"/>
  <c r="G50" i="24"/>
  <c r="H51" i="24"/>
  <c r="D222" i="1"/>
  <c r="N163" i="1"/>
  <c r="H163" i="1"/>
  <c r="D39" i="24"/>
  <c r="D40" i="24"/>
  <c r="D38" i="24"/>
  <c r="I46" i="24"/>
  <c r="H38" i="24"/>
  <c r="H39" i="24"/>
  <c r="H40" i="24"/>
  <c r="E38" i="24"/>
  <c r="E39" i="24"/>
  <c r="E40" i="24"/>
  <c r="G38" i="24"/>
  <c r="G39" i="24"/>
  <c r="G40" i="24"/>
  <c r="D262" i="1"/>
  <c r="D263" i="1" s="1"/>
  <c r="H259" i="1"/>
  <c r="H162" i="1"/>
  <c r="H52" i="24"/>
  <c r="K272" i="1"/>
  <c r="J274" i="1"/>
  <c r="J123" i="3"/>
  <c r="D243" i="1"/>
  <c r="D76" i="24"/>
  <c r="E242" i="1"/>
  <c r="D74" i="24"/>
  <c r="D75" i="24"/>
  <c r="L163" i="1"/>
  <c r="D41" i="24"/>
  <c r="S163" i="1"/>
  <c r="E50" i="24"/>
  <c r="E51" i="24"/>
  <c r="E163" i="1"/>
  <c r="H67" i="3"/>
  <c r="H66" i="3"/>
  <c r="H36" i="24"/>
  <c r="H37" i="24"/>
  <c r="H35" i="24"/>
  <c r="H68" i="3"/>
  <c r="H69" i="3"/>
  <c r="D136" i="1"/>
  <c r="D79" i="3"/>
  <c r="D80" i="3"/>
  <c r="D77" i="3"/>
  <c r="D76" i="3"/>
  <c r="D78" i="3"/>
  <c r="D42" i="24"/>
  <c r="D43" i="24"/>
  <c r="D81" i="3"/>
  <c r="D82" i="3"/>
  <c r="H78" i="3"/>
  <c r="H77" i="3"/>
  <c r="H76" i="3"/>
  <c r="H80" i="3"/>
  <c r="H79" i="3"/>
  <c r="H42" i="24"/>
  <c r="H41" i="24"/>
  <c r="H43" i="24"/>
  <c r="H81" i="3"/>
  <c r="H82" i="3"/>
  <c r="H127" i="1"/>
  <c r="D127" i="1"/>
  <c r="R163" i="1"/>
  <c r="E79" i="3"/>
  <c r="E78" i="3"/>
  <c r="E77" i="3"/>
  <c r="E80" i="3"/>
  <c r="E76" i="3"/>
  <c r="E41" i="24"/>
  <c r="E43" i="24"/>
  <c r="E42" i="24"/>
  <c r="E81" i="3"/>
  <c r="E82" i="3"/>
  <c r="E118" i="1"/>
  <c r="E67" i="3"/>
  <c r="E66" i="3"/>
  <c r="E35" i="24"/>
  <c r="E37" i="24"/>
  <c r="E36" i="24"/>
  <c r="E68" i="3"/>
  <c r="E69" i="3"/>
  <c r="H136" i="1"/>
  <c r="G283" i="1"/>
  <c r="G88" i="24"/>
  <c r="G86" i="24"/>
  <c r="G87" i="24"/>
  <c r="G33" i="3"/>
  <c r="G32" i="3"/>
  <c r="G31" i="3"/>
  <c r="G14" i="24"/>
  <c r="G16" i="24"/>
  <c r="G15" i="24"/>
  <c r="E86" i="24"/>
  <c r="E88" i="24"/>
  <c r="E87" i="24"/>
  <c r="G127" i="1"/>
  <c r="G136" i="1"/>
  <c r="G77" i="3"/>
  <c r="G76" i="3"/>
  <c r="G80" i="3"/>
  <c r="G79" i="3"/>
  <c r="G78" i="3"/>
  <c r="G42" i="24"/>
  <c r="G41" i="24"/>
  <c r="G43" i="24"/>
  <c r="G81" i="3"/>
  <c r="G82" i="3"/>
  <c r="G71" i="3"/>
  <c r="G72" i="3"/>
  <c r="G75" i="3"/>
  <c r="G74" i="3"/>
  <c r="G73" i="3"/>
  <c r="G44" i="24"/>
  <c r="G45" i="24"/>
  <c r="H282" i="1"/>
  <c r="H87" i="24"/>
  <c r="H88" i="24"/>
  <c r="H86" i="24"/>
  <c r="H37" i="3"/>
  <c r="H36" i="3"/>
  <c r="H39" i="3"/>
  <c r="H38" i="3"/>
  <c r="H40" i="3"/>
  <c r="E127" i="1"/>
  <c r="H104" i="3"/>
  <c r="H102" i="3"/>
  <c r="H101" i="3"/>
  <c r="H103" i="3"/>
  <c r="H69" i="24"/>
  <c r="H68" i="24"/>
  <c r="H70" i="24"/>
  <c r="H105" i="3"/>
  <c r="H106" i="3"/>
  <c r="D37" i="3"/>
  <c r="D36" i="3"/>
  <c r="D38" i="3"/>
  <c r="D39" i="3"/>
  <c r="D40" i="3"/>
  <c r="E38" i="3"/>
  <c r="E37" i="3"/>
  <c r="E36" i="3"/>
  <c r="E39" i="3"/>
  <c r="E40" i="3"/>
  <c r="E51" i="1"/>
  <c r="E33" i="3"/>
  <c r="E32" i="3"/>
  <c r="E31" i="3"/>
  <c r="E15" i="24"/>
  <c r="E14" i="24"/>
  <c r="E16" i="24"/>
  <c r="H51" i="1"/>
  <c r="H15" i="24"/>
  <c r="H33" i="3"/>
  <c r="H32" i="3"/>
  <c r="H31" i="3"/>
  <c r="H14" i="24"/>
  <c r="H16" i="24"/>
  <c r="O163" i="1"/>
  <c r="E135" i="1"/>
  <c r="E136" i="1"/>
  <c r="H50" i="1"/>
  <c r="G51" i="1"/>
  <c r="S200" i="1"/>
  <c r="E200" i="1"/>
  <c r="E201" i="1" s="1"/>
  <c r="D97" i="1"/>
  <c r="D98" i="1" s="1"/>
  <c r="D94" i="1"/>
  <c r="E126" i="1"/>
  <c r="P97" i="1"/>
  <c r="P94" i="1"/>
  <c r="M182" i="1"/>
  <c r="M179" i="1"/>
  <c r="N182" i="1"/>
  <c r="N179" i="1"/>
  <c r="I97" i="1"/>
  <c r="I98" i="1" s="1"/>
  <c r="I94" i="1"/>
  <c r="K103" i="1"/>
  <c r="K106" i="1"/>
  <c r="H97" i="1"/>
  <c r="H98" i="1" s="1"/>
  <c r="H94" i="1"/>
  <c r="J94" i="1"/>
  <c r="J97" i="1"/>
  <c r="G97" i="1"/>
  <c r="G98" i="1" s="1"/>
  <c r="G94" i="1"/>
  <c r="E179" i="1"/>
  <c r="E182" i="1"/>
  <c r="S179" i="1"/>
  <c r="S182" i="1"/>
  <c r="D200" i="1"/>
  <c r="D201" i="1" s="1"/>
  <c r="R179" i="1"/>
  <c r="R182" i="1"/>
  <c r="L97" i="1"/>
  <c r="L94" i="1"/>
  <c r="I106" i="1"/>
  <c r="I107" i="1" s="1"/>
  <c r="I103" i="1"/>
  <c r="I182" i="1"/>
  <c r="I183" i="1" s="1"/>
  <c r="I179" i="1"/>
  <c r="H103" i="1"/>
  <c r="H106" i="1"/>
  <c r="H107" i="1" s="1"/>
  <c r="J106" i="1"/>
  <c r="J103" i="1"/>
  <c r="G103" i="1"/>
  <c r="G106" i="1"/>
  <c r="G107" i="1" s="1"/>
  <c r="D106" i="1"/>
  <c r="D107" i="1" s="1"/>
  <c r="D103" i="1"/>
  <c r="P103" i="1"/>
  <c r="P106" i="1"/>
  <c r="M97" i="1"/>
  <c r="M94" i="1"/>
  <c r="H283" i="1"/>
  <c r="D182" i="1"/>
  <c r="D179" i="1"/>
  <c r="Q97" i="1"/>
  <c r="Q94" i="1"/>
  <c r="P182" i="1"/>
  <c r="P179" i="1"/>
  <c r="E262" i="1"/>
  <c r="E259" i="1"/>
  <c r="S106" i="1"/>
  <c r="S103" i="1"/>
  <c r="O179" i="1"/>
  <c r="O182" i="1"/>
  <c r="G179" i="1"/>
  <c r="G182" i="1"/>
  <c r="M106" i="1"/>
  <c r="M103" i="1"/>
  <c r="O97" i="1"/>
  <c r="O94" i="1"/>
  <c r="L103" i="1"/>
  <c r="L106" i="1"/>
  <c r="R97" i="1"/>
  <c r="R94" i="1"/>
  <c r="N94" i="1"/>
  <c r="N97" i="1"/>
  <c r="G200" i="1"/>
  <c r="G201" i="1" s="1"/>
  <c r="Q182" i="1"/>
  <c r="Q179" i="1"/>
  <c r="E97" i="1"/>
  <c r="E98" i="1" s="1"/>
  <c r="E94" i="1"/>
  <c r="Q259" i="1"/>
  <c r="H200" i="1"/>
  <c r="H201" i="1" s="1"/>
  <c r="S94" i="1"/>
  <c r="S97" i="1"/>
  <c r="Q103" i="1"/>
  <c r="Q106" i="1"/>
  <c r="K182" i="1"/>
  <c r="K179" i="1"/>
  <c r="G145" i="1"/>
  <c r="H144" i="1"/>
  <c r="H225" i="1"/>
  <c r="L182" i="1"/>
  <c r="L179" i="1"/>
  <c r="O106" i="1"/>
  <c r="O103" i="1"/>
  <c r="J179" i="1"/>
  <c r="J182" i="1"/>
  <c r="I200" i="1"/>
  <c r="I201" i="1" s="1"/>
  <c r="R106" i="1"/>
  <c r="R103" i="1"/>
  <c r="N106" i="1"/>
  <c r="N103" i="1"/>
  <c r="H135" i="1"/>
  <c r="H182" i="1"/>
  <c r="H179" i="1"/>
  <c r="K97" i="1"/>
  <c r="K94" i="1"/>
  <c r="E283" i="1"/>
  <c r="E106" i="1"/>
  <c r="E107" i="1" s="1"/>
  <c r="E103" i="1"/>
  <c r="H118" i="1"/>
  <c r="H117" i="1"/>
  <c r="H126" i="1"/>
  <c r="Q200" i="1"/>
  <c r="R200" i="1"/>
  <c r="I256" i="1" l="1"/>
  <c r="I200" i="3"/>
  <c r="H202" i="3"/>
  <c r="H205" i="3"/>
  <c r="H201" i="3"/>
  <c r="J227" i="3"/>
  <c r="J220" i="3"/>
  <c r="K216" i="3"/>
  <c r="K225" i="3"/>
  <c r="K226" i="3"/>
  <c r="L206" i="2"/>
  <c r="L210" i="2"/>
  <c r="L132" i="3"/>
  <c r="L213" i="3" s="1"/>
  <c r="L205" i="2"/>
  <c r="L209" i="2"/>
  <c r="L208" i="2"/>
  <c r="L120" i="46"/>
  <c r="L207" i="2"/>
  <c r="L119" i="46"/>
  <c r="L118" i="46"/>
  <c r="L92" i="47"/>
  <c r="L93" i="47"/>
  <c r="M290" i="1"/>
  <c r="L323" i="1"/>
  <c r="K211" i="2"/>
  <c r="D157" i="2"/>
  <c r="D158" i="2"/>
  <c r="D159" i="2"/>
  <c r="D160" i="2"/>
  <c r="D161" i="2"/>
  <c r="D143" i="2"/>
  <c r="D144" i="2"/>
  <c r="D145" i="2"/>
  <c r="D146" i="2"/>
  <c r="D147" i="2"/>
  <c r="D156" i="2"/>
  <c r="D142" i="2"/>
  <c r="E156" i="2"/>
  <c r="E142" i="2"/>
  <c r="E157" i="2"/>
  <c r="E158" i="2"/>
  <c r="E159" i="2"/>
  <c r="E160" i="2"/>
  <c r="E161" i="2"/>
  <c r="E143" i="2"/>
  <c r="E144" i="2"/>
  <c r="E145" i="2"/>
  <c r="E146" i="2"/>
  <c r="E147" i="2"/>
  <c r="G156" i="2"/>
  <c r="G142" i="2"/>
  <c r="G157" i="2"/>
  <c r="G158" i="2"/>
  <c r="G159" i="2"/>
  <c r="G160" i="2"/>
  <c r="G161" i="2"/>
  <c r="G143" i="2"/>
  <c r="G144" i="2"/>
  <c r="G145" i="2"/>
  <c r="G146" i="2"/>
  <c r="G147" i="2"/>
  <c r="H156" i="2"/>
  <c r="H142" i="2"/>
  <c r="H157" i="2"/>
  <c r="H158" i="2"/>
  <c r="H159" i="2"/>
  <c r="H160" i="2"/>
  <c r="H161" i="2"/>
  <c r="H143" i="2"/>
  <c r="H144" i="2"/>
  <c r="H145" i="2"/>
  <c r="H146" i="2"/>
  <c r="H147" i="2"/>
  <c r="I156" i="2"/>
  <c r="I142" i="2"/>
  <c r="I157" i="2"/>
  <c r="I158" i="2"/>
  <c r="I159" i="2"/>
  <c r="I160" i="2"/>
  <c r="I161" i="2"/>
  <c r="T161" i="2" s="1"/>
  <c r="I143" i="2"/>
  <c r="I144" i="2"/>
  <c r="I145" i="2"/>
  <c r="I146" i="2"/>
  <c r="I147" i="2"/>
  <c r="H99" i="2"/>
  <c r="I85" i="2"/>
  <c r="G99" i="2"/>
  <c r="J107" i="1"/>
  <c r="I73" i="2"/>
  <c r="I74" i="2"/>
  <c r="I75" i="2"/>
  <c r="I76" i="2"/>
  <c r="I77" i="2"/>
  <c r="I72" i="2"/>
  <c r="D185" i="2"/>
  <c r="D186" i="2"/>
  <c r="D187" i="2"/>
  <c r="D188" i="2"/>
  <c r="D189" i="2"/>
  <c r="D184" i="2"/>
  <c r="G74" i="2"/>
  <c r="G76" i="2"/>
  <c r="G72" i="2"/>
  <c r="G75" i="2"/>
  <c r="G73" i="2"/>
  <c r="G77" i="2"/>
  <c r="H67" i="2"/>
  <c r="H69" i="2"/>
  <c r="H65" i="2"/>
  <c r="H70" i="2"/>
  <c r="H68" i="2"/>
  <c r="H66" i="2"/>
  <c r="E85" i="2"/>
  <c r="K116" i="1"/>
  <c r="J79" i="2"/>
  <c r="J80" i="2"/>
  <c r="J84" i="2"/>
  <c r="J83" i="2"/>
  <c r="J81" i="2"/>
  <c r="J82" i="2"/>
  <c r="H92" i="2"/>
  <c r="G106" i="2"/>
  <c r="I141" i="2"/>
  <c r="G36" i="2"/>
  <c r="D92" i="2"/>
  <c r="G92" i="2"/>
  <c r="E120" i="2"/>
  <c r="T49" i="1"/>
  <c r="D30" i="2"/>
  <c r="D31" i="2"/>
  <c r="D33" i="2"/>
  <c r="D35" i="2"/>
  <c r="D32" i="2"/>
  <c r="D34" i="2"/>
  <c r="E92" i="2"/>
  <c r="U115" i="2"/>
  <c r="H36" i="2"/>
  <c r="T139" i="2"/>
  <c r="M120" i="2"/>
  <c r="D35" i="47"/>
  <c r="D81" i="2"/>
  <c r="D82" i="2"/>
  <c r="D84" i="2"/>
  <c r="D79" i="2"/>
  <c r="D80" i="2"/>
  <c r="D83" i="2"/>
  <c r="H85" i="2"/>
  <c r="J197" i="2"/>
  <c r="I92" i="2"/>
  <c r="E73" i="2"/>
  <c r="E77" i="2"/>
  <c r="E75" i="2"/>
  <c r="E76" i="2"/>
  <c r="E74" i="2"/>
  <c r="E72" i="2"/>
  <c r="D66" i="2"/>
  <c r="D69" i="2"/>
  <c r="D70" i="2"/>
  <c r="D68" i="2"/>
  <c r="D67" i="2"/>
  <c r="D65" i="2"/>
  <c r="U114" i="2"/>
  <c r="S120" i="2"/>
  <c r="N120" i="2"/>
  <c r="J80" i="46"/>
  <c r="J135" i="2"/>
  <c r="J137" i="2"/>
  <c r="J140" i="2"/>
  <c r="J136" i="2"/>
  <c r="J138" i="2"/>
  <c r="J139" i="2"/>
  <c r="H72" i="2"/>
  <c r="H74" i="2"/>
  <c r="H76" i="2"/>
  <c r="H73" i="2"/>
  <c r="H77" i="2"/>
  <c r="H75" i="2"/>
  <c r="I66" i="2"/>
  <c r="I67" i="2"/>
  <c r="I68" i="2"/>
  <c r="I69" i="2"/>
  <c r="I70" i="2"/>
  <c r="I65" i="2"/>
  <c r="I99" i="2"/>
  <c r="O120" i="2"/>
  <c r="H204" i="2"/>
  <c r="E99" i="2"/>
  <c r="R120" i="2"/>
  <c r="K191" i="2"/>
  <c r="K192" i="2"/>
  <c r="K194" i="2"/>
  <c r="K196" i="2"/>
  <c r="K193" i="2"/>
  <c r="K195" i="2"/>
  <c r="K120" i="2"/>
  <c r="D99" i="2"/>
  <c r="G120" i="2"/>
  <c r="I36" i="2"/>
  <c r="E204" i="2"/>
  <c r="T140" i="2"/>
  <c r="E68" i="2"/>
  <c r="E69" i="2"/>
  <c r="E67" i="2"/>
  <c r="E65" i="2"/>
  <c r="E66" i="2"/>
  <c r="E70" i="2"/>
  <c r="G69" i="2"/>
  <c r="G67" i="2"/>
  <c r="G65" i="2"/>
  <c r="G66" i="2"/>
  <c r="G68" i="2"/>
  <c r="G70" i="2"/>
  <c r="D73" i="2"/>
  <c r="D75" i="2"/>
  <c r="D72" i="2"/>
  <c r="D77" i="2"/>
  <c r="D74" i="2"/>
  <c r="D76" i="2"/>
  <c r="I128" i="2"/>
  <c r="I129" i="2"/>
  <c r="I130" i="2"/>
  <c r="I131" i="2"/>
  <c r="I132" i="2"/>
  <c r="I133" i="2"/>
  <c r="E36" i="2"/>
  <c r="H120" i="2"/>
  <c r="G204" i="2"/>
  <c r="L120" i="2"/>
  <c r="E91" i="46"/>
  <c r="E256" i="1"/>
  <c r="L296" i="1"/>
  <c r="G92" i="46"/>
  <c r="G256" i="1"/>
  <c r="J94" i="3"/>
  <c r="J96" i="3"/>
  <c r="J95" i="3"/>
  <c r="J194" i="1"/>
  <c r="J97" i="3"/>
  <c r="J100" i="3"/>
  <c r="J78" i="46"/>
  <c r="K192" i="1"/>
  <c r="K186" i="3" s="1"/>
  <c r="K190" i="3" s="1"/>
  <c r="J61" i="47"/>
  <c r="J99" i="3"/>
  <c r="J98" i="3"/>
  <c r="J60" i="47"/>
  <c r="J79" i="46"/>
  <c r="I81" i="46"/>
  <c r="K110" i="46"/>
  <c r="K111" i="46"/>
  <c r="K112" i="46"/>
  <c r="J60" i="46"/>
  <c r="J59" i="46"/>
  <c r="J58" i="46"/>
  <c r="D18" i="46"/>
  <c r="D19" i="46"/>
  <c r="D20" i="46"/>
  <c r="G90" i="46"/>
  <c r="G68" i="24"/>
  <c r="G103" i="3"/>
  <c r="E68" i="24"/>
  <c r="E225" i="1"/>
  <c r="H251" i="1"/>
  <c r="G104" i="3"/>
  <c r="I209" i="1"/>
  <c r="I210" i="1" s="1"/>
  <c r="G70" i="47"/>
  <c r="E90" i="46"/>
  <c r="E69" i="24"/>
  <c r="E104" i="3"/>
  <c r="E71" i="47"/>
  <c r="E92" i="46"/>
  <c r="E103" i="3"/>
  <c r="H224" i="1"/>
  <c r="G70" i="24"/>
  <c r="G101" i="3"/>
  <c r="E106" i="3"/>
  <c r="E101" i="3"/>
  <c r="G91" i="46"/>
  <c r="G105" i="3"/>
  <c r="G69" i="24"/>
  <c r="G102" i="3"/>
  <c r="G225" i="1"/>
  <c r="E105" i="3"/>
  <c r="E70" i="24"/>
  <c r="E102" i="3"/>
  <c r="G71" i="47"/>
  <c r="E70" i="47"/>
  <c r="D37" i="24"/>
  <c r="E263" i="1"/>
  <c r="E289" i="1"/>
  <c r="E290" i="1" s="1"/>
  <c r="G183" i="1"/>
  <c r="G185" i="3" s="1"/>
  <c r="G209" i="1"/>
  <c r="G210" i="1" s="1"/>
  <c r="E183" i="1"/>
  <c r="E209" i="1"/>
  <c r="E210" i="1" s="1"/>
  <c r="H183" i="1"/>
  <c r="H209" i="1"/>
  <c r="H210" i="1" s="1"/>
  <c r="D183" i="1"/>
  <c r="D209" i="1"/>
  <c r="D210" i="1" s="1"/>
  <c r="D223" i="1"/>
  <c r="D249" i="1"/>
  <c r="D14" i="24"/>
  <c r="M69" i="46"/>
  <c r="D62" i="3"/>
  <c r="D36" i="47"/>
  <c r="D118" i="1"/>
  <c r="E49" i="46"/>
  <c r="D65" i="3"/>
  <c r="L69" i="46"/>
  <c r="D16" i="24"/>
  <c r="E117" i="1"/>
  <c r="D33" i="3"/>
  <c r="D35" i="24"/>
  <c r="D63" i="3"/>
  <c r="D15" i="47"/>
  <c r="D69" i="3"/>
  <c r="D66" i="3"/>
  <c r="E50" i="1"/>
  <c r="D15" i="24"/>
  <c r="D68" i="3"/>
  <c r="D36" i="24"/>
  <c r="D67" i="3"/>
  <c r="D64" i="3"/>
  <c r="E69" i="46"/>
  <c r="K69" i="46"/>
  <c r="O69" i="46"/>
  <c r="H49" i="46"/>
  <c r="G53" i="46"/>
  <c r="S69" i="46"/>
  <c r="R69" i="46"/>
  <c r="G69" i="46"/>
  <c r="H69" i="46"/>
  <c r="N69" i="46"/>
  <c r="H16" i="47"/>
  <c r="G61" i="46"/>
  <c r="G21" i="46"/>
  <c r="I61" i="46"/>
  <c r="J113" i="46"/>
  <c r="E37" i="47"/>
  <c r="G57" i="46"/>
  <c r="G40" i="47"/>
  <c r="E57" i="46"/>
  <c r="E41" i="3"/>
  <c r="H83" i="46"/>
  <c r="H82" i="46"/>
  <c r="H84" i="46"/>
  <c r="E39" i="46"/>
  <c r="E38" i="46"/>
  <c r="E40" i="46"/>
  <c r="D44" i="46"/>
  <c r="D42" i="46"/>
  <c r="D43" i="46"/>
  <c r="G38" i="46"/>
  <c r="G40" i="46"/>
  <c r="G39" i="46"/>
  <c r="E84" i="46"/>
  <c r="E83" i="46"/>
  <c r="E82" i="46"/>
  <c r="D41" i="3"/>
  <c r="D31" i="3"/>
  <c r="H41" i="3"/>
  <c r="G30" i="3"/>
  <c r="E30" i="3"/>
  <c r="I92" i="46"/>
  <c r="I91" i="46"/>
  <c r="I90" i="46"/>
  <c r="D14" i="47"/>
  <c r="D48" i="46"/>
  <c r="D46" i="46"/>
  <c r="D47" i="46"/>
  <c r="G82" i="46"/>
  <c r="G84" i="46"/>
  <c r="G83" i="46"/>
  <c r="G42" i="46"/>
  <c r="G44" i="46"/>
  <c r="G43" i="46"/>
  <c r="H43" i="46"/>
  <c r="H42" i="46"/>
  <c r="H44" i="46"/>
  <c r="H39" i="46"/>
  <c r="H38" i="46"/>
  <c r="H40" i="46"/>
  <c r="D32" i="3"/>
  <c r="D51" i="1"/>
  <c r="H30" i="3"/>
  <c r="K94" i="46"/>
  <c r="K96" i="46"/>
  <c r="K95" i="46"/>
  <c r="J100" i="46"/>
  <c r="J99" i="46"/>
  <c r="J98" i="46"/>
  <c r="E44" i="46"/>
  <c r="E43" i="46"/>
  <c r="E42" i="46"/>
  <c r="D84" i="46"/>
  <c r="D82" i="46"/>
  <c r="D83" i="46"/>
  <c r="D39" i="46"/>
  <c r="D40" i="46"/>
  <c r="D38" i="46"/>
  <c r="D30" i="3"/>
  <c r="H117" i="46"/>
  <c r="H21" i="46"/>
  <c r="E52" i="47"/>
  <c r="E21" i="46"/>
  <c r="S52" i="47"/>
  <c r="H37" i="47"/>
  <c r="E40" i="47"/>
  <c r="H52" i="47"/>
  <c r="E16" i="47"/>
  <c r="E117" i="46"/>
  <c r="E53" i="46"/>
  <c r="D57" i="46"/>
  <c r="J97" i="46"/>
  <c r="H53" i="46"/>
  <c r="H105" i="46"/>
  <c r="H93" i="46"/>
  <c r="I101" i="46"/>
  <c r="D101" i="46"/>
  <c r="G117" i="46"/>
  <c r="H57" i="46"/>
  <c r="D53" i="46"/>
  <c r="H63" i="47"/>
  <c r="H64" i="47"/>
  <c r="E32" i="47"/>
  <c r="E33" i="47"/>
  <c r="G63" i="47"/>
  <c r="G64" i="47"/>
  <c r="H32" i="47"/>
  <c r="H33" i="47"/>
  <c r="J44" i="47"/>
  <c r="J45" i="47"/>
  <c r="G16" i="47"/>
  <c r="H40" i="47"/>
  <c r="O52" i="47"/>
  <c r="E30" i="47"/>
  <c r="E29" i="47"/>
  <c r="D29" i="47"/>
  <c r="D30" i="47"/>
  <c r="I14" i="47"/>
  <c r="I15" i="47"/>
  <c r="I46" i="47"/>
  <c r="M52" i="47"/>
  <c r="N52" i="47"/>
  <c r="G32" i="47"/>
  <c r="G33" i="47"/>
  <c r="K86" i="47"/>
  <c r="K87" i="47"/>
  <c r="I70" i="47"/>
  <c r="I71" i="47"/>
  <c r="H72" i="47"/>
  <c r="G46" i="47"/>
  <c r="D63" i="47"/>
  <c r="D64" i="47"/>
  <c r="D32" i="47"/>
  <c r="D33" i="47"/>
  <c r="G30" i="47"/>
  <c r="G29" i="47"/>
  <c r="E64" i="47"/>
  <c r="E63" i="47"/>
  <c r="K73" i="47"/>
  <c r="K74" i="47"/>
  <c r="K241" i="1"/>
  <c r="J77" i="47"/>
  <c r="J76" i="47"/>
  <c r="D40" i="47"/>
  <c r="H29" i="47"/>
  <c r="H30" i="47"/>
  <c r="E21" i="4"/>
  <c r="E22" i="4"/>
  <c r="E23" i="4"/>
  <c r="D38" i="4"/>
  <c r="D37" i="4"/>
  <c r="D35" i="4"/>
  <c r="D36" i="4"/>
  <c r="E28" i="4"/>
  <c r="E27" i="4"/>
  <c r="J223" i="1"/>
  <c r="J200" i="3" s="1"/>
  <c r="E55" i="4"/>
  <c r="E56" i="4"/>
  <c r="E57" i="4"/>
  <c r="L232" i="1"/>
  <c r="K111" i="3"/>
  <c r="K234" i="1"/>
  <c r="K110" i="3"/>
  <c r="K108" i="3"/>
  <c r="K109" i="3"/>
  <c r="K107" i="3"/>
  <c r="E24" i="4"/>
  <c r="E26" i="4"/>
  <c r="E25" i="4"/>
  <c r="K116" i="3"/>
  <c r="K120" i="3"/>
  <c r="K119" i="3"/>
  <c r="K117" i="3"/>
  <c r="K118" i="3"/>
  <c r="K122" i="3"/>
  <c r="K121" i="3"/>
  <c r="I27" i="3"/>
  <c r="I29" i="3"/>
  <c r="I26" i="3"/>
  <c r="I28" i="3"/>
  <c r="H70" i="3"/>
  <c r="E70" i="3"/>
  <c r="H262" i="1"/>
  <c r="D259" i="1"/>
  <c r="K143" i="1"/>
  <c r="J71" i="3"/>
  <c r="J72" i="3"/>
  <c r="J145" i="1"/>
  <c r="J75" i="3"/>
  <c r="J74" i="3"/>
  <c r="J73" i="3"/>
  <c r="I259" i="1"/>
  <c r="R259" i="1"/>
  <c r="G262" i="1"/>
  <c r="L272" i="1"/>
  <c r="K274" i="1"/>
  <c r="K123" i="3"/>
  <c r="S259" i="1"/>
  <c r="G259" i="1"/>
  <c r="D109" i="1"/>
  <c r="D58" i="3"/>
  <c r="D59" i="3"/>
  <c r="D57" i="3"/>
  <c r="D33" i="24"/>
  <c r="D34" i="24"/>
  <c r="D32" i="24"/>
  <c r="D60" i="3"/>
  <c r="H100" i="1"/>
  <c r="H52" i="3"/>
  <c r="H53" i="3"/>
  <c r="H54" i="3"/>
  <c r="H30" i="24"/>
  <c r="H31" i="24"/>
  <c r="H29" i="24"/>
  <c r="H55" i="3"/>
  <c r="E203" i="1"/>
  <c r="E63" i="24"/>
  <c r="E62" i="24"/>
  <c r="E64" i="24"/>
  <c r="D203" i="1"/>
  <c r="D63" i="24"/>
  <c r="D64" i="24"/>
  <c r="D62" i="24"/>
  <c r="E109" i="1"/>
  <c r="E59" i="3"/>
  <c r="E58" i="3"/>
  <c r="E57" i="3"/>
  <c r="E33" i="24"/>
  <c r="E32" i="24"/>
  <c r="E34" i="24"/>
  <c r="E60" i="3"/>
  <c r="I64" i="24"/>
  <c r="E53" i="3"/>
  <c r="E52" i="3"/>
  <c r="E54" i="3"/>
  <c r="E29" i="24"/>
  <c r="E31" i="24"/>
  <c r="E30" i="24"/>
  <c r="E55" i="3"/>
  <c r="G203" i="1"/>
  <c r="G62" i="24"/>
  <c r="G64" i="24"/>
  <c r="G63" i="24"/>
  <c r="H59" i="3"/>
  <c r="H58" i="3"/>
  <c r="H57" i="3"/>
  <c r="H33" i="24"/>
  <c r="H32" i="24"/>
  <c r="H34" i="24"/>
  <c r="H60" i="3"/>
  <c r="G109" i="1"/>
  <c r="G58" i="3"/>
  <c r="G57" i="3"/>
  <c r="G59" i="3"/>
  <c r="G32" i="24"/>
  <c r="G34" i="24"/>
  <c r="G33" i="24"/>
  <c r="G60" i="3"/>
  <c r="D100" i="1"/>
  <c r="D53" i="3"/>
  <c r="D54" i="3"/>
  <c r="D52" i="3"/>
  <c r="D31" i="24"/>
  <c r="D29" i="24"/>
  <c r="D30" i="24"/>
  <c r="D55" i="3"/>
  <c r="H63" i="24"/>
  <c r="H62" i="24"/>
  <c r="H64" i="24"/>
  <c r="G100" i="1"/>
  <c r="G53" i="3"/>
  <c r="G52" i="3"/>
  <c r="G54" i="3"/>
  <c r="G30" i="24"/>
  <c r="G29" i="24"/>
  <c r="G31" i="24"/>
  <c r="G55" i="3"/>
  <c r="H108" i="1"/>
  <c r="E100" i="1"/>
  <c r="E99" i="1"/>
  <c r="H203" i="1"/>
  <c r="H202" i="1"/>
  <c r="H109" i="1"/>
  <c r="H99" i="1"/>
  <c r="E202" i="1"/>
  <c r="E108" i="1"/>
  <c r="J202" i="3" l="1"/>
  <c r="J201" i="3"/>
  <c r="J205" i="3"/>
  <c r="H206" i="3"/>
  <c r="H203" i="3"/>
  <c r="G189" i="3"/>
  <c r="H189" i="3"/>
  <c r="I202" i="3"/>
  <c r="I201" i="3"/>
  <c r="I205" i="3"/>
  <c r="K227" i="3"/>
  <c r="K220" i="3"/>
  <c r="L216" i="3"/>
  <c r="L225" i="3"/>
  <c r="L226" i="3"/>
  <c r="D130" i="3"/>
  <c r="D184" i="3" s="1"/>
  <c r="D152" i="2"/>
  <c r="D153" i="2"/>
  <c r="D150" i="2"/>
  <c r="D154" i="2"/>
  <c r="D87" i="46"/>
  <c r="D88" i="46"/>
  <c r="D151" i="2"/>
  <c r="D66" i="24"/>
  <c r="D86" i="46"/>
  <c r="D65" i="24"/>
  <c r="D167" i="2"/>
  <c r="D149" i="2"/>
  <c r="D66" i="47"/>
  <c r="D166" i="2"/>
  <c r="D163" i="2"/>
  <c r="D165" i="2"/>
  <c r="D164" i="2"/>
  <c r="D168" i="2"/>
  <c r="D67" i="47"/>
  <c r="D321" i="1"/>
  <c r="E165" i="2"/>
  <c r="E150" i="2"/>
  <c r="E130" i="3"/>
  <c r="E184" i="3" s="1"/>
  <c r="E149" i="2"/>
  <c r="E153" i="2"/>
  <c r="E152" i="2"/>
  <c r="E151" i="2"/>
  <c r="E65" i="24"/>
  <c r="E66" i="24"/>
  <c r="E88" i="46"/>
  <c r="E154" i="2"/>
  <c r="E87" i="46"/>
  <c r="E86" i="46"/>
  <c r="E321" i="1"/>
  <c r="E66" i="47"/>
  <c r="E168" i="2"/>
  <c r="E166" i="2"/>
  <c r="E163" i="2"/>
  <c r="E164" i="2"/>
  <c r="E67" i="47"/>
  <c r="E167" i="2"/>
  <c r="E207" i="2"/>
  <c r="E206" i="2"/>
  <c r="E210" i="2"/>
  <c r="E132" i="3"/>
  <c r="E213" i="3" s="1"/>
  <c r="E205" i="2"/>
  <c r="E209" i="2"/>
  <c r="E208" i="2"/>
  <c r="E120" i="46"/>
  <c r="E89" i="24"/>
  <c r="E119" i="46"/>
  <c r="E90" i="24"/>
  <c r="E118" i="46"/>
  <c r="E93" i="47"/>
  <c r="E92" i="47"/>
  <c r="E323" i="1"/>
  <c r="L211" i="2"/>
  <c r="I150" i="2"/>
  <c r="I130" i="3"/>
  <c r="I184" i="3" s="1"/>
  <c r="I149" i="2"/>
  <c r="I153" i="2"/>
  <c r="I152" i="2"/>
  <c r="I151" i="2"/>
  <c r="I65" i="24"/>
  <c r="I66" i="24"/>
  <c r="I88" i="46"/>
  <c r="I87" i="46"/>
  <c r="I165" i="2"/>
  <c r="I163" i="2"/>
  <c r="I321" i="1"/>
  <c r="I164" i="2"/>
  <c r="T164" i="2" s="1"/>
  <c r="I66" i="47"/>
  <c r="I154" i="2"/>
  <c r="I86" i="46"/>
  <c r="I167" i="2"/>
  <c r="J210" i="1"/>
  <c r="I166" i="2"/>
  <c r="I67" i="47"/>
  <c r="I168" i="2"/>
  <c r="H163" i="2"/>
  <c r="H150" i="2"/>
  <c r="H130" i="3"/>
  <c r="H184" i="3" s="1"/>
  <c r="H149" i="2"/>
  <c r="H152" i="2"/>
  <c r="H151" i="2"/>
  <c r="H154" i="2"/>
  <c r="H66" i="24"/>
  <c r="H88" i="46"/>
  <c r="H87" i="46"/>
  <c r="H86" i="46"/>
  <c r="H153" i="2"/>
  <c r="H65" i="24"/>
  <c r="H66" i="47"/>
  <c r="H67" i="47"/>
  <c r="H164" i="2"/>
  <c r="H167" i="2"/>
  <c r="H321" i="1"/>
  <c r="H166" i="2"/>
  <c r="H165" i="2"/>
  <c r="H168" i="2"/>
  <c r="G165" i="2"/>
  <c r="G130" i="3"/>
  <c r="G184" i="3" s="1"/>
  <c r="G149" i="2"/>
  <c r="G151" i="2"/>
  <c r="G154" i="2"/>
  <c r="G150" i="2"/>
  <c r="G153" i="2"/>
  <c r="G87" i="46"/>
  <c r="G86" i="46"/>
  <c r="G65" i="24"/>
  <c r="G152" i="2"/>
  <c r="G66" i="24"/>
  <c r="G88" i="46"/>
  <c r="G66" i="47"/>
  <c r="G321" i="1"/>
  <c r="G67" i="47"/>
  <c r="G164" i="2"/>
  <c r="G163" i="2"/>
  <c r="G168" i="2"/>
  <c r="G167" i="2"/>
  <c r="G166" i="2"/>
  <c r="M207" i="2"/>
  <c r="M206" i="2"/>
  <c r="M210" i="2"/>
  <c r="M132" i="3"/>
  <c r="M213" i="3" s="1"/>
  <c r="M205" i="2"/>
  <c r="M209" i="2"/>
  <c r="M120" i="46"/>
  <c r="M208" i="2"/>
  <c r="M119" i="46"/>
  <c r="M118" i="46"/>
  <c r="M93" i="47"/>
  <c r="M92" i="47"/>
  <c r="M323" i="1"/>
  <c r="N290" i="1"/>
  <c r="T160" i="2"/>
  <c r="T159" i="2"/>
  <c r="H148" i="2"/>
  <c r="E148" i="2"/>
  <c r="H162" i="2"/>
  <c r="E162" i="2"/>
  <c r="D148" i="2"/>
  <c r="G162" i="2"/>
  <c r="D162" i="2"/>
  <c r="T142" i="2"/>
  <c r="I148" i="2"/>
  <c r="G148" i="2"/>
  <c r="D37" i="47"/>
  <c r="I162" i="2"/>
  <c r="D71" i="2"/>
  <c r="G78" i="2"/>
  <c r="D190" i="2"/>
  <c r="D129" i="2"/>
  <c r="D130" i="2"/>
  <c r="D131" i="2"/>
  <c r="D132" i="2"/>
  <c r="D133" i="2"/>
  <c r="D128" i="2"/>
  <c r="E185" i="2"/>
  <c r="E186" i="2"/>
  <c r="E187" i="2"/>
  <c r="E188" i="2"/>
  <c r="E189" i="2"/>
  <c r="E184" i="2"/>
  <c r="D78" i="2"/>
  <c r="E78" i="2"/>
  <c r="H71" i="2"/>
  <c r="H128" i="2"/>
  <c r="H129" i="2"/>
  <c r="H130" i="2"/>
  <c r="H131" i="2"/>
  <c r="H132" i="2"/>
  <c r="H133" i="2"/>
  <c r="J85" i="2"/>
  <c r="J141" i="2"/>
  <c r="D85" i="2"/>
  <c r="L116" i="1"/>
  <c r="K80" i="2"/>
  <c r="K83" i="2"/>
  <c r="K79" i="2"/>
  <c r="K81" i="2"/>
  <c r="K84" i="2"/>
  <c r="K82" i="2"/>
  <c r="J72" i="2"/>
  <c r="J75" i="2"/>
  <c r="J74" i="2"/>
  <c r="J76" i="2"/>
  <c r="J77" i="2"/>
  <c r="J73" i="2"/>
  <c r="I134" i="2"/>
  <c r="E71" i="2"/>
  <c r="K197" i="2"/>
  <c r="I71" i="2"/>
  <c r="K103" i="2"/>
  <c r="K101" i="2"/>
  <c r="K104" i="2"/>
  <c r="K102" i="2"/>
  <c r="K105" i="2"/>
  <c r="K100" i="2"/>
  <c r="I78" i="2"/>
  <c r="L192" i="2"/>
  <c r="L193" i="2"/>
  <c r="L194" i="2"/>
  <c r="L195" i="2"/>
  <c r="L196" i="2"/>
  <c r="L191" i="2"/>
  <c r="E129" i="2"/>
  <c r="E130" i="2"/>
  <c r="E131" i="2"/>
  <c r="E132" i="2"/>
  <c r="E133" i="2"/>
  <c r="E128" i="2"/>
  <c r="G128" i="2"/>
  <c r="G129" i="2"/>
  <c r="G130" i="2"/>
  <c r="G131" i="2"/>
  <c r="G132" i="2"/>
  <c r="G133" i="2"/>
  <c r="D36" i="2"/>
  <c r="T141" i="2"/>
  <c r="K79" i="46"/>
  <c r="K136" i="2"/>
  <c r="K137" i="2"/>
  <c r="K140" i="2"/>
  <c r="K138" i="2"/>
  <c r="K139" i="2"/>
  <c r="K135" i="2"/>
  <c r="G71" i="2"/>
  <c r="H78" i="2"/>
  <c r="I216" i="1"/>
  <c r="J81" i="46"/>
  <c r="E296" i="1"/>
  <c r="E74" i="46"/>
  <c r="E216" i="1"/>
  <c r="M296" i="1"/>
  <c r="H74" i="46"/>
  <c r="H216" i="1"/>
  <c r="G75" i="46"/>
  <c r="G216" i="1"/>
  <c r="K194" i="1"/>
  <c r="L192" i="1"/>
  <c r="L186" i="3" s="1"/>
  <c r="L190" i="3" s="1"/>
  <c r="K61" i="47"/>
  <c r="E93" i="46"/>
  <c r="K80" i="46"/>
  <c r="K99" i="3"/>
  <c r="K98" i="3"/>
  <c r="K94" i="3"/>
  <c r="K95" i="3"/>
  <c r="K60" i="47"/>
  <c r="K78" i="46"/>
  <c r="D57" i="47"/>
  <c r="D216" i="1"/>
  <c r="K97" i="3"/>
  <c r="K100" i="3"/>
  <c r="K96" i="3"/>
  <c r="L110" i="46"/>
  <c r="L111" i="46"/>
  <c r="L112" i="46"/>
  <c r="D107" i="46"/>
  <c r="D106" i="46"/>
  <c r="D108" i="46"/>
  <c r="K58" i="46"/>
  <c r="K60" i="46"/>
  <c r="K59" i="46"/>
  <c r="E106" i="46"/>
  <c r="E107" i="46"/>
  <c r="E108" i="46"/>
  <c r="T223" i="1"/>
  <c r="I63" i="24"/>
  <c r="T201" i="1"/>
  <c r="E105" i="46"/>
  <c r="E72" i="47"/>
  <c r="G93" i="46"/>
  <c r="E89" i="3"/>
  <c r="D92" i="3"/>
  <c r="E81" i="24"/>
  <c r="E82" i="24"/>
  <c r="E91" i="24" s="1"/>
  <c r="D57" i="24"/>
  <c r="E112" i="3"/>
  <c r="E84" i="47"/>
  <c r="E57" i="47"/>
  <c r="D90" i="3"/>
  <c r="D75" i="46"/>
  <c r="D56" i="24"/>
  <c r="D88" i="3"/>
  <c r="E80" i="24"/>
  <c r="E265" i="1"/>
  <c r="E58" i="24"/>
  <c r="E90" i="3"/>
  <c r="E185" i="1"/>
  <c r="E83" i="47"/>
  <c r="E75" i="46"/>
  <c r="D74" i="46"/>
  <c r="D89" i="3"/>
  <c r="E115" i="3"/>
  <c r="E93" i="3"/>
  <c r="E56" i="24"/>
  <c r="E91" i="3"/>
  <c r="D58" i="47"/>
  <c r="E76" i="46"/>
  <c r="D76" i="46"/>
  <c r="D185" i="1"/>
  <c r="E184" i="1"/>
  <c r="D93" i="3"/>
  <c r="D58" i="24"/>
  <c r="D91" i="3"/>
  <c r="E114" i="3"/>
  <c r="E113" i="3"/>
  <c r="E92" i="3"/>
  <c r="E57" i="24"/>
  <c r="E88" i="3"/>
  <c r="E58" i="47"/>
  <c r="G72" i="47"/>
  <c r="G105" i="46"/>
  <c r="H58" i="24"/>
  <c r="G92" i="3"/>
  <c r="G90" i="3"/>
  <c r="D102" i="3"/>
  <c r="D90" i="46"/>
  <c r="D52" i="4"/>
  <c r="H58" i="47"/>
  <c r="H93" i="3"/>
  <c r="H91" i="3"/>
  <c r="G185" i="1"/>
  <c r="D68" i="24"/>
  <c r="D106" i="3"/>
  <c r="D103" i="3"/>
  <c r="G58" i="47"/>
  <c r="G74" i="46"/>
  <c r="H76" i="46"/>
  <c r="H56" i="24"/>
  <c r="G93" i="3"/>
  <c r="G88" i="3"/>
  <c r="D70" i="24"/>
  <c r="H57" i="47"/>
  <c r="G76" i="46"/>
  <c r="H185" i="1"/>
  <c r="H92" i="3"/>
  <c r="H89" i="3"/>
  <c r="G58" i="24"/>
  <c r="D69" i="24"/>
  <c r="D51" i="4"/>
  <c r="G57" i="47"/>
  <c r="D92" i="46"/>
  <c r="D101" i="3"/>
  <c r="G263" i="1"/>
  <c r="G289" i="1"/>
  <c r="G290" i="1" s="1"/>
  <c r="H184" i="1"/>
  <c r="H57" i="24"/>
  <c r="H90" i="3"/>
  <c r="G57" i="24"/>
  <c r="G56" i="24"/>
  <c r="G89" i="3"/>
  <c r="D105" i="3"/>
  <c r="D50" i="4"/>
  <c r="D71" i="47"/>
  <c r="H75" i="46"/>
  <c r="D91" i="46"/>
  <c r="D256" i="1"/>
  <c r="D225" i="1"/>
  <c r="D104" i="3"/>
  <c r="H88" i="3"/>
  <c r="G91" i="3"/>
  <c r="H263" i="1"/>
  <c r="H289" i="1"/>
  <c r="H290" i="1" s="1"/>
  <c r="E224" i="1"/>
  <c r="D49" i="4"/>
  <c r="D70" i="47"/>
  <c r="T79" i="47" s="1"/>
  <c r="D70" i="3"/>
  <c r="D16" i="47"/>
  <c r="E41" i="46"/>
  <c r="J101" i="46"/>
  <c r="D45" i="46"/>
  <c r="I62" i="24"/>
  <c r="I203" i="1"/>
  <c r="E45" i="46"/>
  <c r="D21" i="46"/>
  <c r="D49" i="46"/>
  <c r="H56" i="3"/>
  <c r="L95" i="46"/>
  <c r="L94" i="46"/>
  <c r="L96" i="46"/>
  <c r="J92" i="46"/>
  <c r="J91" i="46"/>
  <c r="J90" i="46"/>
  <c r="G34" i="47"/>
  <c r="I84" i="46"/>
  <c r="I83" i="46"/>
  <c r="I82" i="46"/>
  <c r="D56" i="3"/>
  <c r="H61" i="3"/>
  <c r="E56" i="3"/>
  <c r="E61" i="3"/>
  <c r="G56" i="3"/>
  <c r="D61" i="3"/>
  <c r="I30" i="3"/>
  <c r="K98" i="46"/>
  <c r="K100" i="46"/>
  <c r="K99" i="46"/>
  <c r="G61" i="3"/>
  <c r="G31" i="47"/>
  <c r="E34" i="47"/>
  <c r="D34" i="47"/>
  <c r="D31" i="47"/>
  <c r="G45" i="46"/>
  <c r="H41" i="46"/>
  <c r="H45" i="46"/>
  <c r="K97" i="46"/>
  <c r="E85" i="46"/>
  <c r="D41" i="46"/>
  <c r="I105" i="46"/>
  <c r="I93" i="46"/>
  <c r="H85" i="46"/>
  <c r="G41" i="46"/>
  <c r="D85" i="46"/>
  <c r="K113" i="46"/>
  <c r="I21" i="46"/>
  <c r="J61" i="46"/>
  <c r="G85" i="46"/>
  <c r="I16" i="47"/>
  <c r="J46" i="47"/>
  <c r="H34" i="47"/>
  <c r="D84" i="47"/>
  <c r="D83" i="47"/>
  <c r="K44" i="47"/>
  <c r="K45" i="47"/>
  <c r="L241" i="1"/>
  <c r="K76" i="47"/>
  <c r="K77" i="47"/>
  <c r="I72" i="47"/>
  <c r="E31" i="47"/>
  <c r="J201" i="1"/>
  <c r="I63" i="47"/>
  <c r="I64" i="47"/>
  <c r="L73" i="47"/>
  <c r="L74" i="47"/>
  <c r="L86" i="47"/>
  <c r="L87" i="47"/>
  <c r="J70" i="47"/>
  <c r="J71" i="47"/>
  <c r="H31" i="47"/>
  <c r="K223" i="1"/>
  <c r="J103" i="3"/>
  <c r="J106" i="3"/>
  <c r="J101" i="3"/>
  <c r="J225" i="1"/>
  <c r="J102" i="3"/>
  <c r="J105" i="3"/>
  <c r="J104" i="3"/>
  <c r="M232" i="1"/>
  <c r="L108" i="3"/>
  <c r="L234" i="1"/>
  <c r="L110" i="3"/>
  <c r="L107" i="3"/>
  <c r="L109" i="3"/>
  <c r="L111" i="3"/>
  <c r="L117" i="3"/>
  <c r="L121" i="3"/>
  <c r="L118" i="3"/>
  <c r="L116" i="3"/>
  <c r="L120" i="3"/>
  <c r="L122" i="3"/>
  <c r="L119" i="3"/>
  <c r="E264" i="1"/>
  <c r="D112" i="3"/>
  <c r="D114" i="3"/>
  <c r="D80" i="24"/>
  <c r="D82" i="24"/>
  <c r="D113" i="3"/>
  <c r="D115" i="3"/>
  <c r="D265" i="1"/>
  <c r="D81" i="24"/>
  <c r="L143" i="1"/>
  <c r="K74" i="3"/>
  <c r="K71" i="3"/>
  <c r="K73" i="3"/>
  <c r="K145" i="1"/>
  <c r="K72" i="3"/>
  <c r="K75" i="3"/>
  <c r="M272" i="1"/>
  <c r="L274" i="1"/>
  <c r="L123" i="3"/>
  <c r="L200" i="1"/>
  <c r="P200" i="1"/>
  <c r="L259" i="1"/>
  <c r="P259" i="1"/>
  <c r="O259" i="1"/>
  <c r="N200" i="1"/>
  <c r="M200" i="1"/>
  <c r="N259" i="1"/>
  <c r="J200" i="1"/>
  <c r="K200" i="1"/>
  <c r="O200" i="1"/>
  <c r="K259" i="1"/>
  <c r="J259" i="1"/>
  <c r="M259" i="1"/>
  <c r="F271" i="1"/>
  <c r="F272" i="1" s="1"/>
  <c r="F231" i="1"/>
  <c r="F232" i="1" s="1"/>
  <c r="T165" i="2" l="1"/>
  <c r="K256" i="1"/>
  <c r="K200" i="3"/>
  <c r="D67" i="24"/>
  <c r="J203" i="3"/>
  <c r="J206" i="3"/>
  <c r="I203" i="3"/>
  <c r="I206" i="3"/>
  <c r="L227" i="3"/>
  <c r="L220" i="3"/>
  <c r="M216" i="3"/>
  <c r="M226" i="3"/>
  <c r="M225" i="3"/>
  <c r="E216" i="3"/>
  <c r="E226" i="3"/>
  <c r="E225" i="3"/>
  <c r="I187" i="3"/>
  <c r="I195" i="3"/>
  <c r="I194" i="3"/>
  <c r="G187" i="3"/>
  <c r="G196" i="3" s="1"/>
  <c r="G194" i="3"/>
  <c r="G195" i="3"/>
  <c r="H187" i="3"/>
  <c r="H194" i="3"/>
  <c r="H195" i="3"/>
  <c r="E187" i="3"/>
  <c r="E195" i="3"/>
  <c r="E194" i="3"/>
  <c r="D187" i="3"/>
  <c r="D196" i="3" s="1"/>
  <c r="D194" i="3"/>
  <c r="D195" i="3"/>
  <c r="T166" i="2"/>
  <c r="T167" i="2"/>
  <c r="I67" i="24"/>
  <c r="E67" i="24"/>
  <c r="H67" i="24"/>
  <c r="D155" i="2"/>
  <c r="M211" i="2"/>
  <c r="E155" i="2"/>
  <c r="G323" i="1"/>
  <c r="G132" i="3"/>
  <c r="G213" i="3" s="1"/>
  <c r="G205" i="2"/>
  <c r="G209" i="2"/>
  <c r="G208" i="2"/>
  <c r="G207" i="2"/>
  <c r="G210" i="2"/>
  <c r="G206" i="2"/>
  <c r="G89" i="24"/>
  <c r="G119" i="46"/>
  <c r="G90" i="24"/>
  <c r="G118" i="46"/>
  <c r="G92" i="47"/>
  <c r="G120" i="46"/>
  <c r="G93" i="47"/>
  <c r="N208" i="2"/>
  <c r="N207" i="2"/>
  <c r="N206" i="2"/>
  <c r="N210" i="2"/>
  <c r="N132" i="3"/>
  <c r="N213" i="3" s="1"/>
  <c r="N205" i="2"/>
  <c r="N118" i="46"/>
  <c r="N120" i="46"/>
  <c r="N209" i="2"/>
  <c r="N119" i="46"/>
  <c r="N92" i="47"/>
  <c r="N93" i="47"/>
  <c r="N323" i="1"/>
  <c r="O290" i="1"/>
  <c r="G155" i="2"/>
  <c r="H155" i="2"/>
  <c r="D169" i="2"/>
  <c r="G169" i="2"/>
  <c r="G67" i="24"/>
  <c r="E211" i="2"/>
  <c r="E169" i="2"/>
  <c r="H323" i="1"/>
  <c r="H206" i="2"/>
  <c r="H210" i="2"/>
  <c r="H132" i="3"/>
  <c r="H213" i="3" s="1"/>
  <c r="H205" i="2"/>
  <c r="H209" i="2"/>
  <c r="H208" i="2"/>
  <c r="H207" i="2"/>
  <c r="H120" i="46"/>
  <c r="H89" i="24"/>
  <c r="H119" i="46"/>
  <c r="H90" i="24"/>
  <c r="H118" i="46"/>
  <c r="H92" i="47"/>
  <c r="H93" i="47"/>
  <c r="I169" i="2"/>
  <c r="H169" i="2"/>
  <c r="J165" i="2"/>
  <c r="J150" i="2"/>
  <c r="J154" i="2"/>
  <c r="J153" i="2"/>
  <c r="J152" i="2"/>
  <c r="J130" i="3"/>
  <c r="J184" i="3" s="1"/>
  <c r="J151" i="2"/>
  <c r="J86" i="46"/>
  <c r="J149" i="2"/>
  <c r="J88" i="46"/>
  <c r="J66" i="47"/>
  <c r="J87" i="46"/>
  <c r="J67" i="47"/>
  <c r="J167" i="2"/>
  <c r="J166" i="2"/>
  <c r="K210" i="1"/>
  <c r="J321" i="1"/>
  <c r="J163" i="2"/>
  <c r="J168" i="2"/>
  <c r="J164" i="2"/>
  <c r="I155" i="2"/>
  <c r="T162" i="2"/>
  <c r="J156" i="2"/>
  <c r="J142" i="2"/>
  <c r="J157" i="2"/>
  <c r="J158" i="2"/>
  <c r="J159" i="2"/>
  <c r="J160" i="2"/>
  <c r="J161" i="2"/>
  <c r="J143" i="2"/>
  <c r="J144" i="2"/>
  <c r="J145" i="2"/>
  <c r="J146" i="2"/>
  <c r="J147" i="2"/>
  <c r="H184" i="2"/>
  <c r="H185" i="2"/>
  <c r="H186" i="2"/>
  <c r="H187" i="2"/>
  <c r="H188" i="2"/>
  <c r="H189" i="2"/>
  <c r="K106" i="2"/>
  <c r="K85" i="2"/>
  <c r="M116" i="1"/>
  <c r="L81" i="2"/>
  <c r="L83" i="2"/>
  <c r="L79" i="2"/>
  <c r="L80" i="2"/>
  <c r="L82" i="2"/>
  <c r="L84" i="2"/>
  <c r="L197" i="2"/>
  <c r="J78" i="2"/>
  <c r="K141" i="2"/>
  <c r="H134" i="2"/>
  <c r="F191" i="2"/>
  <c r="F192" i="2"/>
  <c r="F193" i="2"/>
  <c r="F194" i="2"/>
  <c r="F195" i="2"/>
  <c r="F196" i="2"/>
  <c r="M192" i="2"/>
  <c r="M193" i="2"/>
  <c r="M194" i="2"/>
  <c r="M195" i="2"/>
  <c r="M196" i="2"/>
  <c r="M191" i="2"/>
  <c r="G134" i="2"/>
  <c r="D134" i="2"/>
  <c r="L80" i="46"/>
  <c r="L136" i="2"/>
  <c r="L137" i="2"/>
  <c r="L138" i="2"/>
  <c r="L139" i="2"/>
  <c r="L140" i="2"/>
  <c r="L135" i="2"/>
  <c r="E134" i="2"/>
  <c r="G184" i="2"/>
  <c r="G185" i="2"/>
  <c r="G186" i="2"/>
  <c r="G187" i="2"/>
  <c r="G188" i="2"/>
  <c r="G189" i="2"/>
  <c r="L104" i="2"/>
  <c r="L103" i="2"/>
  <c r="L101" i="2"/>
  <c r="L100" i="2"/>
  <c r="L102" i="2"/>
  <c r="L105" i="2"/>
  <c r="E190" i="2"/>
  <c r="L78" i="46"/>
  <c r="L99" i="3"/>
  <c r="L98" i="3"/>
  <c r="L94" i="3"/>
  <c r="L79" i="46"/>
  <c r="L194" i="1"/>
  <c r="L96" i="3"/>
  <c r="L95" i="3"/>
  <c r="L61" i="47"/>
  <c r="L100" i="3"/>
  <c r="L97" i="3"/>
  <c r="M192" i="1"/>
  <c r="L60" i="47"/>
  <c r="H296" i="1"/>
  <c r="G84" i="47"/>
  <c r="G296" i="1"/>
  <c r="N296" i="1"/>
  <c r="K81" i="46"/>
  <c r="G265" i="1"/>
  <c r="G113" i="3"/>
  <c r="G112" i="3"/>
  <c r="G80" i="24"/>
  <c r="Z105" i="46"/>
  <c r="H106" i="46"/>
  <c r="H107" i="46"/>
  <c r="H108" i="46"/>
  <c r="F110" i="46"/>
  <c r="F111" i="46"/>
  <c r="F112" i="46"/>
  <c r="L59" i="46"/>
  <c r="L58" i="46"/>
  <c r="L60" i="46"/>
  <c r="M110" i="46"/>
  <c r="M111" i="46"/>
  <c r="M112" i="46"/>
  <c r="E109" i="46"/>
  <c r="G106" i="46"/>
  <c r="G107" i="46"/>
  <c r="G108" i="46"/>
  <c r="T102" i="46"/>
  <c r="T80" i="47"/>
  <c r="E121" i="46"/>
  <c r="T104" i="46"/>
  <c r="T103" i="46"/>
  <c r="D89" i="46"/>
  <c r="E77" i="46"/>
  <c r="E211" i="1"/>
  <c r="H113" i="3"/>
  <c r="I75" i="46"/>
  <c r="T87" i="46" s="1"/>
  <c r="T183" i="1"/>
  <c r="E94" i="47"/>
  <c r="E95" i="47" s="1"/>
  <c r="D105" i="46"/>
  <c r="D77" i="46"/>
  <c r="I185" i="1"/>
  <c r="E52" i="4"/>
  <c r="H77" i="46"/>
  <c r="G83" i="47"/>
  <c r="G81" i="24"/>
  <c r="H115" i="3"/>
  <c r="G114" i="3"/>
  <c r="G115" i="3"/>
  <c r="G82" i="24"/>
  <c r="G91" i="24" s="1"/>
  <c r="H84" i="47"/>
  <c r="D93" i="46"/>
  <c r="I91" i="3"/>
  <c r="I76" i="46"/>
  <c r="T88" i="46" s="1"/>
  <c r="D61" i="4"/>
  <c r="G77" i="46"/>
  <c r="H211" i="1"/>
  <c r="I56" i="24"/>
  <c r="I88" i="3"/>
  <c r="E251" i="1"/>
  <c r="H112" i="3"/>
  <c r="D62" i="4"/>
  <c r="H83" i="47"/>
  <c r="I74" i="46"/>
  <c r="T86" i="46" s="1"/>
  <c r="J183" i="1"/>
  <c r="H264" i="1"/>
  <c r="H114" i="3"/>
  <c r="I93" i="3"/>
  <c r="I92" i="3"/>
  <c r="I57" i="24"/>
  <c r="H82" i="24"/>
  <c r="H91" i="24" s="1"/>
  <c r="E50" i="4"/>
  <c r="I90" i="3"/>
  <c r="I57" i="47"/>
  <c r="H80" i="24"/>
  <c r="I89" i="3"/>
  <c r="H81" i="24"/>
  <c r="E51" i="4"/>
  <c r="I58" i="47"/>
  <c r="I58" i="24"/>
  <c r="H265" i="1"/>
  <c r="E49" i="4"/>
  <c r="D72" i="47"/>
  <c r="H89" i="46"/>
  <c r="K90" i="46"/>
  <c r="K92" i="46"/>
  <c r="K91" i="46"/>
  <c r="F96" i="46"/>
  <c r="F95" i="46"/>
  <c r="F94" i="46"/>
  <c r="M96" i="46"/>
  <c r="M95" i="46"/>
  <c r="M94" i="46"/>
  <c r="L99" i="46"/>
  <c r="L98" i="46"/>
  <c r="L100" i="46"/>
  <c r="J84" i="46"/>
  <c r="J83" i="46"/>
  <c r="J82" i="46"/>
  <c r="G89" i="46"/>
  <c r="K46" i="47"/>
  <c r="K101" i="46"/>
  <c r="L113" i="46"/>
  <c r="D109" i="46"/>
  <c r="L97" i="46"/>
  <c r="J105" i="46"/>
  <c r="J93" i="46"/>
  <c r="E89" i="46"/>
  <c r="I85" i="46"/>
  <c r="K61" i="46"/>
  <c r="I83" i="47"/>
  <c r="F73" i="47"/>
  <c r="F74" i="47"/>
  <c r="L44" i="47"/>
  <c r="L45" i="47"/>
  <c r="M73" i="47"/>
  <c r="M74" i="47"/>
  <c r="M241" i="1"/>
  <c r="L76" i="47"/>
  <c r="L77" i="47"/>
  <c r="F87" i="47"/>
  <c r="F86" i="47"/>
  <c r="M86" i="47"/>
  <c r="M87" i="47"/>
  <c r="M91" i="47"/>
  <c r="F91" i="47" s="1"/>
  <c r="M88" i="47"/>
  <c r="F88" i="47" s="1"/>
  <c r="J72" i="47"/>
  <c r="J64" i="47"/>
  <c r="J63" i="47"/>
  <c r="K201" i="1"/>
  <c r="J203" i="1"/>
  <c r="D85" i="47"/>
  <c r="K70" i="47"/>
  <c r="K71" i="47"/>
  <c r="L223" i="1"/>
  <c r="L256" i="1" s="1"/>
  <c r="K104" i="3"/>
  <c r="K106" i="3"/>
  <c r="K225" i="1"/>
  <c r="K102" i="3"/>
  <c r="K101" i="3"/>
  <c r="K105" i="3"/>
  <c r="K103" i="3"/>
  <c r="M108" i="3"/>
  <c r="M111" i="3"/>
  <c r="M107" i="3"/>
  <c r="M109" i="3"/>
  <c r="M234" i="1"/>
  <c r="N232" i="1"/>
  <c r="M110" i="3"/>
  <c r="M118" i="3"/>
  <c r="M122" i="3"/>
  <c r="M117" i="3"/>
  <c r="M121" i="3"/>
  <c r="M116" i="3"/>
  <c r="M120" i="3"/>
  <c r="M119" i="3"/>
  <c r="F119" i="3"/>
  <c r="F118" i="3"/>
  <c r="F122" i="3"/>
  <c r="F120" i="3"/>
  <c r="F117" i="3"/>
  <c r="F121" i="3"/>
  <c r="F116" i="3"/>
  <c r="I115" i="3"/>
  <c r="I80" i="24"/>
  <c r="I82" i="24"/>
  <c r="M143" i="1"/>
  <c r="L75" i="3"/>
  <c r="L73" i="3"/>
  <c r="L74" i="3"/>
  <c r="L71" i="3"/>
  <c r="L72" i="3"/>
  <c r="L145" i="1"/>
  <c r="N272" i="1"/>
  <c r="M123" i="3"/>
  <c r="M274" i="1"/>
  <c r="G233" i="1"/>
  <c r="F71" i="24"/>
  <c r="F73" i="24"/>
  <c r="F109" i="3"/>
  <c r="F108" i="3"/>
  <c r="F72" i="24"/>
  <c r="F107" i="3"/>
  <c r="F110" i="3"/>
  <c r="F111" i="3"/>
  <c r="G273" i="1"/>
  <c r="F84" i="24"/>
  <c r="F83" i="24"/>
  <c r="F85" i="24"/>
  <c r="F123" i="3"/>
  <c r="F273" i="1"/>
  <c r="F274" i="1"/>
  <c r="F233" i="1"/>
  <c r="F234" i="1"/>
  <c r="M61" i="47" l="1"/>
  <c r="M186" i="3"/>
  <c r="M190" i="3" s="1"/>
  <c r="K202" i="3"/>
  <c r="L202" i="3"/>
  <c r="K205" i="3"/>
  <c r="K201" i="3"/>
  <c r="M227" i="3"/>
  <c r="M220" i="3"/>
  <c r="E227" i="3"/>
  <c r="G216" i="3"/>
  <c r="G225" i="3"/>
  <c r="G226" i="3"/>
  <c r="H216" i="3"/>
  <c r="H226" i="3"/>
  <c r="H225" i="3"/>
  <c r="N216" i="3"/>
  <c r="N225" i="3"/>
  <c r="N226" i="3"/>
  <c r="I196" i="3"/>
  <c r="H196" i="3"/>
  <c r="H191" i="3"/>
  <c r="I191" i="3"/>
  <c r="E196" i="3"/>
  <c r="E191" i="3"/>
  <c r="J187" i="3"/>
  <c r="J195" i="3"/>
  <c r="J194" i="3"/>
  <c r="M100" i="3"/>
  <c r="N211" i="2"/>
  <c r="J169" i="2"/>
  <c r="G211" i="2"/>
  <c r="J155" i="2"/>
  <c r="K130" i="3"/>
  <c r="K184" i="3" s="1"/>
  <c r="K149" i="2"/>
  <c r="K151" i="2"/>
  <c r="K154" i="2"/>
  <c r="K153" i="2"/>
  <c r="K152" i="2"/>
  <c r="K87" i="46"/>
  <c r="K86" i="46"/>
  <c r="K150" i="2"/>
  <c r="K66" i="47"/>
  <c r="K88" i="46"/>
  <c r="K67" i="47"/>
  <c r="L210" i="1"/>
  <c r="K164" i="2"/>
  <c r="K168" i="2"/>
  <c r="K165" i="2"/>
  <c r="K166" i="2"/>
  <c r="K163" i="2"/>
  <c r="K321" i="1"/>
  <c r="K167" i="2"/>
  <c r="H211" i="2"/>
  <c r="O132" i="3"/>
  <c r="O213" i="3" s="1"/>
  <c r="O205" i="2"/>
  <c r="O209" i="2"/>
  <c r="O208" i="2"/>
  <c r="O207" i="2"/>
  <c r="O206" i="2"/>
  <c r="O210" i="2"/>
  <c r="O119" i="46"/>
  <c r="O118" i="46"/>
  <c r="O92" i="47"/>
  <c r="O120" i="46"/>
  <c r="O93" i="47"/>
  <c r="O323" i="1"/>
  <c r="P290" i="1"/>
  <c r="J148" i="2"/>
  <c r="K159" i="2"/>
  <c r="K146" i="2"/>
  <c r="K157" i="2"/>
  <c r="K160" i="2"/>
  <c r="K145" i="2"/>
  <c r="K158" i="2"/>
  <c r="K161" i="2"/>
  <c r="K147" i="2"/>
  <c r="K144" i="2"/>
  <c r="K143" i="2"/>
  <c r="K156" i="2"/>
  <c r="K142" i="2"/>
  <c r="J162" i="2"/>
  <c r="M99" i="3"/>
  <c r="M96" i="3"/>
  <c r="M78" i="46"/>
  <c r="L106" i="2"/>
  <c r="N191" i="2"/>
  <c r="N192" i="2"/>
  <c r="N193" i="2"/>
  <c r="N194" i="2"/>
  <c r="N195" i="2"/>
  <c r="N196" i="2"/>
  <c r="J128" i="2"/>
  <c r="J129" i="2"/>
  <c r="J133" i="2"/>
  <c r="J130" i="2"/>
  <c r="J132" i="2"/>
  <c r="J131" i="2"/>
  <c r="L141" i="2"/>
  <c r="F197" i="2"/>
  <c r="G190" i="2"/>
  <c r="M80" i="46"/>
  <c r="M136" i="2"/>
  <c r="M137" i="2"/>
  <c r="M138" i="2"/>
  <c r="M139" i="2"/>
  <c r="M135" i="2"/>
  <c r="M140" i="2"/>
  <c r="L85" i="2"/>
  <c r="M104" i="2"/>
  <c r="M103" i="2"/>
  <c r="M100" i="2"/>
  <c r="M101" i="2"/>
  <c r="M105" i="2"/>
  <c r="M102" i="2"/>
  <c r="M197" i="2"/>
  <c r="H190" i="2"/>
  <c r="N116" i="1"/>
  <c r="M79" i="2"/>
  <c r="M81" i="2"/>
  <c r="M80" i="2"/>
  <c r="M82" i="2"/>
  <c r="M84" i="2"/>
  <c r="M83" i="2"/>
  <c r="M95" i="3"/>
  <c r="M97" i="3"/>
  <c r="M98" i="3"/>
  <c r="M60" i="47"/>
  <c r="M79" i="46"/>
  <c r="M94" i="3"/>
  <c r="M194" i="1"/>
  <c r="N192" i="1"/>
  <c r="L81" i="46"/>
  <c r="O296" i="1"/>
  <c r="J216" i="1"/>
  <c r="N110" i="46"/>
  <c r="N111" i="46"/>
  <c r="N112" i="46"/>
  <c r="M60" i="46"/>
  <c r="M59" i="46"/>
  <c r="M58" i="46"/>
  <c r="T66" i="47"/>
  <c r="T67" i="47"/>
  <c r="G94" i="47"/>
  <c r="G95" i="47" s="1"/>
  <c r="AA105" i="46"/>
  <c r="W105" i="46"/>
  <c r="Y105" i="46"/>
  <c r="T105" i="46"/>
  <c r="T210" i="1"/>
  <c r="H109" i="46"/>
  <c r="I84" i="47"/>
  <c r="T263" i="1"/>
  <c r="H94" i="47"/>
  <c r="H95" i="47" s="1"/>
  <c r="I112" i="3"/>
  <c r="I265" i="1"/>
  <c r="E62" i="4"/>
  <c r="I114" i="3"/>
  <c r="I113" i="3"/>
  <c r="E61" i="4"/>
  <c r="I81" i="24"/>
  <c r="J263" i="1"/>
  <c r="J74" i="46"/>
  <c r="G121" i="46"/>
  <c r="G109" i="46"/>
  <c r="J57" i="47"/>
  <c r="J93" i="3"/>
  <c r="J90" i="3"/>
  <c r="K183" i="1"/>
  <c r="J58" i="47"/>
  <c r="J92" i="3"/>
  <c r="J89" i="3"/>
  <c r="J76" i="46"/>
  <c r="I77" i="46"/>
  <c r="J91" i="3"/>
  <c r="J75" i="46"/>
  <c r="J88" i="3"/>
  <c r="J185" i="1"/>
  <c r="H291" i="1"/>
  <c r="I211" i="1"/>
  <c r="I89" i="46"/>
  <c r="J85" i="46"/>
  <c r="L101" i="46"/>
  <c r="M97" i="46"/>
  <c r="M113" i="46"/>
  <c r="M100" i="46"/>
  <c r="M99" i="46"/>
  <c r="M98" i="46"/>
  <c r="I109" i="46"/>
  <c r="N96" i="46"/>
  <c r="N95" i="46"/>
  <c r="N94" i="46"/>
  <c r="L91" i="46"/>
  <c r="L90" i="46"/>
  <c r="L92" i="46"/>
  <c r="K82" i="46"/>
  <c r="K84" i="46"/>
  <c r="K83" i="46"/>
  <c r="K105" i="46"/>
  <c r="K93" i="46"/>
  <c r="L61" i="46"/>
  <c r="F113" i="46"/>
  <c r="F97" i="46"/>
  <c r="M44" i="47"/>
  <c r="M45" i="47"/>
  <c r="L201" i="1"/>
  <c r="K63" i="47"/>
  <c r="K64" i="47"/>
  <c r="K203" i="1"/>
  <c r="N86" i="47"/>
  <c r="N87" i="47"/>
  <c r="N91" i="47"/>
  <c r="G91" i="47" s="1"/>
  <c r="N88" i="47"/>
  <c r="G88" i="47" s="1"/>
  <c r="L46" i="47"/>
  <c r="L52" i="47" s="1"/>
  <c r="N73" i="47"/>
  <c r="N74" i="47"/>
  <c r="L70" i="47"/>
  <c r="L71" i="47"/>
  <c r="K72" i="47"/>
  <c r="N241" i="1"/>
  <c r="M77" i="47"/>
  <c r="M76" i="47"/>
  <c r="M223" i="1"/>
  <c r="M256" i="1" s="1"/>
  <c r="L102" i="3"/>
  <c r="L105" i="3"/>
  <c r="L225" i="1"/>
  <c r="L101" i="3"/>
  <c r="L106" i="3"/>
  <c r="L104" i="3"/>
  <c r="L103" i="3"/>
  <c r="O232" i="1"/>
  <c r="N107" i="3"/>
  <c r="N109" i="3"/>
  <c r="N108" i="3"/>
  <c r="N234" i="1"/>
  <c r="N110" i="3"/>
  <c r="N111" i="3"/>
  <c r="N119" i="3"/>
  <c r="N118" i="3"/>
  <c r="N122" i="3"/>
  <c r="N116" i="3"/>
  <c r="N117" i="3"/>
  <c r="N121" i="3"/>
  <c r="N120" i="3"/>
  <c r="N143" i="1"/>
  <c r="M73" i="3"/>
  <c r="M71" i="3"/>
  <c r="M145" i="1"/>
  <c r="M72" i="3"/>
  <c r="M74" i="3"/>
  <c r="M75" i="3"/>
  <c r="O272" i="1"/>
  <c r="N274" i="1"/>
  <c r="N123" i="3"/>
  <c r="N61" i="47" l="1"/>
  <c r="N186" i="3"/>
  <c r="N190" i="3" s="1"/>
  <c r="K206" i="3"/>
  <c r="K203" i="3"/>
  <c r="L203" i="3"/>
  <c r="H227" i="3"/>
  <c r="H220" i="3"/>
  <c r="I220" i="3"/>
  <c r="N227" i="3"/>
  <c r="N220" i="3"/>
  <c r="G227" i="3"/>
  <c r="O216" i="3"/>
  <c r="O225" i="3"/>
  <c r="O226" i="3"/>
  <c r="J196" i="3"/>
  <c r="J191" i="3"/>
  <c r="K187" i="3"/>
  <c r="K196" i="3" s="1"/>
  <c r="K194" i="3"/>
  <c r="K195" i="3"/>
  <c r="K169" i="2"/>
  <c r="L150" i="2"/>
  <c r="L130" i="3"/>
  <c r="L184" i="3" s="1"/>
  <c r="L149" i="2"/>
  <c r="L152" i="2"/>
  <c r="L151" i="2"/>
  <c r="L154" i="2"/>
  <c r="L153" i="2"/>
  <c r="L88" i="46"/>
  <c r="L87" i="46"/>
  <c r="L86" i="46"/>
  <c r="L66" i="47"/>
  <c r="L67" i="47"/>
  <c r="L165" i="2"/>
  <c r="L164" i="2"/>
  <c r="L166" i="2"/>
  <c r="L168" i="2"/>
  <c r="L163" i="2"/>
  <c r="M210" i="1"/>
  <c r="L167" i="2"/>
  <c r="L321" i="1"/>
  <c r="P206" i="2"/>
  <c r="P210" i="2"/>
  <c r="P132" i="3"/>
  <c r="P213" i="3" s="1"/>
  <c r="P205" i="2"/>
  <c r="P209" i="2"/>
  <c r="P208" i="2"/>
  <c r="P207" i="2"/>
  <c r="P120" i="46"/>
  <c r="P119" i="46"/>
  <c r="P118" i="46"/>
  <c r="P92" i="47"/>
  <c r="P93" i="47"/>
  <c r="Q290" i="1"/>
  <c r="P323" i="1"/>
  <c r="O211" i="2"/>
  <c r="K155" i="2"/>
  <c r="K148" i="2"/>
  <c r="L157" i="2"/>
  <c r="L158" i="2"/>
  <c r="L159" i="2"/>
  <c r="L160" i="2"/>
  <c r="L161" i="2"/>
  <c r="L143" i="2"/>
  <c r="L144" i="2"/>
  <c r="L145" i="2"/>
  <c r="L146" i="2"/>
  <c r="L147" i="2"/>
  <c r="L156" i="2"/>
  <c r="L142" i="2"/>
  <c r="K162" i="2"/>
  <c r="N96" i="3"/>
  <c r="N100" i="3"/>
  <c r="N99" i="3"/>
  <c r="M81" i="46"/>
  <c r="N98" i="3"/>
  <c r="N95" i="3"/>
  <c r="N78" i="46"/>
  <c r="O192" i="1"/>
  <c r="N79" i="46"/>
  <c r="N60" i="47"/>
  <c r="N80" i="46"/>
  <c r="M141" i="2"/>
  <c r="K129" i="2"/>
  <c r="K133" i="2"/>
  <c r="K130" i="2"/>
  <c r="K132" i="2"/>
  <c r="K128" i="2"/>
  <c r="K131" i="2"/>
  <c r="N139" i="2"/>
  <c r="N135" i="2"/>
  <c r="N136" i="2"/>
  <c r="N138" i="2"/>
  <c r="N137" i="2"/>
  <c r="N140" i="2"/>
  <c r="N94" i="3"/>
  <c r="M106" i="2"/>
  <c r="N101" i="2"/>
  <c r="N105" i="2"/>
  <c r="N100" i="2"/>
  <c r="N103" i="2"/>
  <c r="N102" i="2"/>
  <c r="N104" i="2"/>
  <c r="N97" i="3"/>
  <c r="J184" i="2"/>
  <c r="J185" i="2"/>
  <c r="J186" i="2"/>
  <c r="J187" i="2"/>
  <c r="J188" i="2"/>
  <c r="J189" i="2"/>
  <c r="M85" i="2"/>
  <c r="N197" i="2"/>
  <c r="O116" i="1"/>
  <c r="N82" i="2"/>
  <c r="N84" i="2"/>
  <c r="N80" i="2"/>
  <c r="N81" i="2"/>
  <c r="N79" i="2"/>
  <c r="N83" i="2"/>
  <c r="O191" i="2"/>
  <c r="O192" i="2"/>
  <c r="O194" i="2"/>
  <c r="O196" i="2"/>
  <c r="O193" i="2"/>
  <c r="O195" i="2"/>
  <c r="N194" i="1"/>
  <c r="J134" i="2"/>
  <c r="J114" i="3"/>
  <c r="J113" i="3"/>
  <c r="J84" i="47"/>
  <c r="K263" i="1"/>
  <c r="J115" i="3"/>
  <c r="K76" i="46"/>
  <c r="K216" i="1"/>
  <c r="P296" i="1"/>
  <c r="K58" i="47"/>
  <c r="J112" i="3"/>
  <c r="J83" i="47"/>
  <c r="K89" i="3"/>
  <c r="L183" i="1"/>
  <c r="K90" i="3"/>
  <c r="K93" i="3"/>
  <c r="K74" i="46"/>
  <c r="K185" i="1"/>
  <c r="K92" i="3"/>
  <c r="K57" i="47"/>
  <c r="K88" i="3"/>
  <c r="K91" i="3"/>
  <c r="K75" i="46"/>
  <c r="O110" i="46"/>
  <c r="O111" i="46"/>
  <c r="O112" i="46"/>
  <c r="N60" i="46"/>
  <c r="N59" i="46"/>
  <c r="N58" i="46"/>
  <c r="J106" i="46"/>
  <c r="J107" i="46"/>
  <c r="J108" i="46"/>
  <c r="Y95" i="47"/>
  <c r="Y94" i="47"/>
  <c r="W94" i="47"/>
  <c r="W121" i="46"/>
  <c r="H121" i="46"/>
  <c r="AB105" i="46"/>
  <c r="V105" i="46"/>
  <c r="J77" i="46"/>
  <c r="Z89" i="46"/>
  <c r="V89" i="46"/>
  <c r="Y89" i="46"/>
  <c r="T89" i="46"/>
  <c r="W89" i="46"/>
  <c r="J265" i="1"/>
  <c r="M46" i="47"/>
  <c r="N100" i="46"/>
  <c r="N99" i="46"/>
  <c r="N98" i="46"/>
  <c r="O94" i="46"/>
  <c r="O96" i="46"/>
  <c r="O95" i="46"/>
  <c r="M92" i="46"/>
  <c r="M91" i="46"/>
  <c r="M90" i="46"/>
  <c r="L83" i="46"/>
  <c r="L82" i="46"/>
  <c r="L84" i="46"/>
  <c r="N113" i="46"/>
  <c r="L105" i="46"/>
  <c r="L93" i="46"/>
  <c r="M61" i="46"/>
  <c r="N97" i="46"/>
  <c r="M101" i="46"/>
  <c r="K85" i="46"/>
  <c r="J89" i="46"/>
  <c r="N44" i="47"/>
  <c r="N45" i="47"/>
  <c r="O74" i="47"/>
  <c r="O73" i="47"/>
  <c r="L72" i="47"/>
  <c r="M70" i="47"/>
  <c r="M71" i="47"/>
  <c r="O241" i="1"/>
  <c r="N76" i="47"/>
  <c r="N77" i="47"/>
  <c r="M201" i="1"/>
  <c r="L63" i="47"/>
  <c r="L64" i="47"/>
  <c r="L203" i="1"/>
  <c r="O86" i="47"/>
  <c r="O87" i="47"/>
  <c r="O91" i="47"/>
  <c r="H91" i="47" s="1"/>
  <c r="O88" i="47"/>
  <c r="H88" i="47" s="1"/>
  <c r="P232" i="1"/>
  <c r="O234" i="1"/>
  <c r="O109" i="3"/>
  <c r="O107" i="3"/>
  <c r="O110" i="3"/>
  <c r="O108" i="3"/>
  <c r="O111" i="3"/>
  <c r="N223" i="1"/>
  <c r="N256" i="1" s="1"/>
  <c r="M225" i="1"/>
  <c r="M104" i="3"/>
  <c r="M101" i="3"/>
  <c r="M103" i="3"/>
  <c r="M105" i="3"/>
  <c r="M102" i="3"/>
  <c r="M106" i="3"/>
  <c r="O116" i="3"/>
  <c r="O120" i="3"/>
  <c r="O117" i="3"/>
  <c r="O119" i="3"/>
  <c r="O121" i="3"/>
  <c r="O118" i="3"/>
  <c r="O122" i="3"/>
  <c r="O143" i="1"/>
  <c r="N73" i="3"/>
  <c r="N145" i="1"/>
  <c r="N72" i="3"/>
  <c r="N75" i="3"/>
  <c r="N71" i="3"/>
  <c r="N74" i="3"/>
  <c r="P272" i="1"/>
  <c r="O123" i="3"/>
  <c r="O274" i="1"/>
  <c r="F142" i="1"/>
  <c r="F143" i="1" s="1"/>
  <c r="F139" i="1"/>
  <c r="F281" i="1"/>
  <c r="F240" i="1"/>
  <c r="F241" i="1" s="1"/>
  <c r="F191" i="1"/>
  <c r="F192" i="1" s="1"/>
  <c r="F186" i="3" s="1"/>
  <c r="F160" i="1"/>
  <c r="F161" i="1" s="1"/>
  <c r="F66" i="1"/>
  <c r="F67" i="1" s="1"/>
  <c r="F190" i="3" l="1"/>
  <c r="G190" i="3"/>
  <c r="O140" i="2"/>
  <c r="O186" i="3"/>
  <c r="O190" i="3" s="1"/>
  <c r="O227" i="3"/>
  <c r="O220" i="3"/>
  <c r="P216" i="3"/>
  <c r="P225" i="3"/>
  <c r="P226" i="3"/>
  <c r="K191" i="3"/>
  <c r="L187" i="3"/>
  <c r="L194" i="3"/>
  <c r="L195" i="3"/>
  <c r="P211" i="2"/>
  <c r="L155" i="2"/>
  <c r="M150" i="2"/>
  <c r="M130" i="3"/>
  <c r="M184" i="3" s="1"/>
  <c r="M149" i="2"/>
  <c r="M153" i="2"/>
  <c r="M152" i="2"/>
  <c r="M151" i="2"/>
  <c r="M154" i="2"/>
  <c r="M88" i="46"/>
  <c r="M87" i="46"/>
  <c r="M66" i="47"/>
  <c r="M86" i="46"/>
  <c r="M67" i="47"/>
  <c r="M321" i="1"/>
  <c r="M166" i="2"/>
  <c r="M165" i="2"/>
  <c r="N210" i="1"/>
  <c r="M164" i="2"/>
  <c r="M163" i="2"/>
  <c r="M168" i="2"/>
  <c r="M167" i="2"/>
  <c r="Q207" i="2"/>
  <c r="Q206" i="2"/>
  <c r="Q210" i="2"/>
  <c r="Q132" i="3"/>
  <c r="Q213" i="3" s="1"/>
  <c r="Q205" i="2"/>
  <c r="Q209" i="2"/>
  <c r="Q208" i="2"/>
  <c r="Q120" i="46"/>
  <c r="Q119" i="46"/>
  <c r="Q118" i="46"/>
  <c r="Q93" i="47"/>
  <c r="Q92" i="47"/>
  <c r="R290" i="1"/>
  <c r="Q323" i="1"/>
  <c r="L169" i="2"/>
  <c r="L148" i="2"/>
  <c r="L162" i="2"/>
  <c r="M156" i="2"/>
  <c r="M142" i="2"/>
  <c r="M157" i="2"/>
  <c r="M158" i="2"/>
  <c r="M159" i="2"/>
  <c r="M160" i="2"/>
  <c r="M161" i="2"/>
  <c r="M143" i="2"/>
  <c r="M144" i="2"/>
  <c r="M145" i="2"/>
  <c r="M146" i="2"/>
  <c r="M147" i="2"/>
  <c r="O99" i="3"/>
  <c r="O94" i="3"/>
  <c r="O98" i="3"/>
  <c r="O136" i="2"/>
  <c r="P192" i="1"/>
  <c r="O139" i="2"/>
  <c r="O60" i="47"/>
  <c r="O194" i="1"/>
  <c r="O97" i="3"/>
  <c r="O61" i="47"/>
  <c r="O135" i="2"/>
  <c r="N81" i="46"/>
  <c r="O100" i="3"/>
  <c r="O95" i="3"/>
  <c r="O79" i="46"/>
  <c r="O96" i="3"/>
  <c r="O80" i="46"/>
  <c r="O78" i="46"/>
  <c r="O137" i="2"/>
  <c r="O138" i="2"/>
  <c r="F115" i="2"/>
  <c r="F117" i="2"/>
  <c r="F119" i="2"/>
  <c r="F118" i="2"/>
  <c r="F114" i="2"/>
  <c r="F116" i="2"/>
  <c r="L76" i="46"/>
  <c r="L129" i="2"/>
  <c r="L130" i="2"/>
  <c r="L131" i="2"/>
  <c r="L132" i="2"/>
  <c r="L133" i="2"/>
  <c r="L128" i="2"/>
  <c r="P116" i="1"/>
  <c r="O82" i="2"/>
  <c r="O84" i="2"/>
  <c r="O80" i="2"/>
  <c r="O81" i="2"/>
  <c r="O79" i="2"/>
  <c r="O83" i="2"/>
  <c r="J190" i="2"/>
  <c r="K134" i="2"/>
  <c r="F49" i="2"/>
  <c r="F47" i="2"/>
  <c r="F45" i="2"/>
  <c r="F46" i="2"/>
  <c r="F48" i="2"/>
  <c r="F44" i="2"/>
  <c r="O101" i="2"/>
  <c r="O105" i="2"/>
  <c r="O102" i="2"/>
  <c r="O100" i="2"/>
  <c r="O103" i="2"/>
  <c r="O104" i="2"/>
  <c r="K108" i="46"/>
  <c r="K184" i="2"/>
  <c r="K185" i="2"/>
  <c r="K187" i="2"/>
  <c r="K189" i="2"/>
  <c r="K186" i="2"/>
  <c r="K188" i="2"/>
  <c r="N141" i="2"/>
  <c r="P193" i="2"/>
  <c r="P196" i="2"/>
  <c r="P194" i="2"/>
  <c r="P191" i="2"/>
  <c r="P192" i="2"/>
  <c r="P195" i="2"/>
  <c r="N85" i="2"/>
  <c r="N106" i="2"/>
  <c r="F138" i="2"/>
  <c r="F135" i="2"/>
  <c r="F139" i="2"/>
  <c r="F137" i="2"/>
  <c r="F136" i="2"/>
  <c r="F140" i="2"/>
  <c r="F198" i="2"/>
  <c r="F199" i="2"/>
  <c r="F200" i="2"/>
  <c r="F201" i="2"/>
  <c r="F202" i="2"/>
  <c r="F203" i="2"/>
  <c r="F101" i="2"/>
  <c r="F105" i="2"/>
  <c r="F102" i="2"/>
  <c r="F100" i="2"/>
  <c r="F103" i="2"/>
  <c r="F104" i="2"/>
  <c r="O197" i="2"/>
  <c r="J215" i="1"/>
  <c r="J214" i="1" s="1"/>
  <c r="J213" i="1"/>
  <c r="J212" i="1" s="1"/>
  <c r="K112" i="3"/>
  <c r="K265" i="1"/>
  <c r="L263" i="1"/>
  <c r="L106" i="46" s="1"/>
  <c r="K83" i="47"/>
  <c r="K113" i="3"/>
  <c r="K114" i="3"/>
  <c r="K107" i="46"/>
  <c r="K84" i="47"/>
  <c r="K106" i="46"/>
  <c r="K115" i="3"/>
  <c r="L92" i="3"/>
  <c r="L57" i="47"/>
  <c r="L58" i="47"/>
  <c r="L216" i="1"/>
  <c r="Q296" i="1"/>
  <c r="L91" i="3"/>
  <c r="L75" i="46"/>
  <c r="L185" i="1"/>
  <c r="M183" i="1"/>
  <c r="L88" i="3"/>
  <c r="L93" i="3"/>
  <c r="L74" i="46"/>
  <c r="L89" i="3"/>
  <c r="L90" i="3"/>
  <c r="K77" i="46"/>
  <c r="J109" i="46"/>
  <c r="P110" i="46"/>
  <c r="P111" i="46"/>
  <c r="P112" i="46"/>
  <c r="F28" i="46"/>
  <c r="F27" i="46"/>
  <c r="F26" i="46"/>
  <c r="F114" i="46"/>
  <c r="F115" i="46"/>
  <c r="F116" i="46"/>
  <c r="F60" i="46"/>
  <c r="F59" i="46"/>
  <c r="F58" i="46"/>
  <c r="O58" i="46"/>
  <c r="O60" i="46"/>
  <c r="O59" i="46"/>
  <c r="Z94" i="47"/>
  <c r="Y121" i="46"/>
  <c r="AC105" i="46"/>
  <c r="AA89" i="46"/>
  <c r="F66" i="46"/>
  <c r="F68" i="46"/>
  <c r="F67" i="46"/>
  <c r="M84" i="46"/>
  <c r="M83" i="46"/>
  <c r="M82" i="46"/>
  <c r="O98" i="46"/>
  <c r="O100" i="46"/>
  <c r="O99" i="46"/>
  <c r="F80" i="46"/>
  <c r="F79" i="46"/>
  <c r="F78" i="46"/>
  <c r="F100" i="46"/>
  <c r="F99" i="46"/>
  <c r="F98" i="46"/>
  <c r="N92" i="46"/>
  <c r="N91" i="46"/>
  <c r="N90" i="46"/>
  <c r="P95" i="46"/>
  <c r="P94" i="46"/>
  <c r="P96" i="46"/>
  <c r="M105" i="46"/>
  <c r="M93" i="46"/>
  <c r="O113" i="46"/>
  <c r="N101" i="46"/>
  <c r="N61" i="46"/>
  <c r="L85" i="46"/>
  <c r="O97" i="46"/>
  <c r="K89" i="46"/>
  <c r="F61" i="47"/>
  <c r="F60" i="47"/>
  <c r="F76" i="47"/>
  <c r="F77" i="47"/>
  <c r="F21" i="47"/>
  <c r="F20" i="47"/>
  <c r="F90" i="47"/>
  <c r="F89" i="47"/>
  <c r="N46" i="47"/>
  <c r="F46" i="24"/>
  <c r="F44" i="47"/>
  <c r="F45" i="47"/>
  <c r="F51" i="47"/>
  <c r="F50" i="47"/>
  <c r="O44" i="47"/>
  <c r="O45" i="47"/>
  <c r="N71" i="47"/>
  <c r="N70" i="47"/>
  <c r="P73" i="47"/>
  <c r="P74" i="47"/>
  <c r="M72" i="47"/>
  <c r="N201" i="1"/>
  <c r="M64" i="47"/>
  <c r="M63" i="47"/>
  <c r="M203" i="1"/>
  <c r="P241" i="1"/>
  <c r="O76" i="47"/>
  <c r="O77" i="47"/>
  <c r="P86" i="47"/>
  <c r="P87" i="47"/>
  <c r="P91" i="47"/>
  <c r="I91" i="47" s="1"/>
  <c r="P88" i="47"/>
  <c r="I88" i="47" s="1"/>
  <c r="O223" i="1"/>
  <c r="O256" i="1" s="1"/>
  <c r="N101" i="3"/>
  <c r="N102" i="3"/>
  <c r="N225" i="1"/>
  <c r="N104" i="3"/>
  <c r="N105" i="3"/>
  <c r="N103" i="3"/>
  <c r="N106" i="3"/>
  <c r="Q232" i="1"/>
  <c r="P111" i="3"/>
  <c r="P110" i="3"/>
  <c r="P109" i="3"/>
  <c r="P234" i="1"/>
  <c r="P107" i="3"/>
  <c r="P108" i="3"/>
  <c r="P94" i="3"/>
  <c r="P117" i="3"/>
  <c r="P121" i="3"/>
  <c r="P116" i="3"/>
  <c r="P120" i="3"/>
  <c r="P119" i="3"/>
  <c r="P118" i="3"/>
  <c r="P122" i="3"/>
  <c r="P143" i="1"/>
  <c r="O71" i="3"/>
  <c r="O73" i="3"/>
  <c r="O72" i="3"/>
  <c r="O145" i="1"/>
  <c r="O75" i="3"/>
  <c r="O74" i="3"/>
  <c r="Q272" i="1"/>
  <c r="P274" i="1"/>
  <c r="P123" i="3"/>
  <c r="F22" i="24"/>
  <c r="F20" i="24"/>
  <c r="F21" i="24"/>
  <c r="G282" i="1"/>
  <c r="F86" i="24"/>
  <c r="F88" i="24"/>
  <c r="F87" i="24"/>
  <c r="G193" i="1"/>
  <c r="F95" i="3"/>
  <c r="F97" i="3"/>
  <c r="F96" i="3"/>
  <c r="F98" i="3"/>
  <c r="F94" i="3"/>
  <c r="F60" i="24"/>
  <c r="F59" i="24"/>
  <c r="F61" i="24"/>
  <c r="F99" i="3"/>
  <c r="F100" i="3"/>
  <c r="G242" i="1"/>
  <c r="F75" i="24"/>
  <c r="F76" i="24"/>
  <c r="F74" i="24"/>
  <c r="F72" i="3"/>
  <c r="F75" i="3"/>
  <c r="F74" i="3"/>
  <c r="F71" i="3"/>
  <c r="F73" i="3"/>
  <c r="F45" i="24"/>
  <c r="F44" i="24"/>
  <c r="G162" i="1"/>
  <c r="F50" i="24"/>
  <c r="F51" i="24"/>
  <c r="F52" i="24"/>
  <c r="F145" i="1"/>
  <c r="G144" i="1"/>
  <c r="F69" i="1"/>
  <c r="G68" i="1"/>
  <c r="F144" i="1"/>
  <c r="F283" i="1"/>
  <c r="F282" i="1"/>
  <c r="F242" i="1"/>
  <c r="F243" i="1"/>
  <c r="F194" i="1"/>
  <c r="F193" i="1"/>
  <c r="F162" i="1"/>
  <c r="F163" i="1"/>
  <c r="F68" i="1"/>
  <c r="P138" i="2" l="1"/>
  <c r="P186" i="3"/>
  <c r="P190" i="3" s="1"/>
  <c r="P227" i="3"/>
  <c r="P220" i="3"/>
  <c r="Q216" i="3"/>
  <c r="Q226" i="3"/>
  <c r="Q225" i="3"/>
  <c r="L196" i="3"/>
  <c r="L191" i="3"/>
  <c r="M187" i="3"/>
  <c r="M195" i="3"/>
  <c r="M194" i="3"/>
  <c r="M169" i="2"/>
  <c r="R208" i="2"/>
  <c r="R207" i="2"/>
  <c r="R206" i="2"/>
  <c r="R210" i="2"/>
  <c r="R209" i="2"/>
  <c r="R132" i="3"/>
  <c r="R213" i="3" s="1"/>
  <c r="R205" i="2"/>
  <c r="R118" i="46"/>
  <c r="R120" i="46"/>
  <c r="R119" i="46"/>
  <c r="R92" i="47"/>
  <c r="R93" i="47"/>
  <c r="S290" i="1"/>
  <c r="S296" i="1" s="1"/>
  <c r="R323" i="1"/>
  <c r="Q211" i="2"/>
  <c r="N150" i="2"/>
  <c r="N130" i="3"/>
  <c r="N184" i="3" s="1"/>
  <c r="N149" i="2"/>
  <c r="N154" i="2"/>
  <c r="N153" i="2"/>
  <c r="N152" i="2"/>
  <c r="N86" i="46"/>
  <c r="N151" i="2"/>
  <c r="N88" i="46"/>
  <c r="N66" i="47"/>
  <c r="N87" i="46"/>
  <c r="N67" i="47"/>
  <c r="N164" i="2"/>
  <c r="N166" i="2"/>
  <c r="O210" i="1"/>
  <c r="N167" i="2"/>
  <c r="N165" i="2"/>
  <c r="N163" i="2"/>
  <c r="N321" i="1"/>
  <c r="N168" i="2"/>
  <c r="M155" i="2"/>
  <c r="P99" i="3"/>
  <c r="P97" i="3"/>
  <c r="Q192" i="1"/>
  <c r="Q61" i="47" s="1"/>
  <c r="P61" i="47"/>
  <c r="P79" i="46"/>
  <c r="P98" i="3"/>
  <c r="P95" i="3"/>
  <c r="P96" i="3"/>
  <c r="P60" i="47"/>
  <c r="P80" i="46"/>
  <c r="P140" i="2"/>
  <c r="P100" i="3"/>
  <c r="P194" i="1"/>
  <c r="P78" i="46"/>
  <c r="P139" i="2"/>
  <c r="P135" i="2"/>
  <c r="N156" i="2"/>
  <c r="N142" i="2"/>
  <c r="N157" i="2"/>
  <c r="N158" i="2"/>
  <c r="N159" i="2"/>
  <c r="N160" i="2"/>
  <c r="N161" i="2"/>
  <c r="N143" i="2"/>
  <c r="N144" i="2"/>
  <c r="N145" i="2"/>
  <c r="N146" i="2"/>
  <c r="N147" i="2"/>
  <c r="M148" i="2"/>
  <c r="M162" i="2"/>
  <c r="P137" i="2"/>
  <c r="P136" i="2"/>
  <c r="O81" i="46"/>
  <c r="O141" i="2"/>
  <c r="O106" i="2"/>
  <c r="N183" i="1"/>
  <c r="N74" i="46" s="1"/>
  <c r="M129" i="2"/>
  <c r="M130" i="2"/>
  <c r="M131" i="2"/>
  <c r="M132" i="2"/>
  <c r="M133" i="2"/>
  <c r="M128" i="2"/>
  <c r="K109" i="46"/>
  <c r="F204" i="2"/>
  <c r="F50" i="2"/>
  <c r="Q116" i="1"/>
  <c r="P83" i="2"/>
  <c r="P82" i="2"/>
  <c r="P84" i="2"/>
  <c r="P80" i="2"/>
  <c r="P81" i="2"/>
  <c r="P79" i="2"/>
  <c r="P102" i="2"/>
  <c r="P100" i="2"/>
  <c r="P105" i="2"/>
  <c r="P103" i="2"/>
  <c r="P101" i="2"/>
  <c r="P104" i="2"/>
  <c r="Q137" i="2"/>
  <c r="F120" i="2"/>
  <c r="Q192" i="2"/>
  <c r="Q193" i="2"/>
  <c r="Q194" i="2"/>
  <c r="Q195" i="2"/>
  <c r="Q196" i="2"/>
  <c r="Q191" i="2"/>
  <c r="F141" i="2"/>
  <c r="P197" i="2"/>
  <c r="L108" i="46"/>
  <c r="L185" i="2"/>
  <c r="L186" i="2"/>
  <c r="L187" i="2"/>
  <c r="L188" i="2"/>
  <c r="L189" i="2"/>
  <c r="L184" i="2"/>
  <c r="K190" i="2"/>
  <c r="L134" i="2"/>
  <c r="F106" i="2"/>
  <c r="O85" i="2"/>
  <c r="K213" i="1"/>
  <c r="K212" i="1" s="1"/>
  <c r="K215" i="1"/>
  <c r="K214" i="1" s="1"/>
  <c r="M263" i="1"/>
  <c r="L107" i="46"/>
  <c r="L84" i="47"/>
  <c r="L83" i="47"/>
  <c r="N216" i="1"/>
  <c r="M74" i="46"/>
  <c r="M90" i="3"/>
  <c r="R296" i="1"/>
  <c r="M76" i="46"/>
  <c r="M216" i="1"/>
  <c r="M91" i="3"/>
  <c r="M88" i="3"/>
  <c r="M92" i="3"/>
  <c r="M57" i="47"/>
  <c r="M75" i="46"/>
  <c r="M89" i="3"/>
  <c r="M93" i="3"/>
  <c r="M185" i="1"/>
  <c r="M58" i="47"/>
  <c r="L77" i="46"/>
  <c r="L89" i="46"/>
  <c r="Q110" i="46"/>
  <c r="Q111" i="46"/>
  <c r="Q112" i="46"/>
  <c r="P59" i="46"/>
  <c r="P58" i="46"/>
  <c r="P60" i="46"/>
  <c r="Z121" i="46"/>
  <c r="AD105" i="46"/>
  <c r="AB89" i="46"/>
  <c r="P99" i="46"/>
  <c r="P98" i="46"/>
  <c r="P100" i="46"/>
  <c r="Q96" i="46"/>
  <c r="Q95" i="46"/>
  <c r="Q94" i="46"/>
  <c r="N84" i="46"/>
  <c r="N83" i="46"/>
  <c r="N82" i="46"/>
  <c r="O90" i="46"/>
  <c r="O92" i="46"/>
  <c r="O91" i="46"/>
  <c r="F52" i="47"/>
  <c r="O46" i="47"/>
  <c r="F22" i="47"/>
  <c r="P113" i="46"/>
  <c r="O61" i="46"/>
  <c r="F61" i="46"/>
  <c r="F117" i="46"/>
  <c r="F29" i="46"/>
  <c r="P97" i="46"/>
  <c r="F101" i="46"/>
  <c r="O101" i="46"/>
  <c r="M85" i="46"/>
  <c r="N105" i="46"/>
  <c r="N93" i="46"/>
  <c r="F69" i="46"/>
  <c r="F25" i="46"/>
  <c r="F81" i="46"/>
  <c r="N72" i="47"/>
  <c r="Q73" i="47"/>
  <c r="Q74" i="47"/>
  <c r="O201" i="1"/>
  <c r="N64" i="47"/>
  <c r="N63" i="47"/>
  <c r="N203" i="1"/>
  <c r="F46" i="47"/>
  <c r="Q86" i="47"/>
  <c r="Q87" i="47"/>
  <c r="Q91" i="47"/>
  <c r="J91" i="47" s="1"/>
  <c r="Q88" i="47"/>
  <c r="J88" i="47" s="1"/>
  <c r="O70" i="47"/>
  <c r="O71" i="47"/>
  <c r="P44" i="47"/>
  <c r="P45" i="47"/>
  <c r="Q241" i="1"/>
  <c r="P76" i="47"/>
  <c r="P77" i="47"/>
  <c r="Q107" i="3"/>
  <c r="Q111" i="3"/>
  <c r="Q110" i="3"/>
  <c r="Q234" i="1"/>
  <c r="R232" i="1"/>
  <c r="Q108" i="3"/>
  <c r="Q109" i="3"/>
  <c r="P223" i="1"/>
  <c r="P256" i="1" s="1"/>
  <c r="O104" i="3"/>
  <c r="O106" i="3"/>
  <c r="O102" i="3"/>
  <c r="O225" i="1"/>
  <c r="O103" i="3"/>
  <c r="O105" i="3"/>
  <c r="O101" i="3"/>
  <c r="Q118" i="3"/>
  <c r="Q122" i="3"/>
  <c r="Q117" i="3"/>
  <c r="Q121" i="3"/>
  <c r="Q116" i="3"/>
  <c r="Q120" i="3"/>
  <c r="Q119" i="3"/>
  <c r="Q143" i="1"/>
  <c r="P73" i="3"/>
  <c r="P145" i="1"/>
  <c r="P72" i="3"/>
  <c r="P75" i="3"/>
  <c r="P71" i="3"/>
  <c r="P74" i="3"/>
  <c r="R272" i="1"/>
  <c r="Q123" i="3"/>
  <c r="Q274" i="1"/>
  <c r="F277" i="1"/>
  <c r="F237" i="1"/>
  <c r="F157" i="1"/>
  <c r="F63" i="1"/>
  <c r="Q139" i="2" l="1"/>
  <c r="Q186" i="3"/>
  <c r="Q190" i="3" s="1"/>
  <c r="Q227" i="3"/>
  <c r="Q220" i="3"/>
  <c r="R216" i="3"/>
  <c r="R225" i="3"/>
  <c r="R226" i="3"/>
  <c r="M196" i="3"/>
  <c r="M191" i="3"/>
  <c r="N187" i="3"/>
  <c r="N194" i="3"/>
  <c r="N195" i="3"/>
  <c r="Q98" i="3"/>
  <c r="Q94" i="3"/>
  <c r="R192" i="1"/>
  <c r="R186" i="3" s="1"/>
  <c r="Q60" i="47"/>
  <c r="Q78" i="46"/>
  <c r="Q97" i="3"/>
  <c r="L109" i="46"/>
  <c r="Q135" i="2"/>
  <c r="Q99" i="3"/>
  <c r="Q138" i="2"/>
  <c r="R211" i="2"/>
  <c r="O130" i="3"/>
  <c r="O184" i="3" s="1"/>
  <c r="O149" i="2"/>
  <c r="O150" i="2"/>
  <c r="O151" i="2"/>
  <c r="O154" i="2"/>
  <c r="O153" i="2"/>
  <c r="O87" i="46"/>
  <c r="O152" i="2"/>
  <c r="O86" i="46"/>
  <c r="O88" i="46"/>
  <c r="O66" i="47"/>
  <c r="O67" i="47"/>
  <c r="O168" i="2"/>
  <c r="O166" i="2"/>
  <c r="O164" i="2"/>
  <c r="P210" i="1"/>
  <c r="O167" i="2"/>
  <c r="O165" i="2"/>
  <c r="O321" i="1"/>
  <c r="O163" i="2"/>
  <c r="N155" i="2"/>
  <c r="N169" i="2"/>
  <c r="S132" i="3"/>
  <c r="S213" i="3" s="1"/>
  <c r="S205" i="2"/>
  <c r="S209" i="2"/>
  <c r="S208" i="2"/>
  <c r="S207" i="2"/>
  <c r="S210" i="2"/>
  <c r="S206" i="2"/>
  <c r="S119" i="46"/>
  <c r="S118" i="46"/>
  <c r="S120" i="46"/>
  <c r="S92" i="47"/>
  <c r="S93" i="47"/>
  <c r="S323" i="1"/>
  <c r="Q100" i="3"/>
  <c r="Q96" i="3"/>
  <c r="Q79" i="46"/>
  <c r="Q140" i="2"/>
  <c r="Q136" i="2"/>
  <c r="Q95" i="3"/>
  <c r="Q194" i="1"/>
  <c r="Q80" i="46"/>
  <c r="N185" i="1"/>
  <c r="N92" i="3"/>
  <c r="N58" i="47"/>
  <c r="N88" i="3"/>
  <c r="P81" i="46"/>
  <c r="N89" i="3"/>
  <c r="N93" i="3"/>
  <c r="N57" i="47"/>
  <c r="N91" i="3"/>
  <c r="P141" i="2"/>
  <c r="O156" i="2"/>
  <c r="O142" i="2"/>
  <c r="O157" i="2"/>
  <c r="O158" i="2"/>
  <c r="O159" i="2"/>
  <c r="O160" i="2"/>
  <c r="O161" i="2"/>
  <c r="O143" i="2"/>
  <c r="O144" i="2"/>
  <c r="O145" i="2"/>
  <c r="O146" i="2"/>
  <c r="O147" i="2"/>
  <c r="N148" i="2"/>
  <c r="N162" i="2"/>
  <c r="N90" i="3"/>
  <c r="O183" i="1"/>
  <c r="O130" i="2" s="1"/>
  <c r="N75" i="46"/>
  <c r="N76" i="46"/>
  <c r="P85" i="2"/>
  <c r="L190" i="2"/>
  <c r="M134" i="2"/>
  <c r="R191" i="2"/>
  <c r="R193" i="2"/>
  <c r="R196" i="2"/>
  <c r="R195" i="2"/>
  <c r="R192" i="2"/>
  <c r="R194" i="2"/>
  <c r="Q197" i="2"/>
  <c r="N128" i="2"/>
  <c r="N129" i="2"/>
  <c r="N130" i="2"/>
  <c r="N131" i="2"/>
  <c r="N132" i="2"/>
  <c r="N133" i="2"/>
  <c r="R138" i="2"/>
  <c r="R140" i="2"/>
  <c r="R135" i="2"/>
  <c r="R137" i="2"/>
  <c r="Q101" i="2"/>
  <c r="Q102" i="2"/>
  <c r="Q103" i="2"/>
  <c r="Q104" i="2"/>
  <c r="Q105" i="2"/>
  <c r="Q100" i="2"/>
  <c r="M106" i="46"/>
  <c r="M185" i="2"/>
  <c r="M186" i="2"/>
  <c r="M187" i="2"/>
  <c r="M188" i="2"/>
  <c r="M189" i="2"/>
  <c r="M184" i="2"/>
  <c r="M107" i="46"/>
  <c r="P106" i="2"/>
  <c r="R116" i="1"/>
  <c r="Q80" i="2"/>
  <c r="Q81" i="2"/>
  <c r="Q82" i="2"/>
  <c r="Q83" i="2"/>
  <c r="Q84" i="2"/>
  <c r="Q79" i="2"/>
  <c r="M85" i="47"/>
  <c r="M84" i="47"/>
  <c r="M83" i="47"/>
  <c r="M108" i="46"/>
  <c r="L213" i="1"/>
  <c r="L212" i="1" s="1"/>
  <c r="L215" i="1"/>
  <c r="L214" i="1" s="1"/>
  <c r="N263" i="1"/>
  <c r="O216" i="1"/>
  <c r="M77" i="46"/>
  <c r="R110" i="46"/>
  <c r="R111" i="46"/>
  <c r="R112" i="46"/>
  <c r="Q60" i="46"/>
  <c r="Q59" i="46"/>
  <c r="Q58" i="46"/>
  <c r="AE105" i="46"/>
  <c r="AC89" i="46"/>
  <c r="N85" i="46"/>
  <c r="Q113" i="46"/>
  <c r="R79" i="46"/>
  <c r="R78" i="46"/>
  <c r="P46" i="47"/>
  <c r="P91" i="46"/>
  <c r="P90" i="46"/>
  <c r="P92" i="46"/>
  <c r="R96" i="46"/>
  <c r="R95" i="46"/>
  <c r="R94" i="46"/>
  <c r="Q100" i="46"/>
  <c r="Q99" i="46"/>
  <c r="Q98" i="46"/>
  <c r="O82" i="46"/>
  <c r="O84" i="46"/>
  <c r="O83" i="46"/>
  <c r="M89" i="46"/>
  <c r="P101" i="46"/>
  <c r="Q97" i="46"/>
  <c r="P61" i="46"/>
  <c r="O105" i="46"/>
  <c r="O93" i="46"/>
  <c r="Q45" i="47"/>
  <c r="Q44" i="47"/>
  <c r="P70" i="47"/>
  <c r="P71" i="47"/>
  <c r="R73" i="47"/>
  <c r="R74" i="47"/>
  <c r="R241" i="1"/>
  <c r="Q76" i="47"/>
  <c r="Q77" i="47"/>
  <c r="O72" i="47"/>
  <c r="P201" i="1"/>
  <c r="O63" i="47"/>
  <c r="O64" i="47"/>
  <c r="O203" i="1"/>
  <c r="R87" i="47"/>
  <c r="R86" i="47"/>
  <c r="R88" i="47"/>
  <c r="K88" i="47" s="1"/>
  <c r="R91" i="47"/>
  <c r="K91" i="47" s="1"/>
  <c r="R61" i="47"/>
  <c r="Q223" i="1"/>
  <c r="Q256" i="1" s="1"/>
  <c r="P101" i="3"/>
  <c r="P106" i="3"/>
  <c r="P225" i="1"/>
  <c r="P103" i="3"/>
  <c r="P105" i="3"/>
  <c r="P102" i="3"/>
  <c r="P104" i="3"/>
  <c r="S232" i="1"/>
  <c r="U232" i="1" s="1"/>
  <c r="R234" i="1"/>
  <c r="R109" i="3"/>
  <c r="R108" i="3"/>
  <c r="R111" i="3"/>
  <c r="R107" i="3"/>
  <c r="R110" i="3"/>
  <c r="S192" i="1"/>
  <c r="S186" i="3" s="1"/>
  <c r="S190" i="3" s="1"/>
  <c r="R95" i="3"/>
  <c r="R96" i="3"/>
  <c r="R98" i="3"/>
  <c r="R100" i="3"/>
  <c r="R119" i="3"/>
  <c r="R116" i="3"/>
  <c r="R118" i="3"/>
  <c r="R122" i="3"/>
  <c r="R120" i="3"/>
  <c r="R117" i="3"/>
  <c r="R121" i="3"/>
  <c r="R143" i="1"/>
  <c r="Q71" i="3"/>
  <c r="Q73" i="3"/>
  <c r="Q72" i="3"/>
  <c r="Q145" i="1"/>
  <c r="Q74" i="3"/>
  <c r="Q75" i="3"/>
  <c r="S272" i="1"/>
  <c r="R123" i="3"/>
  <c r="R274" i="1"/>
  <c r="AJ34" i="3"/>
  <c r="AI34" i="3"/>
  <c r="AH34" i="3"/>
  <c r="AG34" i="3"/>
  <c r="AF34" i="3"/>
  <c r="AE34" i="3"/>
  <c r="AD34" i="3"/>
  <c r="AC34" i="3"/>
  <c r="AB34" i="3"/>
  <c r="AA34" i="3"/>
  <c r="Z34" i="3"/>
  <c r="Y34" i="3"/>
  <c r="H34" i="3" s="1"/>
  <c r="H35" i="3" s="1"/>
  <c r="X34" i="3"/>
  <c r="G34" i="3" s="1"/>
  <c r="G35" i="3" s="1"/>
  <c r="W34" i="3"/>
  <c r="V34" i="3"/>
  <c r="E34" i="3" s="1"/>
  <c r="E35" i="3" s="1"/>
  <c r="U34" i="3"/>
  <c r="D34" i="3" s="1"/>
  <c r="D35" i="3" s="1"/>
  <c r="U24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U5" i="3"/>
  <c r="R190" i="3" l="1"/>
  <c r="R99" i="3"/>
  <c r="R97" i="3"/>
  <c r="R60" i="47"/>
  <c r="R80" i="46"/>
  <c r="R81" i="46" s="1"/>
  <c r="R136" i="2"/>
  <c r="R194" i="1"/>
  <c r="R94" i="3"/>
  <c r="R139" i="2"/>
  <c r="R141" i="2" s="1"/>
  <c r="R227" i="3"/>
  <c r="R220" i="3"/>
  <c r="S216" i="3"/>
  <c r="S225" i="3"/>
  <c r="S226" i="3"/>
  <c r="N196" i="3"/>
  <c r="N191" i="3"/>
  <c r="O187" i="3"/>
  <c r="O194" i="3"/>
  <c r="O195" i="3"/>
  <c r="Q141" i="2"/>
  <c r="O91" i="3"/>
  <c r="O169" i="2"/>
  <c r="O155" i="2"/>
  <c r="S211" i="2"/>
  <c r="P150" i="2"/>
  <c r="P130" i="3"/>
  <c r="P184" i="3" s="1"/>
  <c r="P149" i="2"/>
  <c r="P152" i="2"/>
  <c r="P151" i="2"/>
  <c r="P154" i="2"/>
  <c r="P88" i="46"/>
  <c r="P153" i="2"/>
  <c r="P87" i="46"/>
  <c r="P86" i="46"/>
  <c r="P66" i="47"/>
  <c r="P67" i="47"/>
  <c r="P321" i="1"/>
  <c r="Q210" i="1"/>
  <c r="P166" i="2"/>
  <c r="P164" i="2"/>
  <c r="P163" i="2"/>
  <c r="P168" i="2"/>
  <c r="P167" i="2"/>
  <c r="P165" i="2"/>
  <c r="Q81" i="46"/>
  <c r="N77" i="46"/>
  <c r="P156" i="2"/>
  <c r="P142" i="2"/>
  <c r="P157" i="2"/>
  <c r="P158" i="2"/>
  <c r="P159" i="2"/>
  <c r="P160" i="2"/>
  <c r="P161" i="2"/>
  <c r="P143" i="2"/>
  <c r="P144" i="2"/>
  <c r="P145" i="2"/>
  <c r="P146" i="2"/>
  <c r="P147" i="2"/>
  <c r="N89" i="46"/>
  <c r="O148" i="2"/>
  <c r="O162" i="2"/>
  <c r="O131" i="2"/>
  <c r="O92" i="3"/>
  <c r="O75" i="46"/>
  <c r="O185" i="1"/>
  <c r="O76" i="46"/>
  <c r="O129" i="2"/>
  <c r="O88" i="3"/>
  <c r="O74" i="46"/>
  <c r="O128" i="2"/>
  <c r="O89" i="3"/>
  <c r="O58" i="47"/>
  <c r="O133" i="2"/>
  <c r="P183" i="1"/>
  <c r="P76" i="46" s="1"/>
  <c r="O93" i="3"/>
  <c r="O90" i="3"/>
  <c r="O57" i="47"/>
  <c r="O132" i="2"/>
  <c r="R197" i="2"/>
  <c r="Q106" i="2"/>
  <c r="M109" i="46"/>
  <c r="P216" i="1"/>
  <c r="M190" i="2"/>
  <c r="Q85" i="2"/>
  <c r="S192" i="2"/>
  <c r="S193" i="2"/>
  <c r="S194" i="2"/>
  <c r="S195" i="2"/>
  <c r="S196" i="2"/>
  <c r="S191" i="2"/>
  <c r="U192" i="1"/>
  <c r="S140" i="2"/>
  <c r="S138" i="2"/>
  <c r="S137" i="2"/>
  <c r="S139" i="2"/>
  <c r="S136" i="2"/>
  <c r="S135" i="2"/>
  <c r="N106" i="46"/>
  <c r="N184" i="2"/>
  <c r="N185" i="2"/>
  <c r="N186" i="2"/>
  <c r="N187" i="2"/>
  <c r="N188" i="2"/>
  <c r="N189" i="2"/>
  <c r="S116" i="1"/>
  <c r="R79" i="2"/>
  <c r="R82" i="2"/>
  <c r="R84" i="2"/>
  <c r="R83" i="2"/>
  <c r="R80" i="2"/>
  <c r="R81" i="2"/>
  <c r="N134" i="2"/>
  <c r="R100" i="2"/>
  <c r="R102" i="2"/>
  <c r="R105" i="2"/>
  <c r="R103" i="2"/>
  <c r="R101" i="2"/>
  <c r="R104" i="2"/>
  <c r="N84" i="47"/>
  <c r="N83" i="47"/>
  <c r="O263" i="1"/>
  <c r="O106" i="46" s="1"/>
  <c r="N85" i="47"/>
  <c r="G85" i="47" s="1"/>
  <c r="N108" i="46"/>
  <c r="N107" i="46"/>
  <c r="N213" i="1"/>
  <c r="N215" i="1"/>
  <c r="M215" i="1"/>
  <c r="M214" i="1" s="1"/>
  <c r="M213" i="1"/>
  <c r="M212" i="1" s="1"/>
  <c r="AD89" i="46"/>
  <c r="U272" i="1"/>
  <c r="S110" i="46"/>
  <c r="S111" i="46"/>
  <c r="S112" i="46"/>
  <c r="R60" i="46"/>
  <c r="R59" i="46"/>
  <c r="R58" i="46"/>
  <c r="AF105" i="46"/>
  <c r="R97" i="46"/>
  <c r="S78" i="46"/>
  <c r="S80" i="46"/>
  <c r="S79" i="46"/>
  <c r="S94" i="46"/>
  <c r="S96" i="46"/>
  <c r="S95" i="46"/>
  <c r="P83" i="46"/>
  <c r="P82" i="46"/>
  <c r="P84" i="46"/>
  <c r="Q92" i="46"/>
  <c r="Q91" i="46"/>
  <c r="Q90" i="46"/>
  <c r="R100" i="46"/>
  <c r="R99" i="46"/>
  <c r="R98" i="46"/>
  <c r="R113" i="46"/>
  <c r="Q61" i="46"/>
  <c r="P105" i="46"/>
  <c r="P93" i="46"/>
  <c r="O85" i="46"/>
  <c r="Q101" i="46"/>
  <c r="S61" i="47"/>
  <c r="S60" i="47"/>
  <c r="S74" i="47"/>
  <c r="S73" i="47"/>
  <c r="S241" i="1"/>
  <c r="R76" i="47"/>
  <c r="R77" i="47"/>
  <c r="R44" i="47"/>
  <c r="R45" i="47"/>
  <c r="Q201" i="1"/>
  <c r="P63" i="47"/>
  <c r="P64" i="47"/>
  <c r="P203" i="1"/>
  <c r="Q70" i="47"/>
  <c r="Q71" i="47"/>
  <c r="P72" i="47"/>
  <c r="S86" i="47"/>
  <c r="S87" i="47"/>
  <c r="S88" i="47"/>
  <c r="L88" i="47" s="1"/>
  <c r="E88" i="47" s="1"/>
  <c r="S91" i="47"/>
  <c r="L91" i="47" s="1"/>
  <c r="E91" i="47" s="1"/>
  <c r="Q46" i="47"/>
  <c r="S94" i="3"/>
  <c r="S95" i="3"/>
  <c r="S194" i="1"/>
  <c r="S98" i="3"/>
  <c r="S99" i="3"/>
  <c r="S96" i="3"/>
  <c r="S97" i="3"/>
  <c r="S100" i="3"/>
  <c r="S234" i="1"/>
  <c r="S107" i="3"/>
  <c r="S109" i="3"/>
  <c r="S111" i="3"/>
  <c r="S110" i="3"/>
  <c r="S108" i="3"/>
  <c r="R223" i="1"/>
  <c r="R256" i="1" s="1"/>
  <c r="Q101" i="3"/>
  <c r="Q103" i="3"/>
  <c r="Q105" i="3"/>
  <c r="Q102" i="3"/>
  <c r="Q106" i="3"/>
  <c r="Q225" i="1"/>
  <c r="Q104" i="3"/>
  <c r="S116" i="3"/>
  <c r="S120" i="3"/>
  <c r="S119" i="3"/>
  <c r="S118" i="3"/>
  <c r="S122" i="3"/>
  <c r="S117" i="3"/>
  <c r="S121" i="3"/>
  <c r="S143" i="1"/>
  <c r="R74" i="3"/>
  <c r="R71" i="3"/>
  <c r="R145" i="1"/>
  <c r="R73" i="3"/>
  <c r="R75" i="3"/>
  <c r="R72" i="3"/>
  <c r="S274" i="1"/>
  <c r="S123" i="3"/>
  <c r="AJ45" i="3"/>
  <c r="S45" i="3" s="1"/>
  <c r="S46" i="3" s="1"/>
  <c r="X6" i="3"/>
  <c r="AF6" i="3"/>
  <c r="U6" i="3"/>
  <c r="Y6" i="3"/>
  <c r="AC6" i="3"/>
  <c r="AG6" i="3"/>
  <c r="Z6" i="3"/>
  <c r="AH6" i="3"/>
  <c r="V6" i="3"/>
  <c r="AD6" i="3"/>
  <c r="W6" i="3"/>
  <c r="AA6" i="3"/>
  <c r="AE6" i="3"/>
  <c r="AI6" i="3"/>
  <c r="AB6" i="3"/>
  <c r="AJ6" i="3"/>
  <c r="AJ11" i="3"/>
  <c r="S227" i="3" l="1"/>
  <c r="S220" i="3"/>
  <c r="O196" i="3"/>
  <c r="O191" i="3"/>
  <c r="P194" i="3"/>
  <c r="P187" i="3"/>
  <c r="P195" i="3"/>
  <c r="Q150" i="2"/>
  <c r="Q130" i="3"/>
  <c r="Q184" i="3" s="1"/>
  <c r="Q149" i="2"/>
  <c r="Q153" i="2"/>
  <c r="Q152" i="2"/>
  <c r="Q151" i="2"/>
  <c r="Q154" i="2"/>
  <c r="Q88" i="46"/>
  <c r="Q87" i="46"/>
  <c r="Q86" i="46"/>
  <c r="Q66" i="47"/>
  <c r="Q67" i="47"/>
  <c r="Q164" i="2"/>
  <c r="R210" i="1"/>
  <c r="Q321" i="1"/>
  <c r="Q166" i="2"/>
  <c r="Q165" i="2"/>
  <c r="Q167" i="2"/>
  <c r="Q163" i="2"/>
  <c r="Q168" i="2"/>
  <c r="P169" i="2"/>
  <c r="P155" i="2"/>
  <c r="P74" i="46"/>
  <c r="P88" i="3"/>
  <c r="P75" i="46"/>
  <c r="P185" i="1"/>
  <c r="P57" i="47"/>
  <c r="P92" i="3"/>
  <c r="P132" i="2"/>
  <c r="P129" i="2"/>
  <c r="O77" i="46"/>
  <c r="O89" i="46"/>
  <c r="O107" i="46"/>
  <c r="P91" i="3"/>
  <c r="P58" i="47"/>
  <c r="P133" i="2"/>
  <c r="P131" i="2"/>
  <c r="P89" i="3"/>
  <c r="P130" i="2"/>
  <c r="Q183" i="1"/>
  <c r="Q131" i="2" s="1"/>
  <c r="P128" i="2"/>
  <c r="P93" i="3"/>
  <c r="P90" i="3"/>
  <c r="P148" i="2"/>
  <c r="Q156" i="2"/>
  <c r="Q142" i="2"/>
  <c r="Q157" i="2"/>
  <c r="Q158" i="2"/>
  <c r="Q159" i="2"/>
  <c r="Q160" i="2"/>
  <c r="Q161" i="2"/>
  <c r="Q143" i="2"/>
  <c r="Q144" i="2"/>
  <c r="Q145" i="2"/>
  <c r="Q146" i="2"/>
  <c r="Q147" i="2"/>
  <c r="P162" i="2"/>
  <c r="O134" i="2"/>
  <c r="S103" i="2"/>
  <c r="S100" i="2"/>
  <c r="S102" i="2"/>
  <c r="S105" i="2"/>
  <c r="S101" i="2"/>
  <c r="S104" i="2"/>
  <c r="R106" i="2"/>
  <c r="U139" i="2"/>
  <c r="R85" i="2"/>
  <c r="S197" i="2"/>
  <c r="S80" i="2"/>
  <c r="S84" i="2"/>
  <c r="S81" i="2"/>
  <c r="S83" i="2"/>
  <c r="S79" i="2"/>
  <c r="S82" i="2"/>
  <c r="U140" i="2"/>
  <c r="N190" i="2"/>
  <c r="O108" i="46"/>
  <c r="O184" i="2"/>
  <c r="O185" i="2"/>
  <c r="O187" i="2"/>
  <c r="O189" i="2"/>
  <c r="O186" i="2"/>
  <c r="O188" i="2"/>
  <c r="O84" i="47"/>
  <c r="S141" i="2"/>
  <c r="Q216" i="1"/>
  <c r="O83" i="47"/>
  <c r="P263" i="1"/>
  <c r="Q263" i="1" s="1"/>
  <c r="O85" i="47"/>
  <c r="H85" i="47" s="1"/>
  <c r="N109" i="46"/>
  <c r="N214" i="1"/>
  <c r="N212" i="1"/>
  <c r="O213" i="1"/>
  <c r="O215" i="1"/>
  <c r="U241" i="1"/>
  <c r="U143" i="1"/>
  <c r="S58" i="46"/>
  <c r="S60" i="46"/>
  <c r="S59" i="46"/>
  <c r="AG105" i="46"/>
  <c r="AE89" i="46"/>
  <c r="R92" i="46"/>
  <c r="R91" i="46"/>
  <c r="R90" i="46"/>
  <c r="Q84" i="46"/>
  <c r="Q83" i="46"/>
  <c r="Q82" i="46"/>
  <c r="S98" i="46"/>
  <c r="S100" i="46"/>
  <c r="S99" i="46"/>
  <c r="R46" i="47"/>
  <c r="R52" i="47" s="1"/>
  <c r="S113" i="46"/>
  <c r="P85" i="46"/>
  <c r="R61" i="46"/>
  <c r="S97" i="46"/>
  <c r="S81" i="46"/>
  <c r="Q105" i="46"/>
  <c r="Q93" i="46"/>
  <c r="R101" i="46"/>
  <c r="R201" i="1"/>
  <c r="Q63" i="47"/>
  <c r="Q64" i="47"/>
  <c r="Q203" i="1"/>
  <c r="S44" i="47"/>
  <c r="S45" i="47"/>
  <c r="R70" i="47"/>
  <c r="R71" i="47"/>
  <c r="Q58" i="47"/>
  <c r="Q72" i="47"/>
  <c r="S76" i="47"/>
  <c r="S77" i="47"/>
  <c r="S223" i="1"/>
  <c r="U223" i="1" s="1"/>
  <c r="R101" i="3"/>
  <c r="R102" i="3"/>
  <c r="R225" i="1"/>
  <c r="R104" i="3"/>
  <c r="R105" i="3"/>
  <c r="R103" i="3"/>
  <c r="R106" i="3"/>
  <c r="S145" i="1"/>
  <c r="S71" i="3"/>
  <c r="S73" i="3"/>
  <c r="S72" i="3"/>
  <c r="S75" i="3"/>
  <c r="S74" i="3"/>
  <c r="P196" i="3" l="1"/>
  <c r="P191" i="3"/>
  <c r="Q187" i="3"/>
  <c r="Q195" i="3"/>
  <c r="Q194" i="3"/>
  <c r="Q91" i="3"/>
  <c r="Q88" i="3"/>
  <c r="Q169" i="2"/>
  <c r="Q155" i="2"/>
  <c r="R150" i="2"/>
  <c r="R154" i="2"/>
  <c r="R130" i="3"/>
  <c r="R184" i="3" s="1"/>
  <c r="R149" i="2"/>
  <c r="R153" i="2"/>
  <c r="R152" i="2"/>
  <c r="R86" i="46"/>
  <c r="R151" i="2"/>
  <c r="R88" i="46"/>
  <c r="R87" i="46"/>
  <c r="R66" i="47"/>
  <c r="R67" i="47"/>
  <c r="R165" i="2"/>
  <c r="R164" i="2"/>
  <c r="R321" i="1"/>
  <c r="R163" i="2"/>
  <c r="R168" i="2"/>
  <c r="R167" i="2"/>
  <c r="R166" i="2"/>
  <c r="S210" i="1"/>
  <c r="P77" i="46"/>
  <c r="P83" i="47"/>
  <c r="Q130" i="2"/>
  <c r="Q128" i="2"/>
  <c r="O109" i="46"/>
  <c r="P134" i="2"/>
  <c r="Q92" i="3"/>
  <c r="Q57" i="47"/>
  <c r="Q90" i="3"/>
  <c r="Q129" i="2"/>
  <c r="Q185" i="1"/>
  <c r="Q89" i="3"/>
  <c r="Q74" i="46"/>
  <c r="Q132" i="2"/>
  <c r="R183" i="1"/>
  <c r="R131" i="2" s="1"/>
  <c r="Q75" i="46"/>
  <c r="Q133" i="2"/>
  <c r="Q93" i="3"/>
  <c r="Q76" i="46"/>
  <c r="Q148" i="2"/>
  <c r="R156" i="2"/>
  <c r="R142" i="2"/>
  <c r="R157" i="2"/>
  <c r="R158" i="2"/>
  <c r="R159" i="2"/>
  <c r="R160" i="2"/>
  <c r="R161" i="2"/>
  <c r="R143" i="2"/>
  <c r="R144" i="2"/>
  <c r="R145" i="2"/>
  <c r="R146" i="2"/>
  <c r="R147" i="2"/>
  <c r="Q162" i="2"/>
  <c r="Q185" i="2"/>
  <c r="Q186" i="2"/>
  <c r="Q187" i="2"/>
  <c r="Q188" i="2"/>
  <c r="Q189" i="2"/>
  <c r="Q184" i="2"/>
  <c r="P84" i="47"/>
  <c r="P106" i="46"/>
  <c r="O190" i="2"/>
  <c r="P188" i="2"/>
  <c r="P186" i="2"/>
  <c r="P189" i="2"/>
  <c r="P184" i="2"/>
  <c r="P185" i="2"/>
  <c r="P187" i="2"/>
  <c r="P108" i="46"/>
  <c r="S85" i="2"/>
  <c r="S106" i="2"/>
  <c r="P85" i="47"/>
  <c r="I85" i="47" s="1"/>
  <c r="P107" i="46"/>
  <c r="U141" i="2"/>
  <c r="O214" i="1"/>
  <c r="O212" i="1"/>
  <c r="P213" i="1"/>
  <c r="P215" i="1"/>
  <c r="R216" i="1"/>
  <c r="S256" i="1"/>
  <c r="Q107" i="46"/>
  <c r="Q106" i="46"/>
  <c r="Q108" i="46"/>
  <c r="AH105" i="46"/>
  <c r="AF89" i="46"/>
  <c r="S101" i="46"/>
  <c r="S90" i="46"/>
  <c r="S92" i="46"/>
  <c r="S91" i="46"/>
  <c r="R84" i="46"/>
  <c r="R83" i="46"/>
  <c r="R82" i="46"/>
  <c r="R105" i="46"/>
  <c r="R93" i="46"/>
  <c r="S61" i="46"/>
  <c r="Q85" i="46"/>
  <c r="P89" i="46"/>
  <c r="S201" i="1"/>
  <c r="R63" i="47"/>
  <c r="R64" i="47"/>
  <c r="R203" i="1"/>
  <c r="S70" i="47"/>
  <c r="S71" i="47"/>
  <c r="R72" i="47"/>
  <c r="R263" i="1"/>
  <c r="Q83" i="47"/>
  <c r="Q84" i="47"/>
  <c r="Q85" i="47"/>
  <c r="J85" i="47" s="1"/>
  <c r="S46" i="47"/>
  <c r="S101" i="3"/>
  <c r="S104" i="3"/>
  <c r="S225" i="1"/>
  <c r="S105" i="3"/>
  <c r="S103" i="3"/>
  <c r="S106" i="3"/>
  <c r="S102" i="3"/>
  <c r="F39" i="3"/>
  <c r="F38" i="3"/>
  <c r="F37" i="3"/>
  <c r="F36" i="3"/>
  <c r="F40" i="3"/>
  <c r="Q196" i="3" l="1"/>
  <c r="Q191" i="3"/>
  <c r="R187" i="3"/>
  <c r="R194" i="3"/>
  <c r="R195" i="3"/>
  <c r="R169" i="2"/>
  <c r="S130" i="3"/>
  <c r="S184" i="3" s="1"/>
  <c r="S149" i="2"/>
  <c r="S151" i="2"/>
  <c r="S150" i="2"/>
  <c r="S154" i="2"/>
  <c r="S153" i="2"/>
  <c r="S87" i="46"/>
  <c r="S86" i="46"/>
  <c r="S152" i="2"/>
  <c r="S88" i="46"/>
  <c r="S66" i="47"/>
  <c r="S67" i="47"/>
  <c r="S164" i="2"/>
  <c r="U164" i="2" s="1"/>
  <c r="S163" i="2"/>
  <c r="S168" i="2"/>
  <c r="S166" i="2"/>
  <c r="U166" i="2" s="1"/>
  <c r="S167" i="2"/>
  <c r="U167" i="2" s="1"/>
  <c r="S321" i="1"/>
  <c r="S165" i="2"/>
  <c r="U165" i="2" s="1"/>
  <c r="R155" i="2"/>
  <c r="R89" i="3"/>
  <c r="R88" i="3"/>
  <c r="R58" i="47"/>
  <c r="R93" i="3"/>
  <c r="R91" i="3"/>
  <c r="R57" i="47"/>
  <c r="R128" i="2"/>
  <c r="R185" i="1"/>
  <c r="S183" i="1"/>
  <c r="S130" i="2" s="1"/>
  <c r="R74" i="46"/>
  <c r="R132" i="2"/>
  <c r="R90" i="3"/>
  <c r="R92" i="3"/>
  <c r="R76" i="46"/>
  <c r="R129" i="2"/>
  <c r="R75" i="46"/>
  <c r="R133" i="2"/>
  <c r="R130" i="2"/>
  <c r="Q134" i="2"/>
  <c r="Q77" i="46"/>
  <c r="U201" i="1"/>
  <c r="S161" i="2"/>
  <c r="U161" i="2" s="1"/>
  <c r="S158" i="2"/>
  <c r="S146" i="2"/>
  <c r="S159" i="2"/>
  <c r="U159" i="2" s="1"/>
  <c r="S143" i="2"/>
  <c r="S145" i="2"/>
  <c r="S157" i="2"/>
  <c r="S147" i="2"/>
  <c r="S156" i="2"/>
  <c r="S142" i="2"/>
  <c r="S160" i="2"/>
  <c r="U160" i="2" s="1"/>
  <c r="S144" i="2"/>
  <c r="R148" i="2"/>
  <c r="R162" i="2"/>
  <c r="P109" i="46"/>
  <c r="R184" i="2"/>
  <c r="R188" i="2"/>
  <c r="R185" i="2"/>
  <c r="R189" i="2"/>
  <c r="R187" i="2"/>
  <c r="R186" i="2"/>
  <c r="Q190" i="2"/>
  <c r="P190" i="2"/>
  <c r="P212" i="1"/>
  <c r="P214" i="1"/>
  <c r="Q213" i="1"/>
  <c r="Q215" i="1"/>
  <c r="S216" i="1"/>
  <c r="R106" i="46"/>
  <c r="R107" i="46"/>
  <c r="R108" i="46"/>
  <c r="U80" i="47"/>
  <c r="U79" i="47"/>
  <c r="AI105" i="46"/>
  <c r="U103" i="46"/>
  <c r="U104" i="46"/>
  <c r="AG89" i="46"/>
  <c r="S82" i="46"/>
  <c r="S84" i="46"/>
  <c r="S83" i="46"/>
  <c r="F41" i="3"/>
  <c r="R85" i="46"/>
  <c r="S93" i="46"/>
  <c r="Q109" i="46"/>
  <c r="Q89" i="46"/>
  <c r="S63" i="47"/>
  <c r="S64" i="47"/>
  <c r="S203" i="1"/>
  <c r="S263" i="1"/>
  <c r="R83" i="47"/>
  <c r="R84" i="47"/>
  <c r="R85" i="47"/>
  <c r="K85" i="47" s="1"/>
  <c r="S72" i="47"/>
  <c r="F103" i="1"/>
  <c r="F94" i="1"/>
  <c r="F115" i="1"/>
  <c r="F116" i="1" s="1"/>
  <c r="F182" i="1"/>
  <c r="F106" i="1"/>
  <c r="F107" i="1" s="1"/>
  <c r="F97" i="1"/>
  <c r="F98" i="1" s="1"/>
  <c r="S92" i="3" l="1"/>
  <c r="R196" i="3"/>
  <c r="R191" i="3"/>
  <c r="S187" i="3"/>
  <c r="S194" i="3"/>
  <c r="S195" i="3"/>
  <c r="S169" i="2"/>
  <c r="S155" i="2"/>
  <c r="S132" i="2"/>
  <c r="S75" i="46"/>
  <c r="U87" i="46" s="1"/>
  <c r="S133" i="2"/>
  <c r="S76" i="46"/>
  <c r="S89" i="3"/>
  <c r="S129" i="2"/>
  <c r="S185" i="1"/>
  <c r="R134" i="2"/>
  <c r="S91" i="3"/>
  <c r="R77" i="46"/>
  <c r="U183" i="1"/>
  <c r="S131" i="2"/>
  <c r="S90" i="3"/>
  <c r="S88" i="3"/>
  <c r="S57" i="47"/>
  <c r="U66" i="47" s="1"/>
  <c r="S128" i="2"/>
  <c r="S93" i="3"/>
  <c r="S58" i="47"/>
  <c r="U67" i="47" s="1"/>
  <c r="S74" i="46"/>
  <c r="U88" i="46"/>
  <c r="S148" i="2"/>
  <c r="U142" i="2"/>
  <c r="S162" i="2"/>
  <c r="U162" i="2" s="1"/>
  <c r="F67" i="2"/>
  <c r="F65" i="2"/>
  <c r="F69" i="2"/>
  <c r="F66" i="2"/>
  <c r="F68" i="2"/>
  <c r="F70" i="2"/>
  <c r="S185" i="2"/>
  <c r="S186" i="2"/>
  <c r="S187" i="2"/>
  <c r="S188" i="2"/>
  <c r="S189" i="2"/>
  <c r="S184" i="2"/>
  <c r="F82" i="2"/>
  <c r="F84" i="2"/>
  <c r="F80" i="2"/>
  <c r="F81" i="2"/>
  <c r="F79" i="2"/>
  <c r="F83" i="2"/>
  <c r="F73" i="2"/>
  <c r="F74" i="2"/>
  <c r="F76" i="2"/>
  <c r="F72" i="2"/>
  <c r="F75" i="2"/>
  <c r="F77" i="2"/>
  <c r="R190" i="2"/>
  <c r="Q212" i="1"/>
  <c r="Q214" i="1"/>
  <c r="R213" i="1"/>
  <c r="R215" i="1"/>
  <c r="U210" i="1"/>
  <c r="U263" i="1"/>
  <c r="S106" i="46"/>
  <c r="S107" i="46"/>
  <c r="S108" i="46"/>
  <c r="S105" i="46"/>
  <c r="U102" i="46"/>
  <c r="AJ105" i="46"/>
  <c r="AH89" i="46"/>
  <c r="F183" i="1"/>
  <c r="F44" i="46"/>
  <c r="F43" i="46"/>
  <c r="F42" i="46"/>
  <c r="F39" i="46"/>
  <c r="F38" i="46"/>
  <c r="F40" i="46"/>
  <c r="F48" i="46"/>
  <c r="F47" i="46"/>
  <c r="F46" i="46"/>
  <c r="S85" i="46"/>
  <c r="R109" i="46"/>
  <c r="R89" i="46"/>
  <c r="F29" i="47"/>
  <c r="F30" i="47"/>
  <c r="F33" i="47"/>
  <c r="F32" i="47"/>
  <c r="S83" i="47"/>
  <c r="S84" i="47"/>
  <c r="S85" i="47"/>
  <c r="L85" i="47" s="1"/>
  <c r="E85" i="47" s="1"/>
  <c r="F36" i="47"/>
  <c r="F35" i="47"/>
  <c r="F64" i="3"/>
  <c r="F63" i="3"/>
  <c r="F62" i="3"/>
  <c r="F65" i="3"/>
  <c r="F124" i="1"/>
  <c r="F125" i="1" s="1"/>
  <c r="G99" i="1"/>
  <c r="F52" i="3"/>
  <c r="F53" i="3"/>
  <c r="F54" i="3"/>
  <c r="F30" i="24"/>
  <c r="F29" i="24"/>
  <c r="F31" i="24"/>
  <c r="F55" i="3"/>
  <c r="G108" i="1"/>
  <c r="F57" i="3"/>
  <c r="F59" i="3"/>
  <c r="F58" i="3"/>
  <c r="F33" i="24"/>
  <c r="F32" i="24"/>
  <c r="F34" i="24"/>
  <c r="F60" i="3"/>
  <c r="G117" i="1"/>
  <c r="F66" i="3"/>
  <c r="F67" i="3"/>
  <c r="F36" i="24"/>
  <c r="F35" i="24"/>
  <c r="F37" i="24"/>
  <c r="F68" i="3"/>
  <c r="F69" i="3"/>
  <c r="F99" i="1"/>
  <c r="F108" i="1"/>
  <c r="F109" i="1"/>
  <c r="F121" i="1"/>
  <c r="F130" i="1"/>
  <c r="F133" i="1"/>
  <c r="F134" i="1" s="1"/>
  <c r="F100" i="1"/>
  <c r="F179" i="1"/>
  <c r="F112" i="1"/>
  <c r="F45" i="1"/>
  <c r="F222" i="1"/>
  <c r="F118" i="1"/>
  <c r="F48" i="1"/>
  <c r="F49" i="1" s="1"/>
  <c r="S196" i="3" l="1"/>
  <c r="S191" i="3"/>
  <c r="S77" i="46"/>
  <c r="R214" i="1"/>
  <c r="U86" i="46"/>
  <c r="S134" i="2"/>
  <c r="S190" i="2"/>
  <c r="F87" i="2"/>
  <c r="F91" i="2"/>
  <c r="F88" i="2"/>
  <c r="F86" i="2"/>
  <c r="F89" i="2"/>
  <c r="F90" i="2"/>
  <c r="F78" i="2"/>
  <c r="F128" i="2"/>
  <c r="F129" i="2"/>
  <c r="F130" i="2"/>
  <c r="F131" i="2"/>
  <c r="F132" i="2"/>
  <c r="F133" i="2"/>
  <c r="F32" i="2"/>
  <c r="F34" i="2"/>
  <c r="F33" i="2"/>
  <c r="F35" i="2"/>
  <c r="F30" i="2"/>
  <c r="F31" i="2"/>
  <c r="F85" i="2"/>
  <c r="F71" i="2"/>
  <c r="F96" i="2"/>
  <c r="F95" i="2"/>
  <c r="F98" i="2"/>
  <c r="F93" i="2"/>
  <c r="F97" i="2"/>
  <c r="F94" i="2"/>
  <c r="R212" i="1"/>
  <c r="S213" i="1"/>
  <c r="S215" i="1"/>
  <c r="F74" i="46"/>
  <c r="S68" i="47"/>
  <c r="S69" i="47" s="1"/>
  <c r="F57" i="24"/>
  <c r="F93" i="3"/>
  <c r="F90" i="3"/>
  <c r="F88" i="3"/>
  <c r="F185" i="1"/>
  <c r="F56" i="24"/>
  <c r="U105" i="46"/>
  <c r="F55" i="46"/>
  <c r="F54" i="46"/>
  <c r="F56" i="46"/>
  <c r="F20" i="46"/>
  <c r="F19" i="46"/>
  <c r="F18" i="46"/>
  <c r="AI89" i="46"/>
  <c r="F76" i="46"/>
  <c r="F57" i="47"/>
  <c r="F58" i="24"/>
  <c r="F91" i="3"/>
  <c r="G184" i="1"/>
  <c r="F58" i="47"/>
  <c r="F92" i="3"/>
  <c r="F89" i="3"/>
  <c r="F75" i="46"/>
  <c r="F223" i="1"/>
  <c r="F200" i="3" s="1"/>
  <c r="F249" i="1"/>
  <c r="F56" i="3"/>
  <c r="F50" i="46"/>
  <c r="F52" i="46"/>
  <c r="F51" i="46"/>
  <c r="F61" i="3"/>
  <c r="F37" i="47"/>
  <c r="F34" i="47"/>
  <c r="F45" i="46"/>
  <c r="S109" i="46"/>
  <c r="F41" i="46"/>
  <c r="F49" i="46"/>
  <c r="S89" i="46"/>
  <c r="F14" i="47"/>
  <c r="F15" i="47"/>
  <c r="F42" i="47"/>
  <c r="F41" i="47"/>
  <c r="F39" i="47"/>
  <c r="F38" i="47"/>
  <c r="F31" i="47"/>
  <c r="F26" i="3"/>
  <c r="F29" i="3"/>
  <c r="F28" i="3"/>
  <c r="F27" i="3"/>
  <c r="F70" i="3"/>
  <c r="F38" i="24"/>
  <c r="F40" i="24"/>
  <c r="F39" i="24"/>
  <c r="F259" i="1"/>
  <c r="F127" i="1"/>
  <c r="G126" i="1"/>
  <c r="G50" i="1"/>
  <c r="F33" i="3"/>
  <c r="F32" i="3"/>
  <c r="F31" i="3"/>
  <c r="F15" i="24"/>
  <c r="F14" i="24"/>
  <c r="F16" i="24"/>
  <c r="F34" i="3"/>
  <c r="G135" i="1"/>
  <c r="F76" i="3"/>
  <c r="F80" i="3"/>
  <c r="F79" i="3"/>
  <c r="F78" i="3"/>
  <c r="F77" i="3"/>
  <c r="F42" i="24"/>
  <c r="F41" i="24"/>
  <c r="F43" i="24"/>
  <c r="F81" i="3"/>
  <c r="F82" i="3"/>
  <c r="F50" i="1"/>
  <c r="F184" i="1"/>
  <c r="F135" i="1"/>
  <c r="F117" i="1"/>
  <c r="F136" i="1"/>
  <c r="F126" i="1"/>
  <c r="F51" i="1"/>
  <c r="F200" i="1"/>
  <c r="F262" i="1"/>
  <c r="F202" i="3" l="1"/>
  <c r="G202" i="3"/>
  <c r="F201" i="3"/>
  <c r="F205" i="3"/>
  <c r="S214" i="1"/>
  <c r="U214" i="1" s="1"/>
  <c r="S212" i="1"/>
  <c r="U212" i="1" s="1"/>
  <c r="F99" i="2"/>
  <c r="F134" i="2"/>
  <c r="F92" i="2"/>
  <c r="F36" i="2"/>
  <c r="F92" i="46"/>
  <c r="F256" i="1"/>
  <c r="AK105" i="46"/>
  <c r="AJ89" i="46"/>
  <c r="U89" i="46"/>
  <c r="F77" i="46"/>
  <c r="F68" i="24"/>
  <c r="G224" i="1"/>
  <c r="F69" i="24"/>
  <c r="F224" i="1"/>
  <c r="F101" i="3"/>
  <c r="F70" i="47"/>
  <c r="F104" i="3"/>
  <c r="F201" i="1"/>
  <c r="F209" i="1"/>
  <c r="F210" i="1" s="1"/>
  <c r="F105" i="3"/>
  <c r="F103" i="3"/>
  <c r="F90" i="46"/>
  <c r="F91" i="46"/>
  <c r="F225" i="1"/>
  <c r="F106" i="3"/>
  <c r="F70" i="24"/>
  <c r="F102" i="3"/>
  <c r="F71" i="47"/>
  <c r="F263" i="1"/>
  <c r="F289" i="1"/>
  <c r="F290" i="1" s="1"/>
  <c r="F16" i="47"/>
  <c r="F35" i="3"/>
  <c r="F30" i="3"/>
  <c r="F57" i="46"/>
  <c r="F21" i="46"/>
  <c r="F53" i="46"/>
  <c r="F40" i="47"/>
  <c r="F206" i="3" l="1"/>
  <c r="F203" i="3"/>
  <c r="G203" i="3"/>
  <c r="F323" i="1"/>
  <c r="F208" i="2"/>
  <c r="F207" i="2"/>
  <c r="F206" i="2"/>
  <c r="F210" i="2"/>
  <c r="F209" i="2"/>
  <c r="F132" i="3"/>
  <c r="F213" i="3" s="1"/>
  <c r="F205" i="2"/>
  <c r="F90" i="24"/>
  <c r="F118" i="46"/>
  <c r="F120" i="46"/>
  <c r="F89" i="24"/>
  <c r="F92" i="47"/>
  <c r="F119" i="46"/>
  <c r="F93" i="47"/>
  <c r="F321" i="1"/>
  <c r="F150" i="2"/>
  <c r="F154" i="2"/>
  <c r="F153" i="2"/>
  <c r="F130" i="3"/>
  <c r="F184" i="3" s="1"/>
  <c r="F149" i="2"/>
  <c r="F152" i="2"/>
  <c r="F86" i="46"/>
  <c r="F65" i="24"/>
  <c r="F66" i="24"/>
  <c r="F88" i="46"/>
  <c r="F66" i="47"/>
  <c r="F164" i="2"/>
  <c r="F163" i="2"/>
  <c r="F87" i="46"/>
  <c r="F167" i="2"/>
  <c r="F151" i="2"/>
  <c r="F165" i="2"/>
  <c r="F166" i="2"/>
  <c r="F168" i="2"/>
  <c r="F67" i="47"/>
  <c r="F156" i="2"/>
  <c r="F142" i="2"/>
  <c r="F157" i="2"/>
  <c r="F158" i="2"/>
  <c r="F159" i="2"/>
  <c r="F160" i="2"/>
  <c r="F161" i="2"/>
  <c r="F143" i="2"/>
  <c r="F144" i="2"/>
  <c r="F145" i="2"/>
  <c r="F146" i="2"/>
  <c r="F147" i="2"/>
  <c r="F184" i="2"/>
  <c r="F185" i="2"/>
  <c r="F186" i="2"/>
  <c r="F187" i="2"/>
  <c r="F188" i="2"/>
  <c r="F189" i="2"/>
  <c r="G251" i="1"/>
  <c r="F296" i="1"/>
  <c r="F82" i="46"/>
  <c r="F216" i="1"/>
  <c r="F203" i="1"/>
  <c r="F83" i="46"/>
  <c r="F202" i="1"/>
  <c r="F64" i="47"/>
  <c r="F84" i="47"/>
  <c r="F106" i="46"/>
  <c r="F107" i="46"/>
  <c r="F108" i="46"/>
  <c r="AK89" i="46"/>
  <c r="F81" i="24"/>
  <c r="F264" i="1"/>
  <c r="F80" i="24"/>
  <c r="F82" i="24"/>
  <c r="F91" i="24" s="1"/>
  <c r="F113" i="3"/>
  <c r="F62" i="24"/>
  <c r="G202" i="1"/>
  <c r="F114" i="3"/>
  <c r="F83" i="47"/>
  <c r="F105" i="46"/>
  <c r="F84" i="46"/>
  <c r="F265" i="1"/>
  <c r="F64" i="24"/>
  <c r="F63" i="24"/>
  <c r="F115" i="3"/>
  <c r="G264" i="1"/>
  <c r="F63" i="47"/>
  <c r="F93" i="46"/>
  <c r="F251" i="1"/>
  <c r="F72" i="47"/>
  <c r="F112" i="3"/>
  <c r="F85" i="47"/>
  <c r="F216" i="3" l="1"/>
  <c r="F225" i="3"/>
  <c r="F226" i="3"/>
  <c r="F187" i="3"/>
  <c r="F194" i="3"/>
  <c r="F195" i="3"/>
  <c r="F67" i="24"/>
  <c r="F211" i="2"/>
  <c r="F169" i="2"/>
  <c r="F155" i="2"/>
  <c r="F148" i="2"/>
  <c r="F162" i="2"/>
  <c r="F190" i="2"/>
  <c r="F291" i="1"/>
  <c r="F211" i="1"/>
  <c r="G211" i="1"/>
  <c r="F85" i="46"/>
  <c r="F89" i="46"/>
  <c r="G291" i="1"/>
  <c r="F109" i="46"/>
  <c r="F227" i="3" l="1"/>
  <c r="F220" i="3"/>
  <c r="G220" i="3"/>
  <c r="F196" i="3"/>
  <c r="G191" i="3"/>
  <c r="F191" i="3"/>
  <c r="F94" i="47"/>
  <c r="F95" i="47" s="1"/>
  <c r="F121" i="46"/>
  <c r="X105" i="46"/>
  <c r="X89" i="46" l="1"/>
  <c r="S265" i="1"/>
  <c r="S113" i="3"/>
  <c r="S114" i="3"/>
  <c r="S112" i="3"/>
  <c r="S115" i="3"/>
  <c r="L114" i="3"/>
  <c r="L115" i="3"/>
  <c r="L113" i="3"/>
  <c r="L265" i="1"/>
  <c r="L112" i="3"/>
  <c r="O115" i="3"/>
  <c r="O113" i="3"/>
  <c r="O114" i="3"/>
  <c r="O112" i="3"/>
  <c r="O265" i="1"/>
  <c r="P265" i="1"/>
  <c r="P112" i="3"/>
  <c r="P114" i="3"/>
  <c r="P115" i="3"/>
  <c r="P113" i="3"/>
  <c r="R114" i="3"/>
  <c r="R113" i="3"/>
  <c r="R265" i="1"/>
  <c r="R115" i="3"/>
  <c r="R112" i="3"/>
  <c r="N115" i="3"/>
  <c r="N112" i="3"/>
  <c r="N114" i="3"/>
  <c r="N113" i="3"/>
  <c r="N265" i="1"/>
  <c r="Q114" i="3"/>
  <c r="Q112" i="3"/>
  <c r="Q265" i="1"/>
  <c r="Q115" i="3"/>
  <c r="Q113" i="3"/>
  <c r="M112" i="3"/>
  <c r="M265" i="1"/>
  <c r="M114" i="3"/>
  <c r="M115" i="3"/>
  <c r="M113" i="3"/>
  <c r="X94" i="47" l="1"/>
  <c r="X121" i="46"/>
  <c r="I76" i="24"/>
  <c r="I75" i="24"/>
  <c r="I74" i="24"/>
  <c r="I243" i="1"/>
  <c r="S243" i="1" l="1"/>
  <c r="M243" i="1"/>
  <c r="L243" i="1"/>
  <c r="J243" i="1"/>
  <c r="O243" i="1"/>
  <c r="N243" i="1"/>
  <c r="Q243" i="1"/>
  <c r="K243" i="1"/>
  <c r="R243" i="1"/>
  <c r="P243" i="1"/>
  <c r="P253" i="1" l="1"/>
  <c r="P255" i="1"/>
  <c r="N253" i="1"/>
  <c r="N255" i="1"/>
  <c r="L253" i="1"/>
  <c r="L255" i="1"/>
  <c r="S253" i="1"/>
  <c r="S255" i="1"/>
  <c r="Q253" i="1"/>
  <c r="Q255" i="1"/>
  <c r="O253" i="1"/>
  <c r="O255" i="1"/>
  <c r="R253" i="1"/>
  <c r="R255" i="1"/>
  <c r="M255" i="1"/>
  <c r="M253" i="1"/>
  <c r="I70" i="24" l="1"/>
  <c r="I104" i="3"/>
  <c r="I103" i="3"/>
  <c r="I102" i="3"/>
  <c r="I105" i="3"/>
  <c r="I106" i="3"/>
  <c r="I101" i="3"/>
  <c r="I69" i="24"/>
  <c r="I68" i="24"/>
  <c r="I225" i="1"/>
  <c r="T250" i="1" l="1"/>
  <c r="I251" i="1"/>
  <c r="I44" i="24" l="1"/>
  <c r="I45" i="24"/>
  <c r="I145" i="1"/>
  <c r="I71" i="3"/>
  <c r="I73" i="3"/>
  <c r="I72" i="3"/>
  <c r="I75" i="3"/>
  <c r="I74" i="3"/>
  <c r="I68" i="46" l="1"/>
  <c r="I67" i="46"/>
  <c r="I66" i="46"/>
  <c r="I51" i="47"/>
  <c r="I50" i="47"/>
  <c r="I51" i="24"/>
  <c r="I52" i="24"/>
  <c r="I50" i="24"/>
  <c r="I163" i="1"/>
  <c r="I69" i="46" l="1"/>
  <c r="I52" i="47"/>
  <c r="J26" i="3" l="1"/>
  <c r="J28" i="3"/>
  <c r="J27" i="3"/>
  <c r="J29" i="3"/>
  <c r="J30" i="3" l="1"/>
  <c r="K26" i="3"/>
  <c r="K28" i="3"/>
  <c r="K27" i="3"/>
  <c r="K29" i="3"/>
  <c r="K30" i="3" l="1"/>
  <c r="L27" i="3"/>
  <c r="L29" i="3"/>
  <c r="L26" i="3"/>
  <c r="L28" i="3"/>
  <c r="L30" i="3" l="1"/>
  <c r="M27" i="3"/>
  <c r="M29" i="3"/>
  <c r="M26" i="3"/>
  <c r="M28" i="3"/>
  <c r="M30" i="3" l="1"/>
  <c r="N26" i="3"/>
  <c r="N28" i="3"/>
  <c r="N27" i="3"/>
  <c r="N29" i="3"/>
  <c r="N30" i="3" l="1"/>
  <c r="O26" i="3"/>
  <c r="O28" i="3"/>
  <c r="O27" i="3"/>
  <c r="O29" i="3"/>
  <c r="O30" i="3" l="1"/>
  <c r="P27" i="3"/>
  <c r="P29" i="3"/>
  <c r="P26" i="3"/>
  <c r="P28" i="3"/>
  <c r="P30" i="3" l="1"/>
  <c r="Q27" i="3"/>
  <c r="Q29" i="3"/>
  <c r="Q26" i="3"/>
  <c r="Q28" i="3"/>
  <c r="Q30" i="3" l="1"/>
  <c r="R26" i="3"/>
  <c r="R28" i="3"/>
  <c r="R27" i="3"/>
  <c r="R29" i="3"/>
  <c r="R30" i="3" l="1"/>
  <c r="S26" i="3"/>
  <c r="S28" i="3"/>
  <c r="S27" i="3"/>
  <c r="S29" i="3"/>
  <c r="J49" i="1"/>
  <c r="I32" i="3"/>
  <c r="I51" i="1"/>
  <c r="I16" i="24"/>
  <c r="I33" i="3"/>
  <c r="I15" i="24"/>
  <c r="I31" i="3"/>
  <c r="I34" i="3"/>
  <c r="I14" i="24"/>
  <c r="J30" i="2" l="1"/>
  <c r="J31" i="2"/>
  <c r="J32" i="2"/>
  <c r="J33" i="2"/>
  <c r="J34" i="2"/>
  <c r="J35" i="2"/>
  <c r="J20" i="46"/>
  <c r="J19" i="46"/>
  <c r="J18" i="46"/>
  <c r="S30" i="3"/>
  <c r="I35" i="3"/>
  <c r="J51" i="1"/>
  <c r="J14" i="47"/>
  <c r="J15" i="47"/>
  <c r="J34" i="3"/>
  <c r="J33" i="3"/>
  <c r="K49" i="1"/>
  <c r="J31" i="3"/>
  <c r="J32" i="3"/>
  <c r="K30" i="2" l="1"/>
  <c r="K35" i="2"/>
  <c r="K34" i="2"/>
  <c r="K32" i="2"/>
  <c r="K33" i="2"/>
  <c r="K31" i="2"/>
  <c r="J36" i="2"/>
  <c r="K20" i="46"/>
  <c r="K19" i="46"/>
  <c r="K18" i="46"/>
  <c r="J35" i="3"/>
  <c r="J21" i="46"/>
  <c r="K14" i="47"/>
  <c r="K15" i="47"/>
  <c r="J16" i="47"/>
  <c r="K51" i="1"/>
  <c r="K31" i="3"/>
  <c r="K34" i="3"/>
  <c r="L49" i="1"/>
  <c r="K32" i="3"/>
  <c r="K33" i="3"/>
  <c r="L31" i="2" l="1"/>
  <c r="L33" i="2"/>
  <c r="L35" i="2"/>
  <c r="L32" i="2"/>
  <c r="L30" i="2"/>
  <c r="L34" i="2"/>
  <c r="K36" i="2"/>
  <c r="L18" i="46"/>
  <c r="L20" i="46"/>
  <c r="L19" i="46"/>
  <c r="K35" i="3"/>
  <c r="K21" i="46"/>
  <c r="K16" i="47"/>
  <c r="L15" i="47"/>
  <c r="L14" i="47"/>
  <c r="L31" i="3"/>
  <c r="L33" i="3"/>
  <c r="M49" i="1"/>
  <c r="L34" i="3"/>
  <c r="L32" i="3"/>
  <c r="L51" i="1"/>
  <c r="M31" i="2" l="1"/>
  <c r="M33" i="2"/>
  <c r="M35" i="2"/>
  <c r="M34" i="2"/>
  <c r="M30" i="2"/>
  <c r="M32" i="2"/>
  <c r="L36" i="2"/>
  <c r="M19" i="46"/>
  <c r="M18" i="46"/>
  <c r="M20" i="46"/>
  <c r="L35" i="3"/>
  <c r="L21" i="46"/>
  <c r="M14" i="47"/>
  <c r="M15" i="47"/>
  <c r="L16" i="47"/>
  <c r="M34" i="3"/>
  <c r="N49" i="1"/>
  <c r="M31" i="3"/>
  <c r="M33" i="3"/>
  <c r="M51" i="1"/>
  <c r="M32" i="3"/>
  <c r="M36" i="2" l="1"/>
  <c r="N31" i="2"/>
  <c r="N33" i="2"/>
  <c r="N35" i="2"/>
  <c r="N32" i="2"/>
  <c r="N34" i="2"/>
  <c r="N30" i="2"/>
  <c r="N20" i="46"/>
  <c r="N19" i="46"/>
  <c r="N18" i="46"/>
  <c r="M35" i="3"/>
  <c r="M21" i="46"/>
  <c r="N51" i="1"/>
  <c r="N14" i="47"/>
  <c r="N15" i="47"/>
  <c r="M16" i="47"/>
  <c r="N33" i="3"/>
  <c r="N34" i="3"/>
  <c r="O49" i="1"/>
  <c r="N32" i="3"/>
  <c r="N31" i="3"/>
  <c r="N36" i="2" l="1"/>
  <c r="O32" i="2"/>
  <c r="O33" i="2"/>
  <c r="O35" i="2"/>
  <c r="O31" i="2"/>
  <c r="O30" i="2"/>
  <c r="O34" i="2"/>
  <c r="O20" i="46"/>
  <c r="O19" i="46"/>
  <c r="O18" i="46"/>
  <c r="N35" i="3"/>
  <c r="N21" i="46"/>
  <c r="O34" i="3"/>
  <c r="O14" i="47"/>
  <c r="O15" i="47"/>
  <c r="N16" i="47"/>
  <c r="O32" i="3"/>
  <c r="O31" i="3"/>
  <c r="O51" i="1"/>
  <c r="P49" i="1"/>
  <c r="O33" i="3"/>
  <c r="O36" i="2" l="1"/>
  <c r="P32" i="2"/>
  <c r="P34" i="2"/>
  <c r="P31" i="2"/>
  <c r="P30" i="2"/>
  <c r="P33" i="2"/>
  <c r="P35" i="2"/>
  <c r="P18" i="46"/>
  <c r="P20" i="46"/>
  <c r="P19" i="46"/>
  <c r="O35" i="3"/>
  <c r="O21" i="46"/>
  <c r="O16" i="47"/>
  <c r="P15" i="47"/>
  <c r="P14" i="47"/>
  <c r="P33" i="3"/>
  <c r="P34" i="3"/>
  <c r="P32" i="3"/>
  <c r="P51" i="1"/>
  <c r="P31" i="3"/>
  <c r="Q49" i="1"/>
  <c r="P36" i="2" l="1"/>
  <c r="Q31" i="2"/>
  <c r="Q32" i="2"/>
  <c r="Q33" i="2"/>
  <c r="Q34" i="2"/>
  <c r="Q35" i="2"/>
  <c r="Q30" i="2"/>
  <c r="Q19" i="46"/>
  <c r="Q18" i="46"/>
  <c r="Q20" i="46"/>
  <c r="P35" i="3"/>
  <c r="P21" i="46"/>
  <c r="Q14" i="47"/>
  <c r="Q15" i="47"/>
  <c r="P16" i="47"/>
  <c r="R49" i="1"/>
  <c r="Q33" i="3"/>
  <c r="Q34" i="3"/>
  <c r="Q51" i="1"/>
  <c r="Q31" i="3"/>
  <c r="Q32" i="3"/>
  <c r="Q36" i="2" l="1"/>
  <c r="R51" i="1"/>
  <c r="R30" i="2"/>
  <c r="R31" i="2"/>
  <c r="R32" i="2"/>
  <c r="R33" i="2"/>
  <c r="R34" i="2"/>
  <c r="R35" i="2"/>
  <c r="R32" i="3"/>
  <c r="R20" i="46"/>
  <c r="R19" i="46"/>
  <c r="R18" i="46"/>
  <c r="R31" i="3"/>
  <c r="R33" i="3"/>
  <c r="S49" i="1"/>
  <c r="R34" i="3"/>
  <c r="Q35" i="3"/>
  <c r="Q21" i="46"/>
  <c r="R15" i="47"/>
  <c r="R14" i="47"/>
  <c r="Q16" i="47"/>
  <c r="R36" i="2" l="1"/>
  <c r="S30" i="2"/>
  <c r="S32" i="2"/>
  <c r="S34" i="2"/>
  <c r="S33" i="2"/>
  <c r="S31" i="2"/>
  <c r="S35" i="2"/>
  <c r="S20" i="46"/>
  <c r="S19" i="46"/>
  <c r="S18" i="46"/>
  <c r="U49" i="1"/>
  <c r="S33" i="3"/>
  <c r="R35" i="3"/>
  <c r="S14" i="47"/>
  <c r="S34" i="3"/>
  <c r="S32" i="3"/>
  <c r="S31" i="3"/>
  <c r="S15" i="47"/>
  <c r="S51" i="1"/>
  <c r="R21" i="46"/>
  <c r="R16" i="47"/>
  <c r="I37" i="3"/>
  <c r="I38" i="3"/>
  <c r="I36" i="3"/>
  <c r="I40" i="3"/>
  <c r="I39" i="3"/>
  <c r="S36" i="2" l="1"/>
  <c r="S21" i="46"/>
  <c r="S16" i="47"/>
  <c r="S35" i="3"/>
  <c r="I41" i="3"/>
  <c r="J40" i="3"/>
  <c r="J38" i="3"/>
  <c r="J36" i="3"/>
  <c r="J39" i="3"/>
  <c r="J37" i="3"/>
  <c r="J41" i="3" l="1"/>
  <c r="K37" i="3"/>
  <c r="K40" i="3"/>
  <c r="K38" i="3"/>
  <c r="K36" i="3"/>
  <c r="K39" i="3"/>
  <c r="K41" i="3" l="1"/>
  <c r="L38" i="3"/>
  <c r="L39" i="3"/>
  <c r="L36" i="3"/>
  <c r="L40" i="3"/>
  <c r="L37" i="3"/>
  <c r="L41" i="3" l="1"/>
  <c r="M40" i="3"/>
  <c r="M39" i="3"/>
  <c r="M38" i="3"/>
  <c r="M36" i="3"/>
  <c r="M37" i="3"/>
  <c r="M41" i="3" l="1"/>
  <c r="N36" i="3"/>
  <c r="N39" i="3"/>
  <c r="N40" i="3"/>
  <c r="N38" i="3"/>
  <c r="N37" i="3"/>
  <c r="N41" i="3" l="1"/>
  <c r="O40" i="3"/>
  <c r="O37" i="3"/>
  <c r="O39" i="3"/>
  <c r="O38" i="3"/>
  <c r="O36" i="3"/>
  <c r="O41" i="3" l="1"/>
  <c r="P40" i="3"/>
  <c r="P39" i="3"/>
  <c r="P38" i="3"/>
  <c r="P37" i="3"/>
  <c r="P36" i="3"/>
  <c r="P41" i="3" l="1"/>
  <c r="Q38" i="3"/>
  <c r="Q36" i="3"/>
  <c r="Q40" i="3"/>
  <c r="Q39" i="3"/>
  <c r="Q37" i="3"/>
  <c r="Q41" i="3" l="1"/>
  <c r="R39" i="3"/>
  <c r="R37" i="3"/>
  <c r="R38" i="3"/>
  <c r="R40" i="3"/>
  <c r="R36" i="3"/>
  <c r="R41" i="3" l="1"/>
  <c r="S38" i="3"/>
  <c r="S39" i="3"/>
  <c r="S36" i="3"/>
  <c r="S37" i="3"/>
  <c r="S40" i="3"/>
  <c r="S41" i="3" l="1"/>
  <c r="J67" i="1"/>
  <c r="I21" i="24"/>
  <c r="I22" i="24"/>
  <c r="I69" i="1"/>
  <c r="I20" i="24"/>
  <c r="K67" i="1" l="1"/>
  <c r="J44" i="2"/>
  <c r="J45" i="2"/>
  <c r="J49" i="2"/>
  <c r="J48" i="2"/>
  <c r="J46" i="2"/>
  <c r="J47" i="2"/>
  <c r="J28" i="46"/>
  <c r="J27" i="46"/>
  <c r="J26" i="46"/>
  <c r="J21" i="47"/>
  <c r="J20" i="47"/>
  <c r="J69" i="1"/>
  <c r="J50" i="2" l="1"/>
  <c r="L67" i="1"/>
  <c r="K45" i="2"/>
  <c r="K44" i="2"/>
  <c r="K49" i="2"/>
  <c r="K46" i="2"/>
  <c r="K47" i="2"/>
  <c r="K48" i="2"/>
  <c r="K26" i="46"/>
  <c r="K28" i="46"/>
  <c r="K27" i="46"/>
  <c r="J25" i="46"/>
  <c r="J29" i="46"/>
  <c r="J22" i="47"/>
  <c r="K20" i="47"/>
  <c r="K21" i="47"/>
  <c r="K69" i="1"/>
  <c r="M67" i="1" l="1"/>
  <c r="L46" i="2"/>
  <c r="L48" i="2"/>
  <c r="L49" i="2"/>
  <c r="L45" i="2"/>
  <c r="L44" i="2"/>
  <c r="L47" i="2"/>
  <c r="K50" i="2"/>
  <c r="L27" i="46"/>
  <c r="L26" i="46"/>
  <c r="L28" i="46"/>
  <c r="K29" i="46"/>
  <c r="K25" i="46"/>
  <c r="L20" i="47"/>
  <c r="L21" i="47"/>
  <c r="K22" i="47"/>
  <c r="L69" i="1"/>
  <c r="N67" i="1" l="1"/>
  <c r="M46" i="2"/>
  <c r="M48" i="2"/>
  <c r="M49" i="2"/>
  <c r="M45" i="2"/>
  <c r="M44" i="2"/>
  <c r="M47" i="2"/>
  <c r="L50" i="2"/>
  <c r="M28" i="46"/>
  <c r="M27" i="46"/>
  <c r="M26" i="46"/>
  <c r="L25" i="46"/>
  <c r="L29" i="46"/>
  <c r="M21" i="47"/>
  <c r="M20" i="47"/>
  <c r="L22" i="47"/>
  <c r="M69" i="1"/>
  <c r="O67" i="1" l="1"/>
  <c r="N47" i="2"/>
  <c r="N49" i="2"/>
  <c r="N46" i="2"/>
  <c r="N44" i="2"/>
  <c r="N45" i="2"/>
  <c r="N48" i="2"/>
  <c r="M50" i="2"/>
  <c r="N28" i="46"/>
  <c r="N27" i="46"/>
  <c r="N26" i="46"/>
  <c r="M25" i="46"/>
  <c r="M29" i="46"/>
  <c r="M22" i="47"/>
  <c r="N21" i="47"/>
  <c r="N20" i="47"/>
  <c r="N69" i="1"/>
  <c r="N50" i="2" l="1"/>
  <c r="P67" i="1"/>
  <c r="O49" i="2"/>
  <c r="O48" i="2"/>
  <c r="O44" i="2"/>
  <c r="O47" i="2"/>
  <c r="O46" i="2"/>
  <c r="O45" i="2"/>
  <c r="O26" i="46"/>
  <c r="O28" i="46"/>
  <c r="O27" i="46"/>
  <c r="N25" i="46"/>
  <c r="N29" i="46"/>
  <c r="O20" i="47"/>
  <c r="O21" i="47"/>
  <c r="N22" i="47"/>
  <c r="O69" i="1"/>
  <c r="Q67" i="1" l="1"/>
  <c r="P48" i="2"/>
  <c r="P47" i="2"/>
  <c r="P46" i="2"/>
  <c r="P45" i="2"/>
  <c r="P44" i="2"/>
  <c r="P49" i="2"/>
  <c r="O50" i="2"/>
  <c r="P27" i="46"/>
  <c r="P26" i="46"/>
  <c r="P28" i="46"/>
  <c r="O25" i="46"/>
  <c r="O29" i="46"/>
  <c r="O22" i="47"/>
  <c r="P20" i="47"/>
  <c r="P21" i="47"/>
  <c r="P69" i="1"/>
  <c r="P50" i="2" l="1"/>
  <c r="R67" i="1"/>
  <c r="Q45" i="2"/>
  <c r="Q46" i="2"/>
  <c r="Q47" i="2"/>
  <c r="Q48" i="2"/>
  <c r="Q49" i="2"/>
  <c r="Q44" i="2"/>
  <c r="Q28" i="46"/>
  <c r="Q27" i="46"/>
  <c r="Q26" i="46"/>
  <c r="Q69" i="1"/>
  <c r="P29" i="46"/>
  <c r="P25" i="46"/>
  <c r="Q20" i="47"/>
  <c r="Q21" i="47"/>
  <c r="P22" i="47"/>
  <c r="S67" i="1" l="1"/>
  <c r="R44" i="2"/>
  <c r="R45" i="2"/>
  <c r="R47" i="2"/>
  <c r="R48" i="2"/>
  <c r="R49" i="2"/>
  <c r="R46" i="2"/>
  <c r="Q50" i="2"/>
  <c r="R21" i="47"/>
  <c r="R28" i="46"/>
  <c r="R27" i="46"/>
  <c r="R26" i="46"/>
  <c r="R69" i="1"/>
  <c r="R20" i="47"/>
  <c r="Q25" i="46"/>
  <c r="R25" i="46"/>
  <c r="Q29" i="46"/>
  <c r="Q22" i="47"/>
  <c r="R50" i="2" l="1"/>
  <c r="S45" i="2"/>
  <c r="S47" i="2"/>
  <c r="S44" i="2"/>
  <c r="S46" i="2"/>
  <c r="S49" i="2"/>
  <c r="S48" i="2"/>
  <c r="R22" i="47"/>
  <c r="S26" i="46"/>
  <c r="S28" i="46"/>
  <c r="S27" i="46"/>
  <c r="S21" i="47"/>
  <c r="U67" i="1"/>
  <c r="S69" i="1"/>
  <c r="S20" i="47"/>
  <c r="R29" i="46"/>
  <c r="S25" i="46"/>
  <c r="U44" i="2" l="1"/>
  <c r="S50" i="2"/>
  <c r="U45" i="2"/>
  <c r="S22" i="47"/>
  <c r="S29" i="46"/>
  <c r="T98" i="1" l="1"/>
  <c r="I39" i="46" l="1"/>
  <c r="I40" i="46"/>
  <c r="I38" i="46"/>
  <c r="I30" i="47"/>
  <c r="I29" i="47"/>
  <c r="E35" i="4"/>
  <c r="E36" i="4"/>
  <c r="I29" i="24"/>
  <c r="I53" i="3"/>
  <c r="I30" i="24"/>
  <c r="I55" i="3"/>
  <c r="I100" i="1"/>
  <c r="I54" i="3"/>
  <c r="I52" i="3"/>
  <c r="J98" i="1"/>
  <c r="I31" i="24"/>
  <c r="J65" i="2" l="1"/>
  <c r="J66" i="2"/>
  <c r="J70" i="2"/>
  <c r="J68" i="2"/>
  <c r="J67" i="2"/>
  <c r="J69" i="2"/>
  <c r="I41" i="46"/>
  <c r="I56" i="3"/>
  <c r="J38" i="46"/>
  <c r="J40" i="46"/>
  <c r="J39" i="46"/>
  <c r="J30" i="47"/>
  <c r="J29" i="47"/>
  <c r="I31" i="47"/>
  <c r="J53" i="3"/>
  <c r="J100" i="1"/>
  <c r="J55" i="3"/>
  <c r="K98" i="1"/>
  <c r="J54" i="3"/>
  <c r="J52" i="3"/>
  <c r="J71" i="2" l="1"/>
  <c r="K68" i="2"/>
  <c r="K70" i="2"/>
  <c r="K66" i="2"/>
  <c r="K67" i="2"/>
  <c r="K65" i="2"/>
  <c r="K69" i="2"/>
  <c r="J41" i="46"/>
  <c r="J56" i="3"/>
  <c r="K38" i="46"/>
  <c r="K39" i="46"/>
  <c r="K40" i="46"/>
  <c r="K30" i="47"/>
  <c r="K29" i="47"/>
  <c r="J31" i="47"/>
  <c r="K54" i="3"/>
  <c r="K55" i="3"/>
  <c r="K52" i="3"/>
  <c r="K53" i="3"/>
  <c r="L98" i="1"/>
  <c r="K100" i="1"/>
  <c r="L67" i="2" l="1"/>
  <c r="L66" i="2"/>
  <c r="L68" i="2"/>
  <c r="L70" i="2"/>
  <c r="L65" i="2"/>
  <c r="L69" i="2"/>
  <c r="K71" i="2"/>
  <c r="K56" i="3"/>
  <c r="L39" i="46"/>
  <c r="L38" i="46"/>
  <c r="L40" i="46"/>
  <c r="K41" i="46"/>
  <c r="L29" i="47"/>
  <c r="L30" i="47"/>
  <c r="K31" i="47"/>
  <c r="L55" i="3"/>
  <c r="L54" i="3"/>
  <c r="L100" i="1"/>
  <c r="L53" i="3"/>
  <c r="L52" i="3"/>
  <c r="M98" i="1"/>
  <c r="L71" i="2" l="1"/>
  <c r="M65" i="2"/>
  <c r="M66" i="2"/>
  <c r="M68" i="2"/>
  <c r="M70" i="2"/>
  <c r="M69" i="2"/>
  <c r="M67" i="2"/>
  <c r="M39" i="46"/>
  <c r="M38" i="46"/>
  <c r="M40" i="46"/>
  <c r="L56" i="3"/>
  <c r="L41" i="46"/>
  <c r="M30" i="47"/>
  <c r="M29" i="47"/>
  <c r="L31" i="47"/>
  <c r="M52" i="3"/>
  <c r="M54" i="3"/>
  <c r="M55" i="3"/>
  <c r="N98" i="1"/>
  <c r="M100" i="1"/>
  <c r="M53" i="3"/>
  <c r="N68" i="2" l="1"/>
  <c r="N66" i="2"/>
  <c r="N69" i="2"/>
  <c r="N70" i="2"/>
  <c r="N67" i="2"/>
  <c r="N65" i="2"/>
  <c r="M71" i="2"/>
  <c r="N39" i="46"/>
  <c r="N38" i="46"/>
  <c r="N40" i="46"/>
  <c r="M56" i="3"/>
  <c r="M41" i="46"/>
  <c r="N30" i="47"/>
  <c r="N29" i="47"/>
  <c r="M31" i="47"/>
  <c r="N52" i="3"/>
  <c r="N55" i="3"/>
  <c r="N54" i="3"/>
  <c r="N100" i="1"/>
  <c r="N53" i="3"/>
  <c r="O98" i="1"/>
  <c r="N71" i="2" l="1"/>
  <c r="O69" i="2"/>
  <c r="O67" i="2"/>
  <c r="O65" i="2"/>
  <c r="O68" i="2"/>
  <c r="O66" i="2"/>
  <c r="O70" i="2"/>
  <c r="O38" i="46"/>
  <c r="O40" i="46"/>
  <c r="O39" i="46"/>
  <c r="N56" i="3"/>
  <c r="N41" i="46"/>
  <c r="N31" i="47"/>
  <c r="O30" i="47"/>
  <c r="O29" i="47"/>
  <c r="O53" i="3"/>
  <c r="O52" i="3"/>
  <c r="O55" i="3"/>
  <c r="O100" i="1"/>
  <c r="O54" i="3"/>
  <c r="P98" i="1"/>
  <c r="P69" i="2" l="1"/>
  <c r="P67" i="2"/>
  <c r="P65" i="2"/>
  <c r="P68" i="2"/>
  <c r="P70" i="2"/>
  <c r="P66" i="2"/>
  <c r="O71" i="2"/>
  <c r="P39" i="46"/>
  <c r="P38" i="46"/>
  <c r="P40" i="46"/>
  <c r="O56" i="3"/>
  <c r="O41" i="46"/>
  <c r="P29" i="47"/>
  <c r="P30" i="47"/>
  <c r="O31" i="47"/>
  <c r="P100" i="1"/>
  <c r="P55" i="3"/>
  <c r="P52" i="3"/>
  <c r="P54" i="3"/>
  <c r="Q98" i="1"/>
  <c r="P53" i="3"/>
  <c r="Q66" i="2" l="1"/>
  <c r="Q67" i="2"/>
  <c r="Q68" i="2"/>
  <c r="Q69" i="2"/>
  <c r="Q70" i="2"/>
  <c r="Q65" i="2"/>
  <c r="P71" i="2"/>
  <c r="P56" i="3"/>
  <c r="Q40" i="46"/>
  <c r="Q38" i="46"/>
  <c r="Q39" i="46"/>
  <c r="P41" i="46"/>
  <c r="Q30" i="47"/>
  <c r="Q29" i="47"/>
  <c r="P31" i="47"/>
  <c r="Q100" i="1"/>
  <c r="Q53" i="3"/>
  <c r="Q54" i="3"/>
  <c r="Q52" i="3"/>
  <c r="Q55" i="3"/>
  <c r="R98" i="1"/>
  <c r="Q71" i="2" l="1"/>
  <c r="R65" i="2"/>
  <c r="R67" i="2"/>
  <c r="R69" i="2"/>
  <c r="R70" i="2"/>
  <c r="R68" i="2"/>
  <c r="R66" i="2"/>
  <c r="Q56" i="3"/>
  <c r="R38" i="46"/>
  <c r="R39" i="46"/>
  <c r="R40" i="46"/>
  <c r="Q41" i="46"/>
  <c r="R30" i="47"/>
  <c r="R29" i="47"/>
  <c r="Q31" i="47"/>
  <c r="R53" i="3"/>
  <c r="R52" i="3"/>
  <c r="R54" i="3"/>
  <c r="R55" i="3"/>
  <c r="R100" i="1"/>
  <c r="S98" i="1"/>
  <c r="U98" i="1" l="1"/>
  <c r="S66" i="2"/>
  <c r="S70" i="2"/>
  <c r="S67" i="2"/>
  <c r="S69" i="2"/>
  <c r="S65" i="2"/>
  <c r="S68" i="2"/>
  <c r="R71" i="2"/>
  <c r="R56" i="3"/>
  <c r="S38" i="46"/>
  <c r="S40" i="46"/>
  <c r="S39" i="46"/>
  <c r="R41" i="46"/>
  <c r="R31" i="47"/>
  <c r="S30" i="47"/>
  <c r="S29" i="47"/>
  <c r="S53" i="3"/>
  <c r="S55" i="3"/>
  <c r="S54" i="3"/>
  <c r="S52" i="3"/>
  <c r="S100" i="1"/>
  <c r="T107" i="1"/>
  <c r="S71" i="2" l="1"/>
  <c r="S41" i="46"/>
  <c r="S56" i="3"/>
  <c r="I44" i="46"/>
  <c r="I43" i="46"/>
  <c r="I42" i="46"/>
  <c r="I32" i="47"/>
  <c r="I33" i="47"/>
  <c r="S31" i="47"/>
  <c r="J109" i="1"/>
  <c r="E38" i="4"/>
  <c r="E37" i="4"/>
  <c r="I59" i="3"/>
  <c r="I60" i="3"/>
  <c r="I34" i="24"/>
  <c r="I109" i="1"/>
  <c r="I57" i="3"/>
  <c r="I33" i="24"/>
  <c r="I32" i="24"/>
  <c r="I58" i="3"/>
  <c r="J57" i="3" l="1"/>
  <c r="J60" i="3"/>
  <c r="I45" i="46"/>
  <c r="K107" i="1"/>
  <c r="J58" i="3"/>
  <c r="I61" i="3"/>
  <c r="J44" i="46"/>
  <c r="J42" i="46"/>
  <c r="J43" i="46"/>
  <c r="J59" i="3"/>
  <c r="J32" i="47"/>
  <c r="J33" i="47"/>
  <c r="I34" i="47"/>
  <c r="K44" i="46" l="1"/>
  <c r="K74" i="2"/>
  <c r="K72" i="2"/>
  <c r="K77" i="2"/>
  <c r="K76" i="2"/>
  <c r="K73" i="2"/>
  <c r="K75" i="2"/>
  <c r="K58" i="3"/>
  <c r="K60" i="3"/>
  <c r="K59" i="3"/>
  <c r="K109" i="1"/>
  <c r="L107" i="1"/>
  <c r="K57" i="3"/>
  <c r="K33" i="47"/>
  <c r="K43" i="46"/>
  <c r="J61" i="3"/>
  <c r="K32" i="47"/>
  <c r="K42" i="46"/>
  <c r="J45" i="46"/>
  <c r="J34" i="47"/>
  <c r="L42" i="46" l="1"/>
  <c r="L76" i="2"/>
  <c r="L77" i="2"/>
  <c r="L73" i="2"/>
  <c r="L75" i="2"/>
  <c r="L74" i="2"/>
  <c r="L72" i="2"/>
  <c r="K78" i="2"/>
  <c r="L60" i="3"/>
  <c r="L32" i="47"/>
  <c r="L43" i="46"/>
  <c r="M107" i="1"/>
  <c r="K34" i="47"/>
  <c r="K61" i="3"/>
  <c r="L59" i="3"/>
  <c r="L109" i="1"/>
  <c r="L44" i="46"/>
  <c r="L58" i="3"/>
  <c r="L57" i="3"/>
  <c r="L33" i="47"/>
  <c r="K45" i="46"/>
  <c r="L78" i="2" l="1"/>
  <c r="M42" i="46"/>
  <c r="M73" i="2"/>
  <c r="M75" i="2"/>
  <c r="M77" i="2"/>
  <c r="M76" i="2"/>
  <c r="M72" i="2"/>
  <c r="M74" i="2"/>
  <c r="L34" i="47"/>
  <c r="L45" i="46"/>
  <c r="M59" i="3"/>
  <c r="M109" i="1"/>
  <c r="M57" i="3"/>
  <c r="M33" i="47"/>
  <c r="M58" i="3"/>
  <c r="M43" i="46"/>
  <c r="N107" i="1"/>
  <c r="M32" i="47"/>
  <c r="M44" i="46"/>
  <c r="M60" i="3"/>
  <c r="L61" i="3"/>
  <c r="N33" i="47" l="1"/>
  <c r="N73" i="2"/>
  <c r="N77" i="2"/>
  <c r="N75" i="2"/>
  <c r="N76" i="2"/>
  <c r="N72" i="2"/>
  <c r="N74" i="2"/>
  <c r="M78" i="2"/>
  <c r="N44" i="46"/>
  <c r="N59" i="3"/>
  <c r="N57" i="3"/>
  <c r="N32" i="47"/>
  <c r="N42" i="46"/>
  <c r="M34" i="47"/>
  <c r="N109" i="1"/>
  <c r="N60" i="3"/>
  <c r="N58" i="3"/>
  <c r="N43" i="46"/>
  <c r="O107" i="1"/>
  <c r="M45" i="46"/>
  <c r="M61" i="3"/>
  <c r="N34" i="47" l="1"/>
  <c r="N78" i="2"/>
  <c r="O43" i="46"/>
  <c r="O73" i="2"/>
  <c r="O75" i="2"/>
  <c r="O77" i="2"/>
  <c r="O74" i="2"/>
  <c r="O72" i="2"/>
  <c r="O76" i="2"/>
  <c r="O58" i="3"/>
  <c r="O109" i="1"/>
  <c r="P107" i="1"/>
  <c r="O33" i="47"/>
  <c r="N45" i="46"/>
  <c r="O59" i="3"/>
  <c r="O57" i="3"/>
  <c r="O60" i="3"/>
  <c r="O42" i="46"/>
  <c r="N61" i="3"/>
  <c r="O44" i="46"/>
  <c r="O32" i="47"/>
  <c r="O78" i="2" l="1"/>
  <c r="P44" i="46"/>
  <c r="P74" i="2"/>
  <c r="P73" i="2"/>
  <c r="P76" i="2"/>
  <c r="P72" i="2"/>
  <c r="P77" i="2"/>
  <c r="P75" i="2"/>
  <c r="Q107" i="1"/>
  <c r="P57" i="3"/>
  <c r="P32" i="47"/>
  <c r="P42" i="46"/>
  <c r="O45" i="46"/>
  <c r="O34" i="47"/>
  <c r="P59" i="3"/>
  <c r="P109" i="1"/>
  <c r="P33" i="47"/>
  <c r="P43" i="46"/>
  <c r="P60" i="3"/>
  <c r="P58" i="3"/>
  <c r="O61" i="3"/>
  <c r="Q32" i="47" l="1"/>
  <c r="Q73" i="2"/>
  <c r="Q74" i="2"/>
  <c r="Q75" i="2"/>
  <c r="Q76" i="2"/>
  <c r="Q77" i="2"/>
  <c r="Q72" i="2"/>
  <c r="P78" i="2"/>
  <c r="Q57" i="3"/>
  <c r="Q44" i="46"/>
  <c r="R107" i="1"/>
  <c r="Q59" i="3"/>
  <c r="Q33" i="47"/>
  <c r="Q34" i="47" s="1"/>
  <c r="Q58" i="3"/>
  <c r="Q60" i="3"/>
  <c r="Q42" i="46"/>
  <c r="Q109" i="1"/>
  <c r="Q43" i="46"/>
  <c r="P45" i="46"/>
  <c r="P34" i="47"/>
  <c r="P61" i="3"/>
  <c r="Q78" i="2" l="1"/>
  <c r="R43" i="46"/>
  <c r="R72" i="2"/>
  <c r="R76" i="2"/>
  <c r="R74" i="2"/>
  <c r="R73" i="2"/>
  <c r="R77" i="2"/>
  <c r="R75" i="2"/>
  <c r="S107" i="1"/>
  <c r="R32" i="47"/>
  <c r="R58" i="3"/>
  <c r="R42" i="46"/>
  <c r="R60" i="3"/>
  <c r="Q45" i="46"/>
  <c r="R109" i="1"/>
  <c r="R33" i="47"/>
  <c r="R44" i="46"/>
  <c r="R59" i="3"/>
  <c r="R57" i="3"/>
  <c r="Q61" i="3"/>
  <c r="T116" i="1"/>
  <c r="R34" i="47" l="1"/>
  <c r="R78" i="2"/>
  <c r="U107" i="1"/>
  <c r="S75" i="2"/>
  <c r="S74" i="2"/>
  <c r="S72" i="2"/>
  <c r="S76" i="2"/>
  <c r="S73" i="2"/>
  <c r="S77" i="2"/>
  <c r="S57" i="3"/>
  <c r="S60" i="3"/>
  <c r="S32" i="47"/>
  <c r="S58" i="3"/>
  <c r="S109" i="1"/>
  <c r="S43" i="46"/>
  <c r="S59" i="3"/>
  <c r="S44" i="46"/>
  <c r="S33" i="47"/>
  <c r="S42" i="46"/>
  <c r="R45" i="46"/>
  <c r="R61" i="3"/>
  <c r="I48" i="46"/>
  <c r="I47" i="46"/>
  <c r="I46" i="46"/>
  <c r="I35" i="47"/>
  <c r="I36" i="47"/>
  <c r="E40" i="4"/>
  <c r="E39" i="4"/>
  <c r="I64" i="3"/>
  <c r="I63" i="3"/>
  <c r="I62" i="3"/>
  <c r="I65" i="3"/>
  <c r="I68" i="3"/>
  <c r="I118" i="1"/>
  <c r="I67" i="3"/>
  <c r="I36" i="24"/>
  <c r="I35" i="24"/>
  <c r="I66" i="3"/>
  <c r="I37" i="24"/>
  <c r="I69" i="3"/>
  <c r="S78" i="2" l="1"/>
  <c r="S45" i="46"/>
  <c r="S61" i="3"/>
  <c r="S34" i="47"/>
  <c r="J48" i="46"/>
  <c r="J46" i="46"/>
  <c r="J47" i="46"/>
  <c r="I49" i="46"/>
  <c r="J36" i="47"/>
  <c r="J35" i="47"/>
  <c r="I37" i="47"/>
  <c r="I70" i="3"/>
  <c r="J63" i="3"/>
  <c r="J62" i="3"/>
  <c r="J64" i="3"/>
  <c r="J65" i="3"/>
  <c r="J68" i="3"/>
  <c r="J69" i="3"/>
  <c r="J118" i="1"/>
  <c r="J67" i="3"/>
  <c r="J66" i="3"/>
  <c r="K46" i="46" l="1"/>
  <c r="K47" i="46"/>
  <c r="K48" i="46"/>
  <c r="J49" i="46"/>
  <c r="K36" i="47"/>
  <c r="K35" i="47"/>
  <c r="J37" i="47"/>
  <c r="J70" i="3"/>
  <c r="K63" i="3"/>
  <c r="K62" i="3"/>
  <c r="K64" i="3"/>
  <c r="K65" i="3"/>
  <c r="K68" i="3"/>
  <c r="K67" i="3"/>
  <c r="K118" i="1"/>
  <c r="K66" i="3"/>
  <c r="K69" i="3"/>
  <c r="L47" i="46" l="1"/>
  <c r="L46" i="46"/>
  <c r="L48" i="46"/>
  <c r="K49" i="46"/>
  <c r="L35" i="47"/>
  <c r="L36" i="47"/>
  <c r="K37" i="47"/>
  <c r="K70" i="3"/>
  <c r="L63" i="3"/>
  <c r="L62" i="3"/>
  <c r="L64" i="3"/>
  <c r="L65" i="3"/>
  <c r="L66" i="3"/>
  <c r="L68" i="3"/>
  <c r="L69" i="3"/>
  <c r="L118" i="1"/>
  <c r="L67" i="3"/>
  <c r="M48" i="46" l="1"/>
  <c r="M47" i="46"/>
  <c r="M46" i="46"/>
  <c r="L49" i="46"/>
  <c r="L37" i="47"/>
  <c r="M35" i="47"/>
  <c r="M36" i="47"/>
  <c r="L70" i="3"/>
  <c r="M64" i="3"/>
  <c r="M62" i="3"/>
  <c r="M63" i="3"/>
  <c r="M65" i="3"/>
  <c r="M66" i="3"/>
  <c r="M69" i="3"/>
  <c r="M67" i="3"/>
  <c r="M118" i="1"/>
  <c r="M68" i="3"/>
  <c r="M49" i="46" l="1"/>
  <c r="N48" i="46"/>
  <c r="N47" i="46"/>
  <c r="N46" i="46"/>
  <c r="N35" i="47"/>
  <c r="N36" i="47"/>
  <c r="M37" i="47"/>
  <c r="M70" i="3"/>
  <c r="N64" i="3"/>
  <c r="N63" i="3"/>
  <c r="N62" i="3"/>
  <c r="N65" i="3"/>
  <c r="N67" i="3"/>
  <c r="N118" i="1"/>
  <c r="N66" i="3"/>
  <c r="N68" i="3"/>
  <c r="N69" i="3"/>
  <c r="N49" i="46" l="1"/>
  <c r="O46" i="46"/>
  <c r="O48" i="46"/>
  <c r="O47" i="46"/>
  <c r="O36" i="47"/>
  <c r="O35" i="47"/>
  <c r="N37" i="47"/>
  <c r="N70" i="3"/>
  <c r="O63" i="3"/>
  <c r="O62" i="3"/>
  <c r="O64" i="3"/>
  <c r="O65" i="3"/>
  <c r="O67" i="3"/>
  <c r="O69" i="3"/>
  <c r="O68" i="3"/>
  <c r="O118" i="1"/>
  <c r="O66" i="3"/>
  <c r="P47" i="46" l="1"/>
  <c r="P46" i="46"/>
  <c r="P48" i="46"/>
  <c r="O49" i="46"/>
  <c r="P35" i="47"/>
  <c r="P36" i="47"/>
  <c r="O37" i="47"/>
  <c r="O70" i="3"/>
  <c r="P63" i="3"/>
  <c r="P62" i="3"/>
  <c r="P64" i="3"/>
  <c r="P65" i="3"/>
  <c r="P67" i="3"/>
  <c r="P66" i="3"/>
  <c r="P68" i="3"/>
  <c r="P69" i="3"/>
  <c r="P118" i="1"/>
  <c r="Q48" i="46" l="1"/>
  <c r="Q47" i="46"/>
  <c r="Q46" i="46"/>
  <c r="P49" i="46"/>
  <c r="P37" i="47"/>
  <c r="Q35" i="47"/>
  <c r="Q36" i="47"/>
  <c r="P70" i="3"/>
  <c r="Q64" i="3"/>
  <c r="Q63" i="3"/>
  <c r="Q62" i="3"/>
  <c r="Q65" i="3"/>
  <c r="Q69" i="3"/>
  <c r="Q118" i="1"/>
  <c r="Q66" i="3"/>
  <c r="Q67" i="3"/>
  <c r="Q68" i="3"/>
  <c r="R48" i="46" l="1"/>
  <c r="R46" i="46"/>
  <c r="R47" i="46"/>
  <c r="Q49" i="46"/>
  <c r="R36" i="47"/>
  <c r="R35" i="47"/>
  <c r="Q37" i="47"/>
  <c r="Q70" i="3"/>
  <c r="R64" i="3"/>
  <c r="R63" i="3"/>
  <c r="R62" i="3"/>
  <c r="R65" i="3"/>
  <c r="R66" i="3"/>
  <c r="R67" i="3"/>
  <c r="R68" i="3"/>
  <c r="R69" i="3"/>
  <c r="R118" i="1"/>
  <c r="U116" i="1"/>
  <c r="S46" i="46" l="1"/>
  <c r="S47" i="46"/>
  <c r="S48" i="46"/>
  <c r="R49" i="46"/>
  <c r="S36" i="47"/>
  <c r="S35" i="47"/>
  <c r="R37" i="47"/>
  <c r="R70" i="3"/>
  <c r="S63" i="3"/>
  <c r="S62" i="3"/>
  <c r="S64" i="3"/>
  <c r="S65" i="3"/>
  <c r="S66" i="3"/>
  <c r="S67" i="3"/>
  <c r="S69" i="3"/>
  <c r="S68" i="3"/>
  <c r="S118" i="1"/>
  <c r="T125" i="1"/>
  <c r="I52" i="46" l="1"/>
  <c r="I51" i="46"/>
  <c r="I50" i="46"/>
  <c r="S49" i="46"/>
  <c r="I38" i="47"/>
  <c r="I39" i="47"/>
  <c r="S37" i="47"/>
  <c r="E42" i="4"/>
  <c r="E41" i="4"/>
  <c r="S70" i="3"/>
  <c r="I39" i="24"/>
  <c r="I127" i="1"/>
  <c r="I38" i="24"/>
  <c r="I40" i="24"/>
  <c r="J125" i="1"/>
  <c r="J86" i="2" l="1"/>
  <c r="J89" i="2"/>
  <c r="J88" i="2"/>
  <c r="J91" i="2"/>
  <c r="J87" i="2"/>
  <c r="J90" i="2"/>
  <c r="J50" i="46"/>
  <c r="J52" i="46"/>
  <c r="J51" i="46"/>
  <c r="I53" i="46"/>
  <c r="J39" i="47"/>
  <c r="J38" i="47"/>
  <c r="I40" i="47"/>
  <c r="J127" i="1"/>
  <c r="K125" i="1"/>
  <c r="K89" i="2" l="1"/>
  <c r="K87" i="2"/>
  <c r="K90" i="2"/>
  <c r="K88" i="2"/>
  <c r="K91" i="2"/>
  <c r="K86" i="2"/>
  <c r="J92" i="2"/>
  <c r="K50" i="46"/>
  <c r="K51" i="46"/>
  <c r="K52" i="46"/>
  <c r="J53" i="46"/>
  <c r="K39" i="47"/>
  <c r="K38" i="47"/>
  <c r="J40" i="47"/>
  <c r="K127" i="1"/>
  <c r="L125" i="1"/>
  <c r="L90" i="2" l="1"/>
  <c r="L87" i="2"/>
  <c r="L88" i="2"/>
  <c r="L91" i="2"/>
  <c r="L89" i="2"/>
  <c r="L86" i="2"/>
  <c r="K92" i="2"/>
  <c r="L51" i="46"/>
  <c r="L50" i="46"/>
  <c r="L52" i="46"/>
  <c r="K53" i="46"/>
  <c r="L38" i="47"/>
  <c r="L39" i="47"/>
  <c r="K40" i="47"/>
  <c r="L127" i="1"/>
  <c r="M125" i="1"/>
  <c r="L92" i="2" l="1"/>
  <c r="M90" i="2"/>
  <c r="M87" i="2"/>
  <c r="M88" i="2"/>
  <c r="M91" i="2"/>
  <c r="M89" i="2"/>
  <c r="M86" i="2"/>
  <c r="M52" i="46"/>
  <c r="M51" i="46"/>
  <c r="M50" i="46"/>
  <c r="L53" i="46"/>
  <c r="M38" i="47"/>
  <c r="M39" i="47"/>
  <c r="L40" i="47"/>
  <c r="M127" i="1"/>
  <c r="N125" i="1"/>
  <c r="N87" i="2" l="1"/>
  <c r="N91" i="2"/>
  <c r="N90" i="2"/>
  <c r="N89" i="2"/>
  <c r="N86" i="2"/>
  <c r="N88" i="2"/>
  <c r="M92" i="2"/>
  <c r="N50" i="46"/>
  <c r="N52" i="46"/>
  <c r="N51" i="46"/>
  <c r="M53" i="46"/>
  <c r="N39" i="47"/>
  <c r="N38" i="47"/>
  <c r="M40" i="47"/>
  <c r="N127" i="1"/>
  <c r="O125" i="1"/>
  <c r="O87" i="2" l="1"/>
  <c r="O91" i="2"/>
  <c r="O89" i="2"/>
  <c r="O90" i="2"/>
  <c r="O86" i="2"/>
  <c r="O88" i="2"/>
  <c r="N92" i="2"/>
  <c r="O50" i="46"/>
  <c r="O52" i="46"/>
  <c r="O51" i="46"/>
  <c r="N53" i="46"/>
  <c r="O39" i="47"/>
  <c r="O38" i="47"/>
  <c r="N40" i="47"/>
  <c r="O127" i="1"/>
  <c r="P125" i="1"/>
  <c r="P88" i="2" l="1"/>
  <c r="P86" i="2"/>
  <c r="P89" i="2"/>
  <c r="P87" i="2"/>
  <c r="P90" i="2"/>
  <c r="P91" i="2"/>
  <c r="O92" i="2"/>
  <c r="P51" i="46"/>
  <c r="P50" i="46"/>
  <c r="P52" i="46"/>
  <c r="O53" i="46"/>
  <c r="P38" i="47"/>
  <c r="P39" i="47"/>
  <c r="O40" i="47"/>
  <c r="P127" i="1"/>
  <c r="Q125" i="1"/>
  <c r="P92" i="2" l="1"/>
  <c r="Q87" i="2"/>
  <c r="Q88" i="2"/>
  <c r="Q89" i="2"/>
  <c r="Q90" i="2"/>
  <c r="Q91" i="2"/>
  <c r="Q86" i="2"/>
  <c r="Q52" i="46"/>
  <c r="Q51" i="46"/>
  <c r="Q50" i="46"/>
  <c r="P53" i="46"/>
  <c r="Q38" i="47"/>
  <c r="Q39" i="47"/>
  <c r="P40" i="47"/>
  <c r="Q127" i="1"/>
  <c r="R125" i="1"/>
  <c r="R86" i="2" l="1"/>
  <c r="R88" i="2"/>
  <c r="R89" i="2"/>
  <c r="R87" i="2"/>
  <c r="R90" i="2"/>
  <c r="R91" i="2"/>
  <c r="Q92" i="2"/>
  <c r="R50" i="46"/>
  <c r="R52" i="46"/>
  <c r="R51" i="46"/>
  <c r="Q53" i="46"/>
  <c r="Q40" i="47"/>
  <c r="R38" i="47"/>
  <c r="R39" i="47"/>
  <c r="S125" i="1"/>
  <c r="R127" i="1"/>
  <c r="U125" i="1" l="1"/>
  <c r="S89" i="2"/>
  <c r="S86" i="2"/>
  <c r="S88" i="2"/>
  <c r="S91" i="2"/>
  <c r="S87" i="2"/>
  <c r="S90" i="2"/>
  <c r="R92" i="2"/>
  <c r="R53" i="46"/>
  <c r="S50" i="46"/>
  <c r="S51" i="46"/>
  <c r="S52" i="46"/>
  <c r="S38" i="47"/>
  <c r="S39" i="47"/>
  <c r="R40" i="47"/>
  <c r="S127" i="1"/>
  <c r="T134" i="1"/>
  <c r="S92" i="2" l="1"/>
  <c r="S53" i="46"/>
  <c r="S40" i="47"/>
  <c r="I41" i="47"/>
  <c r="I42" i="47"/>
  <c r="J134" i="1"/>
  <c r="E44" i="4"/>
  <c r="E43" i="4"/>
  <c r="I43" i="24"/>
  <c r="I82" i="3"/>
  <c r="I79" i="3"/>
  <c r="I136" i="1"/>
  <c r="I80" i="3"/>
  <c r="I77" i="3"/>
  <c r="I76" i="3"/>
  <c r="I42" i="24"/>
  <c r="I41" i="24"/>
  <c r="I78" i="3"/>
  <c r="I81" i="3"/>
  <c r="J93" i="2" l="1"/>
  <c r="J94" i="2"/>
  <c r="J98" i="2"/>
  <c r="J97" i="2"/>
  <c r="J95" i="2"/>
  <c r="J96" i="2"/>
  <c r="J54" i="46"/>
  <c r="J55" i="46"/>
  <c r="J56" i="46"/>
  <c r="J80" i="3"/>
  <c r="J77" i="3"/>
  <c r="J76" i="3"/>
  <c r="J136" i="1"/>
  <c r="J79" i="3"/>
  <c r="J81" i="3"/>
  <c r="J78" i="3"/>
  <c r="J82" i="3"/>
  <c r="K134" i="1"/>
  <c r="I57" i="46"/>
  <c r="J41" i="47"/>
  <c r="J42" i="47"/>
  <c r="K94" i="2" l="1"/>
  <c r="K98" i="2"/>
  <c r="K97" i="2"/>
  <c r="K95" i="2"/>
  <c r="K96" i="2"/>
  <c r="K93" i="2"/>
  <c r="J99" i="2"/>
  <c r="K55" i="46"/>
  <c r="K54" i="46"/>
  <c r="K56" i="46"/>
  <c r="K76" i="3"/>
  <c r="K136" i="1"/>
  <c r="K41" i="47"/>
  <c r="K80" i="3"/>
  <c r="K79" i="3"/>
  <c r="K77" i="3"/>
  <c r="K42" i="47"/>
  <c r="L134" i="1"/>
  <c r="K82" i="3"/>
  <c r="K78" i="3"/>
  <c r="K81" i="3"/>
  <c r="J57" i="46"/>
  <c r="L95" i="2" l="1"/>
  <c r="L94" i="2"/>
  <c r="L97" i="2"/>
  <c r="L96" i="2"/>
  <c r="L98" i="2"/>
  <c r="L93" i="2"/>
  <c r="K99" i="2"/>
  <c r="L55" i="46"/>
  <c r="L54" i="46"/>
  <c r="L56" i="46"/>
  <c r="L82" i="3"/>
  <c r="L78" i="3"/>
  <c r="L77" i="3"/>
  <c r="L76" i="3"/>
  <c r="L42" i="47"/>
  <c r="K57" i="46"/>
  <c r="L41" i="47"/>
  <c r="L79" i="3"/>
  <c r="M134" i="1"/>
  <c r="L80" i="3"/>
  <c r="L81" i="3"/>
  <c r="L136" i="1"/>
  <c r="L99" i="2" l="1"/>
  <c r="M93" i="2"/>
  <c r="M95" i="2"/>
  <c r="M96" i="2"/>
  <c r="M94" i="2"/>
  <c r="M97" i="2"/>
  <c r="M98" i="2"/>
  <c r="M41" i="47"/>
  <c r="M54" i="46"/>
  <c r="M55" i="46"/>
  <c r="M56" i="46"/>
  <c r="M78" i="3"/>
  <c r="M80" i="3"/>
  <c r="M76" i="3"/>
  <c r="M77" i="3"/>
  <c r="M136" i="1"/>
  <c r="M82" i="3"/>
  <c r="M42" i="47"/>
  <c r="L57" i="46"/>
  <c r="N134" i="1"/>
  <c r="M81" i="3"/>
  <c r="M79" i="3"/>
  <c r="N96" i="2" l="1"/>
  <c r="N93" i="2"/>
  <c r="N94" i="2"/>
  <c r="N97" i="2"/>
  <c r="N95" i="2"/>
  <c r="N98" i="2"/>
  <c r="M99" i="2"/>
  <c r="N41" i="47"/>
  <c r="N54" i="46"/>
  <c r="N55" i="46"/>
  <c r="N56" i="46"/>
  <c r="N42" i="47"/>
  <c r="N81" i="3"/>
  <c r="N82" i="3"/>
  <c r="O134" i="1"/>
  <c r="N136" i="1"/>
  <c r="N80" i="3"/>
  <c r="M57" i="46"/>
  <c r="N77" i="3"/>
  <c r="N78" i="3"/>
  <c r="N79" i="3"/>
  <c r="N76" i="3"/>
  <c r="O96" i="2" l="1"/>
  <c r="O93" i="2"/>
  <c r="O94" i="2"/>
  <c r="O97" i="2"/>
  <c r="O98" i="2"/>
  <c r="O95" i="2"/>
  <c r="N99" i="2"/>
  <c r="O42" i="47"/>
  <c r="O55" i="46"/>
  <c r="O54" i="46"/>
  <c r="O56" i="46"/>
  <c r="O78" i="3"/>
  <c r="O82" i="3"/>
  <c r="O76" i="3"/>
  <c r="O41" i="47"/>
  <c r="O79" i="3"/>
  <c r="P134" i="1"/>
  <c r="O77" i="3"/>
  <c r="O81" i="3"/>
  <c r="O80" i="3"/>
  <c r="O136" i="1"/>
  <c r="N57" i="46"/>
  <c r="O99" i="2" l="1"/>
  <c r="P41" i="47"/>
  <c r="P97" i="2"/>
  <c r="P93" i="2"/>
  <c r="P96" i="2"/>
  <c r="P95" i="2"/>
  <c r="P98" i="2"/>
  <c r="P94" i="2"/>
  <c r="P42" i="47"/>
  <c r="P55" i="46"/>
  <c r="P54" i="46"/>
  <c r="P56" i="46"/>
  <c r="P77" i="3"/>
  <c r="P78" i="3"/>
  <c r="P81" i="3"/>
  <c r="P79" i="3"/>
  <c r="Q134" i="1"/>
  <c r="P76" i="3"/>
  <c r="O57" i="46"/>
  <c r="P80" i="3"/>
  <c r="P136" i="1"/>
  <c r="P82" i="3"/>
  <c r="P99" i="2" l="1"/>
  <c r="Q94" i="2"/>
  <c r="Q95" i="2"/>
  <c r="Q96" i="2"/>
  <c r="Q97" i="2"/>
  <c r="Q98" i="2"/>
  <c r="Q93" i="2"/>
  <c r="Q41" i="47"/>
  <c r="Q55" i="46"/>
  <c r="Q54" i="46"/>
  <c r="Q56" i="46"/>
  <c r="Q81" i="3"/>
  <c r="R134" i="1"/>
  <c r="Q80" i="3"/>
  <c r="Q82" i="3"/>
  <c r="Q77" i="3"/>
  <c r="Q42" i="47"/>
  <c r="P57" i="46"/>
  <c r="Q78" i="3"/>
  <c r="Q76" i="3"/>
  <c r="Q79" i="3"/>
  <c r="Q136" i="1"/>
  <c r="Q99" i="2" l="1"/>
  <c r="R93" i="2"/>
  <c r="R97" i="2"/>
  <c r="R95" i="2"/>
  <c r="R98" i="2"/>
  <c r="R96" i="2"/>
  <c r="R94" i="2"/>
  <c r="R54" i="46"/>
  <c r="R55" i="46"/>
  <c r="R56" i="46"/>
  <c r="R77" i="3"/>
  <c r="R76" i="3"/>
  <c r="R82" i="3"/>
  <c r="R42" i="47"/>
  <c r="R78" i="3"/>
  <c r="R81" i="3"/>
  <c r="R41" i="47"/>
  <c r="R136" i="1"/>
  <c r="R80" i="3"/>
  <c r="S134" i="1"/>
  <c r="R79" i="3"/>
  <c r="Q57" i="46"/>
  <c r="S94" i="2" l="1"/>
  <c r="S98" i="2"/>
  <c r="S95" i="2"/>
  <c r="S93" i="2"/>
  <c r="S96" i="2"/>
  <c r="S97" i="2"/>
  <c r="R99" i="2"/>
  <c r="R57" i="46"/>
  <c r="S55" i="46"/>
  <c r="S54" i="46"/>
  <c r="S56" i="46"/>
  <c r="S42" i="47"/>
  <c r="U134" i="1"/>
  <c r="S82" i="3"/>
  <c r="S77" i="3"/>
  <c r="S80" i="3"/>
  <c r="S79" i="3"/>
  <c r="S78" i="3"/>
  <c r="S136" i="1"/>
  <c r="S81" i="3"/>
  <c r="S41" i="47"/>
  <c r="S76" i="3"/>
  <c r="S99" i="2" l="1"/>
  <c r="S57" i="46"/>
  <c r="J281" i="1" l="1"/>
  <c r="I89" i="47"/>
  <c r="I90" i="47"/>
  <c r="I88" i="24"/>
  <c r="I91" i="24" s="1"/>
  <c r="I87" i="24"/>
  <c r="I283" i="1"/>
  <c r="I86" i="24"/>
  <c r="J198" i="2" l="1"/>
  <c r="J199" i="2"/>
  <c r="J200" i="2"/>
  <c r="J201" i="2"/>
  <c r="J202" i="2"/>
  <c r="J203" i="2"/>
  <c r="J114" i="46"/>
  <c r="J115" i="46"/>
  <c r="J116" i="46"/>
  <c r="K281" i="1"/>
  <c r="J283" i="1"/>
  <c r="I117" i="46"/>
  <c r="I94" i="47"/>
  <c r="I95" i="47" s="1"/>
  <c r="J90" i="47"/>
  <c r="J89" i="47"/>
  <c r="I291" i="1"/>
  <c r="K198" i="2" l="1"/>
  <c r="K199" i="2"/>
  <c r="K201" i="2"/>
  <c r="K203" i="2"/>
  <c r="K202" i="2"/>
  <c r="K200" i="2"/>
  <c r="J204" i="2"/>
  <c r="K89" i="47"/>
  <c r="K114" i="46"/>
  <c r="K115" i="46"/>
  <c r="K116" i="46"/>
  <c r="K90" i="47"/>
  <c r="L281" i="1"/>
  <c r="K283" i="1"/>
  <c r="J117" i="46"/>
  <c r="I121" i="46"/>
  <c r="J94" i="47"/>
  <c r="J95" i="47" s="1"/>
  <c r="K204" i="2" l="1"/>
  <c r="L199" i="2"/>
  <c r="L200" i="2"/>
  <c r="L201" i="2"/>
  <c r="L202" i="2"/>
  <c r="L203" i="2"/>
  <c r="L198" i="2"/>
  <c r="L89" i="47"/>
  <c r="L114" i="46"/>
  <c r="L115" i="46"/>
  <c r="L116" i="46"/>
  <c r="K94" i="47"/>
  <c r="K95" i="47" s="1"/>
  <c r="AA94" i="47"/>
  <c r="L90" i="47"/>
  <c r="M281" i="1"/>
  <c r="K117" i="46"/>
  <c r="L283" i="1"/>
  <c r="J121" i="46"/>
  <c r="K121" i="46"/>
  <c r="L204" i="2" l="1"/>
  <c r="M199" i="2"/>
  <c r="M200" i="2"/>
  <c r="M201" i="2"/>
  <c r="M202" i="2"/>
  <c r="M203" i="2"/>
  <c r="M198" i="2"/>
  <c r="L117" i="46"/>
  <c r="M89" i="47"/>
  <c r="M115" i="46"/>
  <c r="M114" i="46"/>
  <c r="M116" i="46"/>
  <c r="AB94" i="47"/>
  <c r="AA121" i="46"/>
  <c r="N281" i="1"/>
  <c r="M283" i="1"/>
  <c r="M90" i="47"/>
  <c r="L121" i="46"/>
  <c r="N198" i="2" l="1"/>
  <c r="N199" i="2"/>
  <c r="N200" i="2"/>
  <c r="N201" i="2"/>
  <c r="N202" i="2"/>
  <c r="N203" i="2"/>
  <c r="M204" i="2"/>
  <c r="AC94" i="47"/>
  <c r="N90" i="47"/>
  <c r="N114" i="46"/>
  <c r="N115" i="46"/>
  <c r="N116" i="46"/>
  <c r="L94" i="47"/>
  <c r="L95" i="47" s="1"/>
  <c r="M94" i="47"/>
  <c r="M95" i="47" s="1"/>
  <c r="AB121" i="46"/>
  <c r="AC121" i="46"/>
  <c r="O281" i="1"/>
  <c r="N89" i="47"/>
  <c r="N283" i="1"/>
  <c r="M117" i="46"/>
  <c r="M121" i="46"/>
  <c r="O89" i="47" l="1"/>
  <c r="O198" i="2"/>
  <c r="O199" i="2"/>
  <c r="O201" i="2"/>
  <c r="O203" i="2"/>
  <c r="O200" i="2"/>
  <c r="O202" i="2"/>
  <c r="N204" i="2"/>
  <c r="O283" i="1"/>
  <c r="P281" i="1"/>
  <c r="P89" i="47" s="1"/>
  <c r="O90" i="47"/>
  <c r="O114" i="46"/>
  <c r="O115" i="46"/>
  <c r="O116" i="46"/>
  <c r="AD94" i="47"/>
  <c r="AE94" i="47"/>
  <c r="N94" i="47"/>
  <c r="N95" i="47" s="1"/>
  <c r="AD121" i="46"/>
  <c r="N117" i="46"/>
  <c r="N121" i="46"/>
  <c r="O94" i="47" l="1"/>
  <c r="O95" i="47" s="1"/>
  <c r="O204" i="2"/>
  <c r="P201" i="2"/>
  <c r="P198" i="2"/>
  <c r="P199" i="2"/>
  <c r="P203" i="2"/>
  <c r="P200" i="2"/>
  <c r="P202" i="2"/>
  <c r="P116" i="46"/>
  <c r="Q281" i="1"/>
  <c r="Q115" i="46" s="1"/>
  <c r="P283" i="1"/>
  <c r="P115" i="46"/>
  <c r="P114" i="46"/>
  <c r="P90" i="47"/>
  <c r="P94" i="47" s="1"/>
  <c r="P95" i="47" s="1"/>
  <c r="O117" i="46"/>
  <c r="AF94" i="47"/>
  <c r="AE121" i="46"/>
  <c r="O121" i="46"/>
  <c r="R281" i="1" l="1"/>
  <c r="R201" i="2" s="1"/>
  <c r="Q116" i="46"/>
  <c r="Q199" i="2"/>
  <c r="Q200" i="2"/>
  <c r="Q201" i="2"/>
  <c r="Q202" i="2"/>
  <c r="Q203" i="2"/>
  <c r="Q198" i="2"/>
  <c r="P204" i="2"/>
  <c r="Q283" i="1"/>
  <c r="Q89" i="47"/>
  <c r="Q114" i="46"/>
  <c r="Q90" i="47"/>
  <c r="P117" i="46"/>
  <c r="AG94" i="47"/>
  <c r="AF121" i="46"/>
  <c r="P121" i="46"/>
  <c r="R115" i="46" l="1"/>
  <c r="S281" i="1"/>
  <c r="S199" i="2" s="1"/>
  <c r="R283" i="1"/>
  <c r="R202" i="2"/>
  <c r="R89" i="47"/>
  <c r="R116" i="46"/>
  <c r="R203" i="2"/>
  <c r="R198" i="2"/>
  <c r="R114" i="46"/>
  <c r="R199" i="2"/>
  <c r="R90" i="47"/>
  <c r="R200" i="2"/>
  <c r="Q204" i="2"/>
  <c r="S200" i="2"/>
  <c r="S202" i="2"/>
  <c r="Q94" i="47"/>
  <c r="Q95" i="47" s="1"/>
  <c r="Q117" i="46"/>
  <c r="S115" i="46"/>
  <c r="U119" i="46" s="1"/>
  <c r="AH94" i="47"/>
  <c r="AG121" i="46"/>
  <c r="Q121" i="46"/>
  <c r="S90" i="47"/>
  <c r="U93" i="47" s="1"/>
  <c r="S283" i="1"/>
  <c r="S114" i="46" l="1"/>
  <c r="U118" i="46" s="1"/>
  <c r="S201" i="2"/>
  <c r="S89" i="47"/>
  <c r="U92" i="47" s="1"/>
  <c r="U281" i="1"/>
  <c r="S198" i="2"/>
  <c r="S116" i="46"/>
  <c r="U120" i="46" s="1"/>
  <c r="S203" i="2"/>
  <c r="R94" i="47"/>
  <c r="R95" i="47" s="1"/>
  <c r="R117" i="46"/>
  <c r="R204" i="2"/>
  <c r="AI94" i="47"/>
  <c r="AH121" i="46"/>
  <c r="R121" i="46"/>
  <c r="AJ94" i="47" l="1"/>
  <c r="S94" i="47"/>
  <c r="S95" i="47" s="1"/>
  <c r="S117" i="46"/>
  <c r="S204" i="2"/>
  <c r="AI121" i="46"/>
  <c r="S121" i="46"/>
  <c r="AB95" i="47"/>
  <c r="AK94" i="47" l="1"/>
  <c r="U121" i="46"/>
  <c r="AJ121" i="46"/>
  <c r="AK121" i="46" l="1"/>
  <c r="AF95" i="47" l="1"/>
  <c r="AI95" i="47" l="1"/>
  <c r="U290" i="1" l="1"/>
  <c r="P43" i="47" l="1"/>
  <c r="L43" i="47"/>
  <c r="R43" i="47"/>
  <c r="J43" i="47"/>
  <c r="F43" i="47"/>
  <c r="E43" i="47"/>
  <c r="G43" i="47"/>
  <c r="Q43" i="47"/>
  <c r="H43" i="47"/>
  <c r="O43" i="47" l="1"/>
  <c r="S43" i="47"/>
  <c r="M43" i="47"/>
  <c r="K43" i="47"/>
  <c r="I43" i="47"/>
  <c r="D43" i="47"/>
  <c r="N43" i="47"/>
  <c r="L59" i="47" l="1"/>
  <c r="K59" i="47"/>
  <c r="M59" i="47"/>
  <c r="I59" i="47"/>
  <c r="R59" i="47"/>
  <c r="H59" i="47"/>
  <c r="N59" i="47"/>
  <c r="E59" i="47"/>
  <c r="P59" i="47"/>
  <c r="Q59" i="47"/>
  <c r="D59" i="47"/>
  <c r="F59" i="47"/>
  <c r="G59" i="47"/>
  <c r="O59" i="47"/>
  <c r="S59" i="47"/>
  <c r="J59" i="47"/>
  <c r="L62" i="47"/>
  <c r="K62" i="47"/>
  <c r="N65" i="47" l="1"/>
  <c r="M62" i="47"/>
  <c r="F62" i="47"/>
  <c r="S62" i="47"/>
  <c r="K65" i="47"/>
  <c r="Q68" i="47"/>
  <c r="Q69" i="47" s="1"/>
  <c r="Q65" i="47" l="1"/>
  <c r="L65" i="47"/>
  <c r="E65" i="47"/>
  <c r="R65" i="47"/>
  <c r="S65" i="47"/>
  <c r="P68" i="47"/>
  <c r="P69" i="47" s="1"/>
  <c r="F65" i="47"/>
  <c r="J65" i="47"/>
  <c r="H65" i="47"/>
  <c r="G65" i="47"/>
  <c r="M68" i="47"/>
  <c r="M69" i="47" s="1"/>
  <c r="O65" i="47"/>
  <c r="R68" i="47"/>
  <c r="R69" i="47" s="1"/>
  <c r="K68" i="47"/>
  <c r="K69" i="47" s="1"/>
  <c r="D65" i="47"/>
  <c r="N68" i="47"/>
  <c r="N69" i="47" s="1"/>
  <c r="I62" i="47"/>
  <c r="P62" i="47"/>
  <c r="G62" i="47"/>
  <c r="H62" i="47"/>
  <c r="J62" i="47"/>
  <c r="O62" i="47"/>
  <c r="R62" i="47"/>
  <c r="E62" i="47"/>
  <c r="N62" i="47"/>
  <c r="D62" i="47"/>
  <c r="Q62" i="47"/>
  <c r="L68" i="47" l="1"/>
  <c r="L69" i="47" s="1"/>
  <c r="G68" i="47"/>
  <c r="G69" i="47" s="1"/>
  <c r="O68" i="47"/>
  <c r="O69" i="47" s="1"/>
  <c r="J68" i="47"/>
  <c r="J69" i="47" s="1"/>
  <c r="P65" i="47"/>
  <c r="H68" i="47"/>
  <c r="H69" i="47" s="1"/>
  <c r="M65" i="47"/>
  <c r="F68" i="47"/>
  <c r="F69" i="47" s="1"/>
  <c r="I65" i="47"/>
  <c r="D68" i="47"/>
  <c r="D69" i="47" s="1"/>
  <c r="I68" i="47"/>
  <c r="I69" i="47" s="1"/>
  <c r="E68" i="47"/>
  <c r="E69" i="47" s="1"/>
  <c r="Q75" i="47"/>
  <c r="R75" i="47" l="1"/>
  <c r="P75" i="47"/>
  <c r="M75" i="47"/>
  <c r="N75" i="47"/>
  <c r="K75" i="47"/>
  <c r="M81" i="47" l="1"/>
  <c r="M82" i="47" s="1"/>
  <c r="R78" i="47"/>
  <c r="N78" i="47"/>
  <c r="M78" i="47"/>
  <c r="P78" i="47"/>
  <c r="P81" i="47"/>
  <c r="P82" i="47" s="1"/>
  <c r="Q78" i="47"/>
  <c r="H75" i="47"/>
  <c r="I75" i="47"/>
  <c r="D75" i="47"/>
  <c r="L75" i="47"/>
  <c r="S75" i="47"/>
  <c r="E75" i="47"/>
  <c r="O75" i="47"/>
  <c r="J75" i="47"/>
  <c r="G75" i="47"/>
  <c r="F75" i="47"/>
  <c r="K78" i="47"/>
  <c r="Q81" i="47"/>
  <c r="Q82" i="47" s="1"/>
  <c r="N81" i="47"/>
  <c r="N82" i="47" s="1"/>
  <c r="R81" i="47"/>
  <c r="R82" i="47" s="1"/>
  <c r="F78" i="47" l="1"/>
  <c r="J78" i="47"/>
  <c r="E78" i="47"/>
  <c r="L78" i="47"/>
  <c r="I78" i="47"/>
  <c r="K81" i="47"/>
  <c r="K82" i="47" s="1"/>
  <c r="G78" i="47"/>
  <c r="O78" i="47"/>
  <c r="S78" i="47"/>
  <c r="D78" i="47"/>
  <c r="H78" i="47"/>
  <c r="AH81" i="47" l="1"/>
  <c r="AJ81" i="47"/>
  <c r="AF81" i="47"/>
  <c r="AI81" i="47"/>
  <c r="AE81" i="47"/>
  <c r="S81" i="47"/>
  <c r="S82" i="47" s="1"/>
  <c r="H81" i="47"/>
  <c r="H82" i="47" s="1"/>
  <c r="G81" i="47"/>
  <c r="G82" i="47" s="1"/>
  <c r="L81" i="47"/>
  <c r="L82" i="47" s="1"/>
  <c r="J81" i="47"/>
  <c r="J82" i="47" s="1"/>
  <c r="D81" i="47"/>
  <c r="D82" i="47" s="1"/>
  <c r="O81" i="47"/>
  <c r="O82" i="47" s="1"/>
  <c r="I81" i="47"/>
  <c r="I82" i="47" s="1"/>
  <c r="E81" i="47"/>
  <c r="E82" i="47" s="1"/>
  <c r="F81" i="47"/>
  <c r="F82" i="47" s="1"/>
  <c r="AC81" i="47" l="1"/>
  <c r="Z81" i="47" l="1"/>
  <c r="AA81" i="47"/>
  <c r="AK81" i="47"/>
  <c r="AD81" i="47"/>
  <c r="W81" i="47"/>
  <c r="V81" i="47"/>
  <c r="Y81" i="47"/>
  <c r="AB81" i="47"/>
  <c r="X81" i="47"/>
  <c r="AG81" i="47"/>
  <c r="I41" i="35"/>
  <c r="T41" i="35"/>
  <c r="O41" i="35"/>
  <c r="M41" i="35"/>
  <c r="G41" i="35"/>
  <c r="E41" i="35" l="1"/>
  <c r="I51" i="35"/>
  <c r="I54" i="35"/>
  <c r="L41" i="35"/>
  <c r="O51" i="35"/>
  <c r="O54" i="35" s="1"/>
  <c r="G51" i="35"/>
  <c r="S41" i="35" l="1"/>
  <c r="Q41" i="35"/>
  <c r="M51" i="35"/>
  <c r="M54" i="35" s="1"/>
  <c r="N41" i="35"/>
  <c r="T54" i="35"/>
  <c r="O56" i="35"/>
  <c r="N25" i="38" s="1"/>
  <c r="N26" i="38" s="1"/>
  <c r="K41" i="35"/>
  <c r="J41" i="35"/>
  <c r="L51" i="35"/>
  <c r="G54" i="35"/>
  <c r="G56" i="35" s="1"/>
  <c r="F25" i="38" s="1"/>
  <c r="F26" i="38" s="1"/>
  <c r="E51" i="35"/>
  <c r="I56" i="35"/>
  <c r="H25" i="38" s="1"/>
  <c r="H26" i="38" s="1"/>
  <c r="H26" i="1" l="1"/>
  <c r="H26" i="9"/>
  <c r="H25" i="1" s="1"/>
  <c r="N26" i="9"/>
  <c r="N25" i="1" s="1"/>
  <c r="N26" i="1"/>
  <c r="F26" i="1"/>
  <c r="F26" i="9"/>
  <c r="F25" i="1" s="1"/>
  <c r="T56" i="35"/>
  <c r="S25" i="38" s="1"/>
  <c r="S26" i="38" s="1"/>
  <c r="K51" i="35"/>
  <c r="K54" i="35" s="1"/>
  <c r="I60" i="35"/>
  <c r="H60" i="38" s="1"/>
  <c r="H61" i="38" s="1"/>
  <c r="S51" i="35"/>
  <c r="S54" i="35" s="1"/>
  <c r="R41" i="35"/>
  <c r="M56" i="35"/>
  <c r="L25" i="38" s="1"/>
  <c r="L26" i="38" s="1"/>
  <c r="O62" i="35"/>
  <c r="H41" i="35"/>
  <c r="E56" i="35"/>
  <c r="D26" i="38" s="1"/>
  <c r="L54" i="35"/>
  <c r="L56" i="35" s="1"/>
  <c r="K25" i="38" s="1"/>
  <c r="K26" i="38" s="1"/>
  <c r="O60" i="35"/>
  <c r="N60" i="38" s="1"/>
  <c r="N61" i="38" s="1"/>
  <c r="F41" i="35"/>
  <c r="F27" i="1" l="1"/>
  <c r="N30" i="1"/>
  <c r="N27" i="1"/>
  <c r="H147" i="1"/>
  <c r="H60" i="9"/>
  <c r="H146" i="1" s="1"/>
  <c r="N147" i="1"/>
  <c r="N60" i="9"/>
  <c r="N146" i="1" s="1"/>
  <c r="L26" i="1"/>
  <c r="L26" i="9"/>
  <c r="L25" i="1" s="1"/>
  <c r="S26" i="1"/>
  <c r="S30" i="1" s="1"/>
  <c r="S26" i="9"/>
  <c r="S25" i="1" s="1"/>
  <c r="D26" i="1"/>
  <c r="D26" i="9"/>
  <c r="D25" i="1" s="1"/>
  <c r="K26" i="1"/>
  <c r="K30" i="1" s="1"/>
  <c r="K26" i="9"/>
  <c r="K25" i="1" s="1"/>
  <c r="F30" i="1"/>
  <c r="F31" i="1" s="1"/>
  <c r="H27" i="1"/>
  <c r="H30" i="1"/>
  <c r="H31" i="1" s="1"/>
  <c r="N51" i="35"/>
  <c r="N54" i="35" s="1"/>
  <c r="M60" i="35"/>
  <c r="L60" i="38" s="1"/>
  <c r="L61" i="38" s="1"/>
  <c r="R51" i="35"/>
  <c r="R54" i="35"/>
  <c r="K56" i="35"/>
  <c r="J25" i="38" s="1"/>
  <c r="J26" i="38" s="1"/>
  <c r="E60" i="35"/>
  <c r="D60" i="38" s="1"/>
  <c r="D61" i="38" s="1"/>
  <c r="O65" i="35"/>
  <c r="Q51" i="35"/>
  <c r="Q54" i="35" s="1"/>
  <c r="I62" i="35"/>
  <c r="G60" i="35"/>
  <c r="F60" i="38" s="1"/>
  <c r="F61" i="38" s="1"/>
  <c r="M62" i="35"/>
  <c r="S56" i="35"/>
  <c r="F17" i="2" l="1"/>
  <c r="F18" i="2"/>
  <c r="F19" i="2"/>
  <c r="F20" i="2"/>
  <c r="F21" i="2"/>
  <c r="F16" i="2"/>
  <c r="H16" i="2"/>
  <c r="H17" i="2"/>
  <c r="H19" i="2"/>
  <c r="H21" i="2"/>
  <c r="H18" i="2"/>
  <c r="H20" i="2"/>
  <c r="F33" i="1"/>
  <c r="F8" i="24"/>
  <c r="F9" i="24"/>
  <c r="H9" i="24"/>
  <c r="H8" i="24"/>
  <c r="H33" i="1"/>
  <c r="H148" i="1"/>
  <c r="H151" i="1"/>
  <c r="H152" i="1" s="1"/>
  <c r="F147" i="1"/>
  <c r="F60" i="9"/>
  <c r="F146" i="1" s="1"/>
  <c r="K27" i="1"/>
  <c r="S27" i="1"/>
  <c r="R25" i="38"/>
  <c r="R26" i="38" s="1"/>
  <c r="D147" i="1"/>
  <c r="D146" i="1"/>
  <c r="D27" i="1"/>
  <c r="D30" i="1"/>
  <c r="D31" i="1" s="1"/>
  <c r="J26" i="1"/>
  <c r="J26" i="9"/>
  <c r="J25" i="1" s="1"/>
  <c r="L147" i="1"/>
  <c r="L60" i="9"/>
  <c r="L146" i="1" s="1"/>
  <c r="F18" i="3"/>
  <c r="F20" i="3"/>
  <c r="F13" i="3"/>
  <c r="F9" i="47"/>
  <c r="F10" i="24"/>
  <c r="F15" i="3"/>
  <c r="F12" i="46"/>
  <c r="F17" i="3"/>
  <c r="F8" i="47"/>
  <c r="F14" i="3"/>
  <c r="F16" i="3"/>
  <c r="F10" i="46"/>
  <c r="F11" i="46"/>
  <c r="F19" i="3"/>
  <c r="N148" i="1"/>
  <c r="L30" i="1"/>
  <c r="L27" i="1"/>
  <c r="H8" i="47"/>
  <c r="H18" i="3"/>
  <c r="H19" i="3"/>
  <c r="H17" i="3"/>
  <c r="H9" i="47"/>
  <c r="H12" i="46"/>
  <c r="H11" i="46"/>
  <c r="D17" i="4"/>
  <c r="D15" i="4"/>
  <c r="D16" i="4"/>
  <c r="H20" i="3"/>
  <c r="H14" i="3"/>
  <c r="H10" i="46"/>
  <c r="H10" i="24"/>
  <c r="H13" i="3"/>
  <c r="H16" i="3"/>
  <c r="H15" i="3"/>
  <c r="T60" i="35"/>
  <c r="S60" i="38" s="1"/>
  <c r="S61" i="38" s="1"/>
  <c r="F54" i="35"/>
  <c r="M65" i="35"/>
  <c r="H54" i="35"/>
  <c r="H56" i="35" s="1"/>
  <c r="G25" i="38" s="1"/>
  <c r="G26" i="38" s="1"/>
  <c r="Q56" i="35"/>
  <c r="P25" i="38" s="1"/>
  <c r="P26" i="38" s="1"/>
  <c r="J54" i="35"/>
  <c r="G62" i="35"/>
  <c r="T62" i="35"/>
  <c r="L60" i="35"/>
  <c r="S60" i="35"/>
  <c r="I65" i="35"/>
  <c r="E62" i="35"/>
  <c r="R56" i="35"/>
  <c r="Q25" i="38" s="1"/>
  <c r="Q26" i="38" s="1"/>
  <c r="N56" i="35"/>
  <c r="M25" i="38" s="1"/>
  <c r="M26" i="38" s="1"/>
  <c r="F22" i="2" l="1"/>
  <c r="H22" i="2"/>
  <c r="H111" i="2"/>
  <c r="H112" i="2"/>
  <c r="H110" i="2"/>
  <c r="H108" i="2"/>
  <c r="H107" i="2"/>
  <c r="H109" i="2"/>
  <c r="D17" i="2"/>
  <c r="D19" i="2"/>
  <c r="D21" i="2"/>
  <c r="D20" i="2"/>
  <c r="D18" i="2"/>
  <c r="D16" i="2"/>
  <c r="D33" i="1"/>
  <c r="D9" i="24"/>
  <c r="D8" i="24"/>
  <c r="H154" i="1"/>
  <c r="H62" i="46"/>
  <c r="H63" i="46"/>
  <c r="H64" i="46"/>
  <c r="H13" i="46"/>
  <c r="F13" i="46"/>
  <c r="F10" i="47"/>
  <c r="H21" i="3"/>
  <c r="H10" i="47"/>
  <c r="F21" i="3"/>
  <c r="F151" i="1"/>
  <c r="F152" i="1" s="1"/>
  <c r="F148" i="1"/>
  <c r="M26" i="9"/>
  <c r="M25" i="1" s="1"/>
  <c r="M26" i="1"/>
  <c r="S62" i="35"/>
  <c r="R60" i="38"/>
  <c r="R61" i="38" s="1"/>
  <c r="P26" i="9"/>
  <c r="P25" i="1" s="1"/>
  <c r="P26" i="1"/>
  <c r="S147" i="1"/>
  <c r="S60" i="9"/>
  <c r="S146" i="1" s="1"/>
  <c r="J30" i="1"/>
  <c r="J27" i="1"/>
  <c r="G26" i="1"/>
  <c r="G26" i="9"/>
  <c r="G25" i="1" s="1"/>
  <c r="D151" i="1"/>
  <c r="D152" i="1" s="1"/>
  <c r="D148" i="1"/>
  <c r="H86" i="3"/>
  <c r="H85" i="3"/>
  <c r="H48" i="24"/>
  <c r="H47" i="24"/>
  <c r="H48" i="47"/>
  <c r="H84" i="3"/>
  <c r="H47" i="47"/>
  <c r="H83" i="3"/>
  <c r="H49" i="24"/>
  <c r="H87" i="3"/>
  <c r="Q26" i="1"/>
  <c r="Q30" i="1" s="1"/>
  <c r="Q26" i="9"/>
  <c r="Q25" i="1" s="1"/>
  <c r="L62" i="35"/>
  <c r="K60" i="38"/>
  <c r="K61" i="38" s="1"/>
  <c r="L148" i="1"/>
  <c r="D9" i="47"/>
  <c r="D10" i="24"/>
  <c r="D17" i="3"/>
  <c r="D18" i="3"/>
  <c r="D15" i="3"/>
  <c r="D11" i="46"/>
  <c r="D10" i="46"/>
  <c r="D16" i="3"/>
  <c r="D14" i="3"/>
  <c r="D13" i="3"/>
  <c r="D12" i="46"/>
  <c r="D19" i="3"/>
  <c r="D20" i="3"/>
  <c r="D8" i="47"/>
  <c r="R26" i="9"/>
  <c r="R25" i="1" s="1"/>
  <c r="R26" i="1"/>
  <c r="N60" i="35"/>
  <c r="M60" i="38" s="1"/>
  <c r="M61" i="38" s="1"/>
  <c r="R60" i="35"/>
  <c r="Q60" i="38" s="1"/>
  <c r="Q61" i="38" s="1"/>
  <c r="G65" i="35"/>
  <c r="T65" i="35"/>
  <c r="J56" i="35"/>
  <c r="L65" i="35"/>
  <c r="K60" i="35"/>
  <c r="J60" i="38" s="1"/>
  <c r="J61" i="38" s="1"/>
  <c r="F56" i="35"/>
  <c r="E25" i="38" s="1"/>
  <c r="E26" i="38" s="1"/>
  <c r="N62" i="35"/>
  <c r="S65" i="35"/>
  <c r="D112" i="2" l="1"/>
  <c r="D108" i="2"/>
  <c r="D109" i="2"/>
  <c r="D107" i="2"/>
  <c r="D110" i="2"/>
  <c r="D111" i="2"/>
  <c r="H113" i="2"/>
  <c r="D22" i="2"/>
  <c r="F108" i="2"/>
  <c r="F110" i="2"/>
  <c r="F111" i="2"/>
  <c r="F112" i="2"/>
  <c r="F109" i="2"/>
  <c r="F107" i="2"/>
  <c r="F154" i="1"/>
  <c r="F63" i="46"/>
  <c r="F62" i="46"/>
  <c r="F64" i="46"/>
  <c r="D154" i="1"/>
  <c r="D62" i="46"/>
  <c r="D63" i="46"/>
  <c r="D64" i="46"/>
  <c r="D13" i="46"/>
  <c r="D10" i="47"/>
  <c r="Q27" i="1"/>
  <c r="S148" i="1"/>
  <c r="M147" i="1"/>
  <c r="M60" i="9"/>
  <c r="M146" i="1" s="1"/>
  <c r="D21" i="3"/>
  <c r="P27" i="1"/>
  <c r="P30" i="1"/>
  <c r="E26" i="9"/>
  <c r="E25" i="1" s="1"/>
  <c r="E26" i="1"/>
  <c r="I25" i="38"/>
  <c r="I26" i="38" s="1"/>
  <c r="R30" i="1"/>
  <c r="R27" i="1"/>
  <c r="K147" i="1"/>
  <c r="K60" i="9"/>
  <c r="K146" i="1" s="1"/>
  <c r="H49" i="47"/>
  <c r="D87" i="3"/>
  <c r="D85" i="3"/>
  <c r="D47" i="24"/>
  <c r="D86" i="3"/>
  <c r="D84" i="3"/>
  <c r="D49" i="24"/>
  <c r="D47" i="47"/>
  <c r="D83" i="3"/>
  <c r="D48" i="47"/>
  <c r="D48" i="24"/>
  <c r="M30" i="1"/>
  <c r="M27" i="1"/>
  <c r="F47" i="47"/>
  <c r="F85" i="3"/>
  <c r="F86" i="3"/>
  <c r="F48" i="47"/>
  <c r="F87" i="3"/>
  <c r="F47" i="24"/>
  <c r="F84" i="3"/>
  <c r="F83" i="3"/>
  <c r="F49" i="24"/>
  <c r="F48" i="24"/>
  <c r="Q147" i="1"/>
  <c r="Q60" i="9"/>
  <c r="Q146" i="1" s="1"/>
  <c r="G30" i="1"/>
  <c r="G31" i="1" s="1"/>
  <c r="G27" i="1"/>
  <c r="J147" i="1"/>
  <c r="J60" i="9"/>
  <c r="J146" i="1" s="1"/>
  <c r="H65" i="46"/>
  <c r="R147" i="1"/>
  <c r="R60" i="9"/>
  <c r="R146" i="1" s="1"/>
  <c r="I81" i="35"/>
  <c r="H75" i="9" s="1"/>
  <c r="R65" i="35"/>
  <c r="R62" i="35"/>
  <c r="J60" i="35"/>
  <c r="N65" i="35"/>
  <c r="H60" i="35"/>
  <c r="G60" i="38" s="1"/>
  <c r="G61" i="38" s="1"/>
  <c r="O81" i="35"/>
  <c r="N75" i="9" s="1"/>
  <c r="Q60" i="35"/>
  <c r="K62" i="35"/>
  <c r="H78" i="9" l="1"/>
  <c r="H217" i="1"/>
  <c r="H219" i="1" s="1"/>
  <c r="N217" i="1"/>
  <c r="N219" i="1" s="1"/>
  <c r="N78" i="9"/>
  <c r="D113" i="2"/>
  <c r="F113" i="2"/>
  <c r="G17" i="2"/>
  <c r="G18" i="2"/>
  <c r="G19" i="2"/>
  <c r="G20" i="2"/>
  <c r="G21" i="2"/>
  <c r="G16" i="2"/>
  <c r="G8" i="24"/>
  <c r="G9" i="24"/>
  <c r="F65" i="46"/>
  <c r="F49" i="47"/>
  <c r="O84" i="35"/>
  <c r="N45" i="38"/>
  <c r="N63" i="38" s="1"/>
  <c r="N165" i="1" s="1"/>
  <c r="N335" i="1" s="1"/>
  <c r="R148" i="1"/>
  <c r="J148" i="1"/>
  <c r="D65" i="46"/>
  <c r="E30" i="1"/>
  <c r="E31" i="1" s="1"/>
  <c r="E27" i="1"/>
  <c r="Q62" i="35"/>
  <c r="P60" i="38"/>
  <c r="P61" i="38" s="1"/>
  <c r="G8" i="47"/>
  <c r="G15" i="3"/>
  <c r="G20" i="3"/>
  <c r="G14" i="3"/>
  <c r="G10" i="24"/>
  <c r="G10" i="46"/>
  <c r="G17" i="3"/>
  <c r="G13" i="3"/>
  <c r="G11" i="46"/>
  <c r="G18" i="3"/>
  <c r="G9" i="47"/>
  <c r="G12" i="46"/>
  <c r="G16" i="3"/>
  <c r="G19" i="3"/>
  <c r="G32" i="1"/>
  <c r="H32" i="1"/>
  <c r="G33" i="1"/>
  <c r="Q148" i="1"/>
  <c r="M148" i="1"/>
  <c r="G147" i="1"/>
  <c r="G60" i="9"/>
  <c r="G146" i="1" s="1"/>
  <c r="J62" i="35"/>
  <c r="I60" i="38"/>
  <c r="I61" i="38" s="1"/>
  <c r="I84" i="35"/>
  <c r="H45" i="38"/>
  <c r="H63" i="38" s="1"/>
  <c r="H165" i="1" s="1"/>
  <c r="D49" i="47"/>
  <c r="K148" i="1"/>
  <c r="I26" i="1"/>
  <c r="I26" i="9"/>
  <c r="I25" i="1" s="1"/>
  <c r="K65" i="35"/>
  <c r="Q65" i="35"/>
  <c r="J65" i="35"/>
  <c r="F60" i="35"/>
  <c r="E60" i="38" s="1"/>
  <c r="E61" i="38" s="1"/>
  <c r="H65" i="35"/>
  <c r="H62" i="35"/>
  <c r="H335" i="1" l="1"/>
  <c r="N174" i="2"/>
  <c r="N172" i="2"/>
  <c r="N175" i="2"/>
  <c r="N170" i="2"/>
  <c r="N171" i="2"/>
  <c r="N173" i="2"/>
  <c r="H173" i="2"/>
  <c r="H174" i="2"/>
  <c r="H172" i="2"/>
  <c r="H171" i="2"/>
  <c r="H170" i="2"/>
  <c r="H175" i="2"/>
  <c r="G22" i="2"/>
  <c r="E17" i="2"/>
  <c r="E19" i="2"/>
  <c r="E21" i="2"/>
  <c r="E20" i="2"/>
  <c r="E16" i="2"/>
  <c r="E18" i="2"/>
  <c r="I87" i="35"/>
  <c r="I90" i="35" s="1"/>
  <c r="H244" i="1"/>
  <c r="H246" i="1" s="1"/>
  <c r="O87" i="35"/>
  <c r="N244" i="1"/>
  <c r="N246" i="1" s="1"/>
  <c r="E8" i="24"/>
  <c r="E9" i="24"/>
  <c r="E147" i="1"/>
  <c r="E60" i="9"/>
  <c r="E146" i="1" s="1"/>
  <c r="E9" i="47"/>
  <c r="E12" i="46"/>
  <c r="E18" i="3"/>
  <c r="E19" i="3"/>
  <c r="E13" i="3"/>
  <c r="E10" i="24"/>
  <c r="E17" i="3"/>
  <c r="E11" i="46"/>
  <c r="E32" i="1"/>
  <c r="E10" i="46"/>
  <c r="E14" i="3"/>
  <c r="E8" i="47"/>
  <c r="E20" i="3"/>
  <c r="E16" i="3"/>
  <c r="E15" i="3"/>
  <c r="F32" i="1"/>
  <c r="N44" i="9"/>
  <c r="N2" i="38"/>
  <c r="O49" i="35"/>
  <c r="G21" i="3"/>
  <c r="O90" i="35"/>
  <c r="N27" i="9"/>
  <c r="I30" i="1"/>
  <c r="I31" i="1" s="1"/>
  <c r="I27" i="1"/>
  <c r="I147" i="1"/>
  <c r="I60" i="9"/>
  <c r="I146" i="1" s="1"/>
  <c r="H44" i="9"/>
  <c r="G13" i="46"/>
  <c r="G10" i="47"/>
  <c r="E33" i="1"/>
  <c r="H2" i="38"/>
  <c r="I49" i="35"/>
  <c r="H5" i="38"/>
  <c r="H27" i="9"/>
  <c r="G151" i="1"/>
  <c r="G152" i="1" s="1"/>
  <c r="G148" i="1"/>
  <c r="P147" i="1"/>
  <c r="P60" i="9"/>
  <c r="P146" i="1" s="1"/>
  <c r="E81" i="35"/>
  <c r="D75" i="9" s="1"/>
  <c r="N81" i="35"/>
  <c r="M75" i="9" s="1"/>
  <c r="F62" i="35"/>
  <c r="D78" i="9" l="1"/>
  <c r="D217" i="1"/>
  <c r="D219" i="1" s="1"/>
  <c r="M78" i="9"/>
  <c r="M217" i="1"/>
  <c r="M219" i="1" s="1"/>
  <c r="N176" i="2"/>
  <c r="H176" i="2"/>
  <c r="E22" i="2"/>
  <c r="I18" i="2"/>
  <c r="I17" i="2"/>
  <c r="I20" i="2"/>
  <c r="I19" i="2"/>
  <c r="I16" i="2"/>
  <c r="I21" i="2"/>
  <c r="G111" i="2"/>
  <c r="G112" i="2"/>
  <c r="G108" i="2"/>
  <c r="G109" i="2"/>
  <c r="G110" i="2"/>
  <c r="G107" i="2"/>
  <c r="N27" i="38"/>
  <c r="H27" i="38"/>
  <c r="N284" i="1"/>
  <c r="N286" i="1" s="1"/>
  <c r="H284" i="1"/>
  <c r="H286" i="1" s="1"/>
  <c r="G154" i="1"/>
  <c r="G62" i="46"/>
  <c r="G63" i="46"/>
  <c r="G64" i="46"/>
  <c r="I8" i="24"/>
  <c r="I9" i="24"/>
  <c r="T31" i="1"/>
  <c r="I8" i="47"/>
  <c r="I17" i="3"/>
  <c r="I9" i="47"/>
  <c r="I16" i="3"/>
  <c r="I14" i="3"/>
  <c r="I15" i="3"/>
  <c r="I12" i="46"/>
  <c r="I10" i="46"/>
  <c r="E15" i="4"/>
  <c r="I10" i="24"/>
  <c r="E16" i="4"/>
  <c r="J31" i="1"/>
  <c r="I18" i="3"/>
  <c r="I11" i="46"/>
  <c r="I20" i="3"/>
  <c r="I19" i="3"/>
  <c r="E17" i="4"/>
  <c r="I13" i="3"/>
  <c r="I33" i="1"/>
  <c r="E10" i="47"/>
  <c r="N84" i="35"/>
  <c r="M45" i="38"/>
  <c r="M63" i="38" s="1"/>
  <c r="M165" i="1" s="1"/>
  <c r="M335" i="1" s="1"/>
  <c r="E84" i="35"/>
  <c r="H84" i="1"/>
  <c r="N3" i="38"/>
  <c r="N83" i="1"/>
  <c r="N62" i="9"/>
  <c r="E21" i="3"/>
  <c r="G47" i="47"/>
  <c r="G87" i="3"/>
  <c r="G48" i="47"/>
  <c r="G86" i="3"/>
  <c r="G48" i="24"/>
  <c r="G49" i="24"/>
  <c r="G85" i="3"/>
  <c r="G84" i="3"/>
  <c r="G47" i="24"/>
  <c r="G83" i="3"/>
  <c r="G153" i="1"/>
  <c r="H153" i="1"/>
  <c r="H3" i="38"/>
  <c r="N84" i="1"/>
  <c r="E13" i="46"/>
  <c r="D2" i="38"/>
  <c r="E24" i="35"/>
  <c r="E49" i="35"/>
  <c r="H83" i="1"/>
  <c r="H62" i="9"/>
  <c r="P148" i="1"/>
  <c r="I151" i="1"/>
  <c r="I152" i="1" s="1"/>
  <c r="I148" i="1"/>
  <c r="E148" i="1"/>
  <c r="E151" i="1"/>
  <c r="E152" i="1" s="1"/>
  <c r="F65" i="35"/>
  <c r="M171" i="2" l="1"/>
  <c r="M172" i="2"/>
  <c r="M173" i="2"/>
  <c r="M175" i="2"/>
  <c r="M174" i="2"/>
  <c r="M170" i="2"/>
  <c r="D171" i="2"/>
  <c r="D172" i="2"/>
  <c r="D173" i="2"/>
  <c r="D174" i="2"/>
  <c r="D175" i="2"/>
  <c r="D170" i="2"/>
  <c r="J152" i="1"/>
  <c r="I108" i="2"/>
  <c r="I109" i="2"/>
  <c r="I110" i="2"/>
  <c r="I111" i="2"/>
  <c r="I112" i="2"/>
  <c r="I107" i="2"/>
  <c r="I22" i="2"/>
  <c r="J18" i="2"/>
  <c r="J20" i="2"/>
  <c r="J17" i="2"/>
  <c r="J19" i="2"/>
  <c r="J21" i="2"/>
  <c r="J16" i="2"/>
  <c r="E108" i="2"/>
  <c r="E110" i="2"/>
  <c r="E107" i="2"/>
  <c r="E112" i="2"/>
  <c r="E111" i="2"/>
  <c r="E109" i="2"/>
  <c r="G113" i="2"/>
  <c r="D45" i="38"/>
  <c r="D63" i="38" s="1"/>
  <c r="D165" i="1" s="1"/>
  <c r="D44" i="9"/>
  <c r="N31" i="9"/>
  <c r="N34" i="1" s="1"/>
  <c r="N32" i="38"/>
  <c r="N35" i="1" s="1"/>
  <c r="N39" i="1" s="1"/>
  <c r="H31" i="9"/>
  <c r="H34" i="1" s="1"/>
  <c r="H32" i="38"/>
  <c r="H35" i="1" s="1"/>
  <c r="N87" i="35"/>
  <c r="N90" i="35" s="1"/>
  <c r="M244" i="1"/>
  <c r="M246" i="1" s="1"/>
  <c r="E87" i="35"/>
  <c r="E90" i="35" s="1"/>
  <c r="D244" i="1"/>
  <c r="D246" i="1" s="1"/>
  <c r="E154" i="1"/>
  <c r="E62" i="46"/>
  <c r="E63" i="46"/>
  <c r="E64" i="46"/>
  <c r="I21" i="3"/>
  <c r="I62" i="46"/>
  <c r="I63" i="46"/>
  <c r="I64" i="46"/>
  <c r="I10" i="47"/>
  <c r="T152" i="1"/>
  <c r="I48" i="47"/>
  <c r="I84" i="3"/>
  <c r="I83" i="3"/>
  <c r="I86" i="3"/>
  <c r="I48" i="24"/>
  <c r="I87" i="3"/>
  <c r="I49" i="24"/>
  <c r="I85" i="3"/>
  <c r="I47" i="47"/>
  <c r="I47" i="24"/>
  <c r="I154" i="1"/>
  <c r="J8" i="47"/>
  <c r="J19" i="3"/>
  <c r="K31" i="1"/>
  <c r="J17" i="3"/>
  <c r="J11" i="46"/>
  <c r="J12" i="46"/>
  <c r="J18" i="3"/>
  <c r="J14" i="3"/>
  <c r="J13" i="3"/>
  <c r="J10" i="46"/>
  <c r="J20" i="3"/>
  <c r="J15" i="3"/>
  <c r="J9" i="47"/>
  <c r="J16" i="3"/>
  <c r="J33" i="1"/>
  <c r="I13" i="46"/>
  <c r="D3" i="38"/>
  <c r="E34" i="35"/>
  <c r="M2" i="38"/>
  <c r="N49" i="35"/>
  <c r="D27" i="9"/>
  <c r="E28" i="35"/>
  <c r="N85" i="1"/>
  <c r="N88" i="1"/>
  <c r="D5" i="38"/>
  <c r="G65" i="46"/>
  <c r="N4" i="38"/>
  <c r="M44" i="9"/>
  <c r="H4" i="38"/>
  <c r="H7" i="38" s="1"/>
  <c r="I77" i="35"/>
  <c r="H204" i="1" s="1"/>
  <c r="H206" i="1" s="1"/>
  <c r="G49" i="47"/>
  <c r="G52" i="47" s="1"/>
  <c r="E83" i="3"/>
  <c r="E86" i="3"/>
  <c r="E48" i="24"/>
  <c r="E84" i="3"/>
  <c r="E47" i="47"/>
  <c r="E87" i="3"/>
  <c r="E47" i="24"/>
  <c r="E48" i="47"/>
  <c r="E85" i="3"/>
  <c r="E49" i="24"/>
  <c r="E153" i="1"/>
  <c r="F153" i="1"/>
  <c r="H85" i="1"/>
  <c r="H88" i="1"/>
  <c r="H169" i="1" s="1"/>
  <c r="H170" i="1" s="1"/>
  <c r="M27" i="9"/>
  <c r="D335" i="1" l="1"/>
  <c r="H320" i="1"/>
  <c r="H129" i="3"/>
  <c r="H164" i="3" s="1"/>
  <c r="H124" i="2"/>
  <c r="H123" i="2"/>
  <c r="H122" i="2"/>
  <c r="H126" i="2"/>
  <c r="H121" i="2"/>
  <c r="H54" i="24"/>
  <c r="H71" i="46"/>
  <c r="H70" i="46"/>
  <c r="H125" i="2"/>
  <c r="H53" i="24"/>
  <c r="H72" i="46"/>
  <c r="H53" i="47"/>
  <c r="H54" i="47"/>
  <c r="M176" i="2"/>
  <c r="D176" i="2"/>
  <c r="T112" i="2"/>
  <c r="J22" i="2"/>
  <c r="I113" i="2"/>
  <c r="E113" i="2"/>
  <c r="K16" i="2"/>
  <c r="K18" i="2"/>
  <c r="K20" i="2"/>
  <c r="K19" i="2"/>
  <c r="K17" i="2"/>
  <c r="K21" i="2"/>
  <c r="J107" i="2"/>
  <c r="J108" i="2"/>
  <c r="J109" i="2"/>
  <c r="J112" i="2"/>
  <c r="J111" i="2"/>
  <c r="J110" i="2"/>
  <c r="N36" i="1"/>
  <c r="H36" i="1"/>
  <c r="H39" i="1"/>
  <c r="H40" i="1" s="1"/>
  <c r="D27" i="38"/>
  <c r="M27" i="38"/>
  <c r="M284" i="1"/>
  <c r="M286" i="1" s="1"/>
  <c r="D284" i="1"/>
  <c r="D286" i="1" s="1"/>
  <c r="J62" i="46"/>
  <c r="J63" i="46"/>
  <c r="J64" i="46"/>
  <c r="I65" i="46"/>
  <c r="I49" i="47"/>
  <c r="J84" i="3"/>
  <c r="K152" i="1"/>
  <c r="J87" i="3"/>
  <c r="J154" i="1"/>
  <c r="J83" i="3"/>
  <c r="J85" i="3"/>
  <c r="J47" i="47"/>
  <c r="J48" i="47"/>
  <c r="J86" i="3"/>
  <c r="J21" i="3"/>
  <c r="J10" i="47"/>
  <c r="J13" i="46"/>
  <c r="K17" i="3"/>
  <c r="L31" i="1"/>
  <c r="K16" i="3"/>
  <c r="K14" i="3"/>
  <c r="K20" i="3"/>
  <c r="K9" i="47"/>
  <c r="K33" i="1"/>
  <c r="K15" i="3"/>
  <c r="K10" i="46"/>
  <c r="K13" i="3"/>
  <c r="K8" i="47"/>
  <c r="K18" i="3"/>
  <c r="K19" i="3"/>
  <c r="K12" i="46"/>
  <c r="K11" i="46"/>
  <c r="H89" i="1"/>
  <c r="E65" i="46"/>
  <c r="M83" i="1"/>
  <c r="M62" i="9"/>
  <c r="M3" i="38"/>
  <c r="D83" i="1"/>
  <c r="D62" i="9"/>
  <c r="D4" i="38"/>
  <c r="D7" i="38" s="1"/>
  <c r="E77" i="35"/>
  <c r="D204" i="1" s="1"/>
  <c r="D206" i="1" s="1"/>
  <c r="E49" i="47"/>
  <c r="M84" i="1"/>
  <c r="O77" i="35"/>
  <c r="N204" i="1" s="1"/>
  <c r="N206" i="1" s="1"/>
  <c r="D84" i="1"/>
  <c r="I58" i="35"/>
  <c r="I67" i="35" s="1"/>
  <c r="H164" i="1" s="1"/>
  <c r="H177" i="3" l="1"/>
  <c r="H178" i="3"/>
  <c r="H179" i="3"/>
  <c r="H168" i="3"/>
  <c r="H55" i="24"/>
  <c r="H127" i="2"/>
  <c r="H14" i="46"/>
  <c r="H23" i="2"/>
  <c r="H24" i="2"/>
  <c r="H25" i="2"/>
  <c r="H27" i="2"/>
  <c r="H26" i="2"/>
  <c r="H28" i="2"/>
  <c r="J113" i="2"/>
  <c r="T113" i="2"/>
  <c r="H58" i="2"/>
  <c r="H61" i="2"/>
  <c r="H63" i="2"/>
  <c r="H59" i="2"/>
  <c r="H60" i="2"/>
  <c r="H62" i="2"/>
  <c r="K109" i="2"/>
  <c r="K112" i="2"/>
  <c r="K110" i="2"/>
  <c r="K111" i="2"/>
  <c r="K107" i="2"/>
  <c r="K108" i="2"/>
  <c r="L18" i="2"/>
  <c r="L20" i="2"/>
  <c r="L16" i="2"/>
  <c r="L21" i="2"/>
  <c r="L17" i="2"/>
  <c r="L19" i="2"/>
  <c r="K22" i="2"/>
  <c r="D31" i="9"/>
  <c r="D34" i="1" s="1"/>
  <c r="M31" i="9"/>
  <c r="M34" i="1" s="1"/>
  <c r="M32" i="38"/>
  <c r="M35" i="1" s="1"/>
  <c r="D32" i="38"/>
  <c r="D35" i="1" s="1"/>
  <c r="H27" i="47"/>
  <c r="H11" i="47"/>
  <c r="D20" i="4"/>
  <c r="H91" i="1"/>
  <c r="H23" i="3"/>
  <c r="K63" i="46"/>
  <c r="K62" i="46"/>
  <c r="K64" i="46"/>
  <c r="H42" i="1"/>
  <c r="H12" i="24"/>
  <c r="H11" i="24"/>
  <c r="K10" i="47"/>
  <c r="H50" i="3"/>
  <c r="H36" i="46"/>
  <c r="H13" i="24"/>
  <c r="H24" i="3"/>
  <c r="H15" i="46"/>
  <c r="H16" i="46"/>
  <c r="H22" i="3"/>
  <c r="D18" i="4"/>
  <c r="D19" i="4"/>
  <c r="H12" i="47"/>
  <c r="J49" i="47"/>
  <c r="J65" i="46"/>
  <c r="K154" i="1"/>
  <c r="K47" i="47"/>
  <c r="L152" i="1"/>
  <c r="K84" i="3"/>
  <c r="K87" i="3"/>
  <c r="K48" i="47"/>
  <c r="K85" i="3"/>
  <c r="K83" i="3"/>
  <c r="K86" i="3"/>
  <c r="K21" i="3"/>
  <c r="K13" i="46"/>
  <c r="L12" i="46"/>
  <c r="L33" i="1"/>
  <c r="L17" i="3"/>
  <c r="L19" i="3"/>
  <c r="L13" i="3"/>
  <c r="L18" i="3"/>
  <c r="L9" i="47"/>
  <c r="L15" i="3"/>
  <c r="L14" i="3"/>
  <c r="L11" i="46"/>
  <c r="M31" i="1"/>
  <c r="L16" i="3"/>
  <c r="L20" i="3"/>
  <c r="L8" i="47"/>
  <c r="L10" i="46"/>
  <c r="H34" i="46"/>
  <c r="D34" i="4"/>
  <c r="D33" i="4"/>
  <c r="H26" i="47"/>
  <c r="H40" i="38"/>
  <c r="H71" i="1" s="1"/>
  <c r="H48" i="3"/>
  <c r="D31" i="4"/>
  <c r="H47" i="3"/>
  <c r="H26" i="24"/>
  <c r="H35" i="46"/>
  <c r="D32" i="4"/>
  <c r="H28" i="24"/>
  <c r="H27" i="24"/>
  <c r="H49" i="3"/>
  <c r="N22" i="9"/>
  <c r="D85" i="1"/>
  <c r="D88" i="1"/>
  <c r="D169" i="1" s="1"/>
  <c r="D170" i="1" s="1"/>
  <c r="E58" i="35"/>
  <c r="H22" i="9"/>
  <c r="H39" i="9" s="1"/>
  <c r="O58" i="35"/>
  <c r="O67" i="35" s="1"/>
  <c r="N164" i="1" s="1"/>
  <c r="M4" i="38"/>
  <c r="N77" i="35"/>
  <c r="M204" i="1" s="1"/>
  <c r="M206" i="1" s="1"/>
  <c r="M85" i="1"/>
  <c r="M88" i="1"/>
  <c r="H180" i="3" l="1"/>
  <c r="D320" i="1"/>
  <c r="D129" i="3"/>
  <c r="D164" i="3" s="1"/>
  <c r="D124" i="2"/>
  <c r="D125" i="2"/>
  <c r="D122" i="2"/>
  <c r="D126" i="2"/>
  <c r="D123" i="2"/>
  <c r="D54" i="24"/>
  <c r="D71" i="46"/>
  <c r="D53" i="47"/>
  <c r="D70" i="46"/>
  <c r="D121" i="2"/>
  <c r="D72" i="46"/>
  <c r="D53" i="24"/>
  <c r="D54" i="47"/>
  <c r="H76" i="1"/>
  <c r="H334" i="1"/>
  <c r="E67" i="35"/>
  <c r="N16" i="1"/>
  <c r="L22" i="2"/>
  <c r="L109" i="2"/>
  <c r="L107" i="2"/>
  <c r="L110" i="2"/>
  <c r="L111" i="2"/>
  <c r="L108" i="2"/>
  <c r="L112" i="2"/>
  <c r="H64" i="2"/>
  <c r="K113" i="2"/>
  <c r="H29" i="2"/>
  <c r="M16" i="2"/>
  <c r="M20" i="2"/>
  <c r="M18" i="2"/>
  <c r="M21" i="2"/>
  <c r="M19" i="2"/>
  <c r="M17" i="2"/>
  <c r="M36" i="1"/>
  <c r="M39" i="1"/>
  <c r="D36" i="1"/>
  <c r="H176" i="1"/>
  <c r="D39" i="1"/>
  <c r="D40" i="1" s="1"/>
  <c r="H13" i="47"/>
  <c r="D164" i="1"/>
  <c r="H25" i="3"/>
  <c r="L63" i="46"/>
  <c r="L62" i="46"/>
  <c r="L64" i="46"/>
  <c r="H28" i="47"/>
  <c r="L10" i="47"/>
  <c r="L13" i="46"/>
  <c r="H17" i="46"/>
  <c r="K65" i="46"/>
  <c r="K49" i="47"/>
  <c r="K52" i="47" s="1"/>
  <c r="H73" i="46"/>
  <c r="L86" i="3"/>
  <c r="L47" i="47"/>
  <c r="L83" i="3"/>
  <c r="M152" i="1"/>
  <c r="L87" i="3"/>
  <c r="L154" i="1"/>
  <c r="L84" i="3"/>
  <c r="L85" i="3"/>
  <c r="L48" i="47"/>
  <c r="L21" i="3"/>
  <c r="N31" i="1"/>
  <c r="M11" i="46"/>
  <c r="M20" i="3"/>
  <c r="M14" i="3"/>
  <c r="M9" i="47"/>
  <c r="M33" i="1"/>
  <c r="M8" i="47"/>
  <c r="M15" i="3"/>
  <c r="M16" i="3"/>
  <c r="M12" i="46"/>
  <c r="M10" i="46"/>
  <c r="M19" i="3"/>
  <c r="M13" i="3"/>
  <c r="M18" i="3"/>
  <c r="M17" i="3"/>
  <c r="H37" i="46"/>
  <c r="H51" i="3"/>
  <c r="H3" i="1"/>
  <c r="D22" i="9"/>
  <c r="D89" i="1"/>
  <c r="H16" i="1"/>
  <c r="N58" i="35"/>
  <c r="N67" i="35" s="1"/>
  <c r="H17" i="1"/>
  <c r="N17" i="1"/>
  <c r="D179" i="3" l="1"/>
  <c r="D177" i="3"/>
  <c r="D168" i="3"/>
  <c r="D180" i="3" s="1"/>
  <c r="D178" i="3"/>
  <c r="D127" i="2"/>
  <c r="D55" i="24"/>
  <c r="H319" i="1"/>
  <c r="H51" i="2"/>
  <c r="H54" i="2"/>
  <c r="H215" i="2" s="1"/>
  <c r="H23" i="24"/>
  <c r="H53" i="2"/>
  <c r="H214" i="2" s="1"/>
  <c r="H24" i="24"/>
  <c r="H93" i="24" s="1"/>
  <c r="H128" i="3"/>
  <c r="H146" i="3" s="1"/>
  <c r="H52" i="2"/>
  <c r="H213" i="2" s="1"/>
  <c r="H56" i="2"/>
  <c r="H217" i="2" s="1"/>
  <c r="H30" i="46"/>
  <c r="H55" i="2"/>
  <c r="H216" i="2" s="1"/>
  <c r="H23" i="47"/>
  <c r="H32" i="46"/>
  <c r="H124" i="46" s="1"/>
  <c r="H31" i="46"/>
  <c r="H123" i="46" s="1"/>
  <c r="H24" i="47"/>
  <c r="H97" i="47" s="1"/>
  <c r="H339" i="1"/>
  <c r="H341" i="1" s="1"/>
  <c r="D16" i="1"/>
  <c r="D39" i="9"/>
  <c r="D85" i="9" s="1"/>
  <c r="T9" i="38"/>
  <c r="D40" i="38"/>
  <c r="M107" i="2"/>
  <c r="M110" i="2"/>
  <c r="M108" i="2"/>
  <c r="M109" i="2"/>
  <c r="M111" i="2"/>
  <c r="M112" i="2"/>
  <c r="L113" i="2"/>
  <c r="D60" i="2"/>
  <c r="D62" i="2"/>
  <c r="D61" i="2"/>
  <c r="D59" i="2"/>
  <c r="D63" i="2"/>
  <c r="D58" i="2"/>
  <c r="D11" i="24"/>
  <c r="D27" i="2"/>
  <c r="D28" i="2"/>
  <c r="D25" i="2"/>
  <c r="D26" i="2"/>
  <c r="D24" i="2"/>
  <c r="D23" i="2"/>
  <c r="N17" i="2"/>
  <c r="N18" i="2"/>
  <c r="N19" i="2"/>
  <c r="N20" i="2"/>
  <c r="N21" i="2"/>
  <c r="N16" i="2"/>
  <c r="M22" i="2"/>
  <c r="D14" i="46"/>
  <c r="D15" i="46"/>
  <c r="D22" i="3"/>
  <c r="D16" i="46"/>
  <c r="D13" i="24"/>
  <c r="D24" i="3"/>
  <c r="D12" i="47"/>
  <c r="D23" i="3"/>
  <c r="D11" i="47"/>
  <c r="D12" i="24"/>
  <c r="D42" i="1"/>
  <c r="H86" i="38"/>
  <c r="H298" i="1"/>
  <c r="M164" i="1"/>
  <c r="M62" i="46"/>
  <c r="M63" i="46"/>
  <c r="M64" i="46"/>
  <c r="H55" i="47"/>
  <c r="H56" i="47" s="1"/>
  <c r="M10" i="47"/>
  <c r="N152" i="1"/>
  <c r="M85" i="3"/>
  <c r="M86" i="3"/>
  <c r="M87" i="3"/>
  <c r="M84" i="3"/>
  <c r="M48" i="47"/>
  <c r="M47" i="47"/>
  <c r="M83" i="3"/>
  <c r="M154" i="1"/>
  <c r="L65" i="46"/>
  <c r="L49" i="47"/>
  <c r="O31" i="1"/>
  <c r="N20" i="3"/>
  <c r="N12" i="46"/>
  <c r="N19" i="3"/>
  <c r="N18" i="3"/>
  <c r="N11" i="46"/>
  <c r="N16" i="3"/>
  <c r="N10" i="46"/>
  <c r="N13" i="3"/>
  <c r="N14" i="3"/>
  <c r="N15" i="3"/>
  <c r="N8" i="47"/>
  <c r="N33" i="1"/>
  <c r="N9" i="47"/>
  <c r="N17" i="3"/>
  <c r="M21" i="3"/>
  <c r="M13" i="46"/>
  <c r="D3" i="1"/>
  <c r="N18" i="1"/>
  <c r="N21" i="1"/>
  <c r="D17" i="1"/>
  <c r="M22" i="9"/>
  <c r="H85" i="9"/>
  <c r="H21" i="1"/>
  <c r="H22" i="1" s="1"/>
  <c r="H18" i="1"/>
  <c r="D26" i="24"/>
  <c r="D48" i="3"/>
  <c r="D28" i="24"/>
  <c r="D34" i="46"/>
  <c r="D35" i="46"/>
  <c r="D26" i="47"/>
  <c r="D36" i="46"/>
  <c r="D27" i="47"/>
  <c r="D49" i="3"/>
  <c r="D27" i="24"/>
  <c r="D50" i="3"/>
  <c r="D47" i="3"/>
  <c r="D91" i="1"/>
  <c r="H158" i="3" l="1"/>
  <c r="H159" i="3"/>
  <c r="H342" i="1"/>
  <c r="H345" i="1"/>
  <c r="H343" i="1"/>
  <c r="H344" i="1"/>
  <c r="H96" i="47"/>
  <c r="H25" i="47"/>
  <c r="H92" i="24"/>
  <c r="H25" i="24"/>
  <c r="H134" i="3"/>
  <c r="H137" i="3" s="1"/>
  <c r="H33" i="46"/>
  <c r="H122" i="46"/>
  <c r="H57" i="2"/>
  <c r="H212" i="2"/>
  <c r="H324" i="1"/>
  <c r="H326" i="1" s="1"/>
  <c r="D86" i="38"/>
  <c r="D71" i="1"/>
  <c r="M16" i="1"/>
  <c r="O17" i="2"/>
  <c r="O18" i="2"/>
  <c r="O19" i="2"/>
  <c r="O20" i="2"/>
  <c r="O21" i="2"/>
  <c r="O16" i="2"/>
  <c r="D64" i="2"/>
  <c r="M113" i="2"/>
  <c r="N110" i="2"/>
  <c r="N107" i="2"/>
  <c r="N108" i="2"/>
  <c r="N109" i="2"/>
  <c r="N112" i="2"/>
  <c r="N111" i="2"/>
  <c r="H9" i="2"/>
  <c r="H10" i="2"/>
  <c r="H12" i="2"/>
  <c r="H14" i="2"/>
  <c r="H11" i="2"/>
  <c r="H13" i="2"/>
  <c r="D13" i="47"/>
  <c r="D29" i="2"/>
  <c r="N22" i="2"/>
  <c r="D17" i="46"/>
  <c r="D25" i="3"/>
  <c r="M166" i="1"/>
  <c r="Z73" i="46"/>
  <c r="N62" i="46"/>
  <c r="N63" i="46"/>
  <c r="N64" i="46"/>
  <c r="M49" i="47"/>
  <c r="M65" i="46"/>
  <c r="N86" i="3"/>
  <c r="N87" i="3"/>
  <c r="N48" i="47"/>
  <c r="N84" i="3"/>
  <c r="N154" i="1"/>
  <c r="N85" i="3"/>
  <c r="N83" i="3"/>
  <c r="O152" i="1"/>
  <c r="N47" i="47"/>
  <c r="N13" i="46"/>
  <c r="N10" i="47"/>
  <c r="P31" i="1"/>
  <c r="O19" i="3"/>
  <c r="O13" i="3"/>
  <c r="O8" i="47"/>
  <c r="O14" i="3"/>
  <c r="O20" i="3"/>
  <c r="O10" i="46"/>
  <c r="O15" i="3"/>
  <c r="O11" i="46"/>
  <c r="O18" i="3"/>
  <c r="O9" i="47"/>
  <c r="O16" i="3"/>
  <c r="O17" i="3"/>
  <c r="O12" i="46"/>
  <c r="H8" i="1"/>
  <c r="H149" i="3" s="1"/>
  <c r="N21" i="3"/>
  <c r="D51" i="3"/>
  <c r="D28" i="47"/>
  <c r="D298" i="1"/>
  <c r="D37" i="46"/>
  <c r="M17" i="1"/>
  <c r="D18" i="1"/>
  <c r="D21" i="1"/>
  <c r="H160" i="3" l="1"/>
  <c r="H150" i="3"/>
  <c r="H161" i="3" s="1"/>
  <c r="H3" i="2"/>
  <c r="H2" i="2"/>
  <c r="H6" i="2"/>
  <c r="H5" i="2"/>
  <c r="H4" i="2"/>
  <c r="H2" i="24"/>
  <c r="H3" i="24"/>
  <c r="H2" i="47"/>
  <c r="H3" i="46"/>
  <c r="H4" i="46"/>
  <c r="H2" i="46"/>
  <c r="H7" i="2"/>
  <c r="H3" i="47"/>
  <c r="H218" i="2"/>
  <c r="H138" i="3"/>
  <c r="H141" i="3"/>
  <c r="H140" i="3"/>
  <c r="H139" i="3"/>
  <c r="H330" i="1"/>
  <c r="H327" i="1"/>
  <c r="H328" i="1"/>
  <c r="H329" i="1"/>
  <c r="D334" i="1"/>
  <c r="D76" i="1"/>
  <c r="O22" i="2"/>
  <c r="O108" i="2"/>
  <c r="O110" i="2"/>
  <c r="O112" i="2"/>
  <c r="O109" i="2"/>
  <c r="O107" i="2"/>
  <c r="O111" i="2"/>
  <c r="P16" i="2"/>
  <c r="P17" i="2"/>
  <c r="P19" i="2"/>
  <c r="P21" i="2"/>
  <c r="P20" i="2"/>
  <c r="P18" i="2"/>
  <c r="H303" i="1"/>
  <c r="H302" i="1" s="1"/>
  <c r="H15" i="2"/>
  <c r="N113" i="2"/>
  <c r="H82" i="1"/>
  <c r="O63" i="46"/>
  <c r="O62" i="46"/>
  <c r="O64" i="46"/>
  <c r="N49" i="47"/>
  <c r="O85" i="3"/>
  <c r="O83" i="3"/>
  <c r="O84" i="3"/>
  <c r="O48" i="47"/>
  <c r="O87" i="3"/>
  <c r="P152" i="1"/>
  <c r="O86" i="3"/>
  <c r="O47" i="47"/>
  <c r="N65" i="46"/>
  <c r="O10" i="47"/>
  <c r="O13" i="46"/>
  <c r="P17" i="3"/>
  <c r="P9" i="47"/>
  <c r="P16" i="3"/>
  <c r="P15" i="3"/>
  <c r="P8" i="47"/>
  <c r="P12" i="46"/>
  <c r="P14" i="3"/>
  <c r="P19" i="3"/>
  <c r="P18" i="3"/>
  <c r="P10" i="46"/>
  <c r="Q31" i="1"/>
  <c r="P13" i="3"/>
  <c r="P11" i="46"/>
  <c r="P33" i="1"/>
  <c r="P20" i="3"/>
  <c r="O21" i="3"/>
  <c r="H7" i="46"/>
  <c r="D8" i="4"/>
  <c r="H7" i="3"/>
  <c r="D14" i="4"/>
  <c r="D10" i="4"/>
  <c r="H8" i="46"/>
  <c r="H10" i="3"/>
  <c r="D9" i="4"/>
  <c r="H9" i="3"/>
  <c r="H5" i="47"/>
  <c r="H11" i="3"/>
  <c r="H8" i="3"/>
  <c r="D11" i="4"/>
  <c r="H6" i="46"/>
  <c r="D13" i="4"/>
  <c r="D12" i="4"/>
  <c r="H6" i="24"/>
  <c r="H7" i="24"/>
  <c r="H5" i="24"/>
  <c r="H6" i="47"/>
  <c r="H24" i="1"/>
  <c r="D22" i="1"/>
  <c r="M18" i="1"/>
  <c r="M21" i="1"/>
  <c r="H4" i="47" l="1"/>
  <c r="H142" i="3"/>
  <c r="Z215" i="2"/>
  <c r="Z214" i="2"/>
  <c r="Z213" i="2"/>
  <c r="Z216" i="2"/>
  <c r="Z212" i="2"/>
  <c r="D319" i="1"/>
  <c r="D53" i="2"/>
  <c r="D51" i="2"/>
  <c r="D23" i="47"/>
  <c r="D55" i="2"/>
  <c r="D24" i="24"/>
  <c r="D52" i="2"/>
  <c r="D30" i="46"/>
  <c r="D54" i="2"/>
  <c r="D31" i="46"/>
  <c r="D32" i="46"/>
  <c r="D128" i="3"/>
  <c r="D146" i="3" s="1"/>
  <c r="D56" i="2"/>
  <c r="D23" i="24"/>
  <c r="D25" i="24" s="1"/>
  <c r="D24" i="47"/>
  <c r="D339" i="1"/>
  <c r="D341" i="1" s="1"/>
  <c r="H309" i="1"/>
  <c r="O113" i="2"/>
  <c r="Q17" i="2"/>
  <c r="Q19" i="2"/>
  <c r="Q21" i="2"/>
  <c r="Q16" i="2"/>
  <c r="Q20" i="2"/>
  <c r="Q18" i="2"/>
  <c r="P111" i="2"/>
  <c r="P108" i="2"/>
  <c r="P112" i="2"/>
  <c r="P109" i="2"/>
  <c r="P107" i="2"/>
  <c r="P110" i="2"/>
  <c r="D10" i="2"/>
  <c r="D12" i="2"/>
  <c r="D14" i="2"/>
  <c r="D9" i="2"/>
  <c r="D13" i="2"/>
  <c r="D11" i="2"/>
  <c r="H8" i="2"/>
  <c r="P22" i="2"/>
  <c r="P10" i="47"/>
  <c r="P63" i="46"/>
  <c r="P62" i="46"/>
  <c r="P64" i="46"/>
  <c r="O49" i="47"/>
  <c r="O65" i="46"/>
  <c r="P87" i="3"/>
  <c r="P83" i="3"/>
  <c r="Q152" i="1"/>
  <c r="P48" i="47"/>
  <c r="P154" i="1"/>
  <c r="P85" i="3"/>
  <c r="P47" i="47"/>
  <c r="P86" i="3"/>
  <c r="P84" i="3"/>
  <c r="P21" i="3"/>
  <c r="P13" i="46"/>
  <c r="Q19" i="3"/>
  <c r="Q9" i="47"/>
  <c r="Q18" i="3"/>
  <c r="Q20" i="3"/>
  <c r="Q12" i="46"/>
  <c r="Q17" i="3"/>
  <c r="Q11" i="46"/>
  <c r="Q15" i="3"/>
  <c r="Q13" i="3"/>
  <c r="Q16" i="3"/>
  <c r="Q33" i="1"/>
  <c r="Q14" i="3"/>
  <c r="Q10" i="46"/>
  <c r="Q8" i="47"/>
  <c r="R31" i="1"/>
  <c r="H12" i="3"/>
  <c r="H7" i="47"/>
  <c r="H9" i="46"/>
  <c r="D5" i="47"/>
  <c r="D8" i="3"/>
  <c r="D10" i="3"/>
  <c r="D6" i="47"/>
  <c r="D7" i="24"/>
  <c r="D7" i="3"/>
  <c r="D6" i="46"/>
  <c r="D11" i="3"/>
  <c r="D5" i="24"/>
  <c r="D9" i="3"/>
  <c r="D8" i="46"/>
  <c r="D7" i="46"/>
  <c r="D6" i="24"/>
  <c r="D24" i="1"/>
  <c r="P41" i="35"/>
  <c r="P51" i="35"/>
  <c r="P54" i="35"/>
  <c r="P56" i="35"/>
  <c r="O25" i="38" s="1"/>
  <c r="O26" i="38" s="1"/>
  <c r="P60" i="35"/>
  <c r="O60" i="38" s="1"/>
  <c r="O61" i="38" s="1"/>
  <c r="P62" i="35"/>
  <c r="P65" i="35"/>
  <c r="P81" i="35"/>
  <c r="O75" i="9" s="1"/>
  <c r="D158" i="3" l="1"/>
  <c r="D159" i="3"/>
  <c r="Z217" i="2"/>
  <c r="Z218" i="2" s="1"/>
  <c r="D343" i="1"/>
  <c r="D342" i="1"/>
  <c r="D344" i="1"/>
  <c r="D345" i="1"/>
  <c r="D33" i="46"/>
  <c r="D25" i="47"/>
  <c r="D57" i="2"/>
  <c r="O217" i="1"/>
  <c r="O219" i="1" s="1"/>
  <c r="O78" i="9"/>
  <c r="R17" i="2"/>
  <c r="R19" i="2"/>
  <c r="R21" i="2"/>
  <c r="R16" i="2"/>
  <c r="R18" i="2"/>
  <c r="R20" i="2"/>
  <c r="P113" i="2"/>
  <c r="Q22" i="2"/>
  <c r="Q108" i="2"/>
  <c r="Q109" i="2"/>
  <c r="Q110" i="2"/>
  <c r="Q111" i="2"/>
  <c r="Q112" i="2"/>
  <c r="Q107" i="2"/>
  <c r="D15" i="2"/>
  <c r="Q63" i="46"/>
  <c r="Q62" i="46"/>
  <c r="Q64" i="46"/>
  <c r="P49" i="47"/>
  <c r="Q10" i="47"/>
  <c r="P65" i="46"/>
  <c r="Q84" i="3"/>
  <c r="Q83" i="3"/>
  <c r="Q47" i="47"/>
  <c r="Q48" i="47"/>
  <c r="Q85" i="3"/>
  <c r="Q87" i="3"/>
  <c r="R152" i="1"/>
  <c r="Q86" i="3"/>
  <c r="Q154" i="1"/>
  <c r="Q13" i="46"/>
  <c r="Q21" i="3"/>
  <c r="R19" i="3"/>
  <c r="R8" i="47"/>
  <c r="R16" i="3"/>
  <c r="R10" i="46"/>
  <c r="R33" i="1"/>
  <c r="R15" i="3"/>
  <c r="S31" i="1"/>
  <c r="R14" i="3"/>
  <c r="R9" i="47"/>
  <c r="R12" i="46"/>
  <c r="R20" i="3"/>
  <c r="R11" i="46"/>
  <c r="R17" i="3"/>
  <c r="R18" i="3"/>
  <c r="R13" i="3"/>
  <c r="D12" i="3"/>
  <c r="O26" i="9"/>
  <c r="O25" i="1" s="1"/>
  <c r="O26" i="1"/>
  <c r="P87" i="35"/>
  <c r="D9" i="46"/>
  <c r="P84" i="35"/>
  <c r="O244" i="1" s="1"/>
  <c r="O246" i="1" s="1"/>
  <c r="O45" i="38"/>
  <c r="O63" i="38" s="1"/>
  <c r="O165" i="1" s="1"/>
  <c r="O335" i="1" s="1"/>
  <c r="O147" i="1"/>
  <c r="O60" i="9"/>
  <c r="O146" i="1" s="1"/>
  <c r="D7" i="47"/>
  <c r="O170" i="2" l="1"/>
  <c r="O171" i="2"/>
  <c r="O172" i="2"/>
  <c r="O173" i="2"/>
  <c r="O174" i="2"/>
  <c r="O175" i="2"/>
  <c r="R107" i="2"/>
  <c r="R108" i="2"/>
  <c r="R109" i="2"/>
  <c r="R111" i="2"/>
  <c r="R112" i="2"/>
  <c r="R110" i="2"/>
  <c r="Q113" i="2"/>
  <c r="S16" i="2"/>
  <c r="S21" i="2"/>
  <c r="S17" i="2"/>
  <c r="S20" i="2"/>
  <c r="S18" i="2"/>
  <c r="S19" i="2"/>
  <c r="R22" i="2"/>
  <c r="R62" i="46"/>
  <c r="R63" i="46"/>
  <c r="R64" i="46"/>
  <c r="Q49" i="47"/>
  <c r="R84" i="3"/>
  <c r="R83" i="3"/>
  <c r="S152" i="1"/>
  <c r="R86" i="3"/>
  <c r="R154" i="1"/>
  <c r="R85" i="3"/>
  <c r="R47" i="47"/>
  <c r="R48" i="47"/>
  <c r="R87" i="3"/>
  <c r="Q65" i="46"/>
  <c r="R10" i="47"/>
  <c r="U31" i="1"/>
  <c r="S18" i="3"/>
  <c r="S13" i="3"/>
  <c r="S14" i="3"/>
  <c r="S15" i="3"/>
  <c r="S10" i="46"/>
  <c r="S20" i="3"/>
  <c r="S16" i="3"/>
  <c r="S19" i="3"/>
  <c r="S17" i="3"/>
  <c r="S9" i="47"/>
  <c r="S12" i="46"/>
  <c r="S33" i="1"/>
  <c r="S8" i="47"/>
  <c r="S11" i="46"/>
  <c r="R21" i="3"/>
  <c r="R13" i="46"/>
  <c r="O148" i="1"/>
  <c r="O154" i="1"/>
  <c r="P90" i="35"/>
  <c r="O27" i="9"/>
  <c r="O27" i="1"/>
  <c r="O30" i="1"/>
  <c r="O33" i="1"/>
  <c r="O44" i="9"/>
  <c r="O176" i="2" l="1"/>
  <c r="S22" i="2"/>
  <c r="S112" i="2"/>
  <c r="S108" i="2"/>
  <c r="S111" i="2"/>
  <c r="S107" i="2"/>
  <c r="S109" i="2"/>
  <c r="S110" i="2"/>
  <c r="R113" i="2"/>
  <c r="O27" i="38"/>
  <c r="O284" i="1"/>
  <c r="O286" i="1" s="1"/>
  <c r="S63" i="46"/>
  <c r="S62" i="46"/>
  <c r="S64" i="46"/>
  <c r="S10" i="47"/>
  <c r="R49" i="47"/>
  <c r="R65" i="46"/>
  <c r="U152" i="1"/>
  <c r="S85" i="3"/>
  <c r="S47" i="47"/>
  <c r="S48" i="47"/>
  <c r="S83" i="3"/>
  <c r="S84" i="3"/>
  <c r="S86" i="3"/>
  <c r="S154" i="1"/>
  <c r="S87" i="3"/>
  <c r="S13" i="46"/>
  <c r="S21" i="3"/>
  <c r="O84" i="1"/>
  <c r="O2" i="38"/>
  <c r="P49" i="35"/>
  <c r="O83" i="1"/>
  <c r="O62" i="9"/>
  <c r="S113" i="2" l="1"/>
  <c r="U112" i="2"/>
  <c r="O32" i="38"/>
  <c r="O35" i="1" s="1"/>
  <c r="O39" i="1" s="1"/>
  <c r="O31" i="9"/>
  <c r="O34" i="1" s="1"/>
  <c r="S65" i="46"/>
  <c r="S49" i="47"/>
  <c r="N166" i="1"/>
  <c r="O3" i="38"/>
  <c r="O85" i="1"/>
  <c r="O88" i="1"/>
  <c r="U113" i="2" l="1"/>
  <c r="O36" i="1"/>
  <c r="O4" i="38"/>
  <c r="P77" i="35"/>
  <c r="O204" i="1" s="1"/>
  <c r="O206" i="1" s="1"/>
  <c r="O17" i="1" l="1"/>
  <c r="P58" i="35"/>
  <c r="P67" i="35" s="1"/>
  <c r="O164" i="1" s="1"/>
  <c r="O22" i="9" l="1"/>
  <c r="O21" i="1"/>
  <c r="D289" i="1"/>
  <c r="D290" i="1" s="1"/>
  <c r="D281" i="1"/>
  <c r="D206" i="2" l="1"/>
  <c r="D213" i="2" s="1"/>
  <c r="D210" i="2"/>
  <c r="D217" i="2" s="1"/>
  <c r="D132" i="3"/>
  <c r="D213" i="3" s="1"/>
  <c r="D207" i="2"/>
  <c r="D214" i="2" s="1"/>
  <c r="D205" i="2"/>
  <c r="D208" i="2"/>
  <c r="D215" i="2" s="1"/>
  <c r="D209" i="2"/>
  <c r="D216" i="2" s="1"/>
  <c r="D90" i="24"/>
  <c r="D93" i="24" s="1"/>
  <c r="D119" i="46"/>
  <c r="D123" i="46" s="1"/>
  <c r="D89" i="24"/>
  <c r="D120" i="46"/>
  <c r="D124" i="46" s="1"/>
  <c r="D118" i="46"/>
  <c r="D92" i="47"/>
  <c r="D323" i="1"/>
  <c r="D93" i="47"/>
  <c r="D97" i="47" s="1"/>
  <c r="D199" i="2"/>
  <c r="D200" i="2"/>
  <c r="D201" i="2"/>
  <c r="D202" i="2"/>
  <c r="D203" i="2"/>
  <c r="D198" i="2"/>
  <c r="T281" i="1"/>
  <c r="D115" i="46"/>
  <c r="D114" i="46"/>
  <c r="D116" i="46"/>
  <c r="O16" i="1"/>
  <c r="O18" i="1" s="1"/>
  <c r="T290" i="1"/>
  <c r="D90" i="47"/>
  <c r="D89" i="47"/>
  <c r="D87" i="24"/>
  <c r="D283" i="1"/>
  <c r="D88" i="24"/>
  <c r="D91" i="24" s="1"/>
  <c r="D86" i="24"/>
  <c r="E282" i="1"/>
  <c r="D216" i="3" l="1"/>
  <c r="D225" i="3"/>
  <c r="D226" i="3"/>
  <c r="T119" i="46"/>
  <c r="D324" i="1"/>
  <c r="D330" i="1" s="1"/>
  <c r="D134" i="3"/>
  <c r="D141" i="3" s="1"/>
  <c r="D211" i="2"/>
  <c r="D212" i="2"/>
  <c r="D204" i="2"/>
  <c r="D121" i="46"/>
  <c r="T92" i="47"/>
  <c r="T93" i="47"/>
  <c r="T120" i="46"/>
  <c r="D91" i="47"/>
  <c r="D117" i="46"/>
  <c r="D296" i="1"/>
  <c r="E291" i="1"/>
  <c r="D227" i="3" l="1"/>
  <c r="E220" i="3"/>
  <c r="D326" i="1"/>
  <c r="D329" i="1"/>
  <c r="D328" i="1"/>
  <c r="D327" i="1"/>
  <c r="D137" i="3"/>
  <c r="D138" i="3"/>
  <c r="D139" i="3"/>
  <c r="D140" i="3"/>
  <c r="D218" i="2"/>
  <c r="V212" i="2" s="1"/>
  <c r="T118" i="46"/>
  <c r="D94" i="47"/>
  <c r="D95" i="47" s="1"/>
  <c r="V214" i="2" l="1"/>
  <c r="V215" i="2"/>
  <c r="V216" i="2"/>
  <c r="V213" i="2"/>
  <c r="D142" i="3"/>
  <c r="T121" i="46"/>
  <c r="V217" i="2" l="1"/>
  <c r="V218" i="2" s="1"/>
  <c r="V94" i="47"/>
  <c r="V121" i="46"/>
  <c r="I2" i="38"/>
  <c r="I17" i="1"/>
  <c r="I21" i="1" s="1"/>
  <c r="I22" i="1" s="1"/>
  <c r="I23" i="1" s="1"/>
  <c r="J87" i="35"/>
  <c r="J90" i="35" s="1"/>
  <c r="I284" i="1" s="1"/>
  <c r="I286" i="1" s="1"/>
  <c r="I27" i="9"/>
  <c r="J81" i="35"/>
  <c r="I45" i="38"/>
  <c r="I63" i="38" s="1"/>
  <c r="I165" i="1" s="1"/>
  <c r="S2" i="38"/>
  <c r="S17" i="1"/>
  <c r="T87" i="35"/>
  <c r="T90" i="35" s="1"/>
  <c r="S284" i="1" s="1"/>
  <c r="S286" i="1" s="1"/>
  <c r="S27" i="9"/>
  <c r="T81" i="35"/>
  <c r="S45" i="38"/>
  <c r="S63" i="38" s="1"/>
  <c r="S165" i="1" s="1"/>
  <c r="S335" i="1" s="1"/>
  <c r="F81" i="35"/>
  <c r="E45" i="38"/>
  <c r="E63" i="38" s="1"/>
  <c r="E165" i="1" s="1"/>
  <c r="E2" i="38"/>
  <c r="E17" i="1"/>
  <c r="F87" i="35"/>
  <c r="F90" i="35" s="1"/>
  <c r="E284" i="1" s="1"/>
  <c r="E286" i="1" s="1"/>
  <c r="E27" i="9"/>
  <c r="Q81" i="35"/>
  <c r="H81" i="35"/>
  <c r="G45" i="38"/>
  <c r="G63" i="38" s="1"/>
  <c r="G165" i="1" s="1"/>
  <c r="G81" i="35"/>
  <c r="F45" i="38"/>
  <c r="F63" i="38" s="1"/>
  <c r="F165" i="1" s="1"/>
  <c r="G2" i="38"/>
  <c r="G17" i="1"/>
  <c r="H87" i="35"/>
  <c r="H90" i="35" s="1"/>
  <c r="G284" i="1" s="1"/>
  <c r="G286" i="1" s="1"/>
  <c r="G27" i="9"/>
  <c r="F2" i="38"/>
  <c r="F17" i="1"/>
  <c r="G87" i="35"/>
  <c r="G90" i="35" s="1"/>
  <c r="F284" i="1" s="1"/>
  <c r="F286" i="1" s="1"/>
  <c r="F27" i="9"/>
  <c r="Q2" i="38"/>
  <c r="Q17" i="1"/>
  <c r="R87" i="35"/>
  <c r="R90" i="35" s="1"/>
  <c r="Q284" i="1" s="1"/>
  <c r="Q286" i="1" s="1"/>
  <c r="Q27" i="9"/>
  <c r="P2" i="38"/>
  <c r="P17" i="1"/>
  <c r="Q87" i="35"/>
  <c r="Q90" i="35" s="1"/>
  <c r="P284" i="1" s="1"/>
  <c r="P286" i="1" s="1"/>
  <c r="P27" i="9"/>
  <c r="L2" i="38"/>
  <c r="L17" i="1"/>
  <c r="L21" i="1" s="1"/>
  <c r="M87" i="35"/>
  <c r="M90" i="35" s="1"/>
  <c r="L284" i="1" s="1"/>
  <c r="L286" i="1" s="1"/>
  <c r="L27" i="9"/>
  <c r="L22" i="9"/>
  <c r="M81" i="35"/>
  <c r="L45" i="38"/>
  <c r="L63" i="38" s="1"/>
  <c r="L165" i="1" s="1"/>
  <c r="L335" i="1" s="1"/>
  <c r="J2" i="38"/>
  <c r="J17" i="1"/>
  <c r="J21" i="1" s="1"/>
  <c r="K87" i="35"/>
  <c r="K90" i="35" s="1"/>
  <c r="J284" i="1" s="1"/>
  <c r="J286" i="1" s="1"/>
  <c r="J27" i="9"/>
  <c r="R2" i="38"/>
  <c r="R17" i="1"/>
  <c r="S87" i="35"/>
  <c r="S90" i="35" s="1"/>
  <c r="R284" i="1" s="1"/>
  <c r="R286" i="1" s="1"/>
  <c r="R27" i="9"/>
  <c r="K81" i="35"/>
  <c r="S81" i="35"/>
  <c r="R45" i="38"/>
  <c r="R63" i="38" s="1"/>
  <c r="R165" i="1" s="1"/>
  <c r="R335" i="1" s="1"/>
  <c r="K2" i="38"/>
  <c r="K17" i="1"/>
  <c r="L87" i="35"/>
  <c r="L90" i="35" s="1"/>
  <c r="K284" i="1" s="1"/>
  <c r="K286" i="1" s="1"/>
  <c r="K27" i="9"/>
  <c r="L81" i="35"/>
  <c r="K45" i="38"/>
  <c r="K63" i="38" s="1"/>
  <c r="K165" i="1" s="1"/>
  <c r="K335" i="1" s="1"/>
  <c r="R81" i="35"/>
  <c r="Q45" i="38"/>
  <c r="Q63" i="38" s="1"/>
  <c r="Q165" i="1" s="1"/>
  <c r="Q335" i="1" s="1"/>
  <c r="I5" i="38"/>
  <c r="K58" i="35"/>
  <c r="R49" i="35"/>
  <c r="I3" i="38"/>
  <c r="Q77" i="35"/>
  <c r="P204" i="1" s="1"/>
  <c r="P206" i="1" s="1"/>
  <c r="L4" i="38"/>
  <c r="T49" i="35"/>
  <c r="E4" i="38"/>
  <c r="G77" i="35"/>
  <c r="F204" i="1" s="1"/>
  <c r="F206" i="1" s="1"/>
  <c r="F5" i="38"/>
  <c r="H77" i="35"/>
  <c r="G204" i="1" s="1"/>
  <c r="G206" i="1" s="1"/>
  <c r="H58" i="35"/>
  <c r="M49" i="35"/>
  <c r="T77" i="35"/>
  <c r="S204" i="1" s="1"/>
  <c r="S206" i="1" s="1"/>
  <c r="F49" i="35"/>
  <c r="S4" i="38"/>
  <c r="F58" i="35"/>
  <c r="G49" i="35"/>
  <c r="S3" i="38"/>
  <c r="L3" i="38"/>
  <c r="K49" i="35"/>
  <c r="L49" i="35"/>
  <c r="Q4" i="38"/>
  <c r="K4" i="38"/>
  <c r="S49" i="35"/>
  <c r="H49" i="35"/>
  <c r="J3" i="38"/>
  <c r="R77" i="35"/>
  <c r="Q204" i="1" s="1"/>
  <c r="Q206" i="1" s="1"/>
  <c r="I4" i="38"/>
  <c r="J5" i="38"/>
  <c r="L58" i="35"/>
  <c r="Q49" i="35"/>
  <c r="P3" i="38"/>
  <c r="R4" i="38"/>
  <c r="J49" i="35"/>
  <c r="Q3" i="38"/>
  <c r="J58" i="35"/>
  <c r="F3" i="38"/>
  <c r="R3" i="38"/>
  <c r="K3" i="38"/>
  <c r="S77" i="35"/>
  <c r="R204" i="1" s="1"/>
  <c r="R206" i="1" s="1"/>
  <c r="K5" i="38"/>
  <c r="Q58" i="35"/>
  <c r="R58" i="35"/>
  <c r="P4" i="38"/>
  <c r="S58" i="35"/>
  <c r="E5" i="38"/>
  <c r="G58" i="35"/>
  <c r="G3" i="38"/>
  <c r="T58" i="35"/>
  <c r="F4" i="38"/>
  <c r="G5" i="38"/>
  <c r="M77" i="35"/>
  <c r="L204" i="1" s="1"/>
  <c r="L206" i="1" s="1"/>
  <c r="M58" i="35"/>
  <c r="E3" i="38"/>
  <c r="G4" i="38"/>
  <c r="L5" i="38"/>
  <c r="F51" i="35"/>
  <c r="T51" i="35"/>
  <c r="H51" i="35"/>
  <c r="J51" i="35"/>
  <c r="I7" i="38" l="1"/>
  <c r="L7" i="38"/>
  <c r="F7" i="38"/>
  <c r="G7" i="38"/>
  <c r="J7" i="38"/>
  <c r="E7" i="38"/>
  <c r="K7" i="38"/>
  <c r="G335" i="1"/>
  <c r="E335" i="1"/>
  <c r="I335" i="1"/>
  <c r="F335" i="1"/>
  <c r="L16" i="1"/>
  <c r="T84" i="35"/>
  <c r="S244" i="1" s="1"/>
  <c r="S246" i="1" s="1"/>
  <c r="S75" i="9"/>
  <c r="G84" i="35"/>
  <c r="F244" i="1" s="1"/>
  <c r="F246" i="1" s="1"/>
  <c r="F75" i="9"/>
  <c r="M84" i="35"/>
  <c r="L244" i="1" s="1"/>
  <c r="L246" i="1" s="1"/>
  <c r="L75" i="9"/>
  <c r="J84" i="35"/>
  <c r="I244" i="1" s="1"/>
  <c r="I246" i="1" s="1"/>
  <c r="I75" i="9"/>
  <c r="L84" i="35"/>
  <c r="K244" i="1" s="1"/>
  <c r="K246" i="1" s="1"/>
  <c r="K75" i="9"/>
  <c r="S84" i="35"/>
  <c r="R244" i="1" s="1"/>
  <c r="R246" i="1" s="1"/>
  <c r="R75" i="9"/>
  <c r="R84" i="35"/>
  <c r="Q244" i="1" s="1"/>
  <c r="Q246" i="1" s="1"/>
  <c r="Q75" i="9"/>
  <c r="H84" i="35"/>
  <c r="G244" i="1" s="1"/>
  <c r="G246" i="1" s="1"/>
  <c r="G75" i="9"/>
  <c r="K84" i="35"/>
  <c r="J244" i="1" s="1"/>
  <c r="J246" i="1" s="1"/>
  <c r="J75" i="9"/>
  <c r="M67" i="35"/>
  <c r="L164" i="1" s="1"/>
  <c r="Q84" i="35"/>
  <c r="P244" i="1" s="1"/>
  <c r="P246" i="1" s="1"/>
  <c r="P75" i="9"/>
  <c r="F84" i="35"/>
  <c r="E244" i="1" s="1"/>
  <c r="E246" i="1" s="1"/>
  <c r="E75" i="9"/>
  <c r="I14" i="2"/>
  <c r="I9" i="2"/>
  <c r="I10" i="2"/>
  <c r="I13" i="2"/>
  <c r="I11" i="2"/>
  <c r="I12" i="2"/>
  <c r="F27" i="38"/>
  <c r="E27" i="38"/>
  <c r="I27" i="38"/>
  <c r="J27" i="38"/>
  <c r="Q27" i="38"/>
  <c r="R27" i="38"/>
  <c r="P27" i="38"/>
  <c r="K27" i="38"/>
  <c r="L27" i="38"/>
  <c r="G27" i="38"/>
  <c r="S27" i="38"/>
  <c r="R67" i="35"/>
  <c r="Q164" i="1" s="1"/>
  <c r="E31" i="9"/>
  <c r="E34" i="1" s="1"/>
  <c r="S31" i="9"/>
  <c r="S34" i="1" s="1"/>
  <c r="E14" i="4"/>
  <c r="I8" i="46"/>
  <c r="E12" i="4"/>
  <c r="E11" i="4"/>
  <c r="E8" i="4"/>
  <c r="I5" i="24"/>
  <c r="I8" i="3"/>
  <c r="I6" i="46"/>
  <c r="E9" i="4"/>
  <c r="J22" i="1"/>
  <c r="E13" i="4"/>
  <c r="T22" i="1"/>
  <c r="I7" i="24"/>
  <c r="I5" i="47"/>
  <c r="I9" i="3"/>
  <c r="I6" i="47"/>
  <c r="I7" i="3"/>
  <c r="I6" i="24"/>
  <c r="I11" i="3"/>
  <c r="I10" i="3"/>
  <c r="E10" i="4"/>
  <c r="I7" i="46"/>
  <c r="I31" i="9"/>
  <c r="I34" i="1" s="1"/>
  <c r="G67" i="35"/>
  <c r="F164" i="1" s="1"/>
  <c r="S44" i="9"/>
  <c r="S62" i="9" s="1"/>
  <c r="J44" i="9"/>
  <c r="J83" i="1" s="1"/>
  <c r="J45" i="38"/>
  <c r="J63" i="38" s="1"/>
  <c r="J165" i="1" s="1"/>
  <c r="J335" i="1" s="1"/>
  <c r="P44" i="9"/>
  <c r="P62" i="9" s="1"/>
  <c r="P45" i="38"/>
  <c r="P63" i="38" s="1"/>
  <c r="P165" i="1" s="1"/>
  <c r="P335" i="1" s="1"/>
  <c r="F44" i="9"/>
  <c r="F62" i="9" s="1"/>
  <c r="I44" i="9"/>
  <c r="F22" i="9"/>
  <c r="I22" i="9"/>
  <c r="S22" i="9"/>
  <c r="E22" i="9"/>
  <c r="Q22" i="9"/>
  <c r="G44" i="9"/>
  <c r="E44" i="9"/>
  <c r="T67" i="35"/>
  <c r="S164" i="1" s="1"/>
  <c r="S67" i="35"/>
  <c r="R164" i="1" s="1"/>
  <c r="F31" i="9"/>
  <c r="F34" i="1" s="1"/>
  <c r="K67" i="35"/>
  <c r="J164" i="1" s="1"/>
  <c r="G31" i="9"/>
  <c r="G34" i="1" s="1"/>
  <c r="L77" i="35"/>
  <c r="K204" i="1" s="1"/>
  <c r="K206" i="1" s="1"/>
  <c r="S84" i="1"/>
  <c r="Q84" i="1"/>
  <c r="J77" i="35"/>
  <c r="I204" i="1" s="1"/>
  <c r="I206" i="1" s="1"/>
  <c r="Q44" i="9"/>
  <c r="L67" i="35"/>
  <c r="K164" i="1" s="1"/>
  <c r="R22" i="9"/>
  <c r="P31" i="9"/>
  <c r="P34" i="1" s="1"/>
  <c r="I24" i="1"/>
  <c r="K22" i="9"/>
  <c r="G22" i="9"/>
  <c r="P22" i="9"/>
  <c r="Q21" i="1"/>
  <c r="I84" i="1"/>
  <c r="Q67" i="35"/>
  <c r="P164" i="1" s="1"/>
  <c r="H67" i="35"/>
  <c r="G164" i="1" s="1"/>
  <c r="J67" i="35"/>
  <c r="I164" i="1" s="1"/>
  <c r="Q31" i="9"/>
  <c r="Q34" i="1" s="1"/>
  <c r="F67" i="35"/>
  <c r="E164" i="1" s="1"/>
  <c r="K21" i="1"/>
  <c r="R21" i="1"/>
  <c r="F77" i="35"/>
  <c r="E204" i="1" s="1"/>
  <c r="E206" i="1" s="1"/>
  <c r="L18" i="1"/>
  <c r="S21" i="1"/>
  <c r="K44" i="9"/>
  <c r="J22" i="9"/>
  <c r="R44" i="9"/>
  <c r="L31" i="9"/>
  <c r="L39" i="9" s="1"/>
  <c r="K77" i="35"/>
  <c r="J204" i="1" s="1"/>
  <c r="J206" i="1" s="1"/>
  <c r="K31" i="9"/>
  <c r="K34" i="1" s="1"/>
  <c r="R31" i="9"/>
  <c r="R34" i="1" s="1"/>
  <c r="J31" i="9"/>
  <c r="J34" i="1" s="1"/>
  <c r="L44" i="9"/>
  <c r="P21" i="1"/>
  <c r="G21" i="1"/>
  <c r="G22" i="1" s="1"/>
  <c r="F21" i="1"/>
  <c r="F22" i="1" s="1"/>
  <c r="F84" i="1"/>
  <c r="G84" i="1"/>
  <c r="E21" i="1"/>
  <c r="E22" i="1" s="1"/>
  <c r="E84" i="1"/>
  <c r="G39" i="9" l="1"/>
  <c r="E16" i="1"/>
  <c r="E18" i="1" s="1"/>
  <c r="E39" i="9"/>
  <c r="J39" i="9"/>
  <c r="I16" i="1"/>
  <c r="I18" i="1" s="1"/>
  <c r="I39" i="9"/>
  <c r="P16" i="1"/>
  <c r="P18" i="1" s="1"/>
  <c r="Q16" i="1"/>
  <c r="Q18" i="1" s="1"/>
  <c r="R16" i="1"/>
  <c r="R18" i="1" s="1"/>
  <c r="K16" i="1"/>
  <c r="K18" i="1" s="1"/>
  <c r="K39" i="9"/>
  <c r="S16" i="1"/>
  <c r="S18" i="1" s="1"/>
  <c r="F16" i="1"/>
  <c r="F18" i="1" s="1"/>
  <c r="F39" i="9"/>
  <c r="G78" i="9"/>
  <c r="G217" i="1"/>
  <c r="G219" i="1" s="1"/>
  <c r="I78" i="9"/>
  <c r="I217" i="1"/>
  <c r="I219" i="1" s="1"/>
  <c r="E78" i="9"/>
  <c r="E217" i="1"/>
  <c r="E219" i="1" s="1"/>
  <c r="P217" i="1"/>
  <c r="P219" i="1" s="1"/>
  <c r="P78" i="9"/>
  <c r="Q78" i="9"/>
  <c r="Q217" i="1"/>
  <c r="Q219" i="1" s="1"/>
  <c r="R217" i="1"/>
  <c r="R219" i="1" s="1"/>
  <c r="R78" i="9"/>
  <c r="F78" i="9"/>
  <c r="F217" i="1"/>
  <c r="F219" i="1" s="1"/>
  <c r="L78" i="9"/>
  <c r="L217" i="1"/>
  <c r="L219" i="1" s="1"/>
  <c r="J78" i="9"/>
  <c r="J217" i="1"/>
  <c r="J219" i="1" s="1"/>
  <c r="K217" i="1"/>
  <c r="K219" i="1" s="1"/>
  <c r="K78" i="9"/>
  <c r="S217" i="1"/>
  <c r="S219" i="1" s="1"/>
  <c r="S78" i="9"/>
  <c r="F10" i="2"/>
  <c r="F11" i="2"/>
  <c r="F12" i="2"/>
  <c r="F13" i="2"/>
  <c r="F14" i="2"/>
  <c r="F9" i="2"/>
  <c r="E10" i="2"/>
  <c r="E12" i="2"/>
  <c r="E14" i="2"/>
  <c r="E9" i="2"/>
  <c r="E13" i="2"/>
  <c r="E11" i="2"/>
  <c r="J24" i="1"/>
  <c r="J11" i="2"/>
  <c r="J13" i="2"/>
  <c r="J12" i="2"/>
  <c r="J14" i="2"/>
  <c r="J9" i="2"/>
  <c r="J10" i="2"/>
  <c r="I15" i="2"/>
  <c r="G10" i="2"/>
  <c r="G11" i="2"/>
  <c r="G12" i="2"/>
  <c r="G13" i="2"/>
  <c r="G14" i="2"/>
  <c r="G9" i="2"/>
  <c r="G32" i="38"/>
  <c r="G40" i="38" s="1"/>
  <c r="G71" i="1" s="1"/>
  <c r="S32" i="38"/>
  <c r="S35" i="1" s="1"/>
  <c r="S36" i="1" s="1"/>
  <c r="L32" i="38"/>
  <c r="L35" i="1" s="1"/>
  <c r="L39" i="1" s="1"/>
  <c r="P32" i="38"/>
  <c r="Q32" i="38"/>
  <c r="Q35" i="1" s="1"/>
  <c r="Q36" i="1" s="1"/>
  <c r="I32" i="38"/>
  <c r="I40" i="38" s="1"/>
  <c r="I71" i="1" s="1"/>
  <c r="F32" i="38"/>
  <c r="F35" i="1" s="1"/>
  <c r="K32" i="38"/>
  <c r="K40" i="38" s="1"/>
  <c r="K71" i="1" s="1"/>
  <c r="K334" i="1" s="1"/>
  <c r="R32" i="38"/>
  <c r="R35" i="1" s="1"/>
  <c r="R39" i="1" s="1"/>
  <c r="J32" i="38"/>
  <c r="J40" i="38" s="1"/>
  <c r="J71" i="1" s="1"/>
  <c r="J334" i="1" s="1"/>
  <c r="E32" i="38"/>
  <c r="E40" i="38" s="1"/>
  <c r="E71" i="1" s="1"/>
  <c r="G16" i="1"/>
  <c r="G18" i="1" s="1"/>
  <c r="P83" i="1"/>
  <c r="J62" i="9"/>
  <c r="O166" i="1"/>
  <c r="I7" i="47"/>
  <c r="I12" i="3"/>
  <c r="J8" i="3"/>
  <c r="J9" i="3"/>
  <c r="J6" i="46"/>
  <c r="J8" i="46"/>
  <c r="J6" i="47"/>
  <c r="K22" i="1"/>
  <c r="J7" i="3"/>
  <c r="J10" i="3"/>
  <c r="J7" i="46"/>
  <c r="J5" i="47"/>
  <c r="J11" i="3"/>
  <c r="I9" i="46"/>
  <c r="L3" i="1"/>
  <c r="S83" i="1"/>
  <c r="S85" i="1" s="1"/>
  <c r="F83" i="1"/>
  <c r="F85" i="1" s="1"/>
  <c r="Q88" i="1"/>
  <c r="P84" i="1"/>
  <c r="S88" i="1"/>
  <c r="I62" i="9"/>
  <c r="I83" i="1"/>
  <c r="I85" i="1" s="1"/>
  <c r="E62" i="9"/>
  <c r="E83" i="1"/>
  <c r="E85" i="1" s="1"/>
  <c r="S166" i="1"/>
  <c r="I166" i="1"/>
  <c r="G62" i="9"/>
  <c r="F166" i="1" s="1"/>
  <c r="G83" i="1"/>
  <c r="G85" i="1" s="1"/>
  <c r="Q62" i="9"/>
  <c r="P166" i="1" s="1"/>
  <c r="Q83" i="1"/>
  <c r="Q85" i="1" s="1"/>
  <c r="J84" i="1"/>
  <c r="I88" i="1"/>
  <c r="E88" i="1"/>
  <c r="E169" i="1" s="1"/>
  <c r="E170" i="1" s="1"/>
  <c r="F88" i="1"/>
  <c r="F169" i="1" s="1"/>
  <c r="F170" i="1" s="1"/>
  <c r="G3" i="1"/>
  <c r="G6" i="47"/>
  <c r="G5" i="47"/>
  <c r="G6" i="46"/>
  <c r="G7" i="46"/>
  <c r="G7" i="24"/>
  <c r="G6" i="24"/>
  <c r="G8" i="46"/>
  <c r="G5" i="24"/>
  <c r="G7" i="3"/>
  <c r="G10" i="3"/>
  <c r="H23" i="1"/>
  <c r="G11" i="3"/>
  <c r="G9" i="3"/>
  <c r="G24" i="1"/>
  <c r="G23" i="1"/>
  <c r="G8" i="3"/>
  <c r="E166" i="1"/>
  <c r="L62" i="9"/>
  <c r="L83" i="1"/>
  <c r="L34" i="1"/>
  <c r="K84" i="1"/>
  <c r="J3" i="1"/>
  <c r="J8" i="1" s="1"/>
  <c r="J149" i="3" s="1"/>
  <c r="F6" i="46"/>
  <c r="F6" i="47"/>
  <c r="F5" i="47"/>
  <c r="F8" i="46"/>
  <c r="F7" i="24"/>
  <c r="F6" i="24"/>
  <c r="F5" i="24"/>
  <c r="F7" i="46"/>
  <c r="F7" i="3"/>
  <c r="F9" i="3"/>
  <c r="F8" i="3"/>
  <c r="F24" i="1"/>
  <c r="F10" i="3"/>
  <c r="F23" i="1"/>
  <c r="F11" i="3"/>
  <c r="L84" i="1"/>
  <c r="K83" i="1"/>
  <c r="K62" i="9"/>
  <c r="G166" i="1"/>
  <c r="I3" i="1"/>
  <c r="G88" i="1"/>
  <c r="G169" i="1" s="1"/>
  <c r="G170" i="1" s="1"/>
  <c r="E3" i="1"/>
  <c r="R62" i="9"/>
  <c r="Q166" i="1" s="1"/>
  <c r="R83" i="1"/>
  <c r="E6" i="46"/>
  <c r="E5" i="47"/>
  <c r="E6" i="47"/>
  <c r="E7" i="46"/>
  <c r="E7" i="24"/>
  <c r="E6" i="24"/>
  <c r="E5" i="24"/>
  <c r="E8" i="46"/>
  <c r="E9" i="3"/>
  <c r="E24" i="1"/>
  <c r="E10" i="3"/>
  <c r="E7" i="3"/>
  <c r="E8" i="3"/>
  <c r="E11" i="3"/>
  <c r="E23" i="1"/>
  <c r="R84" i="1"/>
  <c r="J16" i="1"/>
  <c r="J18" i="1" s="1"/>
  <c r="F3" i="1"/>
  <c r="K3" i="1"/>
  <c r="G320" i="1" l="1"/>
  <c r="G129" i="3"/>
  <c r="G164" i="3" s="1"/>
  <c r="G123" i="2"/>
  <c r="G122" i="2"/>
  <c r="G126" i="2"/>
  <c r="G121" i="2"/>
  <c r="G125" i="2"/>
  <c r="G71" i="46"/>
  <c r="G70" i="46"/>
  <c r="G53" i="24"/>
  <c r="G72" i="46"/>
  <c r="G53" i="47"/>
  <c r="G124" i="2"/>
  <c r="G54" i="24"/>
  <c r="G55" i="24" s="1"/>
  <c r="G54" i="47"/>
  <c r="F320" i="1"/>
  <c r="F122" i="2"/>
  <c r="F126" i="2"/>
  <c r="F121" i="2"/>
  <c r="F125" i="2"/>
  <c r="F129" i="3"/>
  <c r="F164" i="3" s="1"/>
  <c r="F124" i="2"/>
  <c r="F70" i="46"/>
  <c r="F53" i="24"/>
  <c r="F54" i="24"/>
  <c r="F72" i="46"/>
  <c r="F71" i="46"/>
  <c r="F123" i="2"/>
  <c r="F53" i="47"/>
  <c r="F54" i="47"/>
  <c r="J5" i="2"/>
  <c r="J4" i="2"/>
  <c r="J3" i="2"/>
  <c r="J6" i="2"/>
  <c r="J3" i="46"/>
  <c r="J2" i="47"/>
  <c r="J2" i="2"/>
  <c r="J2" i="46"/>
  <c r="J3" i="47"/>
  <c r="J4" i="46"/>
  <c r="J7" i="2"/>
  <c r="E320" i="1"/>
  <c r="E129" i="3"/>
  <c r="E164" i="3" s="1"/>
  <c r="E121" i="2"/>
  <c r="E125" i="2"/>
  <c r="E124" i="2"/>
  <c r="E123" i="2"/>
  <c r="E53" i="24"/>
  <c r="E54" i="24"/>
  <c r="E126" i="2"/>
  <c r="E71" i="46"/>
  <c r="E122" i="2"/>
  <c r="E70" i="46"/>
  <c r="E54" i="47"/>
  <c r="E72" i="46"/>
  <c r="E53" i="47"/>
  <c r="E334" i="1"/>
  <c r="E76" i="1"/>
  <c r="G334" i="1"/>
  <c r="G76" i="1"/>
  <c r="I334" i="1"/>
  <c r="I76" i="1"/>
  <c r="J339" i="1"/>
  <c r="K339" i="1"/>
  <c r="K341" i="1" s="1"/>
  <c r="F40" i="38"/>
  <c r="L40" i="38"/>
  <c r="L71" i="1" s="1"/>
  <c r="L334" i="1" s="1"/>
  <c r="G35" i="1"/>
  <c r="G40" i="1" s="1"/>
  <c r="G28" i="2" s="1"/>
  <c r="F171" i="2"/>
  <c r="F172" i="2"/>
  <c r="F173" i="2"/>
  <c r="F174" i="2"/>
  <c r="F175" i="2"/>
  <c r="F170" i="2"/>
  <c r="S172" i="2"/>
  <c r="S174" i="2"/>
  <c r="S170" i="2"/>
  <c r="S171" i="2"/>
  <c r="S173" i="2"/>
  <c r="S175" i="2"/>
  <c r="F85" i="9"/>
  <c r="L171" i="2"/>
  <c r="L172" i="2"/>
  <c r="L173" i="2"/>
  <c r="L174" i="2"/>
  <c r="L175" i="2"/>
  <c r="L170" i="2"/>
  <c r="P173" i="2"/>
  <c r="P174" i="2"/>
  <c r="P175" i="2"/>
  <c r="P171" i="2"/>
  <c r="P170" i="2"/>
  <c r="P172" i="2"/>
  <c r="F15" i="2"/>
  <c r="I170" i="2"/>
  <c r="I171" i="2"/>
  <c r="I172" i="2"/>
  <c r="I173" i="2"/>
  <c r="I174" i="2"/>
  <c r="I175" i="2"/>
  <c r="E171" i="2"/>
  <c r="E172" i="2"/>
  <c r="E175" i="2"/>
  <c r="E173" i="2"/>
  <c r="E174" i="2"/>
  <c r="E170" i="2"/>
  <c r="K173" i="2"/>
  <c r="K171" i="2"/>
  <c r="K174" i="2"/>
  <c r="K175" i="2"/>
  <c r="K170" i="2"/>
  <c r="K172" i="2"/>
  <c r="R174" i="2"/>
  <c r="R175" i="2"/>
  <c r="R172" i="2"/>
  <c r="R170" i="2"/>
  <c r="R171" i="2"/>
  <c r="R173" i="2"/>
  <c r="J173" i="2"/>
  <c r="J174" i="2"/>
  <c r="J171" i="2"/>
  <c r="J175" i="2"/>
  <c r="J170" i="2"/>
  <c r="J172" i="2"/>
  <c r="Q173" i="2"/>
  <c r="Q171" i="2"/>
  <c r="Q174" i="2"/>
  <c r="Q175" i="2"/>
  <c r="Q170" i="2"/>
  <c r="Q172" i="2"/>
  <c r="G172" i="2"/>
  <c r="G174" i="2"/>
  <c r="G173" i="2"/>
  <c r="G171" i="2"/>
  <c r="G175" i="2"/>
  <c r="G170" i="2"/>
  <c r="G15" i="2"/>
  <c r="K9" i="2"/>
  <c r="K11" i="2"/>
  <c r="K13" i="2"/>
  <c r="K14" i="2"/>
  <c r="K10" i="2"/>
  <c r="K12" i="2"/>
  <c r="J15" i="2"/>
  <c r="E15" i="2"/>
  <c r="P35" i="1"/>
  <c r="P36" i="1" s="1"/>
  <c r="K35" i="1"/>
  <c r="K36" i="1" s="1"/>
  <c r="I35" i="1"/>
  <c r="I36" i="1" s="1"/>
  <c r="F39" i="1"/>
  <c r="F40" i="1" s="1"/>
  <c r="E35" i="1"/>
  <c r="E36" i="1" s="1"/>
  <c r="J35" i="1"/>
  <c r="J39" i="1" s="1"/>
  <c r="E85" i="9"/>
  <c r="P85" i="1"/>
  <c r="L36" i="1"/>
  <c r="R36" i="1"/>
  <c r="S39" i="1"/>
  <c r="J86" i="38"/>
  <c r="J298" i="1"/>
  <c r="I86" i="38"/>
  <c r="I87" i="38" s="1"/>
  <c r="I298" i="1"/>
  <c r="G86" i="38"/>
  <c r="H87" i="38" s="1"/>
  <c r="G298" i="1"/>
  <c r="K86" i="38"/>
  <c r="K298" i="1"/>
  <c r="E86" i="38"/>
  <c r="E298" i="1"/>
  <c r="Q39" i="1"/>
  <c r="F36" i="1"/>
  <c r="G11" i="24"/>
  <c r="I85" i="9"/>
  <c r="H166" i="1"/>
  <c r="D166" i="1"/>
  <c r="I169" i="1"/>
  <c r="I170" i="1" s="1"/>
  <c r="I89" i="1"/>
  <c r="J7" i="47"/>
  <c r="J12" i="3"/>
  <c r="K6" i="46"/>
  <c r="L22" i="1"/>
  <c r="K11" i="3"/>
  <c r="K9" i="3"/>
  <c r="K8" i="3"/>
  <c r="K10" i="3"/>
  <c r="K8" i="46"/>
  <c r="K7" i="46"/>
  <c r="K5" i="47"/>
  <c r="K7" i="3"/>
  <c r="K6" i="47"/>
  <c r="K24" i="1"/>
  <c r="J9" i="46"/>
  <c r="P88" i="1"/>
  <c r="G89" i="1"/>
  <c r="J166" i="1"/>
  <c r="G7" i="47"/>
  <c r="J88" i="1"/>
  <c r="J85" i="1"/>
  <c r="G85" i="9"/>
  <c r="E7" i="47"/>
  <c r="G9" i="46"/>
  <c r="J85" i="9"/>
  <c r="R85" i="1"/>
  <c r="R88" i="1"/>
  <c r="E12" i="3"/>
  <c r="R166" i="1"/>
  <c r="E9" i="46"/>
  <c r="F9" i="46"/>
  <c r="K85" i="1"/>
  <c r="K88" i="1"/>
  <c r="L85" i="1"/>
  <c r="L88" i="1"/>
  <c r="F12" i="3"/>
  <c r="K85" i="9"/>
  <c r="K166" i="1"/>
  <c r="G12" i="3"/>
  <c r="L166" i="1"/>
  <c r="F7" i="47"/>
  <c r="L85" i="9"/>
  <c r="F89" i="1"/>
  <c r="E89" i="1"/>
  <c r="I8" i="1"/>
  <c r="I149" i="3" s="1"/>
  <c r="I155" i="3" s="1"/>
  <c r="J155" i="3" l="1"/>
  <c r="E178" i="3"/>
  <c r="E168" i="3"/>
  <c r="E177" i="3"/>
  <c r="E179" i="3"/>
  <c r="G179" i="3"/>
  <c r="G168" i="3"/>
  <c r="G178" i="3"/>
  <c r="G177" i="3"/>
  <c r="F179" i="3"/>
  <c r="F168" i="3"/>
  <c r="F178" i="3"/>
  <c r="F177" i="3"/>
  <c r="E55" i="24"/>
  <c r="F55" i="24"/>
  <c r="J4" i="47"/>
  <c r="F127" i="2"/>
  <c r="E127" i="2"/>
  <c r="J9" i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U10" i="1" s="1"/>
  <c r="I4" i="2"/>
  <c r="I3" i="2"/>
  <c r="I2" i="2"/>
  <c r="I6" i="2"/>
  <c r="I3" i="24"/>
  <c r="I5" i="2"/>
  <c r="I2" i="46"/>
  <c r="I3" i="46"/>
  <c r="I2" i="24"/>
  <c r="I2" i="47"/>
  <c r="I7" i="2"/>
  <c r="I4" i="46"/>
  <c r="I3" i="47"/>
  <c r="I320" i="1"/>
  <c r="I129" i="3"/>
  <c r="I164" i="3" s="1"/>
  <c r="I121" i="2"/>
  <c r="I125" i="2"/>
  <c r="I124" i="2"/>
  <c r="I123" i="2"/>
  <c r="I122" i="2"/>
  <c r="I53" i="24"/>
  <c r="I54" i="24"/>
  <c r="I71" i="46"/>
  <c r="I126" i="2"/>
  <c r="I70" i="46"/>
  <c r="I72" i="46"/>
  <c r="I53" i="47"/>
  <c r="I54" i="47"/>
  <c r="J170" i="1"/>
  <c r="G127" i="2"/>
  <c r="G23" i="2"/>
  <c r="G319" i="1"/>
  <c r="G51" i="2"/>
  <c r="G128" i="3"/>
  <c r="G146" i="3" s="1"/>
  <c r="G53" i="2"/>
  <c r="G214" i="2" s="1"/>
  <c r="G24" i="24"/>
  <c r="G93" i="24" s="1"/>
  <c r="G52" i="2"/>
  <c r="G213" i="2" s="1"/>
  <c r="G56" i="2"/>
  <c r="G217" i="2" s="1"/>
  <c r="G55" i="2"/>
  <c r="G216" i="2" s="1"/>
  <c r="G30" i="46"/>
  <c r="G32" i="46"/>
  <c r="G124" i="46" s="1"/>
  <c r="G23" i="24"/>
  <c r="G31" i="46"/>
  <c r="G123" i="46" s="1"/>
  <c r="G54" i="2"/>
  <c r="G215" i="2" s="1"/>
  <c r="G23" i="47"/>
  <c r="G24" i="47"/>
  <c r="G97" i="47" s="1"/>
  <c r="G339" i="1"/>
  <c r="G341" i="1" s="1"/>
  <c r="I319" i="1"/>
  <c r="I128" i="3"/>
  <c r="I146" i="3" s="1"/>
  <c r="I51" i="2"/>
  <c r="I55" i="2"/>
  <c r="I30" i="46"/>
  <c r="I54" i="2"/>
  <c r="I23" i="24"/>
  <c r="I53" i="2"/>
  <c r="I214" i="2" s="1"/>
  <c r="I24" i="24"/>
  <c r="I52" i="2"/>
  <c r="I23" i="47"/>
  <c r="I31" i="46"/>
  <c r="I123" i="46" s="1"/>
  <c r="I32" i="46"/>
  <c r="I56" i="2"/>
  <c r="J76" i="1"/>
  <c r="I24" i="47"/>
  <c r="E319" i="1"/>
  <c r="E128" i="3"/>
  <c r="E146" i="3" s="1"/>
  <c r="E51" i="2"/>
  <c r="E212" i="2" s="1"/>
  <c r="E55" i="2"/>
  <c r="E216" i="2" s="1"/>
  <c r="E30" i="46"/>
  <c r="E54" i="2"/>
  <c r="E215" i="2" s="1"/>
  <c r="E23" i="24"/>
  <c r="E53" i="2"/>
  <c r="E214" i="2" s="1"/>
  <c r="E24" i="24"/>
  <c r="E93" i="24" s="1"/>
  <c r="E31" i="46"/>
  <c r="E123" i="46" s="1"/>
  <c r="E23" i="47"/>
  <c r="E52" i="2"/>
  <c r="E56" i="2"/>
  <c r="E217" i="2" s="1"/>
  <c r="E32" i="46"/>
  <c r="E124" i="46" s="1"/>
  <c r="E24" i="47"/>
  <c r="E97" i="47" s="1"/>
  <c r="F86" i="38"/>
  <c r="G87" i="38" s="1"/>
  <c r="F71" i="1"/>
  <c r="F298" i="1" s="1"/>
  <c r="I339" i="1"/>
  <c r="I341" i="1" s="1"/>
  <c r="E339" i="1"/>
  <c r="E341" i="1" s="1"/>
  <c r="L339" i="1"/>
  <c r="L341" i="1" s="1"/>
  <c r="L298" i="1"/>
  <c r="J342" i="1"/>
  <c r="J344" i="1"/>
  <c r="J343" i="1"/>
  <c r="J345" i="1"/>
  <c r="J341" i="1"/>
  <c r="K343" i="1"/>
  <c r="K342" i="1"/>
  <c r="K345" i="1"/>
  <c r="K344" i="1"/>
  <c r="G22" i="3"/>
  <c r="G15" i="46"/>
  <c r="H41" i="1"/>
  <c r="G11" i="47"/>
  <c r="G13" i="24"/>
  <c r="G24" i="2"/>
  <c r="G12" i="47"/>
  <c r="G24" i="3"/>
  <c r="G14" i="46"/>
  <c r="G27" i="2"/>
  <c r="G25" i="2"/>
  <c r="G16" i="46"/>
  <c r="G12" i="24"/>
  <c r="G42" i="1"/>
  <c r="G26" i="2"/>
  <c r="G23" i="3"/>
  <c r="G36" i="1"/>
  <c r="R176" i="2"/>
  <c r="P176" i="2"/>
  <c r="J176" i="2"/>
  <c r="Q176" i="2"/>
  <c r="G176" i="2"/>
  <c r="F176" i="2"/>
  <c r="K176" i="2"/>
  <c r="I176" i="2"/>
  <c r="L176" i="2"/>
  <c r="E176" i="2"/>
  <c r="S176" i="2"/>
  <c r="G60" i="2"/>
  <c r="G59" i="2"/>
  <c r="G61" i="2"/>
  <c r="G63" i="2"/>
  <c r="G58" i="2"/>
  <c r="G62" i="2"/>
  <c r="L11" i="2"/>
  <c r="L13" i="2"/>
  <c r="L9" i="2"/>
  <c r="L10" i="2"/>
  <c r="L12" i="2"/>
  <c r="L14" i="2"/>
  <c r="F42" i="1"/>
  <c r="F25" i="2"/>
  <c r="F27" i="2"/>
  <c r="F26" i="2"/>
  <c r="F24" i="2"/>
  <c r="F28" i="2"/>
  <c r="F23" i="2"/>
  <c r="I59" i="2"/>
  <c r="I60" i="2"/>
  <c r="I61" i="2"/>
  <c r="I62" i="2"/>
  <c r="I63" i="2"/>
  <c r="I58" i="2"/>
  <c r="I9" i="1"/>
  <c r="E59" i="2"/>
  <c r="E63" i="2"/>
  <c r="E60" i="2"/>
  <c r="E62" i="2"/>
  <c r="E58" i="2"/>
  <c r="E61" i="2"/>
  <c r="F60" i="2"/>
  <c r="F59" i="2"/>
  <c r="F58" i="2"/>
  <c r="F61" i="2"/>
  <c r="F63" i="2"/>
  <c r="F62" i="2"/>
  <c r="K15" i="2"/>
  <c r="L86" i="38"/>
  <c r="L87" i="38" s="1"/>
  <c r="J87" i="38"/>
  <c r="K87" i="38"/>
  <c r="E87" i="38"/>
  <c r="P39" i="1"/>
  <c r="J36" i="1"/>
  <c r="F23" i="3"/>
  <c r="K39" i="1"/>
  <c r="F11" i="47"/>
  <c r="F22" i="3"/>
  <c r="F13" i="24"/>
  <c r="G41" i="1"/>
  <c r="F14" i="46"/>
  <c r="F15" i="46"/>
  <c r="E39" i="1"/>
  <c r="E40" i="1" s="1"/>
  <c r="I39" i="1"/>
  <c r="I40" i="1" s="1"/>
  <c r="F24" i="3"/>
  <c r="F12" i="47"/>
  <c r="F12" i="24"/>
  <c r="F11" i="24"/>
  <c r="F16" i="46"/>
  <c r="F176" i="1"/>
  <c r="E176" i="1"/>
  <c r="I176" i="1"/>
  <c r="G91" i="1"/>
  <c r="I28" i="24"/>
  <c r="I48" i="3"/>
  <c r="I27" i="47"/>
  <c r="I47" i="3"/>
  <c r="I27" i="24"/>
  <c r="I34" i="46"/>
  <c r="E32" i="4"/>
  <c r="E33" i="4"/>
  <c r="I49" i="3"/>
  <c r="J89" i="1"/>
  <c r="I35" i="46"/>
  <c r="I36" i="46"/>
  <c r="E31" i="4"/>
  <c r="I26" i="24"/>
  <c r="I26" i="47"/>
  <c r="E34" i="4"/>
  <c r="I50" i="3"/>
  <c r="T89" i="1"/>
  <c r="I91" i="1"/>
  <c r="L9" i="3"/>
  <c r="L11" i="3"/>
  <c r="L6" i="47"/>
  <c r="M22" i="1"/>
  <c r="L6" i="46"/>
  <c r="L7" i="46"/>
  <c r="L7" i="3"/>
  <c r="L8" i="3"/>
  <c r="L5" i="47"/>
  <c r="L8" i="46"/>
  <c r="L10" i="3"/>
  <c r="L24" i="1"/>
  <c r="K12" i="3"/>
  <c r="K7" i="47"/>
  <c r="K9" i="46"/>
  <c r="G47" i="3"/>
  <c r="G27" i="24"/>
  <c r="G27" i="47"/>
  <c r="G49" i="3"/>
  <c r="G26" i="24"/>
  <c r="H90" i="1"/>
  <c r="G50" i="3"/>
  <c r="G35" i="46"/>
  <c r="G28" i="24"/>
  <c r="G26" i="47"/>
  <c r="G48" i="3"/>
  <c r="G36" i="46"/>
  <c r="G34" i="46"/>
  <c r="E26" i="47"/>
  <c r="E27" i="47"/>
  <c r="E28" i="24"/>
  <c r="E27" i="24"/>
  <c r="E26" i="24"/>
  <c r="E34" i="46"/>
  <c r="E35" i="46"/>
  <c r="E36" i="46"/>
  <c r="E48" i="3"/>
  <c r="E49" i="3"/>
  <c r="E50" i="3"/>
  <c r="E47" i="3"/>
  <c r="E90" i="1"/>
  <c r="E91" i="1"/>
  <c r="F27" i="47"/>
  <c r="F26" i="47"/>
  <c r="F28" i="24"/>
  <c r="F27" i="24"/>
  <c r="F36" i="46"/>
  <c r="F26" i="24"/>
  <c r="F34" i="46"/>
  <c r="F35" i="46"/>
  <c r="F48" i="3"/>
  <c r="F47" i="3"/>
  <c r="F90" i="1"/>
  <c r="F49" i="3"/>
  <c r="F50" i="3"/>
  <c r="F91" i="1"/>
  <c r="G90" i="1"/>
  <c r="F87" i="38" l="1"/>
  <c r="I216" i="2"/>
  <c r="F180" i="3"/>
  <c r="F174" i="3"/>
  <c r="G174" i="3"/>
  <c r="G180" i="3"/>
  <c r="H174" i="3"/>
  <c r="E180" i="3"/>
  <c r="E174" i="3"/>
  <c r="I178" i="3"/>
  <c r="I179" i="3"/>
  <c r="I177" i="3"/>
  <c r="I168" i="3"/>
  <c r="E159" i="3"/>
  <c r="E158" i="3"/>
  <c r="I150" i="3"/>
  <c r="I160" i="3"/>
  <c r="I158" i="3"/>
  <c r="I159" i="3"/>
  <c r="G158" i="3"/>
  <c r="G159" i="3"/>
  <c r="I215" i="2"/>
  <c r="I124" i="46"/>
  <c r="I93" i="24"/>
  <c r="J13" i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U12" i="1" s="1"/>
  <c r="I97" i="47"/>
  <c r="I212" i="2"/>
  <c r="I127" i="2"/>
  <c r="I217" i="2"/>
  <c r="J122" i="2"/>
  <c r="J126" i="2"/>
  <c r="J121" i="2"/>
  <c r="J125" i="2"/>
  <c r="J124" i="2"/>
  <c r="J123" i="2"/>
  <c r="J70" i="46"/>
  <c r="J129" i="3"/>
  <c r="J164" i="3" s="1"/>
  <c r="J53" i="47"/>
  <c r="J71" i="46"/>
  <c r="J72" i="46"/>
  <c r="J54" i="47"/>
  <c r="J320" i="1"/>
  <c r="K170" i="1"/>
  <c r="I55" i="24"/>
  <c r="I4" i="47"/>
  <c r="I345" i="1"/>
  <c r="I342" i="1"/>
  <c r="I343" i="1"/>
  <c r="I344" i="1"/>
  <c r="E134" i="3"/>
  <c r="E137" i="3" s="1"/>
  <c r="I57" i="2"/>
  <c r="I213" i="2"/>
  <c r="I134" i="3"/>
  <c r="I137" i="3" s="1"/>
  <c r="G92" i="24"/>
  <c r="G25" i="24"/>
  <c r="G134" i="3"/>
  <c r="G137" i="3" s="1"/>
  <c r="F334" i="1"/>
  <c r="F76" i="1"/>
  <c r="E122" i="46"/>
  <c r="E33" i="46"/>
  <c r="E324" i="1"/>
  <c r="E326" i="1" s="1"/>
  <c r="I122" i="46"/>
  <c r="I33" i="46"/>
  <c r="I324" i="1"/>
  <c r="I326" i="1" s="1"/>
  <c r="G96" i="47"/>
  <c r="G25" i="47"/>
  <c r="G212" i="2"/>
  <c r="G57" i="2"/>
  <c r="E345" i="1"/>
  <c r="E344" i="1"/>
  <c r="E342" i="1"/>
  <c r="E343" i="1"/>
  <c r="E57" i="2"/>
  <c r="E213" i="2"/>
  <c r="E218" i="2" s="1"/>
  <c r="W215" i="2" s="1"/>
  <c r="G122" i="46"/>
  <c r="G33" i="46"/>
  <c r="G324" i="1"/>
  <c r="G326" i="1" s="1"/>
  <c r="E96" i="47"/>
  <c r="E25" i="47"/>
  <c r="E25" i="24"/>
  <c r="E92" i="24"/>
  <c r="J128" i="3"/>
  <c r="J146" i="3" s="1"/>
  <c r="J51" i="2"/>
  <c r="J52" i="2"/>
  <c r="J56" i="2"/>
  <c r="J217" i="2" s="1"/>
  <c r="J55" i="2"/>
  <c r="J30" i="46"/>
  <c r="J54" i="2"/>
  <c r="J215" i="2" s="1"/>
  <c r="J53" i="2"/>
  <c r="J31" i="46"/>
  <c r="J123" i="46" s="1"/>
  <c r="J32" i="46"/>
  <c r="J23" i="47"/>
  <c r="J24" i="47"/>
  <c r="K76" i="1"/>
  <c r="J319" i="1"/>
  <c r="I96" i="47"/>
  <c r="I25" i="47"/>
  <c r="I25" i="24"/>
  <c r="I92" i="24"/>
  <c r="G343" i="1"/>
  <c r="G344" i="1"/>
  <c r="G345" i="1"/>
  <c r="G342" i="1"/>
  <c r="L344" i="1"/>
  <c r="L342" i="1"/>
  <c r="L343" i="1"/>
  <c r="L345" i="1"/>
  <c r="G25" i="3"/>
  <c r="G13" i="47"/>
  <c r="G29" i="2"/>
  <c r="G17" i="46"/>
  <c r="I8" i="2"/>
  <c r="T40" i="1"/>
  <c r="I24" i="2"/>
  <c r="I25" i="2"/>
  <c r="I26" i="2"/>
  <c r="I27" i="2"/>
  <c r="I28" i="2"/>
  <c r="I23" i="2"/>
  <c r="E25" i="2"/>
  <c r="E26" i="2"/>
  <c r="E28" i="2"/>
  <c r="E23" i="2"/>
  <c r="E27" i="2"/>
  <c r="E24" i="2"/>
  <c r="F29" i="2"/>
  <c r="J58" i="2"/>
  <c r="J61" i="2"/>
  <c r="J59" i="2"/>
  <c r="J63" i="2"/>
  <c r="J62" i="2"/>
  <c r="J60" i="2"/>
  <c r="M9" i="2"/>
  <c r="M10" i="2"/>
  <c r="M12" i="2"/>
  <c r="M11" i="2"/>
  <c r="M14" i="2"/>
  <c r="M13" i="2"/>
  <c r="I64" i="2"/>
  <c r="L15" i="2"/>
  <c r="F64" i="2"/>
  <c r="E64" i="2"/>
  <c r="G64" i="2"/>
  <c r="F25" i="3"/>
  <c r="I11" i="47"/>
  <c r="E11" i="47"/>
  <c r="F17" i="46"/>
  <c r="F13" i="47"/>
  <c r="I16" i="46"/>
  <c r="E15" i="46"/>
  <c r="E13" i="24"/>
  <c r="E12" i="24"/>
  <c r="E22" i="3"/>
  <c r="F41" i="1"/>
  <c r="E42" i="1"/>
  <c r="E41" i="1"/>
  <c r="E16" i="46"/>
  <c r="I23" i="3"/>
  <c r="E19" i="4"/>
  <c r="E18" i="4"/>
  <c r="I11" i="24"/>
  <c r="I15" i="46"/>
  <c r="I14" i="46"/>
  <c r="I12" i="47"/>
  <c r="I13" i="24"/>
  <c r="I42" i="1"/>
  <c r="I24" i="3"/>
  <c r="J40" i="1"/>
  <c r="E20" i="4"/>
  <c r="I22" i="3"/>
  <c r="I12" i="24"/>
  <c r="E11" i="24"/>
  <c r="E12" i="47"/>
  <c r="E23" i="3"/>
  <c r="E24" i="3"/>
  <c r="E14" i="46"/>
  <c r="G176" i="1"/>
  <c r="J176" i="1"/>
  <c r="H171" i="1"/>
  <c r="G171" i="1"/>
  <c r="I51" i="3"/>
  <c r="I37" i="46"/>
  <c r="J50" i="3"/>
  <c r="J35" i="46"/>
  <c r="J36" i="46"/>
  <c r="J27" i="47"/>
  <c r="J34" i="46"/>
  <c r="K89" i="1"/>
  <c r="J48" i="3"/>
  <c r="J26" i="47"/>
  <c r="J49" i="3"/>
  <c r="J47" i="3"/>
  <c r="J91" i="1"/>
  <c r="I171" i="1"/>
  <c r="I28" i="47"/>
  <c r="I55" i="47"/>
  <c r="I56" i="47" s="1"/>
  <c r="L7" i="47"/>
  <c r="L9" i="46"/>
  <c r="L12" i="3"/>
  <c r="M5" i="47"/>
  <c r="M24" i="1"/>
  <c r="M7" i="46"/>
  <c r="M9" i="3"/>
  <c r="M8" i="3"/>
  <c r="M11" i="3"/>
  <c r="M6" i="46"/>
  <c r="N22" i="1"/>
  <c r="M7" i="3"/>
  <c r="M10" i="3"/>
  <c r="M6" i="47"/>
  <c r="M8" i="46"/>
  <c r="G51" i="3"/>
  <c r="G28" i="47"/>
  <c r="G55" i="47"/>
  <c r="G56" i="47" s="1"/>
  <c r="G73" i="46"/>
  <c r="G37" i="46"/>
  <c r="F51" i="3"/>
  <c r="F37" i="46"/>
  <c r="E55" i="47"/>
  <c r="E56" i="47" s="1"/>
  <c r="E28" i="47"/>
  <c r="F171" i="1"/>
  <c r="E51" i="3"/>
  <c r="E37" i="46"/>
  <c r="F55" i="47"/>
  <c r="F56" i="47" s="1"/>
  <c r="F28" i="47"/>
  <c r="J213" i="2" l="1"/>
  <c r="J179" i="3"/>
  <c r="J178" i="3"/>
  <c r="J177" i="3"/>
  <c r="J168" i="3"/>
  <c r="I180" i="3"/>
  <c r="I174" i="3"/>
  <c r="I161" i="3"/>
  <c r="I156" i="3"/>
  <c r="J150" i="3"/>
  <c r="J160" i="3"/>
  <c r="J158" i="3"/>
  <c r="J159" i="3"/>
  <c r="J216" i="2"/>
  <c r="J97" i="47"/>
  <c r="I218" i="2"/>
  <c r="AA214" i="2" s="1"/>
  <c r="J127" i="2"/>
  <c r="K129" i="3"/>
  <c r="K164" i="3" s="1"/>
  <c r="K123" i="2"/>
  <c r="K122" i="2"/>
  <c r="K126" i="2"/>
  <c r="K121" i="2"/>
  <c r="K125" i="2"/>
  <c r="K124" i="2"/>
  <c r="K71" i="46"/>
  <c r="K70" i="46"/>
  <c r="K72" i="46"/>
  <c r="K53" i="47"/>
  <c r="K54" i="47"/>
  <c r="L170" i="1"/>
  <c r="K320" i="1"/>
  <c r="J124" i="46"/>
  <c r="J212" i="2"/>
  <c r="K319" i="1"/>
  <c r="K51" i="2"/>
  <c r="K128" i="3"/>
  <c r="K146" i="3" s="1"/>
  <c r="K53" i="2"/>
  <c r="K52" i="2"/>
  <c r="K56" i="2"/>
  <c r="K55" i="2"/>
  <c r="K30" i="46"/>
  <c r="K54" i="2"/>
  <c r="K32" i="46"/>
  <c r="K124" i="46" s="1"/>
  <c r="K31" i="46"/>
  <c r="K23" i="47"/>
  <c r="K24" i="47"/>
  <c r="J57" i="2"/>
  <c r="J214" i="2"/>
  <c r="W212" i="2"/>
  <c r="G330" i="1"/>
  <c r="G327" i="1"/>
  <c r="G328" i="1"/>
  <c r="G329" i="1"/>
  <c r="E328" i="1"/>
  <c r="E329" i="1"/>
  <c r="E330" i="1"/>
  <c r="E327" i="1"/>
  <c r="F319" i="1"/>
  <c r="F128" i="3"/>
  <c r="F146" i="3" s="1"/>
  <c r="F52" i="2"/>
  <c r="F213" i="2" s="1"/>
  <c r="F56" i="2"/>
  <c r="F217" i="2" s="1"/>
  <c r="F31" i="46"/>
  <c r="F123" i="46" s="1"/>
  <c r="F55" i="2"/>
  <c r="F216" i="2" s="1"/>
  <c r="F30" i="46"/>
  <c r="F54" i="2"/>
  <c r="F215" i="2" s="1"/>
  <c r="F23" i="24"/>
  <c r="F24" i="24"/>
  <c r="F93" i="24" s="1"/>
  <c r="F51" i="2"/>
  <c r="F212" i="2" s="1"/>
  <c r="F23" i="47"/>
  <c r="F53" i="2"/>
  <c r="F32" i="46"/>
  <c r="F124" i="46" s="1"/>
  <c r="F24" i="47"/>
  <c r="F97" i="47" s="1"/>
  <c r="I139" i="3"/>
  <c r="I138" i="3"/>
  <c r="I141" i="3"/>
  <c r="I140" i="3"/>
  <c r="W216" i="2"/>
  <c r="F339" i="1"/>
  <c r="F341" i="1" s="1"/>
  <c r="E139" i="3"/>
  <c r="E138" i="3"/>
  <c r="E141" i="3"/>
  <c r="E140" i="3"/>
  <c r="J96" i="47"/>
  <c r="J25" i="47"/>
  <c r="J324" i="1"/>
  <c r="J326" i="1" s="1"/>
  <c r="J122" i="46"/>
  <c r="J33" i="46"/>
  <c r="W214" i="2"/>
  <c r="G218" i="2"/>
  <c r="Y212" i="2" s="1"/>
  <c r="G141" i="3"/>
  <c r="G140" i="3"/>
  <c r="G139" i="3"/>
  <c r="G138" i="3"/>
  <c r="J134" i="3"/>
  <c r="J137" i="3" s="1"/>
  <c r="W213" i="2"/>
  <c r="I329" i="1"/>
  <c r="I330" i="1"/>
  <c r="I328" i="1"/>
  <c r="I327" i="1"/>
  <c r="E13" i="47"/>
  <c r="I29" i="2"/>
  <c r="J24" i="2"/>
  <c r="J25" i="2"/>
  <c r="J26" i="2"/>
  <c r="J27" i="2"/>
  <c r="J28" i="2"/>
  <c r="J23" i="2"/>
  <c r="J64" i="2"/>
  <c r="K59" i="2"/>
  <c r="K61" i="2"/>
  <c r="K58" i="2"/>
  <c r="K62" i="2"/>
  <c r="K63" i="2"/>
  <c r="K60" i="2"/>
  <c r="N10" i="2"/>
  <c r="N11" i="2"/>
  <c r="N12" i="2"/>
  <c r="N13" i="2"/>
  <c r="N14" i="2"/>
  <c r="N9" i="2"/>
  <c r="E29" i="2"/>
  <c r="M15" i="2"/>
  <c r="I77" i="1"/>
  <c r="I82" i="1"/>
  <c r="I303" i="1"/>
  <c r="I302" i="1" s="1"/>
  <c r="I13" i="47"/>
  <c r="E17" i="46"/>
  <c r="I17" i="46"/>
  <c r="I25" i="3"/>
  <c r="E25" i="3"/>
  <c r="J24" i="3"/>
  <c r="J11" i="47"/>
  <c r="K40" i="1"/>
  <c r="J15" i="46"/>
  <c r="J23" i="3"/>
  <c r="J16" i="46"/>
  <c r="J42" i="1"/>
  <c r="J14" i="46"/>
  <c r="J22" i="3"/>
  <c r="J12" i="47"/>
  <c r="K176" i="1"/>
  <c r="F73" i="46"/>
  <c r="E73" i="46"/>
  <c r="I73" i="46"/>
  <c r="J51" i="3"/>
  <c r="J28" i="47"/>
  <c r="J55" i="47"/>
  <c r="J56" i="47" s="1"/>
  <c r="J37" i="46"/>
  <c r="K47" i="3"/>
  <c r="K34" i="46"/>
  <c r="K27" i="47"/>
  <c r="K26" i="47"/>
  <c r="K35" i="46"/>
  <c r="K49" i="3"/>
  <c r="K36" i="46"/>
  <c r="K48" i="3"/>
  <c r="K50" i="3"/>
  <c r="L89" i="1"/>
  <c r="K91" i="1"/>
  <c r="M12" i="3"/>
  <c r="M7" i="47"/>
  <c r="N8" i="3"/>
  <c r="N10" i="3"/>
  <c r="N6" i="46"/>
  <c r="N7" i="3"/>
  <c r="N8" i="46"/>
  <c r="N6" i="47"/>
  <c r="N5" i="47"/>
  <c r="O22" i="1"/>
  <c r="N24" i="1"/>
  <c r="N11" i="3"/>
  <c r="N9" i="3"/>
  <c r="N7" i="46"/>
  <c r="M9" i="46"/>
  <c r="AA213" i="2" l="1"/>
  <c r="K215" i="2"/>
  <c r="K213" i="2"/>
  <c r="K214" i="2"/>
  <c r="J180" i="3"/>
  <c r="J174" i="3"/>
  <c r="K168" i="3"/>
  <c r="K177" i="3"/>
  <c r="K179" i="3"/>
  <c r="K178" i="3"/>
  <c r="J161" i="3"/>
  <c r="J156" i="3"/>
  <c r="K158" i="3"/>
  <c r="K159" i="3"/>
  <c r="F158" i="3"/>
  <c r="F159" i="3"/>
  <c r="AA215" i="2"/>
  <c r="AA216" i="2"/>
  <c r="AA212" i="2"/>
  <c r="I142" i="3"/>
  <c r="K216" i="2"/>
  <c r="J218" i="2"/>
  <c r="AB216" i="2" s="1"/>
  <c r="K123" i="46"/>
  <c r="K217" i="2"/>
  <c r="K97" i="47"/>
  <c r="L129" i="3"/>
  <c r="L164" i="3" s="1"/>
  <c r="L124" i="2"/>
  <c r="L123" i="2"/>
  <c r="L122" i="2"/>
  <c r="L126" i="2"/>
  <c r="L125" i="2"/>
  <c r="L121" i="2"/>
  <c r="L70" i="46"/>
  <c r="L72" i="46"/>
  <c r="L53" i="47"/>
  <c r="L71" i="46"/>
  <c r="L54" i="47"/>
  <c r="M170" i="1"/>
  <c r="L320" i="1"/>
  <c r="K127" i="2"/>
  <c r="E142" i="3"/>
  <c r="G142" i="3"/>
  <c r="J140" i="3"/>
  <c r="J139" i="3"/>
  <c r="J138" i="3"/>
  <c r="J141" i="3"/>
  <c r="F57" i="2"/>
  <c r="F214" i="2"/>
  <c r="F218" i="2" s="1"/>
  <c r="F25" i="24"/>
  <c r="F92" i="24"/>
  <c r="F324" i="1"/>
  <c r="F326" i="1" s="1"/>
  <c r="K134" i="3"/>
  <c r="K137" i="3" s="1"/>
  <c r="F344" i="1"/>
  <c r="F345" i="1"/>
  <c r="F343" i="1"/>
  <c r="F342" i="1"/>
  <c r="F96" i="47"/>
  <c r="F25" i="47"/>
  <c r="W217" i="2"/>
  <c r="W218" i="2" s="1"/>
  <c r="K212" i="2"/>
  <c r="K57" i="2"/>
  <c r="Y213" i="2"/>
  <c r="Y216" i="2"/>
  <c r="Y214" i="2"/>
  <c r="Y215" i="2"/>
  <c r="J328" i="1"/>
  <c r="J327" i="1"/>
  <c r="J329" i="1"/>
  <c r="J330" i="1"/>
  <c r="F122" i="46"/>
  <c r="F33" i="46"/>
  <c r="K324" i="1"/>
  <c r="F134" i="3"/>
  <c r="F137" i="3" s="1"/>
  <c r="K96" i="47"/>
  <c r="K25" i="47"/>
  <c r="K122" i="46"/>
  <c r="K33" i="46"/>
  <c r="N15" i="2"/>
  <c r="J29" i="2"/>
  <c r="O10" i="2"/>
  <c r="O11" i="2"/>
  <c r="O12" i="2"/>
  <c r="O13" i="2"/>
  <c r="O14" i="2"/>
  <c r="O9" i="2"/>
  <c r="K23" i="2"/>
  <c r="K26" i="2"/>
  <c r="K25" i="2"/>
  <c r="K24" i="2"/>
  <c r="K28" i="2"/>
  <c r="K27" i="2"/>
  <c r="L62" i="2"/>
  <c r="L58" i="2"/>
  <c r="L63" i="2"/>
  <c r="L61" i="2"/>
  <c r="L60" i="2"/>
  <c r="L59" i="2"/>
  <c r="K64" i="2"/>
  <c r="J173" i="1"/>
  <c r="J172" i="1" s="1"/>
  <c r="J175" i="1"/>
  <c r="J174" i="1" s="1"/>
  <c r="I304" i="1"/>
  <c r="I313" i="1"/>
  <c r="I311" i="1"/>
  <c r="I315" i="1"/>
  <c r="J25" i="3"/>
  <c r="K14" i="46"/>
  <c r="K12" i="47"/>
  <c r="K15" i="46"/>
  <c r="K16" i="46"/>
  <c r="L40" i="1"/>
  <c r="K42" i="1"/>
  <c r="K23" i="3"/>
  <c r="K11" i="47"/>
  <c r="K22" i="3"/>
  <c r="K24" i="3"/>
  <c r="J17" i="46"/>
  <c r="J13" i="47"/>
  <c r="L176" i="1"/>
  <c r="Y73" i="46"/>
  <c r="J73" i="46"/>
  <c r="L36" i="46"/>
  <c r="L34" i="46"/>
  <c r="L50" i="3"/>
  <c r="L35" i="46"/>
  <c r="L27" i="47"/>
  <c r="L49" i="3"/>
  <c r="L48" i="3"/>
  <c r="L26" i="47"/>
  <c r="L47" i="3"/>
  <c r="M89" i="1"/>
  <c r="L91" i="1"/>
  <c r="K28" i="47"/>
  <c r="K55" i="47"/>
  <c r="K56" i="47" s="1"/>
  <c r="K37" i="46"/>
  <c r="K51" i="3"/>
  <c r="N9" i="46"/>
  <c r="O7" i="46"/>
  <c r="O10" i="3"/>
  <c r="O9" i="3"/>
  <c r="O11" i="3"/>
  <c r="O5" i="47"/>
  <c r="O8" i="3"/>
  <c r="O6" i="46"/>
  <c r="P22" i="1"/>
  <c r="O8" i="46"/>
  <c r="O6" i="47"/>
  <c r="O7" i="3"/>
  <c r="O24" i="1"/>
  <c r="N7" i="47"/>
  <c r="N12" i="3"/>
  <c r="AA217" i="2" l="1"/>
  <c r="AA218" i="2" s="1"/>
  <c r="K174" i="3"/>
  <c r="K180" i="3"/>
  <c r="L177" i="3"/>
  <c r="L168" i="3"/>
  <c r="L179" i="3"/>
  <c r="L178" i="3"/>
  <c r="AB213" i="2"/>
  <c r="L127" i="2"/>
  <c r="AB214" i="2"/>
  <c r="AB212" i="2"/>
  <c r="AB215" i="2"/>
  <c r="J142" i="3"/>
  <c r="M129" i="3"/>
  <c r="M164" i="3" s="1"/>
  <c r="M121" i="2"/>
  <c r="M125" i="2"/>
  <c r="M124" i="2"/>
  <c r="M123" i="2"/>
  <c r="M126" i="2"/>
  <c r="M122" i="2"/>
  <c r="M71" i="46"/>
  <c r="M70" i="46"/>
  <c r="M54" i="47"/>
  <c r="M72" i="46"/>
  <c r="M53" i="47"/>
  <c r="N170" i="1"/>
  <c r="M320" i="1"/>
  <c r="Y217" i="2"/>
  <c r="Y218" i="2" s="1"/>
  <c r="X215" i="2"/>
  <c r="X213" i="2"/>
  <c r="X212" i="2"/>
  <c r="X216" i="2"/>
  <c r="K327" i="1"/>
  <c r="K329" i="1"/>
  <c r="K328" i="1"/>
  <c r="K330" i="1"/>
  <c r="K141" i="3"/>
  <c r="K140" i="3"/>
  <c r="K139" i="3"/>
  <c r="K138" i="3"/>
  <c r="F327" i="1"/>
  <c r="F330" i="1"/>
  <c r="F328" i="1"/>
  <c r="F329" i="1"/>
  <c r="X214" i="2"/>
  <c r="F140" i="3"/>
  <c r="F139" i="3"/>
  <c r="F138" i="3"/>
  <c r="F141" i="3"/>
  <c r="K326" i="1"/>
  <c r="K218" i="2"/>
  <c r="AC212" i="2" s="1"/>
  <c r="P9" i="2"/>
  <c r="P10" i="2"/>
  <c r="P12" i="2"/>
  <c r="P14" i="2"/>
  <c r="P11" i="2"/>
  <c r="P13" i="2"/>
  <c r="M63" i="2"/>
  <c r="M58" i="2"/>
  <c r="M62" i="2"/>
  <c r="M59" i="2"/>
  <c r="M60" i="2"/>
  <c r="M61" i="2"/>
  <c r="L64" i="2"/>
  <c r="L24" i="2"/>
  <c r="L26" i="2"/>
  <c r="L28" i="2"/>
  <c r="L23" i="2"/>
  <c r="L25" i="2"/>
  <c r="L27" i="2"/>
  <c r="O15" i="2"/>
  <c r="K29" i="2"/>
  <c r="K13" i="47"/>
  <c r="K175" i="1"/>
  <c r="K174" i="1" s="1"/>
  <c r="K173" i="1"/>
  <c r="K172" i="1" s="1"/>
  <c r="K25" i="3"/>
  <c r="L22" i="3"/>
  <c r="L15" i="46"/>
  <c r="L11" i="47"/>
  <c r="M40" i="1"/>
  <c r="L23" i="3"/>
  <c r="L12" i="47"/>
  <c r="L24" i="3"/>
  <c r="L14" i="46"/>
  <c r="L16" i="46"/>
  <c r="L42" i="1"/>
  <c r="K17" i="46"/>
  <c r="M176" i="1"/>
  <c r="X73" i="46"/>
  <c r="W73" i="46"/>
  <c r="K73" i="46"/>
  <c r="AA73" i="46"/>
  <c r="L51" i="3"/>
  <c r="L55" i="47"/>
  <c r="L56" i="47" s="1"/>
  <c r="L28" i="47"/>
  <c r="M26" i="47"/>
  <c r="M27" i="47"/>
  <c r="M35" i="46"/>
  <c r="M47" i="3"/>
  <c r="M48" i="3"/>
  <c r="M49" i="3"/>
  <c r="M34" i="46"/>
  <c r="N89" i="1"/>
  <c r="M50" i="3"/>
  <c r="M91" i="1"/>
  <c r="M36" i="46"/>
  <c r="O12" i="3"/>
  <c r="L37" i="46"/>
  <c r="P5" i="47"/>
  <c r="P8" i="3"/>
  <c r="P8" i="46"/>
  <c r="P6" i="46"/>
  <c r="P7" i="46"/>
  <c r="Q22" i="1"/>
  <c r="P11" i="3"/>
  <c r="P10" i="3"/>
  <c r="P6" i="47"/>
  <c r="P9" i="3"/>
  <c r="P7" i="3"/>
  <c r="P24" i="1"/>
  <c r="O7" i="47"/>
  <c r="O9" i="46"/>
  <c r="M178" i="3" l="1"/>
  <c r="M177" i="3"/>
  <c r="M168" i="3"/>
  <c r="M179" i="3"/>
  <c r="L180" i="3"/>
  <c r="L174" i="3"/>
  <c r="AB217" i="2"/>
  <c r="AB218" i="2" s="1"/>
  <c r="M127" i="2"/>
  <c r="N129" i="3"/>
  <c r="N164" i="3" s="1"/>
  <c r="N122" i="2"/>
  <c r="N126" i="2"/>
  <c r="N121" i="2"/>
  <c r="N125" i="2"/>
  <c r="N124" i="2"/>
  <c r="N70" i="46"/>
  <c r="N123" i="2"/>
  <c r="N71" i="46"/>
  <c r="N72" i="46"/>
  <c r="N53" i="47"/>
  <c r="N54" i="47"/>
  <c r="O170" i="1"/>
  <c r="N320" i="1"/>
  <c r="F142" i="3"/>
  <c r="K142" i="3"/>
  <c r="X217" i="2"/>
  <c r="X218" i="2" s="1"/>
  <c r="AC216" i="2"/>
  <c r="AC215" i="2"/>
  <c r="AC213" i="2"/>
  <c r="AC214" i="2"/>
  <c r="P15" i="2"/>
  <c r="M64" i="2"/>
  <c r="N59" i="2"/>
  <c r="N63" i="2"/>
  <c r="N60" i="2"/>
  <c r="N62" i="2"/>
  <c r="N58" i="2"/>
  <c r="N61" i="2"/>
  <c r="L29" i="2"/>
  <c r="M24" i="2"/>
  <c r="M26" i="2"/>
  <c r="M28" i="2"/>
  <c r="M23" i="2"/>
  <c r="M27" i="2"/>
  <c r="M25" i="2"/>
  <c r="Q10" i="2"/>
  <c r="Q12" i="2"/>
  <c r="Q14" i="2"/>
  <c r="Q11" i="2"/>
  <c r="Q13" i="2"/>
  <c r="Q9" i="2"/>
  <c r="L173" i="1"/>
  <c r="L172" i="1" s="1"/>
  <c r="L175" i="1"/>
  <c r="L174" i="1" s="1"/>
  <c r="L17" i="46"/>
  <c r="L13" i="47"/>
  <c r="M14" i="46"/>
  <c r="M12" i="47"/>
  <c r="N40" i="1"/>
  <c r="M11" i="47"/>
  <c r="M22" i="3"/>
  <c r="M23" i="3"/>
  <c r="M42" i="1"/>
  <c r="M24" i="3"/>
  <c r="M16" i="46"/>
  <c r="M15" i="46"/>
  <c r="L25" i="3"/>
  <c r="N176" i="1"/>
  <c r="L73" i="46"/>
  <c r="AB73" i="46"/>
  <c r="M37" i="46"/>
  <c r="M28" i="47"/>
  <c r="M55" i="47"/>
  <c r="M56" i="47" s="1"/>
  <c r="N26" i="47"/>
  <c r="N34" i="46"/>
  <c r="N91" i="1"/>
  <c r="N47" i="3"/>
  <c r="O89" i="1"/>
  <c r="N35" i="46"/>
  <c r="N27" i="47"/>
  <c r="N36" i="46"/>
  <c r="N49" i="3"/>
  <c r="N50" i="3"/>
  <c r="N48" i="3"/>
  <c r="M51" i="3"/>
  <c r="Q6" i="46"/>
  <c r="R22" i="1"/>
  <c r="Q10" i="3"/>
  <c r="Q9" i="3"/>
  <c r="Q5" i="47"/>
  <c r="Q8" i="3"/>
  <c r="Q11" i="3"/>
  <c r="Q6" i="47"/>
  <c r="Q8" i="46"/>
  <c r="Q7" i="3"/>
  <c r="Q7" i="46"/>
  <c r="Q24" i="1"/>
  <c r="P9" i="46"/>
  <c r="P7" i="47"/>
  <c r="P12" i="3"/>
  <c r="M180" i="3" l="1"/>
  <c r="M174" i="3"/>
  <c r="N179" i="3"/>
  <c r="N178" i="3"/>
  <c r="N177" i="3"/>
  <c r="N168" i="3"/>
  <c r="O129" i="3"/>
  <c r="O164" i="3" s="1"/>
  <c r="O123" i="2"/>
  <c r="O122" i="2"/>
  <c r="O126" i="2"/>
  <c r="O121" i="2"/>
  <c r="O125" i="2"/>
  <c r="O124" i="2"/>
  <c r="O70" i="46"/>
  <c r="O72" i="46"/>
  <c r="O53" i="47"/>
  <c r="O71" i="46"/>
  <c r="O54" i="47"/>
  <c r="P170" i="1"/>
  <c r="O320" i="1"/>
  <c r="N127" i="2"/>
  <c r="AC217" i="2"/>
  <c r="AC218" i="2" s="1"/>
  <c r="R10" i="2"/>
  <c r="R12" i="2"/>
  <c r="R14" i="2"/>
  <c r="R13" i="2"/>
  <c r="R11" i="2"/>
  <c r="R9" i="2"/>
  <c r="O60" i="2"/>
  <c r="O62" i="2"/>
  <c r="O58" i="2"/>
  <c r="O63" i="2"/>
  <c r="O61" i="2"/>
  <c r="O59" i="2"/>
  <c r="M29" i="2"/>
  <c r="N27" i="2"/>
  <c r="N28" i="2"/>
  <c r="N26" i="2"/>
  <c r="N25" i="2"/>
  <c r="N23" i="2"/>
  <c r="N24" i="2"/>
  <c r="N64" i="2"/>
  <c r="Q15" i="2"/>
  <c r="M173" i="1"/>
  <c r="M172" i="1" s="1"/>
  <c r="M175" i="1"/>
  <c r="M174" i="1" s="1"/>
  <c r="M13" i="47"/>
  <c r="M17" i="46"/>
  <c r="N24" i="3"/>
  <c r="N23" i="3"/>
  <c r="N42" i="1"/>
  <c r="N22" i="3"/>
  <c r="O40" i="1"/>
  <c r="N16" i="46"/>
  <c r="N14" i="46"/>
  <c r="N15" i="46"/>
  <c r="N12" i="47"/>
  <c r="N11" i="47"/>
  <c r="M25" i="3"/>
  <c r="O176" i="1"/>
  <c r="AC73" i="46"/>
  <c r="M73" i="46"/>
  <c r="N51" i="3"/>
  <c r="N55" i="47"/>
  <c r="N56" i="47" s="1"/>
  <c r="N28" i="47"/>
  <c r="N37" i="46"/>
  <c r="O48" i="3"/>
  <c r="O27" i="47"/>
  <c r="O50" i="3"/>
  <c r="O49" i="3"/>
  <c r="P89" i="1"/>
  <c r="O34" i="46"/>
  <c r="O36" i="46"/>
  <c r="O35" i="46"/>
  <c r="O47" i="3"/>
  <c r="O26" i="47"/>
  <c r="O91" i="1"/>
  <c r="R9" i="3"/>
  <c r="R6" i="46"/>
  <c r="R11" i="3"/>
  <c r="S22" i="1"/>
  <c r="R7" i="46"/>
  <c r="R8" i="3"/>
  <c r="R10" i="3"/>
  <c r="R8" i="46"/>
  <c r="R7" i="3"/>
  <c r="R6" i="47"/>
  <c r="R5" i="47"/>
  <c r="R24" i="1"/>
  <c r="Q12" i="3"/>
  <c r="Q7" i="47"/>
  <c r="Q9" i="46"/>
  <c r="O177" i="3" l="1"/>
  <c r="O168" i="3"/>
  <c r="O179" i="3"/>
  <c r="O178" i="3"/>
  <c r="N180" i="3"/>
  <c r="N174" i="3"/>
  <c r="P129" i="3"/>
  <c r="P164" i="3" s="1"/>
  <c r="P124" i="2"/>
  <c r="P123" i="2"/>
  <c r="P122" i="2"/>
  <c r="P126" i="2"/>
  <c r="P125" i="2"/>
  <c r="P121" i="2"/>
  <c r="P70" i="46"/>
  <c r="P72" i="46"/>
  <c r="P53" i="47"/>
  <c r="P71" i="46"/>
  <c r="P54" i="47"/>
  <c r="Q170" i="1"/>
  <c r="P320" i="1"/>
  <c r="O127" i="2"/>
  <c r="R15" i="2"/>
  <c r="P60" i="2"/>
  <c r="P61" i="2"/>
  <c r="P62" i="2"/>
  <c r="P59" i="2"/>
  <c r="P63" i="2"/>
  <c r="P58" i="2"/>
  <c r="N29" i="2"/>
  <c r="O23" i="2"/>
  <c r="O27" i="2"/>
  <c r="O28" i="2"/>
  <c r="O26" i="2"/>
  <c r="O24" i="2"/>
  <c r="O25" i="2"/>
  <c r="S12" i="2"/>
  <c r="S10" i="2"/>
  <c r="S13" i="2"/>
  <c r="S11" i="2"/>
  <c r="S14" i="2"/>
  <c r="S9" i="2"/>
  <c r="O64" i="2"/>
  <c r="N175" i="1"/>
  <c r="N174" i="1" s="1"/>
  <c r="N173" i="1"/>
  <c r="N172" i="1" s="1"/>
  <c r="N13" i="47"/>
  <c r="N17" i="46"/>
  <c r="N25" i="3"/>
  <c r="O23" i="3"/>
  <c r="O22" i="3"/>
  <c r="P40" i="1"/>
  <c r="O15" i="46"/>
  <c r="O16" i="46"/>
  <c r="O42" i="1"/>
  <c r="O12" i="47"/>
  <c r="O14" i="46"/>
  <c r="O11" i="47"/>
  <c r="O24" i="3"/>
  <c r="P176" i="1"/>
  <c r="AD73" i="46"/>
  <c r="N73" i="46"/>
  <c r="O51" i="3"/>
  <c r="O37" i="46"/>
  <c r="P47" i="3"/>
  <c r="P26" i="47"/>
  <c r="P49" i="3"/>
  <c r="P48" i="3"/>
  <c r="P50" i="3"/>
  <c r="P36" i="46"/>
  <c r="Q89" i="1"/>
  <c r="P35" i="46"/>
  <c r="P34" i="46"/>
  <c r="P27" i="47"/>
  <c r="P91" i="1"/>
  <c r="O28" i="47"/>
  <c r="O55" i="47"/>
  <c r="O56" i="47" s="1"/>
  <c r="R7" i="47"/>
  <c r="R9" i="46"/>
  <c r="U22" i="1"/>
  <c r="S8" i="3"/>
  <c r="S5" i="47"/>
  <c r="S6" i="47"/>
  <c r="S11" i="3"/>
  <c r="S7" i="46"/>
  <c r="S7" i="3"/>
  <c r="S10" i="3"/>
  <c r="S9" i="3"/>
  <c r="S6" i="46"/>
  <c r="S8" i="46"/>
  <c r="S24" i="1"/>
  <c r="R12" i="3"/>
  <c r="P177" i="3" l="1"/>
  <c r="P178" i="3"/>
  <c r="P168" i="3"/>
  <c r="P179" i="3"/>
  <c r="O174" i="3"/>
  <c r="O180" i="3"/>
  <c r="P127" i="2"/>
  <c r="Q129" i="3"/>
  <c r="Q164" i="3" s="1"/>
  <c r="Q121" i="2"/>
  <c r="Q125" i="2"/>
  <c r="Q124" i="2"/>
  <c r="Q123" i="2"/>
  <c r="Q126" i="2"/>
  <c r="Q122" i="2"/>
  <c r="Q70" i="46"/>
  <c r="Q54" i="47"/>
  <c r="Q71" i="46"/>
  <c r="Q72" i="46"/>
  <c r="Q53" i="47"/>
  <c r="R170" i="1"/>
  <c r="Q320" i="1"/>
  <c r="Q59" i="2"/>
  <c r="Q60" i="2"/>
  <c r="Q61" i="2"/>
  <c r="Q62" i="2"/>
  <c r="Q63" i="2"/>
  <c r="Q58" i="2"/>
  <c r="P23" i="2"/>
  <c r="P25" i="2"/>
  <c r="P27" i="2"/>
  <c r="P28" i="2"/>
  <c r="P26" i="2"/>
  <c r="P24" i="2"/>
  <c r="S15" i="2"/>
  <c r="O29" i="2"/>
  <c r="P64" i="2"/>
  <c r="O175" i="1"/>
  <c r="O174" i="1" s="1"/>
  <c r="O173" i="1"/>
  <c r="O172" i="1" s="1"/>
  <c r="O13" i="47"/>
  <c r="O17" i="46"/>
  <c r="O25" i="3"/>
  <c r="P22" i="3"/>
  <c r="P12" i="47"/>
  <c r="P23" i="3"/>
  <c r="P15" i="46"/>
  <c r="Q40" i="1"/>
  <c r="P42" i="1"/>
  <c r="P16" i="46"/>
  <c r="P24" i="3"/>
  <c r="P11" i="47"/>
  <c r="P14" i="46"/>
  <c r="Q176" i="1"/>
  <c r="AE73" i="46"/>
  <c r="O73" i="46"/>
  <c r="Q49" i="3"/>
  <c r="R89" i="1"/>
  <c r="Q47" i="3"/>
  <c r="Q48" i="3"/>
  <c r="Q34" i="46"/>
  <c r="Q27" i="47"/>
  <c r="Q26" i="47"/>
  <c r="Q50" i="3"/>
  <c r="Q36" i="46"/>
  <c r="Q35" i="46"/>
  <c r="Q91" i="1"/>
  <c r="P37" i="46"/>
  <c r="P55" i="47"/>
  <c r="P56" i="47" s="1"/>
  <c r="P28" i="47"/>
  <c r="S12" i="3"/>
  <c r="P51" i="3"/>
  <c r="S9" i="46"/>
  <c r="S7" i="47"/>
  <c r="Q178" i="3" l="1"/>
  <c r="Q168" i="3"/>
  <c r="Q179" i="3"/>
  <c r="Q177" i="3"/>
  <c r="P180" i="3"/>
  <c r="P174" i="3"/>
  <c r="Q127" i="2"/>
  <c r="R122" i="2"/>
  <c r="R126" i="2"/>
  <c r="R129" i="3"/>
  <c r="R164" i="3" s="1"/>
  <c r="R121" i="2"/>
  <c r="R125" i="2"/>
  <c r="R124" i="2"/>
  <c r="R70" i="46"/>
  <c r="R123" i="2"/>
  <c r="R71" i="46"/>
  <c r="R72" i="46"/>
  <c r="R53" i="47"/>
  <c r="R54" i="47"/>
  <c r="S170" i="1"/>
  <c r="R320" i="1"/>
  <c r="P13" i="47"/>
  <c r="Q24" i="2"/>
  <c r="Q25" i="2"/>
  <c r="Q26" i="2"/>
  <c r="Q27" i="2"/>
  <c r="Q28" i="2"/>
  <c r="Q23" i="2"/>
  <c r="R58" i="2"/>
  <c r="R61" i="2"/>
  <c r="R62" i="2"/>
  <c r="R60" i="2"/>
  <c r="R63" i="2"/>
  <c r="R59" i="2"/>
  <c r="P29" i="2"/>
  <c r="Q64" i="2"/>
  <c r="P175" i="1"/>
  <c r="P174" i="1" s="1"/>
  <c r="P173" i="1"/>
  <c r="P172" i="1" s="1"/>
  <c r="P17" i="46"/>
  <c r="Q16" i="46"/>
  <c r="Q24" i="3"/>
  <c r="Q14" i="46"/>
  <c r="Q15" i="46"/>
  <c r="Q42" i="1"/>
  <c r="Q12" i="47"/>
  <c r="Q11" i="47"/>
  <c r="Q23" i="3"/>
  <c r="R40" i="1"/>
  <c r="Q22" i="3"/>
  <c r="P25" i="3"/>
  <c r="R176" i="1"/>
  <c r="AF73" i="46"/>
  <c r="P73" i="46"/>
  <c r="Q37" i="46"/>
  <c r="Q28" i="47"/>
  <c r="Q55" i="47"/>
  <c r="Q56" i="47" s="1"/>
  <c r="Q51" i="3"/>
  <c r="S89" i="1"/>
  <c r="R50" i="3"/>
  <c r="R35" i="46"/>
  <c r="R34" i="46"/>
  <c r="R48" i="3"/>
  <c r="R47" i="3"/>
  <c r="R27" i="47"/>
  <c r="R26" i="47"/>
  <c r="R36" i="46"/>
  <c r="R49" i="3"/>
  <c r="R91" i="1"/>
  <c r="R179" i="3" l="1"/>
  <c r="R178" i="3"/>
  <c r="R168" i="3"/>
  <c r="R177" i="3"/>
  <c r="Q180" i="3"/>
  <c r="Q174" i="3"/>
  <c r="S320" i="1"/>
  <c r="S129" i="3"/>
  <c r="S164" i="3" s="1"/>
  <c r="S123" i="2"/>
  <c r="S122" i="2"/>
  <c r="S126" i="2"/>
  <c r="S121" i="2"/>
  <c r="S125" i="2"/>
  <c r="S70" i="46"/>
  <c r="S124" i="2"/>
  <c r="S72" i="46"/>
  <c r="S53" i="47"/>
  <c r="S71" i="46"/>
  <c r="S54" i="47"/>
  <c r="R127" i="2"/>
  <c r="R64" i="2"/>
  <c r="S61" i="2"/>
  <c r="S63" i="2"/>
  <c r="S59" i="2"/>
  <c r="S60" i="2"/>
  <c r="S58" i="2"/>
  <c r="S62" i="2"/>
  <c r="Q29" i="2"/>
  <c r="R24" i="2"/>
  <c r="R25" i="2"/>
  <c r="R26" i="2"/>
  <c r="R27" i="2"/>
  <c r="R28" i="2"/>
  <c r="R23" i="2"/>
  <c r="Q173" i="1"/>
  <c r="Q172" i="1" s="1"/>
  <c r="Q175" i="1"/>
  <c r="Q174" i="1" s="1"/>
  <c r="Q25" i="3"/>
  <c r="Q17" i="46"/>
  <c r="R23" i="3"/>
  <c r="S40" i="1"/>
  <c r="R14" i="46"/>
  <c r="R42" i="1"/>
  <c r="R12" i="47"/>
  <c r="R11" i="47"/>
  <c r="R16" i="46"/>
  <c r="R22" i="3"/>
  <c r="R24" i="3"/>
  <c r="R15" i="46"/>
  <c r="Q13" i="47"/>
  <c r="S176" i="1"/>
  <c r="Q73" i="46"/>
  <c r="AG73" i="46"/>
  <c r="R51" i="3"/>
  <c r="R28" i="47"/>
  <c r="R55" i="47"/>
  <c r="R56" i="47" s="1"/>
  <c r="U89" i="1"/>
  <c r="S36" i="46"/>
  <c r="S50" i="3"/>
  <c r="S49" i="3"/>
  <c r="S47" i="3"/>
  <c r="S26" i="47"/>
  <c r="S48" i="3"/>
  <c r="S35" i="46"/>
  <c r="S34" i="46"/>
  <c r="S27" i="47"/>
  <c r="S91" i="1"/>
  <c r="R37" i="46"/>
  <c r="R180" i="3" l="1"/>
  <c r="R174" i="3"/>
  <c r="S179" i="3"/>
  <c r="S178" i="3"/>
  <c r="S168" i="3"/>
  <c r="S177" i="3"/>
  <c r="S127" i="2"/>
  <c r="R29" i="2"/>
  <c r="S64" i="2"/>
  <c r="S25" i="2"/>
  <c r="S27" i="2"/>
  <c r="S26" i="2"/>
  <c r="S24" i="2"/>
  <c r="S28" i="2"/>
  <c r="S23" i="2"/>
  <c r="R173" i="1"/>
  <c r="R172" i="1" s="1"/>
  <c r="R175" i="1"/>
  <c r="R174" i="1" s="1"/>
  <c r="R13" i="47"/>
  <c r="R17" i="46"/>
  <c r="R25" i="3"/>
  <c r="S22" i="3"/>
  <c r="S24" i="3"/>
  <c r="S42" i="1"/>
  <c r="S15" i="46"/>
  <c r="S11" i="47"/>
  <c r="S14" i="46"/>
  <c r="U40" i="1"/>
  <c r="S23" i="3"/>
  <c r="S16" i="46"/>
  <c r="S12" i="47"/>
  <c r="AH73" i="46"/>
  <c r="R73" i="46"/>
  <c r="U72" i="46"/>
  <c r="U71" i="46"/>
  <c r="U54" i="47"/>
  <c r="U53" i="47"/>
  <c r="S55" i="47"/>
  <c r="S56" i="47" s="1"/>
  <c r="S28" i="47"/>
  <c r="S37" i="46"/>
  <c r="S51" i="3"/>
  <c r="U170" i="1"/>
  <c r="L2" i="34"/>
  <c r="G8" i="1"/>
  <c r="G149" i="3" s="1"/>
  <c r="I2" i="34"/>
  <c r="D8" i="1"/>
  <c r="D149" i="3" s="1"/>
  <c r="J2" i="34"/>
  <c r="E8" i="1"/>
  <c r="E149" i="3" s="1"/>
  <c r="K2" i="34"/>
  <c r="F8" i="1"/>
  <c r="F149" i="3" s="1"/>
  <c r="M2" i="34"/>
  <c r="E155" i="3" l="1"/>
  <c r="E150" i="3"/>
  <c r="E160" i="3"/>
  <c r="D155" i="3"/>
  <c r="D150" i="3"/>
  <c r="D161" i="3" s="1"/>
  <c r="D160" i="3"/>
  <c r="G155" i="3"/>
  <c r="H155" i="3"/>
  <c r="G150" i="3"/>
  <c r="G160" i="3"/>
  <c r="F155" i="3"/>
  <c r="F160" i="3"/>
  <c r="F150" i="3"/>
  <c r="S174" i="3"/>
  <c r="S180" i="3"/>
  <c r="F5" i="2"/>
  <c r="F4" i="2"/>
  <c r="F3" i="2"/>
  <c r="F2" i="24"/>
  <c r="F6" i="2"/>
  <c r="F3" i="24"/>
  <c r="F2" i="2"/>
  <c r="F3" i="46"/>
  <c r="F2" i="46"/>
  <c r="F2" i="47"/>
  <c r="F4" i="46"/>
  <c r="F3" i="47"/>
  <c r="F7" i="2"/>
  <c r="D6" i="2"/>
  <c r="D3" i="2"/>
  <c r="D2" i="2"/>
  <c r="D3" i="24"/>
  <c r="D4" i="2"/>
  <c r="D2" i="24"/>
  <c r="D3" i="46"/>
  <c r="D2" i="46"/>
  <c r="D2" i="47"/>
  <c r="D5" i="2"/>
  <c r="D3" i="47"/>
  <c r="D4" i="46"/>
  <c r="E4" i="2"/>
  <c r="E3" i="2"/>
  <c r="E2" i="2"/>
  <c r="E6" i="2"/>
  <c r="E3" i="24"/>
  <c r="E5" i="2"/>
  <c r="E2" i="46"/>
  <c r="E2" i="24"/>
  <c r="E2" i="47"/>
  <c r="E3" i="46"/>
  <c r="E7" i="2"/>
  <c r="E3" i="47"/>
  <c r="E4" i="46"/>
  <c r="G2" i="2"/>
  <c r="G6" i="2"/>
  <c r="G5" i="2"/>
  <c r="G7" i="2"/>
  <c r="G4" i="2"/>
  <c r="G2" i="24"/>
  <c r="G3" i="2"/>
  <c r="G3" i="24"/>
  <c r="G2" i="47"/>
  <c r="G3" i="46"/>
  <c r="G2" i="46"/>
  <c r="G3" i="47"/>
  <c r="G4" i="46"/>
  <c r="E303" i="1"/>
  <c r="E302" i="1" s="1"/>
  <c r="S29" i="2"/>
  <c r="G303" i="1"/>
  <c r="G302" i="1" s="1"/>
  <c r="F303" i="1"/>
  <c r="F302" i="1" s="1"/>
  <c r="S175" i="1"/>
  <c r="S174" i="1" s="1"/>
  <c r="U174" i="1" s="1"/>
  <c r="S173" i="1"/>
  <c r="S172" i="1" s="1"/>
  <c r="U172" i="1" s="1"/>
  <c r="S25" i="3"/>
  <c r="S17" i="46"/>
  <c r="S13" i="47"/>
  <c r="G82" i="1"/>
  <c r="E82" i="1"/>
  <c r="F82" i="1"/>
  <c r="AI73" i="46"/>
  <c r="E3" i="3"/>
  <c r="S73" i="46"/>
  <c r="U70" i="46"/>
  <c r="H9" i="1"/>
  <c r="D4" i="4"/>
  <c r="H3" i="3"/>
  <c r="E5" i="3"/>
  <c r="D3" i="4"/>
  <c r="E4" i="4"/>
  <c r="I3" i="3"/>
  <c r="E9" i="1"/>
  <c r="I4" i="24"/>
  <c r="H4" i="24"/>
  <c r="H2" i="3"/>
  <c r="D5" i="4"/>
  <c r="D7" i="4"/>
  <c r="H4" i="3"/>
  <c r="I5" i="3"/>
  <c r="E6" i="4"/>
  <c r="I4" i="3"/>
  <c r="D4" i="24"/>
  <c r="D2" i="3"/>
  <c r="D3" i="3"/>
  <c r="D4" i="3"/>
  <c r="D5" i="3"/>
  <c r="F4" i="24"/>
  <c r="F9" i="1"/>
  <c r="F5" i="3"/>
  <c r="F3" i="3"/>
  <c r="F4" i="3"/>
  <c r="F2" i="3"/>
  <c r="E2" i="3"/>
  <c r="E4" i="24"/>
  <c r="H5" i="3"/>
  <c r="D6" i="4"/>
  <c r="D2" i="4"/>
  <c r="E3" i="4"/>
  <c r="E4" i="3"/>
  <c r="G5" i="3"/>
  <c r="G4" i="3"/>
  <c r="G3" i="3"/>
  <c r="G4" i="24"/>
  <c r="G2" i="3"/>
  <c r="G9" i="1"/>
  <c r="E4" i="47" l="1"/>
  <c r="F156" i="3"/>
  <c r="F161" i="3"/>
  <c r="E161" i="3"/>
  <c r="E156" i="3"/>
  <c r="H156" i="3"/>
  <c r="G161" i="3"/>
  <c r="G156" i="3"/>
  <c r="G4" i="47"/>
  <c r="F4" i="47"/>
  <c r="E309" i="1"/>
  <c r="F309" i="1"/>
  <c r="G309" i="1"/>
  <c r="E8" i="2"/>
  <c r="F8" i="2"/>
  <c r="G8" i="2"/>
  <c r="F6" i="3"/>
  <c r="AJ73" i="46"/>
  <c r="H6" i="3"/>
  <c r="T24" i="47"/>
  <c r="G6" i="3"/>
  <c r="E6" i="3"/>
  <c r="D6" i="3"/>
  <c r="U73" i="46"/>
  <c r="T31" i="46"/>
  <c r="T32" i="46"/>
  <c r="F304" i="1"/>
  <c r="H304" i="1"/>
  <c r="G304" i="1"/>
  <c r="D82" i="1"/>
  <c r="T8" i="1"/>
  <c r="I2" i="3"/>
  <c r="I6" i="3" s="1"/>
  <c r="E2" i="4"/>
  <c r="E7" i="4"/>
  <c r="E5" i="4"/>
  <c r="G5" i="46"/>
  <c r="E5" i="46"/>
  <c r="H77" i="1"/>
  <c r="G77" i="1"/>
  <c r="F77" i="1"/>
  <c r="H5" i="46"/>
  <c r="E77" i="1"/>
  <c r="F5" i="46"/>
  <c r="D5" i="46"/>
  <c r="I5" i="46"/>
  <c r="D4" i="47"/>
  <c r="E98" i="47" l="1"/>
  <c r="H94" i="24"/>
  <c r="J82" i="1"/>
  <c r="G94" i="24"/>
  <c r="E94" i="24"/>
  <c r="F94" i="24"/>
  <c r="I94" i="24"/>
  <c r="F98" i="47"/>
  <c r="AK73" i="46"/>
  <c r="H98" i="47"/>
  <c r="G98" i="47"/>
  <c r="T30" i="46"/>
  <c r="J2" i="3"/>
  <c r="J5" i="3"/>
  <c r="K8" i="1"/>
  <c r="K149" i="3" s="1"/>
  <c r="J3" i="3"/>
  <c r="J14" i="1"/>
  <c r="J4" i="3"/>
  <c r="T76" i="1"/>
  <c r="K155" i="3" l="1"/>
  <c r="K150" i="3"/>
  <c r="K160" i="3"/>
  <c r="K2" i="2"/>
  <c r="K6" i="2"/>
  <c r="K5" i="2"/>
  <c r="K4" i="2"/>
  <c r="K2" i="47"/>
  <c r="K3" i="46"/>
  <c r="K3" i="2"/>
  <c r="K2" i="46"/>
  <c r="K7" i="2"/>
  <c r="K3" i="47"/>
  <c r="K4" i="46"/>
  <c r="M93" i="24"/>
  <c r="M92" i="24"/>
  <c r="E99" i="47"/>
  <c r="W97" i="47"/>
  <c r="W96" i="47"/>
  <c r="F99" i="47"/>
  <c r="X97" i="47"/>
  <c r="X96" i="47"/>
  <c r="O93" i="24"/>
  <c r="O92" i="24"/>
  <c r="G99" i="47"/>
  <c r="Y97" i="47"/>
  <c r="Y96" i="47"/>
  <c r="Q93" i="24"/>
  <c r="Q92" i="24"/>
  <c r="H99" i="47"/>
  <c r="Z97" i="47"/>
  <c r="Z96" i="47"/>
  <c r="N93" i="24"/>
  <c r="N92" i="24"/>
  <c r="P93" i="24"/>
  <c r="P92" i="24"/>
  <c r="J8" i="2"/>
  <c r="J81" i="1"/>
  <c r="J80" i="1" s="1"/>
  <c r="J79" i="1"/>
  <c r="J78" i="1" s="1"/>
  <c r="K5" i="3"/>
  <c r="E125" i="46"/>
  <c r="G125" i="46"/>
  <c r="H125" i="46"/>
  <c r="K3" i="3"/>
  <c r="L8" i="1"/>
  <c r="L149" i="3" s="1"/>
  <c r="L155" i="3" s="1"/>
  <c r="F125" i="46"/>
  <c r="J5" i="46"/>
  <c r="K4" i="3"/>
  <c r="K2" i="3"/>
  <c r="K14" i="1"/>
  <c r="T23" i="47"/>
  <c r="J6" i="3"/>
  <c r="T33" i="46"/>
  <c r="I125" i="46"/>
  <c r="K161" i="3" l="1"/>
  <c r="K156" i="3"/>
  <c r="Q94" i="24"/>
  <c r="K4" i="47"/>
  <c r="P94" i="24"/>
  <c r="O94" i="24"/>
  <c r="M94" i="24"/>
  <c r="L3" i="2"/>
  <c r="L2" i="2"/>
  <c r="L6" i="2"/>
  <c r="L5" i="2"/>
  <c r="L4" i="2"/>
  <c r="L2" i="47"/>
  <c r="L2" i="46"/>
  <c r="L3" i="46"/>
  <c r="L4" i="46"/>
  <c r="L3" i="47"/>
  <c r="L4" i="47" s="1"/>
  <c r="L7" i="2"/>
  <c r="N94" i="24"/>
  <c r="G126" i="46"/>
  <c r="Y123" i="46"/>
  <c r="Y122" i="46"/>
  <c r="I126" i="46"/>
  <c r="AA123" i="46"/>
  <c r="AA122" i="46"/>
  <c r="F126" i="46"/>
  <c r="X123" i="46"/>
  <c r="X122" i="46"/>
  <c r="E126" i="46"/>
  <c r="W123" i="46"/>
  <c r="W122" i="46"/>
  <c r="H126" i="46"/>
  <c r="Z123" i="46"/>
  <c r="Z122" i="46"/>
  <c r="K8" i="2"/>
  <c r="L5" i="3"/>
  <c r="L2" i="3"/>
  <c r="L3" i="3"/>
  <c r="K6" i="3"/>
  <c r="M8" i="1"/>
  <c r="M149" i="3" s="1"/>
  <c r="M155" i="3" s="1"/>
  <c r="L4" i="3"/>
  <c r="L14" i="1"/>
  <c r="K5" i="46"/>
  <c r="I98" i="47"/>
  <c r="T25" i="47"/>
  <c r="J98" i="47"/>
  <c r="J125" i="46"/>
  <c r="X33" i="46"/>
  <c r="W33" i="46"/>
  <c r="AA33" i="46"/>
  <c r="Z33" i="46"/>
  <c r="Y33" i="46"/>
  <c r="V33" i="46"/>
  <c r="W98" i="47"/>
  <c r="X98" i="47"/>
  <c r="Y98" i="47"/>
  <c r="Z98" i="47"/>
  <c r="Z124" i="46" l="1"/>
  <c r="Z125" i="46" s="1"/>
  <c r="Y124" i="46"/>
  <c r="Y125" i="46" s="1"/>
  <c r="M4" i="2"/>
  <c r="M3" i="2"/>
  <c r="M2" i="2"/>
  <c r="M6" i="2"/>
  <c r="M5" i="2"/>
  <c r="M2" i="46"/>
  <c r="M3" i="46"/>
  <c r="M2" i="47"/>
  <c r="M4" i="46"/>
  <c r="M7" i="2"/>
  <c r="M3" i="47"/>
  <c r="X124" i="46"/>
  <c r="X125" i="46" s="1"/>
  <c r="I99" i="47"/>
  <c r="AA97" i="47"/>
  <c r="AA96" i="47"/>
  <c r="AB123" i="46"/>
  <c r="AB122" i="46"/>
  <c r="W124" i="46"/>
  <c r="W125" i="46" s="1"/>
  <c r="AB97" i="47"/>
  <c r="AB96" i="47"/>
  <c r="AA124" i="46"/>
  <c r="AA125" i="46" s="1"/>
  <c r="K98" i="47"/>
  <c r="L8" i="2"/>
  <c r="M2" i="3"/>
  <c r="N8" i="1"/>
  <c r="N149" i="3" s="1"/>
  <c r="N155" i="3" s="1"/>
  <c r="M5" i="3"/>
  <c r="M4" i="3"/>
  <c r="M3" i="3"/>
  <c r="L6" i="3"/>
  <c r="L5" i="46"/>
  <c r="K125" i="46"/>
  <c r="AB33" i="46"/>
  <c r="AA98" i="47" l="1"/>
  <c r="M4" i="47"/>
  <c r="N5" i="2"/>
  <c r="N4" i="2"/>
  <c r="N3" i="2"/>
  <c r="N2" i="2"/>
  <c r="N3" i="46"/>
  <c r="N6" i="2"/>
  <c r="N2" i="46"/>
  <c r="N2" i="47"/>
  <c r="N7" i="2"/>
  <c r="N4" i="46"/>
  <c r="N3" i="47"/>
  <c r="AC97" i="47"/>
  <c r="AC96" i="47"/>
  <c r="AC123" i="46"/>
  <c r="AC122" i="46"/>
  <c r="AB124" i="46"/>
  <c r="AB125" i="46" s="1"/>
  <c r="M8" i="2"/>
  <c r="N3" i="3"/>
  <c r="M5" i="46"/>
  <c r="O8" i="1"/>
  <c r="O149" i="3" s="1"/>
  <c r="O155" i="3" s="1"/>
  <c r="N5" i="3"/>
  <c r="N4" i="3"/>
  <c r="N2" i="3"/>
  <c r="M6" i="3"/>
  <c r="AC33" i="46"/>
  <c r="AB98" i="47"/>
  <c r="AC98" i="47" l="1"/>
  <c r="O2" i="2"/>
  <c r="O6" i="2"/>
  <c r="O5" i="2"/>
  <c r="O4" i="2"/>
  <c r="O3" i="2"/>
  <c r="O2" i="47"/>
  <c r="O3" i="46"/>
  <c r="O2" i="46"/>
  <c r="O7" i="2"/>
  <c r="O4" i="46"/>
  <c r="O3" i="47"/>
  <c r="N4" i="47"/>
  <c r="AC124" i="46"/>
  <c r="AC125" i="46" s="1"/>
  <c r="N8" i="2"/>
  <c r="O2" i="3"/>
  <c r="O4" i="3"/>
  <c r="P8" i="1"/>
  <c r="P149" i="3" s="1"/>
  <c r="P155" i="3" s="1"/>
  <c r="N5" i="46"/>
  <c r="O3" i="3"/>
  <c r="O5" i="3"/>
  <c r="N6" i="3"/>
  <c r="AD33" i="46"/>
  <c r="O4" i="47" l="1"/>
  <c r="P3" i="2"/>
  <c r="P2" i="2"/>
  <c r="P6" i="2"/>
  <c r="P5" i="2"/>
  <c r="P4" i="2"/>
  <c r="P2" i="46"/>
  <c r="P4" i="46"/>
  <c r="P2" i="47"/>
  <c r="P3" i="46"/>
  <c r="P7" i="2"/>
  <c r="P3" i="47"/>
  <c r="O8" i="2"/>
  <c r="P5" i="3"/>
  <c r="P4" i="3"/>
  <c r="Q8" i="1"/>
  <c r="Q149" i="3" s="1"/>
  <c r="Q155" i="3" s="1"/>
  <c r="P3" i="3"/>
  <c r="O5" i="46"/>
  <c r="P2" i="3"/>
  <c r="O6" i="3"/>
  <c r="AE33" i="46"/>
  <c r="Q4" i="2" l="1"/>
  <c r="Q3" i="2"/>
  <c r="Q2" i="2"/>
  <c r="Q6" i="2"/>
  <c r="Q5" i="2"/>
  <c r="Q2" i="46"/>
  <c r="Q2" i="47"/>
  <c r="Q3" i="46"/>
  <c r="Q4" i="46"/>
  <c r="Q3" i="47"/>
  <c r="Q7" i="2"/>
  <c r="P4" i="47"/>
  <c r="P8" i="2"/>
  <c r="Q4" i="3"/>
  <c r="Q5" i="3"/>
  <c r="Q2" i="3"/>
  <c r="R8" i="1"/>
  <c r="R149" i="3" s="1"/>
  <c r="R155" i="3" s="1"/>
  <c r="Q3" i="3"/>
  <c r="P6" i="3"/>
  <c r="P5" i="46"/>
  <c r="AF33" i="46"/>
  <c r="Q4" i="47" l="1"/>
  <c r="R5" i="2"/>
  <c r="R4" i="2"/>
  <c r="R3" i="2"/>
  <c r="R6" i="2"/>
  <c r="R2" i="2"/>
  <c r="R3" i="46"/>
  <c r="R2" i="46"/>
  <c r="R2" i="47"/>
  <c r="R7" i="2"/>
  <c r="R4" i="46"/>
  <c r="R3" i="47"/>
  <c r="Q8" i="2"/>
  <c r="R3" i="3"/>
  <c r="R5" i="3"/>
  <c r="S8" i="1"/>
  <c r="S149" i="3" s="1"/>
  <c r="S155" i="3" s="1"/>
  <c r="R4" i="3"/>
  <c r="R2" i="3"/>
  <c r="Q6" i="3"/>
  <c r="Q5" i="46"/>
  <c r="AG33" i="46"/>
  <c r="S2" i="2" l="1"/>
  <c r="S6" i="2"/>
  <c r="S5" i="2"/>
  <c r="S4" i="2"/>
  <c r="S3" i="2"/>
  <c r="S2" i="47"/>
  <c r="S3" i="46"/>
  <c r="S2" i="46"/>
  <c r="S7" i="2"/>
  <c r="S4" i="46"/>
  <c r="S3" i="47"/>
  <c r="R4" i="47"/>
  <c r="R8" i="2"/>
  <c r="S4" i="3"/>
  <c r="S5" i="3"/>
  <c r="U8" i="1"/>
  <c r="S3" i="3"/>
  <c r="S2" i="3"/>
  <c r="R6" i="3"/>
  <c r="R5" i="46"/>
  <c r="AH33" i="46"/>
  <c r="S4" i="47" l="1"/>
  <c r="S8" i="2"/>
  <c r="S6" i="3"/>
  <c r="S5" i="46"/>
  <c r="AI33" i="46"/>
  <c r="AJ33" i="46" l="1"/>
  <c r="AK33" i="46" l="1"/>
  <c r="D301" i="1" l="1"/>
  <c r="D159" i="1"/>
  <c r="D161" i="1" s="1"/>
  <c r="D119" i="2" l="1"/>
  <c r="D114" i="2"/>
  <c r="D115" i="2"/>
  <c r="D118" i="2"/>
  <c r="D116" i="2"/>
  <c r="D117" i="2"/>
  <c r="D51" i="47"/>
  <c r="D67" i="46"/>
  <c r="E162" i="1"/>
  <c r="T161" i="1"/>
  <c r="D66" i="46"/>
  <c r="D51" i="24"/>
  <c r="D50" i="24"/>
  <c r="D50" i="47"/>
  <c r="D52" i="24"/>
  <c r="D163" i="1"/>
  <c r="D68" i="46"/>
  <c r="T115" i="2" l="1"/>
  <c r="D120" i="2"/>
  <c r="T114" i="2"/>
  <c r="T72" i="46"/>
  <c r="D92" i="24"/>
  <c r="T54" i="47"/>
  <c r="T71" i="46"/>
  <c r="D52" i="47"/>
  <c r="D69" i="46"/>
  <c r="T170" i="1"/>
  <c r="D303" i="1"/>
  <c r="D302" i="1" s="1"/>
  <c r="D176" i="1"/>
  <c r="E171" i="1"/>
  <c r="D94" i="24" l="1"/>
  <c r="L93" i="24" s="1"/>
  <c r="J92" i="24"/>
  <c r="T97" i="47"/>
  <c r="E304" i="1"/>
  <c r="T303" i="1"/>
  <c r="D73" i="46"/>
  <c r="T70" i="46"/>
  <c r="D122" i="46"/>
  <c r="D96" i="47"/>
  <c r="D55" i="47"/>
  <c r="D56" i="47" s="1"/>
  <c r="T53" i="47"/>
  <c r="T123" i="46"/>
  <c r="J93" i="24"/>
  <c r="T124" i="46"/>
  <c r="L92" i="24" l="1"/>
  <c r="L94" i="24" s="1"/>
  <c r="D125" i="46"/>
  <c r="T122" i="46"/>
  <c r="D98" i="47"/>
  <c r="T96" i="47"/>
  <c r="T73" i="46"/>
  <c r="D99" i="47" l="1"/>
  <c r="V97" i="47"/>
  <c r="V96" i="47"/>
  <c r="D126" i="46"/>
  <c r="V123" i="46"/>
  <c r="V122" i="46"/>
  <c r="V73" i="46"/>
  <c r="T125" i="46"/>
  <c r="V124" i="46" l="1"/>
  <c r="V125" i="46" s="1"/>
  <c r="V98" i="47"/>
  <c r="R7" i="9" l="1"/>
  <c r="Q7" i="9"/>
  <c r="S5" i="38"/>
  <c r="S7" i="9"/>
  <c r="P5" i="38"/>
  <c r="P7" i="38" s="1"/>
  <c r="R5" i="38"/>
  <c r="P7" i="9"/>
  <c r="Q5" i="38"/>
  <c r="O7" i="9"/>
  <c r="O5" i="38"/>
  <c r="M7" i="9"/>
  <c r="M5" i="38"/>
  <c r="N5" i="38"/>
  <c r="N7" i="38" s="1"/>
  <c r="N7" i="9"/>
  <c r="M7" i="38" l="1"/>
  <c r="M40" i="38" s="1"/>
  <c r="Q7" i="38"/>
  <c r="Q40" i="38" s="1"/>
  <c r="Q71" i="1" s="1"/>
  <c r="Q334" i="1" s="1"/>
  <c r="Q339" i="1" s="1"/>
  <c r="Q341" i="1" s="1"/>
  <c r="S7" i="38"/>
  <c r="S40" i="38" s="1"/>
  <c r="O7" i="38"/>
  <c r="O40" i="38" s="1"/>
  <c r="O71" i="1" s="1"/>
  <c r="O334" i="1" s="1"/>
  <c r="O339" i="1" s="1"/>
  <c r="O341" i="1" s="1"/>
  <c r="R7" i="38"/>
  <c r="R40" i="38" s="1"/>
  <c r="S39" i="9"/>
  <c r="S85" i="9" s="1"/>
  <c r="M39" i="9"/>
  <c r="M85" i="9" s="1"/>
  <c r="P39" i="9"/>
  <c r="P85" i="9" s="1"/>
  <c r="Q39" i="9"/>
  <c r="Q85" i="9" s="1"/>
  <c r="N39" i="9"/>
  <c r="N85" i="9" s="1"/>
  <c r="O39" i="9"/>
  <c r="O85" i="9" s="1"/>
  <c r="R39" i="9"/>
  <c r="R85" i="9" s="1"/>
  <c r="N3" i="1"/>
  <c r="N14" i="1" s="1"/>
  <c r="N40" i="38"/>
  <c r="N71" i="1" s="1"/>
  <c r="N334" i="1" s="1"/>
  <c r="P3" i="1"/>
  <c r="P14" i="1" s="1"/>
  <c r="P40" i="38"/>
  <c r="P71" i="1" s="1"/>
  <c r="P334" i="1" s="1"/>
  <c r="M3" i="1"/>
  <c r="Q3" i="1"/>
  <c r="O3" i="1"/>
  <c r="S3" i="1"/>
  <c r="R3" i="1" l="1"/>
  <c r="R14" i="1" s="1"/>
  <c r="S71" i="1"/>
  <c r="S334" i="1" s="1"/>
  <c r="S339" i="1" s="1"/>
  <c r="S341" i="1" s="1"/>
  <c r="S86" i="38"/>
  <c r="S87" i="38" s="1"/>
  <c r="R71" i="1"/>
  <c r="R334" i="1" s="1"/>
  <c r="R339" i="1" s="1"/>
  <c r="R341" i="1" s="1"/>
  <c r="R86" i="38"/>
  <c r="M71" i="1"/>
  <c r="M334" i="1" s="1"/>
  <c r="M339" i="1" s="1"/>
  <c r="M342" i="1" s="1"/>
  <c r="M86" i="38"/>
  <c r="M87" i="38" s="1"/>
  <c r="R343" i="1"/>
  <c r="R344" i="1"/>
  <c r="R345" i="1"/>
  <c r="R342" i="1"/>
  <c r="S343" i="1"/>
  <c r="S345" i="1"/>
  <c r="S344" i="1"/>
  <c r="S342" i="1"/>
  <c r="Q343" i="1"/>
  <c r="Q345" i="1"/>
  <c r="Q344" i="1"/>
  <c r="Q342" i="1"/>
  <c r="P339" i="1"/>
  <c r="O343" i="1"/>
  <c r="O344" i="1"/>
  <c r="O345" i="1"/>
  <c r="O342" i="1"/>
  <c r="N339" i="1"/>
  <c r="M14" i="1"/>
  <c r="N298" i="1"/>
  <c r="Q14" i="1"/>
  <c r="N86" i="38"/>
  <c r="Q86" i="38"/>
  <c r="Q298" i="1"/>
  <c r="S14" i="1"/>
  <c r="S298" i="1"/>
  <c r="O14" i="1"/>
  <c r="P86" i="38"/>
  <c r="R298" i="1"/>
  <c r="O86" i="38"/>
  <c r="M341" i="1" l="1"/>
  <c r="M344" i="1"/>
  <c r="M345" i="1"/>
  <c r="M343" i="1"/>
  <c r="P343" i="1"/>
  <c r="P342" i="1"/>
  <c r="P344" i="1"/>
  <c r="P345" i="1"/>
  <c r="P341" i="1"/>
  <c r="N343" i="1"/>
  <c r="N344" i="1"/>
  <c r="N342" i="1"/>
  <c r="N345" i="1"/>
  <c r="N341" i="1"/>
  <c r="Q87" i="38"/>
  <c r="P87" i="38"/>
  <c r="R87" i="38"/>
  <c r="M298" i="1"/>
  <c r="N87" i="38"/>
  <c r="O87" i="38"/>
  <c r="O298" i="1"/>
  <c r="P298" i="1"/>
  <c r="K303" i="1" l="1"/>
  <c r="K82" i="1"/>
  <c r="K81" i="1"/>
  <c r="K80" i="1" s="1"/>
  <c r="K311" i="1" l="1"/>
  <c r="K126" i="46"/>
  <c r="K99" i="47"/>
  <c r="K309" i="1"/>
  <c r="K79" i="1"/>
  <c r="K78" i="1" s="1"/>
  <c r="L79" i="1" l="1"/>
  <c r="L78" i="1" s="1"/>
  <c r="M78" i="1" s="1"/>
  <c r="N78" i="1" s="1"/>
  <c r="O78" i="1" s="1"/>
  <c r="P78" i="1" s="1"/>
  <c r="Q78" i="1" s="1"/>
  <c r="R78" i="1" s="1"/>
  <c r="S78" i="1" s="1"/>
  <c r="U78" i="1" s="1"/>
  <c r="N79" i="1"/>
  <c r="N81" i="1"/>
  <c r="L81" i="1"/>
  <c r="L80" i="1"/>
  <c r="M80" i="1" s="1"/>
  <c r="N80" i="1" s="1"/>
  <c r="O80" i="1" s="1"/>
  <c r="P80" i="1" s="1"/>
  <c r="Q80" i="1" s="1"/>
  <c r="R80" i="1" s="1"/>
  <c r="S80" i="1" s="1"/>
  <c r="U80" i="1" s="1"/>
  <c r="M81" i="1"/>
  <c r="M79" i="1"/>
  <c r="L76" i="1"/>
  <c r="M76" i="1" s="1"/>
  <c r="L51" i="2" l="1"/>
  <c r="L54" i="2"/>
  <c r="L215" i="2" s="1"/>
  <c r="L53" i="2"/>
  <c r="L214" i="2" s="1"/>
  <c r="L52" i="2"/>
  <c r="L213" i="2" s="1"/>
  <c r="L56" i="2"/>
  <c r="L217" i="2" s="1"/>
  <c r="L55" i="2"/>
  <c r="L216" i="2" s="1"/>
  <c r="L30" i="46"/>
  <c r="L32" i="46"/>
  <c r="L124" i="46" s="1"/>
  <c r="L128" i="3"/>
  <c r="L146" i="3" s="1"/>
  <c r="L31" i="46"/>
  <c r="L123" i="46" s="1"/>
  <c r="L23" i="47"/>
  <c r="L24" i="47"/>
  <c r="L97" i="47" s="1"/>
  <c r="M128" i="3"/>
  <c r="M146" i="3" s="1"/>
  <c r="M51" i="2"/>
  <c r="M212" i="2" s="1"/>
  <c r="M55" i="2"/>
  <c r="M216" i="2" s="1"/>
  <c r="M30" i="46"/>
  <c r="M54" i="2"/>
  <c r="M215" i="2" s="1"/>
  <c r="M53" i="2"/>
  <c r="M214" i="2" s="1"/>
  <c r="M56" i="2"/>
  <c r="M217" i="2" s="1"/>
  <c r="M23" i="47"/>
  <c r="M52" i="2"/>
  <c r="M32" i="46"/>
  <c r="M124" i="46" s="1"/>
  <c r="M31" i="46"/>
  <c r="M123" i="46" s="1"/>
  <c r="M24" i="47"/>
  <c r="M97" i="47" s="1"/>
  <c r="L303" i="1"/>
  <c r="L311" i="1" s="1"/>
  <c r="L319" i="1"/>
  <c r="M303" i="1"/>
  <c r="M309" i="1" s="1"/>
  <c r="M319" i="1"/>
  <c r="N76" i="1"/>
  <c r="M82" i="1"/>
  <c r="L82" i="1"/>
  <c r="M150" i="3" l="1"/>
  <c r="M158" i="3"/>
  <c r="M159" i="3"/>
  <c r="M160" i="3"/>
  <c r="L150" i="3"/>
  <c r="L159" i="3"/>
  <c r="L160" i="3"/>
  <c r="L158" i="3"/>
  <c r="M311" i="1"/>
  <c r="L304" i="1"/>
  <c r="L314" i="1" s="1"/>
  <c r="L134" i="3"/>
  <c r="L137" i="3" s="1"/>
  <c r="M304" i="1"/>
  <c r="M314" i="1" s="1"/>
  <c r="M96" i="47"/>
  <c r="M25" i="47"/>
  <c r="M122" i="46"/>
  <c r="M33" i="46"/>
  <c r="L33" i="46"/>
  <c r="L122" i="46"/>
  <c r="L96" i="47"/>
  <c r="L25" i="47"/>
  <c r="N319" i="1"/>
  <c r="N324" i="1" s="1"/>
  <c r="N326" i="1" s="1"/>
  <c r="N128" i="3"/>
  <c r="N146" i="3" s="1"/>
  <c r="N52" i="2"/>
  <c r="N213" i="2" s="1"/>
  <c r="N56" i="2"/>
  <c r="N217" i="2" s="1"/>
  <c r="N51" i="2"/>
  <c r="N212" i="2" s="1"/>
  <c r="N55" i="2"/>
  <c r="N216" i="2" s="1"/>
  <c r="N30" i="46"/>
  <c r="N54" i="2"/>
  <c r="N215" i="2" s="1"/>
  <c r="N31" i="46"/>
  <c r="N123" i="46" s="1"/>
  <c r="N53" i="2"/>
  <c r="N23" i="47"/>
  <c r="N32" i="46"/>
  <c r="N124" i="46" s="1"/>
  <c r="N24" i="47"/>
  <c r="N97" i="47" s="1"/>
  <c r="M57" i="2"/>
  <c r="M213" i="2"/>
  <c r="M134" i="3"/>
  <c r="M137" i="3" s="1"/>
  <c r="L57" i="2"/>
  <c r="L212" i="2"/>
  <c r="L309" i="1"/>
  <c r="M324" i="1"/>
  <c r="M326" i="1" s="1"/>
  <c r="L324" i="1"/>
  <c r="L326" i="1" s="1"/>
  <c r="N303" i="1"/>
  <c r="N82" i="1"/>
  <c r="O76" i="1"/>
  <c r="L306" i="1"/>
  <c r="L316" i="1"/>
  <c r="L308" i="1"/>
  <c r="L161" i="3" l="1"/>
  <c r="L156" i="3"/>
  <c r="M161" i="3"/>
  <c r="M156" i="3"/>
  <c r="N150" i="3"/>
  <c r="N160" i="3"/>
  <c r="N158" i="3"/>
  <c r="N159" i="3"/>
  <c r="M306" i="1"/>
  <c r="M308" i="1"/>
  <c r="M98" i="47"/>
  <c r="M316" i="1"/>
  <c r="O319" i="1"/>
  <c r="O324" i="1" s="1"/>
  <c r="O326" i="1" s="1"/>
  <c r="O128" i="3"/>
  <c r="O146" i="3" s="1"/>
  <c r="O53" i="2"/>
  <c r="O214" i="2" s="1"/>
  <c r="O52" i="2"/>
  <c r="O213" i="2" s="1"/>
  <c r="O56" i="2"/>
  <c r="O217" i="2" s="1"/>
  <c r="O51" i="2"/>
  <c r="O55" i="2"/>
  <c r="O216" i="2" s="1"/>
  <c r="O30" i="46"/>
  <c r="O32" i="46"/>
  <c r="O124" i="46" s="1"/>
  <c r="O54" i="2"/>
  <c r="O215" i="2" s="1"/>
  <c r="O31" i="46"/>
  <c r="O123" i="46" s="1"/>
  <c r="O23" i="47"/>
  <c r="O24" i="47"/>
  <c r="O97" i="47" s="1"/>
  <c r="M218" i="2"/>
  <c r="N122" i="46"/>
  <c r="N33" i="46"/>
  <c r="N96" i="47"/>
  <c r="N25" i="47"/>
  <c r="L98" i="47"/>
  <c r="M125" i="46"/>
  <c r="M139" i="3"/>
  <c r="M138" i="3"/>
  <c r="M141" i="3"/>
  <c r="M140" i="3"/>
  <c r="N57" i="2"/>
  <c r="N214" i="2"/>
  <c r="N218" i="2" s="1"/>
  <c r="N134" i="3"/>
  <c r="L218" i="2"/>
  <c r="AD212" i="2" s="1"/>
  <c r="L125" i="46"/>
  <c r="L138" i="3"/>
  <c r="L141" i="3"/>
  <c r="L140" i="3"/>
  <c r="L139" i="3"/>
  <c r="N327" i="1"/>
  <c r="N328" i="1"/>
  <c r="N329" i="1"/>
  <c r="N330" i="1"/>
  <c r="L328" i="1"/>
  <c r="L327" i="1"/>
  <c r="L329" i="1"/>
  <c r="L330" i="1"/>
  <c r="M327" i="1"/>
  <c r="M328" i="1"/>
  <c r="M329" i="1"/>
  <c r="M330" i="1"/>
  <c r="P76" i="1"/>
  <c r="O303" i="1"/>
  <c r="O82" i="1"/>
  <c r="N304" i="1"/>
  <c r="N309" i="1"/>
  <c r="N311" i="1"/>
  <c r="N161" i="3" l="1"/>
  <c r="N156" i="3"/>
  <c r="O150" i="3"/>
  <c r="O160" i="3"/>
  <c r="O158" i="3"/>
  <c r="O159" i="3"/>
  <c r="M142" i="3"/>
  <c r="L142" i="3"/>
  <c r="AF212" i="2"/>
  <c r="AF215" i="2"/>
  <c r="AF216" i="2"/>
  <c r="AF213" i="2"/>
  <c r="N140" i="3"/>
  <c r="N139" i="3"/>
  <c r="N138" i="3"/>
  <c r="N141" i="3"/>
  <c r="M126" i="46"/>
  <c r="AE123" i="46"/>
  <c r="AD213" i="2"/>
  <c r="AD214" i="2"/>
  <c r="AD216" i="2"/>
  <c r="AD215" i="2"/>
  <c r="AE122" i="46"/>
  <c r="N125" i="46"/>
  <c r="AF122" i="46" s="1"/>
  <c r="O96" i="47"/>
  <c r="O25" i="47"/>
  <c r="O122" i="46"/>
  <c r="O33" i="46"/>
  <c r="N98" i="47"/>
  <c r="AF96" i="47" s="1"/>
  <c r="AE214" i="2"/>
  <c r="AE216" i="2"/>
  <c r="AE215" i="2"/>
  <c r="AE212" i="2"/>
  <c r="M99" i="47"/>
  <c r="AE97" i="47"/>
  <c r="L126" i="46"/>
  <c r="AD123" i="46"/>
  <c r="AF214" i="2"/>
  <c r="L99" i="47"/>
  <c r="AD97" i="47"/>
  <c r="AD122" i="46"/>
  <c r="N137" i="3"/>
  <c r="AD96" i="47"/>
  <c r="O212" i="2"/>
  <c r="O57" i="2"/>
  <c r="O134" i="3"/>
  <c r="O137" i="3" s="1"/>
  <c r="AE96" i="47"/>
  <c r="AE98" i="47" s="1"/>
  <c r="AE213" i="2"/>
  <c r="P319" i="1"/>
  <c r="P324" i="1" s="1"/>
  <c r="P326" i="1" s="1"/>
  <c r="P128" i="3"/>
  <c r="P146" i="3" s="1"/>
  <c r="P54" i="2"/>
  <c r="P215" i="2" s="1"/>
  <c r="P53" i="2"/>
  <c r="P214" i="2" s="1"/>
  <c r="P52" i="2"/>
  <c r="P213" i="2" s="1"/>
  <c r="P56" i="2"/>
  <c r="P217" i="2" s="1"/>
  <c r="P55" i="2"/>
  <c r="P216" i="2" s="1"/>
  <c r="P32" i="46"/>
  <c r="P124" i="46" s="1"/>
  <c r="P23" i="47"/>
  <c r="P51" i="2"/>
  <c r="P30" i="46"/>
  <c r="P31" i="46"/>
  <c r="P123" i="46" s="1"/>
  <c r="P24" i="47"/>
  <c r="P97" i="47" s="1"/>
  <c r="O327" i="1"/>
  <c r="O328" i="1"/>
  <c r="O329" i="1"/>
  <c r="O330" i="1"/>
  <c r="O304" i="1"/>
  <c r="O309" i="1"/>
  <c r="O311" i="1"/>
  <c r="P303" i="1"/>
  <c r="Q76" i="1"/>
  <c r="P82" i="1"/>
  <c r="N308" i="1"/>
  <c r="N306" i="1"/>
  <c r="N316" i="1"/>
  <c r="N314" i="1"/>
  <c r="O161" i="3" l="1"/>
  <c r="O156" i="3"/>
  <c r="P150" i="3"/>
  <c r="P158" i="3"/>
  <c r="P160" i="3"/>
  <c r="P159" i="3"/>
  <c r="AD217" i="2"/>
  <c r="AD218" i="2" s="1"/>
  <c r="AD98" i="47"/>
  <c r="P33" i="46"/>
  <c r="P122" i="46"/>
  <c r="AD124" i="46"/>
  <c r="AD125" i="46" s="1"/>
  <c r="P57" i="2"/>
  <c r="P212" i="2"/>
  <c r="P134" i="3"/>
  <c r="P137" i="3" s="1"/>
  <c r="O141" i="3"/>
  <c r="O140" i="3"/>
  <c r="O139" i="3"/>
  <c r="O138" i="3"/>
  <c r="O125" i="46"/>
  <c r="AG122" i="46" s="1"/>
  <c r="P96" i="47"/>
  <c r="P25" i="47"/>
  <c r="AE124" i="46"/>
  <c r="AE125" i="46" s="1"/>
  <c r="Q319" i="1"/>
  <c r="Q324" i="1" s="1"/>
  <c r="Q326" i="1" s="1"/>
  <c r="Q128" i="3"/>
  <c r="Q146" i="3" s="1"/>
  <c r="Q51" i="2"/>
  <c r="Q212" i="2" s="1"/>
  <c r="Q55" i="2"/>
  <c r="Q216" i="2" s="1"/>
  <c r="Q30" i="46"/>
  <c r="Q54" i="2"/>
  <c r="Q215" i="2" s="1"/>
  <c r="Q53" i="2"/>
  <c r="Q214" i="2" s="1"/>
  <c r="Q23" i="47"/>
  <c r="Q31" i="46"/>
  <c r="Q123" i="46" s="1"/>
  <c r="Q56" i="2"/>
  <c r="Q217" i="2" s="1"/>
  <c r="Q52" i="2"/>
  <c r="Q32" i="46"/>
  <c r="Q124" i="46" s="1"/>
  <c r="Q24" i="47"/>
  <c r="Q97" i="47" s="1"/>
  <c r="N142" i="3"/>
  <c r="AE217" i="2"/>
  <c r="AE218" i="2" s="1"/>
  <c r="N99" i="47"/>
  <c r="AF97" i="47"/>
  <c r="AF98" i="47" s="1"/>
  <c r="O98" i="47"/>
  <c r="O218" i="2"/>
  <c r="AG212" i="2" s="1"/>
  <c r="N126" i="46"/>
  <c r="AF123" i="46"/>
  <c r="AF124" i="46" s="1"/>
  <c r="AF217" i="2"/>
  <c r="AF218" i="2" s="1"/>
  <c r="P328" i="1"/>
  <c r="P329" i="1"/>
  <c r="P327" i="1"/>
  <c r="P330" i="1"/>
  <c r="Q82" i="1"/>
  <c r="R76" i="1"/>
  <c r="Q303" i="1"/>
  <c r="P304" i="1"/>
  <c r="P311" i="1"/>
  <c r="P309" i="1"/>
  <c r="O306" i="1"/>
  <c r="O316" i="1"/>
  <c r="O308" i="1"/>
  <c r="O314" i="1"/>
  <c r="P161" i="3" l="1"/>
  <c r="P156" i="3"/>
  <c r="Q150" i="3"/>
  <c r="Q158" i="3"/>
  <c r="Q159" i="3"/>
  <c r="Q160" i="3"/>
  <c r="O142" i="3"/>
  <c r="R319" i="1"/>
  <c r="R324" i="1" s="1"/>
  <c r="R326" i="1" s="1"/>
  <c r="R128" i="3"/>
  <c r="R146" i="3" s="1"/>
  <c r="R52" i="2"/>
  <c r="R213" i="2" s="1"/>
  <c r="R56" i="2"/>
  <c r="R217" i="2" s="1"/>
  <c r="R51" i="2"/>
  <c r="R212" i="2" s="1"/>
  <c r="R55" i="2"/>
  <c r="R216" i="2" s="1"/>
  <c r="R54" i="2"/>
  <c r="R215" i="2" s="1"/>
  <c r="R31" i="46"/>
  <c r="R123" i="46" s="1"/>
  <c r="R30" i="46"/>
  <c r="R23" i="47"/>
  <c r="R53" i="2"/>
  <c r="R32" i="46"/>
  <c r="R124" i="46" s="1"/>
  <c r="R24" i="47"/>
  <c r="R97" i="47" s="1"/>
  <c r="Q96" i="47"/>
  <c r="Q25" i="47"/>
  <c r="Q57" i="2"/>
  <c r="Q213" i="2"/>
  <c r="Q218" i="2" s="1"/>
  <c r="P98" i="47"/>
  <c r="P125" i="46"/>
  <c r="AH122" i="46" s="1"/>
  <c r="Q134" i="3"/>
  <c r="Q137" i="3" s="1"/>
  <c r="P138" i="3"/>
  <c r="P141" i="3"/>
  <c r="P140" i="3"/>
  <c r="P139" i="3"/>
  <c r="O99" i="47"/>
  <c r="AG97" i="47"/>
  <c r="AG96" i="47"/>
  <c r="Q122" i="46"/>
  <c r="Q33" i="46"/>
  <c r="O126" i="46"/>
  <c r="AG123" i="46"/>
  <c r="AG124" i="46" s="1"/>
  <c r="P218" i="2"/>
  <c r="AF125" i="46"/>
  <c r="AG213" i="2"/>
  <c r="AG214" i="2"/>
  <c r="AG216" i="2"/>
  <c r="AG215" i="2"/>
  <c r="Q327" i="1"/>
  <c r="Q328" i="1"/>
  <c r="Q329" i="1"/>
  <c r="Q330" i="1"/>
  <c r="R303" i="1"/>
  <c r="S76" i="1"/>
  <c r="R82" i="1"/>
  <c r="P316" i="1"/>
  <c r="P314" i="1"/>
  <c r="P306" i="1"/>
  <c r="P308" i="1"/>
  <c r="Q304" i="1"/>
  <c r="Q311" i="1"/>
  <c r="Q309" i="1"/>
  <c r="Q161" i="3" l="1"/>
  <c r="Q156" i="3"/>
  <c r="R150" i="3"/>
  <c r="R160" i="3"/>
  <c r="R159" i="3"/>
  <c r="R158" i="3"/>
  <c r="AG98" i="47"/>
  <c r="P142" i="3"/>
  <c r="AI215" i="2"/>
  <c r="AI214" i="2"/>
  <c r="AI212" i="2"/>
  <c r="AI216" i="2"/>
  <c r="R96" i="47"/>
  <c r="R25" i="47"/>
  <c r="S319" i="1"/>
  <c r="S324" i="1" s="1"/>
  <c r="S326" i="1" s="1"/>
  <c r="S128" i="3"/>
  <c r="S146" i="3" s="1"/>
  <c r="S53" i="2"/>
  <c r="S214" i="2" s="1"/>
  <c r="S52" i="2"/>
  <c r="S213" i="2" s="1"/>
  <c r="S56" i="2"/>
  <c r="S217" i="2" s="1"/>
  <c r="S51" i="2"/>
  <c r="S55" i="2"/>
  <c r="S216" i="2" s="1"/>
  <c r="S30" i="46"/>
  <c r="S32" i="46"/>
  <c r="S31" i="46"/>
  <c r="S54" i="2"/>
  <c r="S215" i="2" s="1"/>
  <c r="S23" i="47"/>
  <c r="S24" i="47"/>
  <c r="AG125" i="46"/>
  <c r="R122" i="46"/>
  <c r="R33" i="46"/>
  <c r="Q139" i="3"/>
  <c r="Q138" i="3"/>
  <c r="Q141" i="3"/>
  <c r="Q140" i="3"/>
  <c r="AG217" i="2"/>
  <c r="AG218" i="2" s="1"/>
  <c r="AH216" i="2"/>
  <c r="AH213" i="2"/>
  <c r="AH214" i="2"/>
  <c r="AH215" i="2"/>
  <c r="P99" i="47"/>
  <c r="AH97" i="47"/>
  <c r="AH212" i="2"/>
  <c r="Q125" i="46"/>
  <c r="AI122" i="46" s="1"/>
  <c r="AH96" i="47"/>
  <c r="AI213" i="2"/>
  <c r="R57" i="2"/>
  <c r="R214" i="2"/>
  <c r="P126" i="46"/>
  <c r="AH123" i="46"/>
  <c r="AH124" i="46" s="1"/>
  <c r="Q98" i="47"/>
  <c r="AI96" i="47" s="1"/>
  <c r="R134" i="3"/>
  <c r="R137" i="3" s="1"/>
  <c r="R327" i="1"/>
  <c r="R328" i="1"/>
  <c r="R329" i="1"/>
  <c r="R330" i="1"/>
  <c r="Q316" i="1"/>
  <c r="Q306" i="1"/>
  <c r="Q314" i="1"/>
  <c r="Q308" i="1"/>
  <c r="S303" i="1"/>
  <c r="U76" i="1"/>
  <c r="S82" i="1"/>
  <c r="R309" i="1"/>
  <c r="R311" i="1"/>
  <c r="R304" i="1"/>
  <c r="R161" i="3" l="1"/>
  <c r="R156" i="3"/>
  <c r="S150" i="3"/>
  <c r="S158" i="3"/>
  <c r="S160" i="3"/>
  <c r="S159" i="3"/>
  <c r="AH98" i="47"/>
  <c r="Q142" i="3"/>
  <c r="R140" i="3"/>
  <c r="R139" i="3"/>
  <c r="R138" i="3"/>
  <c r="R141" i="3"/>
  <c r="Q126" i="46"/>
  <c r="AI123" i="46"/>
  <c r="AI124" i="46" s="1"/>
  <c r="AI125" i="46" s="1"/>
  <c r="R218" i="2"/>
  <c r="AJ214" i="2" s="1"/>
  <c r="S123" i="46"/>
  <c r="U31" i="46"/>
  <c r="S212" i="2"/>
  <c r="S57" i="2"/>
  <c r="S134" i="3"/>
  <c r="S97" i="47"/>
  <c r="U24" i="47"/>
  <c r="S124" i="46"/>
  <c r="U124" i="46" s="1"/>
  <c r="U32" i="46"/>
  <c r="AI217" i="2"/>
  <c r="AI218" i="2" s="1"/>
  <c r="AH125" i="46"/>
  <c r="Q99" i="47"/>
  <c r="AI97" i="47"/>
  <c r="AI98" i="47" s="1"/>
  <c r="AH217" i="2"/>
  <c r="AH218" i="2" s="1"/>
  <c r="R125" i="46"/>
  <c r="AJ122" i="46" s="1"/>
  <c r="S96" i="47"/>
  <c r="S25" i="47"/>
  <c r="U25" i="47" s="1"/>
  <c r="U23" i="47"/>
  <c r="S122" i="46"/>
  <c r="S33" i="46"/>
  <c r="U33" i="46" s="1"/>
  <c r="U30" i="46"/>
  <c r="R98" i="47"/>
  <c r="S327" i="1"/>
  <c r="S328" i="1"/>
  <c r="S329" i="1"/>
  <c r="S330" i="1"/>
  <c r="S311" i="1"/>
  <c r="S309" i="1"/>
  <c r="S304" i="1"/>
  <c r="R306" i="1"/>
  <c r="R308" i="1"/>
  <c r="R314" i="1"/>
  <c r="R316" i="1"/>
  <c r="S161" i="3" l="1"/>
  <c r="S156" i="3"/>
  <c r="R142" i="3"/>
  <c r="S218" i="2"/>
  <c r="AK212" i="2" s="1"/>
  <c r="S141" i="3"/>
  <c r="S140" i="3"/>
  <c r="S139" i="3"/>
  <c r="S138" i="3"/>
  <c r="R99" i="47"/>
  <c r="AJ97" i="47"/>
  <c r="U96" i="47"/>
  <c r="S98" i="47"/>
  <c r="S99" i="47" s="1"/>
  <c r="AJ96" i="47"/>
  <c r="S125" i="46"/>
  <c r="AK122" i="46" s="1"/>
  <c r="U122" i="46"/>
  <c r="R126" i="46"/>
  <c r="AJ123" i="46"/>
  <c r="U97" i="47"/>
  <c r="S137" i="3"/>
  <c r="U123" i="46"/>
  <c r="AJ212" i="2"/>
  <c r="AJ215" i="2"/>
  <c r="AJ213" i="2"/>
  <c r="AJ216" i="2"/>
  <c r="S308" i="1"/>
  <c r="S314" i="1"/>
  <c r="S316" i="1"/>
  <c r="S306" i="1"/>
  <c r="J303" i="1"/>
  <c r="K253" i="1"/>
  <c r="K255" i="1"/>
  <c r="U250" i="1"/>
  <c r="J253" i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U252" i="1" s="1"/>
  <c r="J256" i="1"/>
  <c r="AJ98" i="47" l="1"/>
  <c r="AK123" i="46"/>
  <c r="AK124" i="46" s="1"/>
  <c r="AK125" i="46" s="1"/>
  <c r="AK96" i="47"/>
  <c r="AJ217" i="2"/>
  <c r="AJ218" i="2" s="1"/>
  <c r="AJ124" i="46"/>
  <c r="AJ125" i="46" s="1"/>
  <c r="AK97" i="47"/>
  <c r="S126" i="46"/>
  <c r="U125" i="46"/>
  <c r="AK213" i="2"/>
  <c r="AK215" i="2"/>
  <c r="AK216" i="2"/>
  <c r="AK214" i="2"/>
  <c r="S142" i="3"/>
  <c r="U303" i="1"/>
  <c r="J126" i="46"/>
  <c r="J99" i="47"/>
  <c r="J309" i="1"/>
  <c r="J311" i="1"/>
  <c r="J255" i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U254" i="1" s="1"/>
  <c r="K304" i="1"/>
  <c r="J304" i="1"/>
  <c r="AK98" i="47" l="1"/>
  <c r="AK217" i="2"/>
  <c r="AK218" i="2" s="1"/>
  <c r="J316" i="1"/>
  <c r="J315" i="1" s="1"/>
  <c r="J306" i="1"/>
  <c r="J305" i="1" s="1"/>
  <c r="J314" i="1"/>
  <c r="J313" i="1" s="1"/>
  <c r="J308" i="1"/>
  <c r="J307" i="1" s="1"/>
  <c r="K316" i="1"/>
  <c r="K314" i="1"/>
  <c r="K306" i="1"/>
  <c r="K308" i="1"/>
  <c r="K313" i="1" l="1"/>
  <c r="L313" i="1" s="1"/>
  <c r="M313" i="1" s="1"/>
  <c r="N313" i="1" s="1"/>
  <c r="O313" i="1" s="1"/>
  <c r="P313" i="1" s="1"/>
  <c r="Q313" i="1" s="1"/>
  <c r="R313" i="1" s="1"/>
  <c r="S313" i="1" s="1"/>
  <c r="K307" i="1"/>
  <c r="L307" i="1" s="1"/>
  <c r="M307" i="1" s="1"/>
  <c r="N307" i="1" s="1"/>
  <c r="O307" i="1" s="1"/>
  <c r="P307" i="1" s="1"/>
  <c r="Q307" i="1" s="1"/>
  <c r="R307" i="1" s="1"/>
  <c r="S307" i="1" s="1"/>
  <c r="U307" i="1" s="1"/>
  <c r="K305" i="1"/>
  <c r="L305" i="1" s="1"/>
  <c r="M305" i="1" s="1"/>
  <c r="N305" i="1" s="1"/>
  <c r="O305" i="1" s="1"/>
  <c r="P305" i="1" s="1"/>
  <c r="Q305" i="1" s="1"/>
  <c r="R305" i="1" s="1"/>
  <c r="S305" i="1" s="1"/>
  <c r="U305" i="1" s="1"/>
  <c r="K315" i="1"/>
  <c r="L315" i="1" s="1"/>
  <c r="M315" i="1" s="1"/>
  <c r="N315" i="1" s="1"/>
  <c r="O315" i="1" s="1"/>
  <c r="P315" i="1" s="1"/>
  <c r="Q315" i="1" s="1"/>
  <c r="R315" i="1" s="1"/>
  <c r="S315" i="1" s="1"/>
  <c r="J295" i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U294" i="1" s="1"/>
  <c r="J293" i="1"/>
  <c r="J292" i="1"/>
  <c r="K292" i="1" s="1"/>
  <c r="L292" i="1" s="1"/>
  <c r="M292" i="1" s="1"/>
  <c r="N292" i="1" s="1"/>
  <c r="O292" i="1" s="1"/>
  <c r="P292" i="1" s="1"/>
  <c r="Q292" i="1" s="1"/>
  <c r="R292" i="1" s="1"/>
  <c r="S292" i="1" s="1"/>
  <c r="U292" i="1" s="1"/>
  <c r="V7" i="2"/>
  <c r="D7" i="2" s="1"/>
  <c r="D8" i="2" l="1"/>
  <c r="Q2" i="1"/>
  <c r="Q4" i="1" s="1"/>
  <c r="P2" i="1"/>
  <c r="P4" i="1" s="1"/>
  <c r="M2" i="1"/>
  <c r="M4" i="1" s="1"/>
  <c r="N2" i="1"/>
  <c r="N4" i="1" s="1"/>
  <c r="O43" i="35"/>
  <c r="N70" i="1" s="1"/>
  <c r="N297" i="1" s="1"/>
  <c r="N299" i="1" s="1"/>
  <c r="T43" i="35"/>
  <c r="T91" i="35" s="1"/>
  <c r="T94" i="35" s="1"/>
  <c r="O2" i="1"/>
  <c r="O4" i="1" s="1"/>
  <c r="N43" i="35"/>
  <c r="M70" i="1" s="1"/>
  <c r="S43" i="35"/>
  <c r="S91" i="35" s="1"/>
  <c r="S94" i="35" s="1"/>
  <c r="P43" i="35"/>
  <c r="O70" i="1" s="1"/>
  <c r="O297" i="1" s="1"/>
  <c r="O299" i="1" s="1"/>
  <c r="P91" i="35"/>
  <c r="P94" i="35" s="1"/>
  <c r="R43" i="35"/>
  <c r="Q70" i="1" s="1"/>
  <c r="R4" i="1"/>
  <c r="R2" i="1"/>
  <c r="S2" i="1"/>
  <c r="S4" i="1" s="1"/>
  <c r="Q43" i="35"/>
  <c r="P70" i="1" s="1"/>
  <c r="P72" i="1" s="1"/>
  <c r="M43" i="35"/>
  <c r="L70" i="1" s="1"/>
  <c r="G4" i="1"/>
  <c r="G2" i="1"/>
  <c r="F4" i="1"/>
  <c r="F2" i="1"/>
  <c r="E4" i="1"/>
  <c r="E2" i="1"/>
  <c r="I4" i="1"/>
  <c r="I2" i="1"/>
  <c r="J4" i="1"/>
  <c r="J2" i="1"/>
  <c r="K4" i="1"/>
  <c r="K2" i="1"/>
  <c r="L4" i="1"/>
  <c r="L2" i="1"/>
  <c r="K43" i="35"/>
  <c r="J70" i="1" s="1"/>
  <c r="F43" i="35"/>
  <c r="F91" i="35" s="1"/>
  <c r="F94" i="35" s="1"/>
  <c r="E70" i="1"/>
  <c r="E72" i="1" s="1"/>
  <c r="G43" i="35"/>
  <c r="F70" i="1" s="1"/>
  <c r="L43" i="35"/>
  <c r="K70" i="1" s="1"/>
  <c r="K72" i="1" s="1"/>
  <c r="J43" i="35"/>
  <c r="J91" i="35" s="1"/>
  <c r="J94" i="35" s="1"/>
  <c r="H43" i="35"/>
  <c r="H91" i="35" s="1"/>
  <c r="H94" i="35" s="1"/>
  <c r="G70" i="1"/>
  <c r="G72" i="1" s="1"/>
  <c r="H2" i="1"/>
  <c r="H4" i="1" s="1"/>
  <c r="I43" i="35"/>
  <c r="I91" i="35" s="1"/>
  <c r="I94" i="35" s="1"/>
  <c r="Q91" i="35" l="1"/>
  <c r="Q94" i="35" s="1"/>
  <c r="O91" i="35"/>
  <c r="O94" i="35" s="1"/>
  <c r="L91" i="35"/>
  <c r="L94" i="35" s="1"/>
  <c r="K91" i="35"/>
  <c r="K94" i="35" s="1"/>
  <c r="E297" i="1"/>
  <c r="E299" i="1" s="1"/>
  <c r="G297" i="1"/>
  <c r="G299" i="1" s="1"/>
  <c r="N91" i="35"/>
  <c r="N94" i="35" s="1"/>
  <c r="F72" i="1"/>
  <c r="F297" i="1"/>
  <c r="F299" i="1" s="1"/>
  <c r="J297" i="1"/>
  <c r="J299" i="1" s="1"/>
  <c r="J72" i="1"/>
  <c r="M297" i="1"/>
  <c r="M299" i="1" s="1"/>
  <c r="M72" i="1"/>
  <c r="L297" i="1"/>
  <c r="L299" i="1" s="1"/>
  <c r="L72" i="1"/>
  <c r="Q297" i="1"/>
  <c r="Q299" i="1" s="1"/>
  <c r="Q72" i="1"/>
  <c r="I70" i="1"/>
  <c r="R91" i="35"/>
  <c r="R94" i="35" s="1"/>
  <c r="P297" i="1"/>
  <c r="P299" i="1" s="1"/>
  <c r="G91" i="35"/>
  <c r="G94" i="35" s="1"/>
  <c r="K297" i="1"/>
  <c r="K299" i="1" s="1"/>
  <c r="R70" i="1"/>
  <c r="N72" i="1"/>
  <c r="S70" i="1"/>
  <c r="H70" i="1"/>
  <c r="M91" i="35"/>
  <c r="M94" i="35" s="1"/>
  <c r="O72" i="1"/>
  <c r="H297" i="1" l="1"/>
  <c r="H299" i="1" s="1"/>
  <c r="H72" i="1"/>
  <c r="I297" i="1"/>
  <c r="I299" i="1" s="1"/>
  <c r="I72" i="1"/>
  <c r="R297" i="1"/>
  <c r="R299" i="1" s="1"/>
  <c r="R72" i="1"/>
  <c r="S297" i="1"/>
  <c r="S299" i="1" s="1"/>
  <c r="S72" i="1"/>
  <c r="D70" i="1"/>
  <c r="D297" i="1" s="1"/>
  <c r="D299" i="1" s="1"/>
  <c r="E43" i="35"/>
  <c r="E91" i="35"/>
  <c r="E94" i="35" s="1"/>
  <c r="D2" i="1"/>
  <c r="D4" i="1"/>
  <c r="D7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Shruti Singla</author>
  </authors>
  <commentList>
    <comment ref="H10" authorId="0" shapeId="0" xr:uid="{5725C3F8-1562-4601-855B-C74856F0ECE6}">
      <text>
        <r>
          <rPr>
            <b/>
            <sz val="9"/>
            <color indexed="81"/>
            <rFont val="Tahoma"/>
            <family val="2"/>
          </rPr>
          <t>Shruti Singla:</t>
        </r>
        <r>
          <rPr>
            <sz val="9"/>
            <color indexed="81"/>
            <rFont val="Tahoma"/>
            <family val="2"/>
          </rPr>
          <t xml:space="preserve">
https://www.npc.com.tw/j2npc/zhtw/proddoc/%E7%92%B0%E6%B0%A7%E6%A8%B9%E8%84%82/%E5%8D%97%E4%BA%9E%E7%92%B0%E6%B0%A7%E6%A8%B9%E8%84%82%E5%9E%8B%E9%8C%84?docid=F000000360&amp;pdid=F00000036</t>
        </r>
      </text>
    </comment>
  </commentList>
</comments>
</file>

<file path=xl/sharedStrings.xml><?xml version="1.0" encoding="utf-8"?>
<sst xmlns="http://schemas.openxmlformats.org/spreadsheetml/2006/main" count="4850" uniqueCount="431">
  <si>
    <t>Producer</t>
  </si>
  <si>
    <t>2020F</t>
  </si>
  <si>
    <t>2021F</t>
  </si>
  <si>
    <t>2022F</t>
  </si>
  <si>
    <t>2023F</t>
  </si>
  <si>
    <t>2024F</t>
  </si>
  <si>
    <t>2025F</t>
  </si>
  <si>
    <t>2026F</t>
  </si>
  <si>
    <t>2027F</t>
  </si>
  <si>
    <t>2028F</t>
  </si>
  <si>
    <t>2029F</t>
  </si>
  <si>
    <t>2019E</t>
  </si>
  <si>
    <t>Others</t>
  </si>
  <si>
    <t>Demand Volume Share (%)</t>
  </si>
  <si>
    <t xml:space="preserve">Gujarat Narmada Valley Fertilizers and Chemicals Ltd </t>
  </si>
  <si>
    <t>Country</t>
  </si>
  <si>
    <t>2030F</t>
  </si>
  <si>
    <t>Australia</t>
  </si>
  <si>
    <t>Brazil</t>
  </si>
  <si>
    <t>Assam Petro-Chemicals Ltd</t>
  </si>
  <si>
    <t xml:space="preserve">Rashtriya Chemicals &amp; Fertilizers  </t>
  </si>
  <si>
    <t>National Fertilizers Ltd</t>
  </si>
  <si>
    <t>Deepak Fertilizer &amp; Chemicals Ltd</t>
  </si>
  <si>
    <t>Operating Efficiency  (%)</t>
  </si>
  <si>
    <t>India Naphtha Operating Efficiency (%)</t>
  </si>
  <si>
    <t>Inventory (Thousand Tonnes)</t>
  </si>
  <si>
    <t>Location</t>
  </si>
  <si>
    <t>Company</t>
  </si>
  <si>
    <t>Direct Company Sale</t>
  </si>
  <si>
    <t>Demand by End Use (%)</t>
  </si>
  <si>
    <t>2021E</t>
  </si>
  <si>
    <t>Region</t>
  </si>
  <si>
    <t>Asia Pacific</t>
  </si>
  <si>
    <t>India</t>
  </si>
  <si>
    <t>Saudi Arabia</t>
  </si>
  <si>
    <t>China</t>
  </si>
  <si>
    <t>USA</t>
  </si>
  <si>
    <t>Spain</t>
  </si>
  <si>
    <t>Germany</t>
  </si>
  <si>
    <t>MEA</t>
  </si>
  <si>
    <t>North America</t>
  </si>
  <si>
    <t>Europe</t>
  </si>
  <si>
    <t>South America</t>
  </si>
  <si>
    <t>Japan</t>
  </si>
  <si>
    <t>Italy</t>
  </si>
  <si>
    <t>Capacity (Thousand Tonnes)</t>
  </si>
  <si>
    <t>Production(Thousand Tonnes)</t>
  </si>
  <si>
    <t>Operating rate (%)</t>
  </si>
  <si>
    <t>Import (Thousand Tonnes)</t>
  </si>
  <si>
    <t>Export (Thousand Tonnes)</t>
  </si>
  <si>
    <t>Domestic Consumption(Thousand Tonnes)</t>
  </si>
  <si>
    <t>South Korea</t>
  </si>
  <si>
    <t>Thailand</t>
  </si>
  <si>
    <t>Taiwan</t>
  </si>
  <si>
    <t>Rest of APAC</t>
  </si>
  <si>
    <t>France</t>
  </si>
  <si>
    <t>Rest of Europe</t>
  </si>
  <si>
    <t>Rest of MEA</t>
  </si>
  <si>
    <t>Rest of South America</t>
  </si>
  <si>
    <t>Global</t>
  </si>
  <si>
    <t>Total</t>
  </si>
  <si>
    <t>2020E</t>
  </si>
  <si>
    <t>Rest of SA</t>
  </si>
  <si>
    <t>2015_IVA</t>
  </si>
  <si>
    <t>2016_IVA</t>
  </si>
  <si>
    <t>2017_IVA</t>
  </si>
  <si>
    <t>2018_IVA</t>
  </si>
  <si>
    <t>2019_IVA</t>
  </si>
  <si>
    <t>2015_IVO</t>
  </si>
  <si>
    <t>2016_IVO</t>
  </si>
  <si>
    <t>2017_IVO</t>
  </si>
  <si>
    <t>2018_IVO</t>
  </si>
  <si>
    <t>2019_IVO</t>
  </si>
  <si>
    <t>Country 1</t>
  </si>
  <si>
    <t>Country 2</t>
  </si>
  <si>
    <t>Country 3</t>
  </si>
  <si>
    <t>Country 4</t>
  </si>
  <si>
    <t>Country 5</t>
  </si>
  <si>
    <t>Country 1_VA</t>
  </si>
  <si>
    <t>Country 2_VA</t>
  </si>
  <si>
    <t>Country 3_VA</t>
  </si>
  <si>
    <t>Country 4_VA</t>
  </si>
  <si>
    <t>Country 5_VA</t>
  </si>
  <si>
    <t>Country 1_VO</t>
  </si>
  <si>
    <t>Country 2_VO</t>
  </si>
  <si>
    <t>Country 3_VO</t>
  </si>
  <si>
    <t>Country 4_VO</t>
  </si>
  <si>
    <t>Country 5_VO</t>
  </si>
  <si>
    <t>2015_EVA</t>
  </si>
  <si>
    <t>2016_EVA</t>
  </si>
  <si>
    <t>2017_EVA</t>
  </si>
  <si>
    <t>2018_EVA</t>
  </si>
  <si>
    <t>2019_EVA</t>
  </si>
  <si>
    <t>2015_EVO</t>
  </si>
  <si>
    <t>2016_EVO</t>
  </si>
  <si>
    <t>2017_EVO</t>
  </si>
  <si>
    <t>2018_EVO</t>
  </si>
  <si>
    <t>2019_EVO</t>
  </si>
  <si>
    <t>HS Code</t>
  </si>
  <si>
    <t>Belgium</t>
  </si>
  <si>
    <t>Poland</t>
  </si>
  <si>
    <t>West India</t>
  </si>
  <si>
    <t>North India</t>
  </si>
  <si>
    <t>South India</t>
  </si>
  <si>
    <t>East India</t>
  </si>
  <si>
    <t xml:space="preserve">Total </t>
  </si>
  <si>
    <t>East China</t>
  </si>
  <si>
    <t>Argentina</t>
  </si>
  <si>
    <t>Singapore</t>
  </si>
  <si>
    <t>Canada</t>
  </si>
  <si>
    <t>Netherlands</t>
  </si>
  <si>
    <t>United Kingdom</t>
  </si>
  <si>
    <t>Sweden</t>
  </si>
  <si>
    <t>Switzerland</t>
  </si>
  <si>
    <t>Mexico</t>
  </si>
  <si>
    <t>United Arab Emirates</t>
  </si>
  <si>
    <t>Main Market</t>
  </si>
  <si>
    <t>Leuna</t>
  </si>
  <si>
    <t>North Spain</t>
  </si>
  <si>
    <t>South  Poland</t>
  </si>
  <si>
    <t>East Poland</t>
  </si>
  <si>
    <t>West Poland</t>
  </si>
  <si>
    <t>North Poland</t>
  </si>
  <si>
    <t>South Central</t>
  </si>
  <si>
    <t>North</t>
  </si>
  <si>
    <t>West</t>
  </si>
  <si>
    <t>North East</t>
  </si>
  <si>
    <t>Tohoku</t>
  </si>
  <si>
    <t>Chubu</t>
  </si>
  <si>
    <t>Chugoku</t>
  </si>
  <si>
    <t>Kyushu</t>
  </si>
  <si>
    <t>Hokkaido</t>
  </si>
  <si>
    <t>Kanto</t>
  </si>
  <si>
    <t>Kansai</t>
  </si>
  <si>
    <t>Shikoku</t>
  </si>
  <si>
    <t>Northern South Korea</t>
  </si>
  <si>
    <t>Central South Korea</t>
  </si>
  <si>
    <t>Southern South Korea</t>
  </si>
  <si>
    <t>Northern Thailand</t>
  </si>
  <si>
    <t>Eastern Thailand</t>
  </si>
  <si>
    <t>Bangkok</t>
  </si>
  <si>
    <t>Western Australia</t>
  </si>
  <si>
    <t>Queensland</t>
  </si>
  <si>
    <t>Victoria &amp; Tasmania</t>
  </si>
  <si>
    <t xml:space="preserve"> New South Wales</t>
  </si>
  <si>
    <t xml:space="preserve">Southwest </t>
  </si>
  <si>
    <t>Southeast</t>
  </si>
  <si>
    <t>Northeast</t>
  </si>
  <si>
    <t>Northwest</t>
  </si>
  <si>
    <t>Madrid, Extremadura &amp; Castilla</t>
  </si>
  <si>
    <t>Aragon &amp; Catalonia</t>
  </si>
  <si>
    <t>Andalusia, Murcia &amp; Valencia</t>
  </si>
  <si>
    <t>South Islands</t>
  </si>
  <si>
    <t>North-West</t>
  </si>
  <si>
    <t>North-East</t>
  </si>
  <si>
    <t>Centre</t>
  </si>
  <si>
    <t>Midwest</t>
  </si>
  <si>
    <t>British Coloumbia</t>
  </si>
  <si>
    <t>Alberta</t>
  </si>
  <si>
    <t>Saskatchewan and Manitoba</t>
  </si>
  <si>
    <t>Quebec</t>
  </si>
  <si>
    <t>Ontario</t>
  </si>
  <si>
    <t>Rest of Canada</t>
  </si>
  <si>
    <t>Central Region</t>
  </si>
  <si>
    <t>South</t>
  </si>
  <si>
    <t>Mid-West</t>
  </si>
  <si>
    <t>Eastern Region</t>
  </si>
  <si>
    <t>Rest of Saudi Arabia</t>
  </si>
  <si>
    <t>Western Taiwan</t>
  </si>
  <si>
    <t>Northern Taiwan</t>
  </si>
  <si>
    <t>Southern Taiwan</t>
  </si>
  <si>
    <t>Eastern Taiwan</t>
  </si>
  <si>
    <t>Argentina Northwest</t>
  </si>
  <si>
    <t>Pampas</t>
  </si>
  <si>
    <t>Patagonia</t>
  </si>
  <si>
    <t>Northern Territory &amp; Southern Australia</t>
  </si>
  <si>
    <t xml:space="preserve">Instructions: This Tab should document all project level information, sources and methodologies used as per the details given below.  </t>
  </si>
  <si>
    <t>Project Details:</t>
  </si>
  <si>
    <t>Project Name:</t>
  </si>
  <si>
    <t>Analyst Name:</t>
  </si>
  <si>
    <t>Consultant/Manager Name:</t>
  </si>
  <si>
    <t>Mr. Jaideep Kumar</t>
  </si>
  <si>
    <t>Operations Start Date:</t>
  </si>
  <si>
    <t>Operations End Date:</t>
  </si>
  <si>
    <t>Number of Hours Alloted:</t>
  </si>
  <si>
    <t>Number of Hours Used:</t>
  </si>
  <si>
    <t>Sources Used:</t>
  </si>
  <si>
    <t>Name of the Section of MES/Report</t>
  </si>
  <si>
    <t>Key Information Captured Details</t>
  </si>
  <si>
    <t>Secondary Sources URL</t>
  </si>
  <si>
    <t>Market size, By region share for main market , CAGR</t>
  </si>
  <si>
    <t>Notes on Report Scope, Methodology/ies Used For Data Modeling &amp; Forecasting and Key Assumptions Taken:</t>
  </si>
  <si>
    <t>2) Bottom up approach for main market</t>
  </si>
  <si>
    <t xml:space="preserve">Key Assumptions Taken: </t>
  </si>
  <si>
    <r>
      <t>Report Scope:</t>
    </r>
    <r>
      <rPr>
        <sz val="11"/>
        <rFont val="Verdana"/>
        <family val="2"/>
      </rPr>
      <t xml:space="preserve"> 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</si>
  <si>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The primary objective of the study was to evaluate and forecast LLDPE capacity, production, demand, inventory, and demand – supply gap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</si>
  <si>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To categorize PP demand based on end use, type, grade, region and sales channel.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</si>
  <si>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study trade dynamics and company share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</si>
  <si>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customers of LLDPE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</si>
  <si>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evaluate and forecast LLDPE pricing by grade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</si>
  <si>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and profile major companies operating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</si>
  <si>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news, deals and expansion plans in India LLDPE market.</t>
    </r>
  </si>
  <si>
    <r>
      <t xml:space="preserve">Data Modeling Approach: </t>
    </r>
    <r>
      <rPr>
        <sz val="11"/>
        <rFont val="Verdana"/>
        <family val="2"/>
      </rPr>
      <t xml:space="preserve"> </t>
    </r>
    <r>
      <rPr>
        <b/>
        <sz val="11"/>
        <color theme="1"/>
        <rFont val="Verdana"/>
        <family val="2"/>
      </rPr>
      <t xml:space="preserve"> </t>
    </r>
    <r>
      <rPr>
        <sz val="11"/>
        <rFont val="Verdana"/>
        <family val="2"/>
      </rPr>
      <t>1) Top Down Approach for regional markets</t>
    </r>
  </si>
  <si>
    <r>
      <t xml:space="preserve">Data Forecasting Approach: </t>
    </r>
    <r>
      <rPr>
        <sz val="11"/>
        <rFont val="Verdana"/>
        <family val="2"/>
      </rPr>
      <t xml:space="preserve"> Secondary research and primary analysis is done for market estimation</t>
    </r>
  </si>
  <si>
    <t>Shruti Singla</t>
  </si>
  <si>
    <t>Philippines</t>
  </si>
  <si>
    <t>Malaysia</t>
  </si>
  <si>
    <t>Turkey</t>
  </si>
  <si>
    <t>16/9/2020</t>
  </si>
  <si>
    <t>1) Growing end use industries such as chemical, textile, construction, automotive, metallurgy etc.</t>
  </si>
  <si>
    <t>2) Growing demand for disinfectants and organic solvent to be used in expanding pharamceutical industry would spur the need for acetone in coming years globally.</t>
  </si>
  <si>
    <t>Epoxy Resins Demand (Y-O-Y, %)</t>
  </si>
  <si>
    <t>Epoxy Resins Demand-Supply Gap (Thousand Tonnes)</t>
  </si>
  <si>
    <t>Global Epoxy Resins Market: Plant Capacity, Demand &amp; Supply, Technology, Competition, Trade, Customer &amp; Price Intelligence Market Analysis, 2030)</t>
  </si>
  <si>
    <t>Huntsman</t>
  </si>
  <si>
    <t>Olin Corporation</t>
  </si>
  <si>
    <t>Nan Ya Plastics Co Ltd</t>
  </si>
  <si>
    <t>Chang Chung Plastics Co Ltd</t>
  </si>
  <si>
    <t>Hexion Inc.</t>
  </si>
  <si>
    <t>Huntsman Corporation</t>
  </si>
  <si>
    <t>https://www.entrepreneurindia.co/single-book-pdf/project-profile-single-pdf.aspx?ID=7522</t>
  </si>
  <si>
    <t>Paints &amp; Coatings</t>
  </si>
  <si>
    <t>Asahi Kasei Chemicals Corporation</t>
  </si>
  <si>
    <t>Czech Republic</t>
  </si>
  <si>
    <t xml:space="preserve">Spolchemie A.S. </t>
  </si>
  <si>
    <t>The Dow Chemical Company</t>
  </si>
  <si>
    <t>Jiangsu Sanmu Group</t>
  </si>
  <si>
    <t>https://www.prnewswire.com/news-releases/epoxy-resin-industry-2016---2019-forecasts-for-global-and-china-markets-275003921.html</t>
  </si>
  <si>
    <t>Company Share</t>
  </si>
  <si>
    <t>Nan Ya Epoxy Resin</t>
  </si>
  <si>
    <t xml:space="preserve">Gumi </t>
  </si>
  <si>
    <t>Kinu Ura</t>
  </si>
  <si>
    <t>http://pdf.dfcfw.com/pdf/H3_AP201803291114112027_1.pdf</t>
  </si>
  <si>
    <t>Capacities</t>
  </si>
  <si>
    <t>Roberta, GA</t>
  </si>
  <si>
    <t>Rheinmünster</t>
  </si>
  <si>
    <t>Stade</t>
  </si>
  <si>
    <t>Pisticci</t>
  </si>
  <si>
    <t>Zhangjiagang, Jiangsu</t>
  </si>
  <si>
    <t>Rotterdam-Pernis</t>
  </si>
  <si>
    <t>Argo, IL</t>
  </si>
  <si>
    <t>Barbastro</t>
  </si>
  <si>
    <t>Jiangsu</t>
  </si>
  <si>
    <t>Guangdong</t>
  </si>
  <si>
    <t>Monthey</t>
  </si>
  <si>
    <t>Electrical &amp; Electronics</t>
  </si>
  <si>
    <t>Adhesives</t>
  </si>
  <si>
    <t>Nan Ya</t>
  </si>
  <si>
    <t>Kuk-do Chemical</t>
  </si>
  <si>
    <t>Kumho P&amp;B Chemicals</t>
  </si>
  <si>
    <t>https://www.entrepreneurindia.co/Document/Download/Production%20of%20Epoxy%20Resins%20-%20An%20Investment%20Opportunity.-988179-.pdf</t>
  </si>
  <si>
    <t>https://www.asahi-kasei.com/ir/library/presentation/pdf/140225eng.pdf</t>
  </si>
  <si>
    <t>Aditya Birla Chemicals</t>
  </si>
  <si>
    <t>Changshu, Jiangsu province</t>
  </si>
  <si>
    <t>Chang Chun Chemical (Jiangsu) Co., Ltd.</t>
  </si>
  <si>
    <t>Changshu, Eastern province of Jiangsu</t>
  </si>
  <si>
    <t>https://investors.hexion.com/news-releases/news-release-details/hexion-inc-announces-waterborne-epoxy-coatings-capacity</t>
  </si>
  <si>
    <t>https://www.plasteurope.com/news/MITSUBISHI_ASAHI_KASEI_t227735/</t>
  </si>
  <si>
    <t>Dow Epoxy</t>
  </si>
  <si>
    <t>Usti nad Labem</t>
  </si>
  <si>
    <t>Alchemie</t>
  </si>
  <si>
    <t>Kunshan, Jiangsu province</t>
  </si>
  <si>
    <t>Kukdo Chemical (Kunshan) Co., Ltd.</t>
  </si>
  <si>
    <t>http://environmentclearance.nic.in/writereaddata/FormB/TOR/Additional_Attachments/16_May_2018_130521363V1G8E9F0Annexure-AdditionalDocuments.pdf</t>
  </si>
  <si>
    <t>Dahej, Baruch, Gujarat</t>
  </si>
  <si>
    <t>Aditya Birla Chemicals (Thailand) Ltd.</t>
  </si>
  <si>
    <t>Map Tha Phut, Rayong Province</t>
  </si>
  <si>
    <t>NAMA Chemicals</t>
  </si>
  <si>
    <t>Kukdo Chemical</t>
  </si>
  <si>
    <t>Iksan</t>
  </si>
  <si>
    <t>https://olinepoxy.com/wp-content/uploads/2019/01/Epoxy_Resins_Stewardship_Manual.pdf</t>
  </si>
  <si>
    <t>Valsad, Gujarat</t>
  </si>
  <si>
    <t>Atul Ltd.</t>
  </si>
  <si>
    <t>Cardolite Speciality Chemicals Pvt. Ltd.</t>
  </si>
  <si>
    <t>Grasim Industries Ltd.</t>
  </si>
  <si>
    <t>Vilayat, Gujarat</t>
  </si>
  <si>
    <t>Jiangmen, Guangdong province</t>
  </si>
  <si>
    <t>Yixing, Jiangsu province</t>
  </si>
  <si>
    <t>Sinopec Baling Petrochemical Co.,Ltd</t>
  </si>
  <si>
    <t>Hunan province, Central China</t>
  </si>
  <si>
    <t>https://www.icis.com/subscriber/icb/chemicalprofile?commodityId=10213&amp;regionId=10007</t>
  </si>
  <si>
    <t>Jaingsu Yangnong Chemical Group</t>
  </si>
  <si>
    <t>Dow Chemical</t>
  </si>
  <si>
    <t>Japan Epoxy Resins</t>
  </si>
  <si>
    <t>Mie Pref</t>
  </si>
  <si>
    <t>https://www.icis.com/explore/resources/news/2018/10/04/10263759/chemical-profile-europe-epoxy-resins/</t>
  </si>
  <si>
    <t>Europe Capacities</t>
  </si>
  <si>
    <t>Ciech Sarzyna</t>
  </si>
  <si>
    <t>Nowa Sarzyna</t>
  </si>
  <si>
    <t>SIR Industriale</t>
  </si>
  <si>
    <t>Macherio</t>
  </si>
  <si>
    <t>Deer Park,Texas</t>
  </si>
  <si>
    <t>Freeport, Texas</t>
  </si>
  <si>
    <t>McIntosh, Alabama</t>
  </si>
  <si>
    <t>http://b2icontent.irpass.cc/1548/176550.pdf</t>
  </si>
  <si>
    <t>Global Demand</t>
  </si>
  <si>
    <t>Busan</t>
  </si>
  <si>
    <t>LEUNA-Harze GmbH</t>
  </si>
  <si>
    <t>Rep. of Korea</t>
  </si>
  <si>
    <t>Viet Nam</t>
  </si>
  <si>
    <t>Russian Federation</t>
  </si>
  <si>
    <t>China, Hong Kong SAR</t>
  </si>
  <si>
    <t>Ireland</t>
  </si>
  <si>
    <t>Indonesia</t>
  </si>
  <si>
    <t>Rest of NA</t>
  </si>
  <si>
    <t>Ghana</t>
  </si>
  <si>
    <t>New Zealand</t>
  </si>
  <si>
    <t>Czechia</t>
  </si>
  <si>
    <t>Austria</t>
  </si>
  <si>
    <t>Portugal</t>
  </si>
  <si>
    <t>Denmark</t>
  </si>
  <si>
    <t>Paraguay</t>
  </si>
  <si>
    <t>Chile</t>
  </si>
  <si>
    <t>Uruguay</t>
  </si>
  <si>
    <t>Bolivia</t>
  </si>
  <si>
    <t>Oman</t>
  </si>
  <si>
    <t>Egypt</t>
  </si>
  <si>
    <t>Bahrain</t>
  </si>
  <si>
    <t>http://www.mrcplast.com/news-news_open-350518.html</t>
  </si>
  <si>
    <t>https://www.npc.com.tw/j2npc/enus/proddoc/Epoxy%20Resin/NAN%20YA%20EPOXY%20CATALOG?docid=F000000360&amp;pdid=F00000036</t>
  </si>
  <si>
    <t>Shulin</t>
  </si>
  <si>
    <t xml:space="preserve">Olin </t>
  </si>
  <si>
    <t>Production</t>
  </si>
  <si>
    <t>Asahi Kasei</t>
  </si>
  <si>
    <t>Hexion</t>
  </si>
  <si>
    <t>Ashai kasei</t>
  </si>
  <si>
    <t>http://www.businesskorea.co.kr/news/articleView.html?idxno=18947#:~:text=With%20the%20expansion%2C%20its%20production,won%20(US%2452.45%20million).</t>
  </si>
  <si>
    <t>Kukdo Chemical India Pvt. Ltd.</t>
  </si>
  <si>
    <t>http://environmentclearance.nic.in/writereaddata/FormB/TOR/PFR/16_May_2018_130521350I868MUTYAnnexure-PFR.pdf</t>
  </si>
  <si>
    <t>Jung-gu, Seoul</t>
  </si>
  <si>
    <t>https://www.klkoleo.com/sites/default/files/OS20-The%20Profitability%20of%20the%20World%20Oleochemical%20Industry%20(PPT).pdf</t>
  </si>
  <si>
    <t>https://epoxy-europe.eu/wp-content/uploads/2015/06/Epoxy_Socioeconomic_Study_Main_Findings_August-2017.pdf</t>
  </si>
  <si>
    <t>Players</t>
  </si>
  <si>
    <t>Market players</t>
  </si>
  <si>
    <t>Epoxy News</t>
  </si>
  <si>
    <t>Paramater</t>
  </si>
  <si>
    <t>Links</t>
  </si>
  <si>
    <t>Epoxy Resins</t>
  </si>
  <si>
    <t>Alchemie Ltd.</t>
  </si>
  <si>
    <t>SIR Industriale SpA</t>
  </si>
  <si>
    <t>North UK</t>
  </si>
  <si>
    <t>London</t>
  </si>
  <si>
    <t>Eastern UK</t>
  </si>
  <si>
    <t>Rest of UK</t>
  </si>
  <si>
    <t>North Region</t>
  </si>
  <si>
    <t>North-Eastern Region</t>
  </si>
  <si>
    <t>Mailao</t>
  </si>
  <si>
    <t>https://www.acmite.com/brochure/Brochure-Epoxy-Resin-Market-Report.pdf</t>
  </si>
  <si>
    <t>Market</t>
  </si>
  <si>
    <t>Bulgaria</t>
  </si>
  <si>
    <t>Romania</t>
  </si>
  <si>
    <t>Russia</t>
  </si>
  <si>
    <t>https://www.reliableplant.com/Read/5710/dow-chemical-to-build-two-plants-in-shanghai,-china</t>
  </si>
  <si>
    <t>Dow Capacity</t>
  </si>
  <si>
    <t>Texas</t>
  </si>
  <si>
    <t>Liaoning</t>
  </si>
  <si>
    <t>Marmara Region</t>
  </si>
  <si>
    <t>Black Sea Region</t>
  </si>
  <si>
    <t>Aegean Region</t>
  </si>
  <si>
    <t>Eastern Anatolia Region</t>
  </si>
  <si>
    <t>Mediterranean Region</t>
  </si>
  <si>
    <t>Central Anatolia Region</t>
  </si>
  <si>
    <t>South Eastern Anatolia Region</t>
  </si>
  <si>
    <t>Dow Chemicals</t>
  </si>
  <si>
    <t>Olin Corporatin</t>
  </si>
  <si>
    <t>Liquid Epoxy Resin</t>
  </si>
  <si>
    <t>Formulated Resin</t>
  </si>
  <si>
    <t>Powder Coating</t>
  </si>
  <si>
    <t>Can Coating Resin</t>
  </si>
  <si>
    <t>Solution Cut Resin</t>
  </si>
  <si>
    <t>Liquid</t>
  </si>
  <si>
    <t>Semi-Solid</t>
  </si>
  <si>
    <t>Solid</t>
  </si>
  <si>
    <t>Demand by Grade (%)</t>
  </si>
  <si>
    <t>Demand by Type (%)</t>
  </si>
  <si>
    <t>Jiangsu Yangnong Kumho Chemical Co., Ltd.</t>
  </si>
  <si>
    <t>Standard Epoxy Resin</t>
  </si>
  <si>
    <t>Specialized Epoxy Resin</t>
  </si>
  <si>
    <t>Olin Corp</t>
  </si>
  <si>
    <t>Nan Ya Corp</t>
  </si>
  <si>
    <t>USD Million</t>
  </si>
  <si>
    <t>Guarujá, São Paulo</t>
  </si>
  <si>
    <t>Taboao de Serra, Sao Paulo</t>
  </si>
  <si>
    <t>Nan Ya Electronic Material (Kunshan) Co. Ltd.</t>
  </si>
  <si>
    <t>Changchun Chemical (Jiangsu) Co., Ltd.</t>
  </si>
  <si>
    <t>Nantong Xincheng Synthetic Material Co Ltd</t>
  </si>
  <si>
    <t>Zhuhai Hongchang Electronic Material Co Ltd</t>
  </si>
  <si>
    <t>Dalian Qihua New Material Co. Ltd.</t>
  </si>
  <si>
    <t>Anhui Shanfu New Material Technology Co., Ltd.</t>
  </si>
  <si>
    <t>2020_IVO</t>
  </si>
  <si>
    <t>Beijing, China</t>
  </si>
  <si>
    <t>Huangshan City, Anhui</t>
  </si>
  <si>
    <t>Sinopec Baling Petrochemical Co., Ltd</t>
  </si>
  <si>
    <t>Indirect</t>
  </si>
  <si>
    <t>Export</t>
  </si>
  <si>
    <t>Value</t>
  </si>
  <si>
    <t>Volume</t>
  </si>
  <si>
    <t xml:space="preserve">TOTAL </t>
  </si>
  <si>
    <t>Import</t>
  </si>
  <si>
    <t>The Top 10 countries arrangement has been done taking 2019 as the base year and arranged in decreasing order on the basis of Volume.</t>
  </si>
  <si>
    <t>All values in INR Million</t>
  </si>
  <si>
    <t>All Volumes in Thousand Tonnes</t>
  </si>
  <si>
    <t>Others (Spain, Canada, Brazil etc.)</t>
  </si>
  <si>
    <t>Others (Italy, Spain, India etc.)</t>
  </si>
  <si>
    <t>Demand</t>
  </si>
  <si>
    <t>Meghmani Finechem Ltd</t>
  </si>
  <si>
    <t>Dahej, Gujarat</t>
  </si>
  <si>
    <t>Demand - Optimisitic</t>
  </si>
  <si>
    <t>Realistic</t>
  </si>
  <si>
    <t>Pessimestic</t>
  </si>
  <si>
    <t>Domestic Consumption(Thousand Tonnes) Optimistic</t>
  </si>
  <si>
    <t>Domestic Consumption(Thousand Tonnes) Realistic</t>
  </si>
  <si>
    <t>Domestic Consumption(Thousand Tonnes) Pessimistic</t>
  </si>
  <si>
    <t>Construction</t>
  </si>
  <si>
    <t xml:space="preserve">Composite Materials </t>
  </si>
  <si>
    <t xml:space="preserve">Thailand </t>
  </si>
  <si>
    <t>Rest Of APAC</t>
  </si>
  <si>
    <t>APAC</t>
  </si>
  <si>
    <t xml:space="preserve">Czech Republic </t>
  </si>
  <si>
    <t xml:space="preserve">Rest of Europe </t>
  </si>
  <si>
    <t>Rest Of SA</t>
  </si>
  <si>
    <t>Aditya Birla Chemicals Ltd.</t>
  </si>
  <si>
    <t>Kukdo Chemical India Private Limited</t>
  </si>
  <si>
    <t>Atul Limited</t>
  </si>
  <si>
    <t>Meghmani Finechem Limited</t>
  </si>
  <si>
    <t>Nippon Steel Chemical &amp; Material Co., Ltd.</t>
  </si>
  <si>
    <t>Multiple Locations</t>
  </si>
  <si>
    <t>Izel Kimya</t>
  </si>
  <si>
    <t>Middle East and Africa</t>
  </si>
  <si>
    <t>Jhagadua, Gujarat</t>
  </si>
  <si>
    <t>Hindusthan Specialty Chemicals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</si>
</sst>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0.0"/>
    <numFmt numFmtId="167" formatCode="0.000%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Verdana"/>
      <family val="2"/>
    </font>
    <font>
      <b/>
      <sz val="9"/>
      <color indexed="8"/>
      <name val="Arial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sz val="10"/>
      <color theme="1" tint="4.9989318521683403E-2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u/>
      <sz val="11"/>
      <color theme="10"/>
      <name val="Verdana"/>
      <family val="2"/>
    </font>
    <font>
      <sz val="11"/>
      <name val="Symbol"/>
      <family val="1"/>
      <charset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name val="Verdana"/>
      <family val="2"/>
    </font>
    <font>
      <sz val="11"/>
      <name val="Times New Roman"/>
      <family val="1"/>
    </font>
    <font>
      <sz val="10"/>
      <color rgb="FF353535"/>
      <name val="Open_sansregular"/>
    </font>
    <font>
      <sz val="11"/>
      <color theme="1"/>
      <name val="Times New Roman"/>
      <family val="1"/>
    </font>
    <font>
      <b/>
      <sz val="11"/>
      <color rgb="FF2A2A2A"/>
      <name val="Arial"/>
      <family val="2"/>
    </font>
    <font>
      <b/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b/>
      <sz val="10"/>
      <color theme="0"/>
      <name val="Verdana"/>
      <family val="2"/>
    </font>
    <font>
      <b/>
      <sz val="10"/>
      <color rgb="FFFFFFFF"/>
      <name val="Verdana"/>
      <family val="2"/>
    </font>
    <font>
      <b/>
      <sz val="11"/>
      <color theme="0"/>
      <name val="Verdana"/>
      <family val="2"/>
    </font>
    <font>
      <b/>
      <sz val="10"/>
      <color theme="1" tint="4.9989318521683403E-2"/>
      <name val="Verdana"/>
      <family val="2"/>
    </font>
    <font>
      <sz val="10"/>
      <color theme="1"/>
      <name val="Times New Roman"/>
      <family val="1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Fill="0" applyProtection="0"/>
    <xf numFmtId="9" fontId="1" fillId="0" borderId="0" applyFont="0" applyFill="0" applyBorder="0" applyAlignment="0" applyProtection="0"/>
    <xf numFmtId="0" fontId="1" fillId="0" borderId="0"/>
    <xf numFmtId="3" fontId="9" fillId="0" borderId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33">
    <xf numFmtId="0" fontId="0" fillId="0" borderId="0" xfId="0"/>
    <xf numFmtId="0" fontId="0" fillId="3" borderId="0" xfId="0" applyFill="1"/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2" borderId="0" xfId="9" applyFont="1" applyFill="1"/>
    <xf numFmtId="0" fontId="10" fillId="3" borderId="0" xfId="9" applyFont="1" applyFill="1"/>
    <xf numFmtId="165" fontId="10" fillId="3" borderId="8" xfId="9" applyNumberFormat="1" applyFont="1" applyFill="1" applyBorder="1" applyAlignment="1">
      <alignment horizontal="center"/>
    </xf>
    <xf numFmtId="165" fontId="10" fillId="3" borderId="7" xfId="9" applyNumberFormat="1" applyFont="1" applyFill="1" applyBorder="1" applyAlignment="1">
      <alignment horizontal="center"/>
    </xf>
    <xf numFmtId="0" fontId="10" fillId="2" borderId="17" xfId="9" applyFont="1" applyFill="1" applyBorder="1"/>
    <xf numFmtId="10" fontId="8" fillId="2" borderId="11" xfId="4" applyNumberFormat="1" applyFont="1" applyFill="1" applyBorder="1" applyAlignment="1">
      <alignment horizontal="center"/>
    </xf>
    <xf numFmtId="0" fontId="11" fillId="4" borderId="13" xfId="0" applyFont="1" applyFill="1" applyBorder="1"/>
    <xf numFmtId="0" fontId="11" fillId="4" borderId="14" xfId="0" applyFont="1" applyFill="1" applyBorder="1"/>
    <xf numFmtId="0" fontId="11" fillId="4" borderId="15" xfId="0" applyFont="1" applyFill="1" applyBorder="1"/>
    <xf numFmtId="0" fontId="11" fillId="4" borderId="13" xfId="2" applyFont="1" applyFill="1" applyBorder="1" applyAlignment="1" applyProtection="1">
      <alignment horizontal="left"/>
      <protection locked="0"/>
    </xf>
    <xf numFmtId="0" fontId="8" fillId="3" borderId="4" xfId="0" applyFont="1" applyFill="1" applyBorder="1" applyAlignment="1">
      <alignment horizontal="left"/>
    </xf>
    <xf numFmtId="165" fontId="10" fillId="3" borderId="22" xfId="9" applyNumberFormat="1" applyFont="1" applyFill="1" applyBorder="1" applyAlignment="1">
      <alignment horizontal="center"/>
    </xf>
    <xf numFmtId="165" fontId="10" fillId="3" borderId="20" xfId="9" applyNumberFormat="1" applyFont="1" applyFill="1" applyBorder="1" applyAlignment="1">
      <alignment horizontal="center"/>
    </xf>
    <xf numFmtId="10" fontId="8" fillId="2" borderId="21" xfId="4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3" borderId="19" xfId="0" applyFont="1" applyFill="1" applyBorder="1" applyAlignment="1">
      <alignment horizontal="left"/>
    </xf>
    <xf numFmtId="0" fontId="11" fillId="4" borderId="3" xfId="1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/>
    <xf numFmtId="0" fontId="8" fillId="2" borderId="11" xfId="0" applyFont="1" applyFill="1" applyBorder="1"/>
    <xf numFmtId="0" fontId="8" fillId="2" borderId="12" xfId="0" applyFont="1" applyFill="1" applyBorder="1"/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5" fillId="6" borderId="7" xfId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/>
    <xf numFmtId="0" fontId="5" fillId="4" borderId="7" xfId="1" applyFont="1" applyFill="1" applyBorder="1" applyAlignment="1" applyProtection="1">
      <alignment horizontal="left" vertical="center"/>
      <protection locked="0"/>
    </xf>
    <xf numFmtId="0" fontId="5" fillId="4" borderId="7" xfId="1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left"/>
    </xf>
    <xf numFmtId="1" fontId="5" fillId="4" borderId="7" xfId="2" applyNumberFormat="1" applyFont="1" applyFill="1" applyBorder="1" applyAlignment="1" applyProtection="1">
      <alignment horizontal="center"/>
      <protection locked="0"/>
    </xf>
    <xf numFmtId="2" fontId="14" fillId="0" borderId="7" xfId="0" applyNumberFormat="1" applyFont="1" applyBorder="1" applyAlignment="1">
      <alignment horizontal="center"/>
    </xf>
    <xf numFmtId="0" fontId="16" fillId="4" borderId="7" xfId="2" applyFont="1" applyFill="1" applyBorder="1" applyAlignment="1" applyProtection="1">
      <alignment horizontal="center"/>
      <protection locked="0"/>
    </xf>
    <xf numFmtId="1" fontId="17" fillId="0" borderId="7" xfId="0" applyNumberFormat="1" applyFont="1" applyFill="1" applyBorder="1" applyAlignment="1">
      <alignment horizontal="center" vertical="center"/>
    </xf>
    <xf numFmtId="10" fontId="17" fillId="0" borderId="7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0" fontId="0" fillId="2" borderId="0" xfId="0" applyFill="1"/>
    <xf numFmtId="10" fontId="0" fillId="3" borderId="0" xfId="0" applyNumberFormat="1" applyFill="1"/>
    <xf numFmtId="0" fontId="5" fillId="4" borderId="7" xfId="1" applyNumberFormat="1" applyFont="1" applyFill="1" applyBorder="1" applyAlignment="1" applyProtection="1">
      <alignment horizontal="center" vertical="center"/>
      <protection locked="0"/>
    </xf>
    <xf numFmtId="0" fontId="5" fillId="4" borderId="7" xfId="2" applyNumberFormat="1" applyFont="1" applyFill="1" applyBorder="1" applyAlignment="1" applyProtection="1">
      <alignment horizontal="center"/>
      <protection locked="0"/>
    </xf>
    <xf numFmtId="0" fontId="5" fillId="4" borderId="7" xfId="0" applyNumberFormat="1" applyFont="1" applyFill="1" applyBorder="1" applyAlignment="1">
      <alignment horizontal="center"/>
    </xf>
    <xf numFmtId="0" fontId="14" fillId="8" borderId="7" xfId="0" applyFont="1" applyFill="1" applyBorder="1" applyAlignment="1">
      <alignment horizontal="left"/>
    </xf>
    <xf numFmtId="0" fontId="15" fillId="3" borderId="0" xfId="0" applyFont="1" applyFill="1" applyBorder="1"/>
    <xf numFmtId="0" fontId="0" fillId="3" borderId="0" xfId="0" applyFill="1" applyBorder="1"/>
    <xf numFmtId="0" fontId="14" fillId="3" borderId="0" xfId="0" applyFont="1" applyFill="1" applyBorder="1"/>
    <xf numFmtId="0" fontId="16" fillId="4" borderId="20" xfId="2" applyFont="1" applyFill="1" applyBorder="1" applyAlignment="1" applyProtection="1">
      <alignment horizont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20" xfId="2" applyNumberFormat="1" applyFont="1" applyFill="1" applyBorder="1" applyAlignment="1" applyProtection="1">
      <alignment horizontal="center"/>
      <protection locked="0"/>
    </xf>
    <xf numFmtId="2" fontId="14" fillId="0" borderId="7" xfId="0" applyNumberFormat="1" applyFont="1" applyFill="1" applyBorder="1" applyAlignment="1">
      <alignment horizontal="center"/>
    </xf>
    <xf numFmtId="2" fontId="14" fillId="0" borderId="10" xfId="0" applyNumberFormat="1" applyFont="1" applyFill="1" applyBorder="1" applyAlignment="1">
      <alignment horizontal="center"/>
    </xf>
    <xf numFmtId="2" fontId="14" fillId="0" borderId="7" xfId="0" applyNumberFormat="1" applyFont="1" applyFill="1" applyBorder="1" applyAlignment="1">
      <alignment horizontal="center" vertical="center"/>
    </xf>
    <xf numFmtId="2" fontId="17" fillId="0" borderId="11" xfId="0" applyNumberFormat="1" applyFont="1" applyFill="1" applyBorder="1" applyAlignment="1">
      <alignment horizontal="center" vertical="center"/>
    </xf>
    <xf numFmtId="0" fontId="14" fillId="3" borderId="7" xfId="7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3" borderId="9" xfId="0" applyNumberFormat="1" applyFont="1" applyFill="1" applyBorder="1" applyAlignment="1">
      <alignment horizontal="center" vertical="center"/>
    </xf>
    <xf numFmtId="0" fontId="0" fillId="3" borderId="9" xfId="0" applyFill="1" applyBorder="1"/>
    <xf numFmtId="0" fontId="13" fillId="0" borderId="0" xfId="14"/>
    <xf numFmtId="0" fontId="5" fillId="3" borderId="7" xfId="0" applyFont="1" applyFill="1" applyBorder="1" applyAlignment="1">
      <alignment horizontal="left"/>
    </xf>
    <xf numFmtId="2" fontId="5" fillId="0" borderId="7" xfId="0" applyNumberFormat="1" applyFont="1" applyBorder="1" applyAlignment="1">
      <alignment horizontal="center"/>
    </xf>
    <xf numFmtId="0" fontId="5" fillId="8" borderId="7" xfId="0" applyFont="1" applyFill="1" applyBorder="1" applyAlignment="1">
      <alignment horizontal="left"/>
    </xf>
    <xf numFmtId="0" fontId="16" fillId="8" borderId="23" xfId="2" applyFont="1" applyFill="1" applyBorder="1" applyAlignment="1" applyProtection="1">
      <alignment horizontal="center"/>
      <protection locked="0"/>
    </xf>
    <xf numFmtId="0" fontId="16" fillId="8" borderId="24" xfId="2" applyFont="1" applyFill="1" applyBorder="1" applyAlignment="1" applyProtection="1">
      <alignment horizontal="center"/>
      <protection locked="0"/>
    </xf>
    <xf numFmtId="0" fontId="16" fillId="8" borderId="25" xfId="2" applyFont="1" applyFill="1" applyBorder="1" applyAlignment="1" applyProtection="1">
      <alignment horizontal="center"/>
      <protection locked="0"/>
    </xf>
    <xf numFmtId="9" fontId="0" fillId="3" borderId="0" xfId="0" applyNumberFormat="1" applyFill="1" applyBorder="1"/>
    <xf numFmtId="10" fontId="0" fillId="3" borderId="0" xfId="0" applyNumberFormat="1" applyFill="1" applyBorder="1"/>
    <xf numFmtId="10" fontId="8" fillId="3" borderId="0" xfId="4" applyNumberFormat="1" applyFont="1" applyFill="1" applyBorder="1"/>
    <xf numFmtId="0" fontId="3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4" fillId="0" borderId="0" xfId="0" applyFont="1" applyFill="1"/>
    <xf numFmtId="1" fontId="5" fillId="6" borderId="7" xfId="1" applyNumberFormat="1" applyFont="1" applyFill="1" applyBorder="1" applyAlignment="1" applyProtection="1">
      <alignment horizontal="center" vertical="center"/>
      <protection locked="0"/>
    </xf>
    <xf numFmtId="10" fontId="14" fillId="3" borderId="0" xfId="0" applyNumberFormat="1" applyFont="1" applyFill="1" applyBorder="1"/>
    <xf numFmtId="0" fontId="14" fillId="0" borderId="7" xfId="0" applyFont="1" applyFill="1" applyBorder="1" applyAlignment="1">
      <alignment horizontal="left"/>
    </xf>
    <xf numFmtId="0" fontId="14" fillId="0" borderId="7" xfId="2" applyFont="1" applyFill="1" applyBorder="1" applyAlignment="1">
      <alignment horizontal="left"/>
    </xf>
    <xf numFmtId="10" fontId="3" fillId="0" borderId="7" xfId="10" applyNumberFormat="1" applyFont="1" applyFill="1" applyBorder="1" applyAlignment="1">
      <alignment horizontal="center"/>
    </xf>
    <xf numFmtId="0" fontId="14" fillId="0" borderId="0" xfId="0" applyFont="1" applyFill="1" applyBorder="1"/>
    <xf numFmtId="10" fontId="14" fillId="0" borderId="7" xfId="4" applyNumberFormat="1" applyFont="1" applyFill="1" applyBorder="1"/>
    <xf numFmtId="10" fontId="14" fillId="0" borderId="7" xfId="0" applyNumberFormat="1" applyFont="1" applyFill="1" applyBorder="1"/>
    <xf numFmtId="10" fontId="3" fillId="0" borderId="7" xfId="4" applyNumberFormat="1" applyFont="1" applyFill="1" applyBorder="1"/>
    <xf numFmtId="10" fontId="14" fillId="0" borderId="0" xfId="0" applyNumberFormat="1" applyFont="1" applyFill="1" applyBorder="1"/>
    <xf numFmtId="0" fontId="5" fillId="0" borderId="7" xfId="0" applyFont="1" applyFill="1" applyBorder="1" applyAlignment="1">
      <alignment horizontal="left"/>
    </xf>
    <xf numFmtId="2" fontId="5" fillId="0" borderId="7" xfId="0" applyNumberFormat="1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4" fillId="0" borderId="20" xfId="0" applyNumberFormat="1" applyFont="1" applyFill="1" applyBorder="1" applyAlignment="1">
      <alignment horizontal="center"/>
    </xf>
    <xf numFmtId="10" fontId="10" fillId="0" borderId="7" xfId="4" applyNumberFormat="1" applyFont="1" applyFill="1" applyBorder="1" applyAlignment="1">
      <alignment horizontal="center"/>
    </xf>
    <xf numFmtId="10" fontId="10" fillId="0" borderId="7" xfId="4" applyNumberFormat="1" applyFont="1" applyFill="1" applyBorder="1"/>
    <xf numFmtId="10" fontId="14" fillId="0" borderId="7" xfId="4" applyNumberFormat="1" applyFont="1" applyFill="1" applyBorder="1" applyAlignment="1">
      <alignment horizontal="center"/>
    </xf>
    <xf numFmtId="10" fontId="6" fillId="0" borderId="7" xfId="4" applyNumberFormat="1" applyFont="1" applyFill="1" applyBorder="1"/>
    <xf numFmtId="10" fontId="14" fillId="0" borderId="0" xfId="0" applyNumberFormat="1" applyFont="1" applyFill="1"/>
    <xf numFmtId="10" fontId="6" fillId="0" borderId="7" xfId="0" applyNumberFormat="1" applyFont="1" applyFill="1" applyBorder="1"/>
    <xf numFmtId="10" fontId="14" fillId="3" borderId="0" xfId="4" applyNumberFormat="1" applyFont="1" applyFill="1" applyBorder="1" applyAlignment="1">
      <alignment horizontal="center"/>
    </xf>
    <xf numFmtId="0" fontId="5" fillId="3" borderId="0" xfId="0" applyFont="1" applyFill="1"/>
    <xf numFmtId="10" fontId="14" fillId="3" borderId="0" xfId="0" applyNumberFormat="1" applyFont="1" applyFill="1"/>
    <xf numFmtId="0" fontId="0" fillId="3" borderId="7" xfId="0" applyFill="1" applyBorder="1"/>
    <xf numFmtId="0" fontId="0" fillId="0" borderId="7" xfId="0" applyBorder="1"/>
    <xf numFmtId="0" fontId="4" fillId="5" borderId="9" xfId="0" applyNumberFormat="1" applyFont="1" applyFill="1" applyBorder="1" applyAlignment="1">
      <alignment horizontal="center" vertical="center"/>
    </xf>
    <xf numFmtId="0" fontId="5" fillId="5" borderId="7" xfId="7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top"/>
    </xf>
    <xf numFmtId="10" fontId="14" fillId="0" borderId="7" xfId="4" applyNumberFormat="1" applyFont="1" applyFill="1" applyBorder="1" applyAlignment="1">
      <alignment horizontal="center" vertical="top" wrapText="1"/>
    </xf>
    <xf numFmtId="10" fontId="14" fillId="0" borderId="0" xfId="0" applyNumberFormat="1" applyFont="1" applyFill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3" fillId="0" borderId="0" xfId="0" applyFont="1" applyFill="1"/>
    <xf numFmtId="0" fontId="20" fillId="5" borderId="7" xfId="0" applyFont="1" applyFill="1" applyBorder="1" applyAlignment="1">
      <alignment horizontal="center"/>
    </xf>
    <xf numFmtId="0" fontId="20" fillId="5" borderId="7" xfId="0" applyNumberFormat="1" applyFont="1" applyFill="1" applyBorder="1" applyAlignment="1">
      <alignment horizontal="center"/>
    </xf>
    <xf numFmtId="0" fontId="20" fillId="5" borderId="7" xfId="0" applyNumberFormat="1" applyFont="1" applyFill="1" applyBorder="1" applyAlignment="1">
      <alignment horizontal="center" vertical="center"/>
    </xf>
    <xf numFmtId="0" fontId="20" fillId="9" borderId="7" xfId="0" applyNumberFormat="1" applyFont="1" applyFill="1" applyBorder="1" applyAlignment="1">
      <alignment horizontal="center" vertical="center"/>
    </xf>
    <xf numFmtId="0" fontId="20" fillId="7" borderId="7" xfId="0" applyNumberFormat="1" applyFont="1" applyFill="1" applyBorder="1" applyAlignment="1">
      <alignment horizontal="center" vertical="center"/>
    </xf>
    <xf numFmtId="0" fontId="20" fillId="6" borderId="7" xfId="0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10" fontId="3" fillId="0" borderId="0" xfId="4" applyNumberFormat="1" applyFont="1" applyFill="1"/>
    <xf numFmtId="0" fontId="5" fillId="2" borderId="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1" fontId="14" fillId="2" borderId="7" xfId="0" applyNumberFormat="1" applyFont="1" applyFill="1" applyBorder="1" applyAlignment="1">
      <alignment horizontal="center"/>
    </xf>
    <xf numFmtId="0" fontId="21" fillId="0" borderId="0" xfId="15" applyFont="1"/>
    <xf numFmtId="0" fontId="22" fillId="0" borderId="0" xfId="15" applyFont="1"/>
    <xf numFmtId="14" fontId="21" fillId="0" borderId="0" xfId="15" applyNumberFormat="1" applyFont="1" applyAlignment="1">
      <alignment horizontal="left"/>
    </xf>
    <xf numFmtId="0" fontId="21" fillId="0" borderId="0" xfId="15" applyFont="1" applyAlignment="1">
      <alignment horizontal="left" vertical="center"/>
    </xf>
    <xf numFmtId="0" fontId="21" fillId="0" borderId="0" xfId="15" applyFont="1" applyAlignment="1">
      <alignment horizontal="left"/>
    </xf>
    <xf numFmtId="0" fontId="21" fillId="0" borderId="0" xfId="15" applyFont="1" applyAlignment="1">
      <alignment vertical="center"/>
    </xf>
    <xf numFmtId="0" fontId="23" fillId="0" borderId="0" xfId="12" applyFont="1" applyAlignment="1">
      <alignment vertical="center"/>
    </xf>
    <xf numFmtId="0" fontId="22" fillId="0" borderId="0" xfId="15" applyFont="1" applyAlignment="1">
      <alignment wrapText="1"/>
    </xf>
    <xf numFmtId="0" fontId="24" fillId="0" borderId="0" xfId="0" applyFont="1" applyAlignment="1">
      <alignment horizontal="justify" vertical="center"/>
    </xf>
    <xf numFmtId="1" fontId="3" fillId="3" borderId="7" xfId="0" applyNumberFormat="1" applyFont="1" applyFill="1" applyBorder="1" applyAlignment="1">
      <alignment horizontal="center"/>
    </xf>
    <xf numFmtId="0" fontId="3" fillId="3" borderId="23" xfId="0" applyFont="1" applyFill="1" applyBorder="1"/>
    <xf numFmtId="0" fontId="3" fillId="3" borderId="7" xfId="0" applyFont="1" applyFill="1" applyBorder="1"/>
    <xf numFmtId="0" fontId="16" fillId="3" borderId="7" xfId="0" applyFont="1" applyFill="1" applyBorder="1" applyAlignment="1">
      <alignment horizontal="center"/>
    </xf>
    <xf numFmtId="0" fontId="5" fillId="4" borderId="20" xfId="1" applyFont="1" applyFill="1" applyBorder="1" applyAlignment="1" applyProtection="1">
      <alignment horizontal="center" vertical="center"/>
      <protection locked="0"/>
    </xf>
    <xf numFmtId="0" fontId="5" fillId="4" borderId="9" xfId="1" applyNumberFormat="1" applyFont="1" applyFill="1" applyBorder="1" applyAlignment="1" applyProtection="1">
      <alignment horizontal="center" vertical="center"/>
      <protection locked="0"/>
    </xf>
    <xf numFmtId="0" fontId="5" fillId="8" borderId="7" xfId="1" applyFont="1" applyFill="1" applyBorder="1" applyAlignment="1" applyProtection="1">
      <alignment horizontal="center" vertical="center"/>
      <protection locked="0"/>
    </xf>
    <xf numFmtId="1" fontId="5" fillId="8" borderId="7" xfId="2" applyNumberFormat="1" applyFont="1" applyFill="1" applyBorder="1" applyAlignment="1" applyProtection="1">
      <alignment horizontal="center"/>
      <protection locked="0"/>
    </xf>
    <xf numFmtId="0" fontId="5" fillId="8" borderId="7" xfId="0" applyFont="1" applyFill="1" applyBorder="1" applyAlignment="1">
      <alignment horizontal="center"/>
    </xf>
    <xf numFmtId="10" fontId="19" fillId="0" borderId="7" xfId="4" applyNumberFormat="1" applyFont="1" applyFill="1" applyBorder="1" applyAlignment="1">
      <alignment horizontal="center"/>
    </xf>
    <xf numFmtId="10" fontId="6" fillId="0" borderId="7" xfId="4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 vertical="center"/>
    </xf>
    <xf numFmtId="166" fontId="10" fillId="0" borderId="7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 vertical="center"/>
    </xf>
    <xf numFmtId="9" fontId="5" fillId="6" borderId="7" xfId="1" applyNumberFormat="1" applyFont="1" applyFill="1" applyBorder="1" applyAlignment="1" applyProtection="1">
      <alignment horizontal="center" vertical="center"/>
      <protection locked="0"/>
    </xf>
    <xf numFmtId="0" fontId="5" fillId="6" borderId="5" xfId="1" applyFont="1" applyFill="1" applyBorder="1" applyAlignment="1" applyProtection="1">
      <alignment horizontal="center" vertical="center"/>
      <protection locked="0"/>
    </xf>
    <xf numFmtId="0" fontId="5" fillId="6" borderId="6" xfId="2" applyFont="1" applyFill="1" applyBorder="1" applyAlignment="1" applyProtection="1">
      <alignment horizontal="center"/>
      <protection locked="0"/>
    </xf>
    <xf numFmtId="0" fontId="5" fillId="6" borderId="2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" fontId="10" fillId="3" borderId="23" xfId="0" applyNumberFormat="1" applyFont="1" applyFill="1" applyBorder="1" applyAlignment="1">
      <alignment horizontal="center"/>
    </xf>
    <xf numFmtId="0" fontId="10" fillId="3" borderId="7" xfId="13" applyFont="1" applyFill="1" applyBorder="1" applyAlignment="1">
      <alignment horizontal="center"/>
    </xf>
    <xf numFmtId="0" fontId="10" fillId="3" borderId="23" xfId="13" applyFont="1" applyFill="1" applyBorder="1" applyAlignment="1">
      <alignment horizontal="center"/>
    </xf>
    <xf numFmtId="1" fontId="10" fillId="3" borderId="7" xfId="0" applyNumberFormat="1" applyFont="1" applyFill="1" applyBorder="1" applyAlignment="1">
      <alignment horizontal="center"/>
    </xf>
    <xf numFmtId="2" fontId="17" fillId="11" borderId="7" xfId="0" applyNumberFormat="1" applyFont="1" applyFill="1" applyBorder="1" applyAlignment="1">
      <alignment horizontal="center" vertical="center"/>
    </xf>
    <xf numFmtId="0" fontId="14" fillId="0" borderId="0" xfId="0" applyFont="1"/>
    <xf numFmtId="0" fontId="14" fillId="0" borderId="7" xfId="0" applyFont="1" applyBorder="1" applyAlignment="1">
      <alignment horizontal="center"/>
    </xf>
    <xf numFmtId="0" fontId="3" fillId="0" borderId="7" xfId="0" applyFont="1" applyBorder="1"/>
    <xf numFmtId="10" fontId="17" fillId="0" borderId="7" xfId="0" applyNumberFormat="1" applyFont="1" applyBorder="1" applyAlignment="1">
      <alignment horizontal="center"/>
    </xf>
    <xf numFmtId="0" fontId="3" fillId="0" borderId="7" xfId="13" applyBorder="1"/>
    <xf numFmtId="0" fontId="10" fillId="3" borderId="7" xfId="0" applyFont="1" applyFill="1" applyBorder="1" applyAlignment="1">
      <alignment horizontal="center"/>
    </xf>
    <xf numFmtId="10" fontId="10" fillId="3" borderId="7" xfId="4" applyNumberFormat="1" applyFont="1" applyFill="1" applyBorder="1"/>
    <xf numFmtId="10" fontId="10" fillId="3" borderId="7" xfId="0" applyNumberFormat="1" applyFont="1" applyFill="1" applyBorder="1" applyAlignment="1">
      <alignment horizontal="center"/>
    </xf>
    <xf numFmtId="0" fontId="3" fillId="7" borderId="7" xfId="13" applyFill="1" applyBorder="1"/>
    <xf numFmtId="9" fontId="14" fillId="3" borderId="0" xfId="0" applyNumberFormat="1" applyFont="1" applyFill="1" applyBorder="1"/>
    <xf numFmtId="10" fontId="17" fillId="7" borderId="7" xfId="0" applyNumberFormat="1" applyFont="1" applyFill="1" applyBorder="1" applyAlignment="1">
      <alignment horizontal="center"/>
    </xf>
    <xf numFmtId="0" fontId="14" fillId="7" borderId="0" xfId="0" applyFont="1" applyFill="1"/>
    <xf numFmtId="0" fontId="3" fillId="0" borderId="9" xfId="0" applyFont="1" applyBorder="1"/>
    <xf numFmtId="0" fontId="3" fillId="7" borderId="9" xfId="13" applyFill="1" applyBorder="1"/>
    <xf numFmtId="0" fontId="3" fillId="3" borderId="9" xfId="13" applyFill="1" applyBorder="1"/>
    <xf numFmtId="0" fontId="30" fillId="0" borderId="7" xfId="0" applyFont="1" applyBorder="1" applyAlignment="1">
      <alignment vertical="center"/>
    </xf>
    <xf numFmtId="0" fontId="3" fillId="0" borderId="9" xfId="13" applyBorder="1"/>
    <xf numFmtId="0" fontId="0" fillId="0" borderId="9" xfId="0" applyBorder="1"/>
    <xf numFmtId="0" fontId="3" fillId="3" borderId="9" xfId="0" applyFont="1" applyFill="1" applyBorder="1" applyAlignment="1">
      <alignment horizontal="center"/>
    </xf>
    <xf numFmtId="0" fontId="3" fillId="2" borderId="7" xfId="0" applyFont="1" applyFill="1" applyBorder="1"/>
    <xf numFmtId="0" fontId="3" fillId="7" borderId="9" xfId="0" applyFont="1" applyFill="1" applyBorder="1"/>
    <xf numFmtId="0" fontId="30" fillId="0" borderId="9" xfId="0" applyFont="1" applyBorder="1" applyAlignment="1">
      <alignment vertical="center"/>
    </xf>
    <xf numFmtId="0" fontId="3" fillId="3" borderId="9" xfId="0" applyFont="1" applyFill="1" applyBorder="1"/>
    <xf numFmtId="0" fontId="10" fillId="2" borderId="0" xfId="13" applyFont="1" applyFill="1" applyAlignment="1">
      <alignment horizontal="center"/>
    </xf>
    <xf numFmtId="0" fontId="3" fillId="3" borderId="0" xfId="13" applyFill="1"/>
    <xf numFmtId="0" fontId="3" fillId="3" borderId="7" xfId="13" applyFill="1" applyBorder="1"/>
    <xf numFmtId="0" fontId="14" fillId="7" borderId="9" xfId="13" applyFont="1" applyFill="1" applyBorder="1"/>
    <xf numFmtId="1" fontId="8" fillId="3" borderId="23" xfId="0" applyNumberFormat="1" applyFont="1" applyFill="1" applyBorder="1" applyAlignment="1">
      <alignment horizontal="center"/>
    </xf>
    <xf numFmtId="0" fontId="14" fillId="0" borderId="9" xfId="13" applyFont="1" applyBorder="1"/>
    <xf numFmtId="10" fontId="0" fillId="3" borderId="7" xfId="0" applyNumberFormat="1" applyFill="1" applyBorder="1"/>
    <xf numFmtId="0" fontId="10" fillId="2" borderId="7" xfId="13" applyFont="1" applyFill="1" applyBorder="1" applyAlignment="1">
      <alignment horizontal="center"/>
    </xf>
    <xf numFmtId="10" fontId="3" fillId="3" borderId="7" xfId="4" applyNumberFormat="1" applyFont="1" applyFill="1" applyBorder="1"/>
    <xf numFmtId="0" fontId="0" fillId="3" borderId="18" xfId="0" applyFill="1" applyBorder="1"/>
    <xf numFmtId="2" fontId="6" fillId="0" borderId="7" xfId="0" applyNumberFormat="1" applyFont="1" applyFill="1" applyBorder="1" applyAlignment="1">
      <alignment horizontal="center"/>
    </xf>
    <xf numFmtId="0" fontId="14" fillId="11" borderId="7" xfId="0" applyFont="1" applyFill="1" applyBorder="1" applyAlignment="1">
      <alignment horizontal="center"/>
    </xf>
    <xf numFmtId="0" fontId="14" fillId="11" borderId="0" xfId="0" applyFont="1" applyFill="1"/>
    <xf numFmtId="0" fontId="3" fillId="11" borderId="7" xfId="13" applyFill="1" applyBorder="1"/>
    <xf numFmtId="0" fontId="30" fillId="3" borderId="9" xfId="0" applyFont="1" applyFill="1" applyBorder="1" applyAlignment="1">
      <alignment vertical="center"/>
    </xf>
    <xf numFmtId="0" fontId="14" fillId="3" borderId="9" xfId="13" applyFont="1" applyFill="1" applyBorder="1"/>
    <xf numFmtId="1" fontId="0" fillId="3" borderId="7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10" fontId="6" fillId="3" borderId="4" xfId="4" applyNumberFormat="1" applyFont="1" applyFill="1" applyBorder="1" applyAlignment="1">
      <alignment horizontal="center"/>
    </xf>
    <xf numFmtId="10" fontId="6" fillId="3" borderId="7" xfId="4" applyNumberFormat="1" applyFont="1" applyFill="1" applyBorder="1" applyAlignment="1">
      <alignment horizontal="center"/>
    </xf>
    <xf numFmtId="10" fontId="6" fillId="3" borderId="10" xfId="4" applyNumberFormat="1" applyFont="1" applyFill="1" applyBorder="1" applyAlignment="1">
      <alignment horizontal="center"/>
    </xf>
    <xf numFmtId="0" fontId="30" fillId="3" borderId="7" xfId="0" applyFont="1" applyFill="1" applyBorder="1" applyAlignment="1">
      <alignment vertical="center"/>
    </xf>
    <xf numFmtId="0" fontId="10" fillId="3" borderId="0" xfId="13" applyFont="1" applyFill="1" applyAlignment="1">
      <alignment horizontal="center"/>
    </xf>
    <xf numFmtId="2" fontId="14" fillId="3" borderId="7" xfId="0" applyNumberFormat="1" applyFont="1" applyFill="1" applyBorder="1" applyAlignment="1">
      <alignment horizontal="center"/>
    </xf>
    <xf numFmtId="0" fontId="4" fillId="0" borderId="7" xfId="0" applyFont="1" applyBorder="1"/>
    <xf numFmtId="0" fontId="31" fillId="0" borderId="7" xfId="0" applyFont="1" applyBorder="1"/>
    <xf numFmtId="2" fontId="3" fillId="0" borderId="7" xfId="4" applyNumberFormat="1" applyFont="1" applyFill="1" applyBorder="1" applyAlignment="1">
      <alignment horizontal="center"/>
    </xf>
    <xf numFmtId="0" fontId="14" fillId="2" borderId="7" xfId="7" applyFont="1" applyFill="1" applyBorder="1" applyAlignment="1">
      <alignment horizontal="center" vertical="center"/>
    </xf>
    <xf numFmtId="10" fontId="17" fillId="3" borderId="7" xfId="0" applyNumberFormat="1" applyFont="1" applyFill="1" applyBorder="1" applyAlignment="1">
      <alignment horizontal="center"/>
    </xf>
    <xf numFmtId="0" fontId="0" fillId="7" borderId="7" xfId="0" applyFill="1" applyBorder="1"/>
    <xf numFmtId="0" fontId="29" fillId="0" borderId="7" xfId="0" applyFont="1" applyBorder="1"/>
    <xf numFmtId="9" fontId="14" fillId="0" borderId="0" xfId="0" applyNumberFormat="1" applyFont="1" applyFill="1"/>
    <xf numFmtId="10" fontId="0" fillId="0" borderId="7" xfId="4" applyNumberFormat="1" applyFont="1" applyBorder="1"/>
    <xf numFmtId="1" fontId="10" fillId="3" borderId="7" xfId="13" applyNumberFormat="1" applyFont="1" applyFill="1" applyBorder="1" applyAlignment="1">
      <alignment horizontal="center"/>
    </xf>
    <xf numFmtId="0" fontId="0" fillId="3" borderId="0" xfId="0" applyNumberFormat="1" applyFill="1"/>
    <xf numFmtId="0" fontId="30" fillId="0" borderId="7" xfId="0" applyFont="1" applyBorder="1" applyAlignment="1">
      <alignment vertical="center"/>
    </xf>
    <xf numFmtId="10" fontId="14" fillId="3" borderId="7" xfId="0" applyNumberFormat="1" applyFont="1" applyFill="1" applyBorder="1"/>
    <xf numFmtId="10" fontId="14" fillId="3" borderId="7" xfId="4" applyNumberFormat="1" applyFont="1" applyFill="1" applyBorder="1" applyAlignment="1">
      <alignment horizontal="center"/>
    </xf>
    <xf numFmtId="10" fontId="14" fillId="3" borderId="7" xfId="0" applyNumberFormat="1" applyFont="1" applyFill="1" applyBorder="1" applyAlignment="1">
      <alignment horizontal="center"/>
    </xf>
    <xf numFmtId="10" fontId="3" fillId="3" borderId="7" xfId="4" applyNumberFormat="1" applyFont="1" applyFill="1" applyBorder="1" applyAlignment="1">
      <alignment horizontal="center"/>
    </xf>
    <xf numFmtId="0" fontId="5" fillId="4" borderId="6" xfId="2" applyFont="1" applyFill="1" applyBorder="1" applyAlignment="1" applyProtection="1">
      <alignment horizontal="center"/>
      <protection locked="0"/>
    </xf>
    <xf numFmtId="0" fontId="5" fillId="4" borderId="35" xfId="0" applyFont="1" applyFill="1" applyBorder="1" applyAlignment="1">
      <alignment horizontal="center"/>
    </xf>
    <xf numFmtId="0" fontId="5" fillId="4" borderId="9" xfId="2" applyFont="1" applyFill="1" applyBorder="1" applyAlignment="1" applyProtection="1">
      <alignment horizontal="center"/>
      <protection locked="0"/>
    </xf>
    <xf numFmtId="0" fontId="5" fillId="4" borderId="7" xfId="2" applyFont="1" applyFill="1" applyBorder="1" applyAlignment="1" applyProtection="1">
      <alignment horizontal="center"/>
      <protection locked="0"/>
    </xf>
    <xf numFmtId="10" fontId="14" fillId="0" borderId="7" xfId="0" applyNumberFormat="1" applyFont="1" applyBorder="1"/>
    <xf numFmtId="0" fontId="5" fillId="3" borderId="11" xfId="0" applyFont="1" applyFill="1" applyBorder="1" applyAlignment="1">
      <alignment horizontal="left"/>
    </xf>
    <xf numFmtId="0" fontId="14" fillId="3" borderId="13" xfId="0" applyFont="1" applyFill="1" applyBorder="1" applyAlignment="1">
      <alignment horizontal="left"/>
    </xf>
    <xf numFmtId="10" fontId="5" fillId="0" borderId="7" xfId="4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left"/>
    </xf>
    <xf numFmtId="10" fontId="16" fillId="4" borderId="15" xfId="4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10" fontId="5" fillId="0" borderId="7" xfId="0" applyNumberFormat="1" applyFont="1" applyBorder="1"/>
    <xf numFmtId="0" fontId="5" fillId="4" borderId="11" xfId="0" applyFont="1" applyFill="1" applyBorder="1" applyAlignment="1">
      <alignment horizontal="left"/>
    </xf>
    <xf numFmtId="0" fontId="5" fillId="12" borderId="11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2" fontId="14" fillId="0" borderId="23" xfId="0" applyNumberFormat="1" applyFont="1" applyBorder="1" applyAlignment="1">
      <alignment horizontal="center"/>
    </xf>
    <xf numFmtId="0" fontId="14" fillId="3" borderId="8" xfId="0" applyFont="1" applyFill="1" applyBorder="1" applyAlignment="1">
      <alignment horizontal="left"/>
    </xf>
    <xf numFmtId="2" fontId="14" fillId="0" borderId="8" xfId="0" applyNumberFormat="1" applyFont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5" fillId="4" borderId="37" xfId="0" applyFont="1" applyFill="1" applyBorder="1" applyAlignment="1">
      <alignment horizontal="left"/>
    </xf>
    <xf numFmtId="2" fontId="5" fillId="0" borderId="18" xfId="0" applyNumberFormat="1" applyFont="1" applyBorder="1" applyAlignment="1">
      <alignment horizontal="center"/>
    </xf>
    <xf numFmtId="0" fontId="5" fillId="3" borderId="18" xfId="0" applyFont="1" applyFill="1" applyBorder="1" applyAlignment="1">
      <alignment horizontal="left"/>
    </xf>
    <xf numFmtId="10" fontId="16" fillId="4" borderId="37" xfId="4" applyNumberFormat="1" applyFont="1" applyFill="1" applyBorder="1" applyAlignment="1">
      <alignment horizontal="center"/>
    </xf>
    <xf numFmtId="10" fontId="16" fillId="4" borderId="18" xfId="4" applyNumberFormat="1" applyFont="1" applyFill="1" applyBorder="1" applyAlignment="1">
      <alignment horizontal="center"/>
    </xf>
    <xf numFmtId="2" fontId="14" fillId="3" borderId="0" xfId="0" applyNumberFormat="1" applyFont="1" applyFill="1" applyBorder="1"/>
    <xf numFmtId="0" fontId="5" fillId="4" borderId="0" xfId="0" applyNumberFormat="1" applyFont="1" applyFill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3" borderId="18" xfId="0" applyFont="1" applyFill="1" applyBorder="1"/>
    <xf numFmtId="2" fontId="5" fillId="3" borderId="0" xfId="0" applyNumberFormat="1" applyFont="1" applyFill="1" applyBorder="1"/>
    <xf numFmtId="10" fontId="5" fillId="3" borderId="7" xfId="0" applyNumberFormat="1" applyFont="1" applyFill="1" applyBorder="1" applyAlignment="1">
      <alignment horizontal="center"/>
    </xf>
    <xf numFmtId="0" fontId="4" fillId="6" borderId="18" xfId="0" applyFont="1" applyFill="1" applyBorder="1"/>
    <xf numFmtId="10" fontId="5" fillId="3" borderId="0" xfId="4" applyNumberFormat="1" applyFont="1" applyFill="1" applyBorder="1"/>
    <xf numFmtId="10" fontId="10" fillId="3" borderId="8" xfId="9" applyNumberFormat="1" applyFont="1" applyFill="1" applyBorder="1" applyAlignment="1">
      <alignment horizontal="center" vertical="center"/>
    </xf>
    <xf numFmtId="0" fontId="16" fillId="3" borderId="23" xfId="0" applyFont="1" applyFill="1" applyBorder="1"/>
    <xf numFmtId="0" fontId="16" fillId="3" borderId="9" xfId="0" applyFont="1" applyFill="1" applyBorder="1"/>
    <xf numFmtId="2" fontId="16" fillId="0" borderId="7" xfId="4" applyNumberFormat="1" applyFont="1" applyFill="1" applyBorder="1" applyAlignment="1">
      <alignment horizontal="center"/>
    </xf>
    <xf numFmtId="0" fontId="4" fillId="3" borderId="0" xfId="0" applyFont="1" applyFill="1"/>
    <xf numFmtId="0" fontId="16" fillId="3" borderId="7" xfId="0" applyFont="1" applyFill="1" applyBorder="1"/>
    <xf numFmtId="0" fontId="16" fillId="3" borderId="7" xfId="13" applyFont="1" applyFill="1" applyBorder="1"/>
    <xf numFmtId="0" fontId="16" fillId="0" borderId="9" xfId="0" applyFont="1" applyBorder="1"/>
    <xf numFmtId="0" fontId="16" fillId="3" borderId="9" xfId="0" applyFont="1" applyFill="1" applyBorder="1" applyAlignment="1">
      <alignment horizontal="center"/>
    </xf>
    <xf numFmtId="0" fontId="0" fillId="3" borderId="20" xfId="0" applyFill="1" applyBorder="1"/>
    <xf numFmtId="0" fontId="4" fillId="3" borderId="7" xfId="0" applyFont="1" applyFill="1" applyBorder="1"/>
    <xf numFmtId="10" fontId="0" fillId="3" borderId="0" xfId="4" applyNumberFormat="1" applyFont="1" applyFill="1"/>
    <xf numFmtId="2" fontId="35" fillId="0" borderId="7" xfId="0" applyNumberFormat="1" applyFont="1" applyFill="1" applyBorder="1" applyAlignment="1">
      <alignment horizontal="center" vertical="center"/>
    </xf>
    <xf numFmtId="0" fontId="4" fillId="0" borderId="0" xfId="0" applyFont="1"/>
    <xf numFmtId="0" fontId="29" fillId="3" borderId="7" xfId="0" applyFont="1" applyFill="1" applyBorder="1"/>
    <xf numFmtId="10" fontId="10" fillId="3" borderId="23" xfId="0" applyNumberFormat="1" applyFont="1" applyFill="1" applyBorder="1" applyAlignment="1">
      <alignment horizontal="center"/>
    </xf>
    <xf numFmtId="1" fontId="4" fillId="3" borderId="7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1" fontId="32" fillId="3" borderId="23" xfId="0" applyNumberFormat="1" applyFont="1" applyFill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6" fillId="3" borderId="7" xfId="0" applyNumberFormat="1" applyFont="1" applyFill="1" applyBorder="1" applyAlignment="1">
      <alignment horizontal="center"/>
    </xf>
    <xf numFmtId="1" fontId="32" fillId="3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20" xfId="0" applyBorder="1"/>
    <xf numFmtId="0" fontId="3" fillId="3" borderId="20" xfId="0" applyFont="1" applyFill="1" applyBorder="1"/>
    <xf numFmtId="9" fontId="14" fillId="3" borderId="0" xfId="4" applyFont="1" applyFill="1" applyBorder="1"/>
    <xf numFmtId="10" fontId="14" fillId="3" borderId="0" xfId="4" applyNumberFormat="1" applyFont="1" applyFill="1" applyBorder="1"/>
    <xf numFmtId="0" fontId="5" fillId="4" borderId="38" xfId="0" applyFont="1" applyFill="1" applyBorder="1" applyAlignment="1">
      <alignment horizontal="center"/>
    </xf>
    <xf numFmtId="2" fontId="5" fillId="0" borderId="37" xfId="0" applyNumberFormat="1" applyFont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9" fontId="16" fillId="3" borderId="0" xfId="4" applyFont="1" applyFill="1" applyBorder="1" applyAlignment="1" applyProtection="1">
      <alignment horizontal="center"/>
      <protection locked="0"/>
    </xf>
    <xf numFmtId="9" fontId="14" fillId="0" borderId="0" xfId="4" applyFont="1" applyFill="1" applyBorder="1" applyAlignment="1">
      <alignment horizontal="center"/>
    </xf>
    <xf numFmtId="9" fontId="14" fillId="0" borderId="0" xfId="4" applyFont="1" applyFill="1" applyBorder="1"/>
    <xf numFmtId="9" fontId="0" fillId="3" borderId="0" xfId="4" applyFont="1" applyFill="1" applyBorder="1"/>
    <xf numFmtId="10" fontId="14" fillId="2" borderId="0" xfId="4" applyNumberFormat="1" applyFont="1" applyFill="1" applyBorder="1"/>
    <xf numFmtId="0" fontId="5" fillId="12" borderId="13" xfId="0" applyFont="1" applyFill="1" applyBorder="1" applyAlignment="1">
      <alignment horizontal="left"/>
    </xf>
    <xf numFmtId="0" fontId="5" fillId="12" borderId="7" xfId="0" applyFont="1" applyFill="1" applyBorder="1" applyAlignment="1">
      <alignment horizontal="left"/>
    </xf>
    <xf numFmtId="10" fontId="16" fillId="12" borderId="16" xfId="4" applyNumberFormat="1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2" fontId="5" fillId="7" borderId="7" xfId="0" applyNumberFormat="1" applyFont="1" applyFill="1" applyBorder="1" applyAlignment="1">
      <alignment horizontal="center"/>
    </xf>
    <xf numFmtId="10" fontId="14" fillId="7" borderId="7" xfId="0" applyNumberFormat="1" applyFont="1" applyFill="1" applyBorder="1"/>
    <xf numFmtId="0" fontId="4" fillId="7" borderId="18" xfId="0" applyFont="1" applyFill="1" applyBorder="1"/>
    <xf numFmtId="10" fontId="5" fillId="7" borderId="7" xfId="0" applyNumberFormat="1" applyFont="1" applyFill="1" applyBorder="1" applyAlignment="1">
      <alignment horizontal="center"/>
    </xf>
    <xf numFmtId="0" fontId="5" fillId="7" borderId="13" xfId="0" applyFont="1" applyFill="1" applyBorder="1" applyAlignment="1">
      <alignment horizontal="left"/>
    </xf>
    <xf numFmtId="10" fontId="5" fillId="7" borderId="7" xfId="0" applyNumberFormat="1" applyFont="1" applyFill="1" applyBorder="1"/>
    <xf numFmtId="0" fontId="5" fillId="7" borderId="0" xfId="0" applyFont="1" applyFill="1"/>
    <xf numFmtId="0" fontId="5" fillId="7" borderId="11" xfId="0" applyFont="1" applyFill="1" applyBorder="1" applyAlignment="1">
      <alignment horizontal="left"/>
    </xf>
    <xf numFmtId="10" fontId="5" fillId="0" borderId="9" xfId="0" applyNumberFormat="1" applyFont="1" applyBorder="1"/>
    <xf numFmtId="10" fontId="14" fillId="0" borderId="0" xfId="0" applyNumberFormat="1" applyFont="1"/>
    <xf numFmtId="10" fontId="3" fillId="7" borderId="7" xfId="4" applyNumberFormat="1" applyFont="1" applyFill="1" applyBorder="1"/>
    <xf numFmtId="2" fontId="14" fillId="7" borderId="7" xfId="0" applyNumberFormat="1" applyFont="1" applyFill="1" applyBorder="1" applyAlignment="1">
      <alignment horizontal="center"/>
    </xf>
    <xf numFmtId="0" fontId="14" fillId="7" borderId="7" xfId="2" applyFont="1" applyFill="1" applyBorder="1" applyAlignment="1">
      <alignment horizontal="left"/>
    </xf>
    <xf numFmtId="2" fontId="14" fillId="7" borderId="0" xfId="0" applyNumberFormat="1" applyFont="1" applyFill="1" applyBorder="1" applyAlignment="1">
      <alignment horizontal="center"/>
    </xf>
    <xf numFmtId="9" fontId="14" fillId="7" borderId="0" xfId="4" applyFont="1" applyFill="1" applyBorder="1"/>
    <xf numFmtId="0" fontId="5" fillId="7" borderId="7" xfId="0" applyFont="1" applyFill="1" applyBorder="1" applyAlignment="1">
      <alignment horizontal="center"/>
    </xf>
    <xf numFmtId="10" fontId="14" fillId="7" borderId="7" xfId="4" applyNumberFormat="1" applyFont="1" applyFill="1" applyBorder="1"/>
    <xf numFmtId="0" fontId="37" fillId="3" borderId="0" xfId="0" applyFont="1" applyFill="1" applyAlignment="1">
      <alignment vertical="center" wrapText="1"/>
    </xf>
    <xf numFmtId="0" fontId="38" fillId="3" borderId="0" xfId="7" applyFont="1" applyFill="1" applyAlignment="1">
      <alignment horizontal="center"/>
    </xf>
    <xf numFmtId="0" fontId="21" fillId="3" borderId="0" xfId="0" applyFont="1" applyFill="1"/>
    <xf numFmtId="0" fontId="39" fillId="3" borderId="0" xfId="7" applyFont="1" applyFill="1" applyAlignment="1">
      <alignment vertical="center"/>
    </xf>
    <xf numFmtId="4" fontId="8" fillId="3" borderId="0" xfId="0" applyNumberFormat="1" applyFont="1" applyFill="1" applyAlignment="1">
      <alignment horizontal="right" vertical="top" wrapText="1"/>
    </xf>
    <xf numFmtId="0" fontId="38" fillId="3" borderId="0" xfId="7" applyFont="1" applyFill="1"/>
    <xf numFmtId="0" fontId="8" fillId="3" borderId="0" xfId="0" applyFont="1" applyFill="1" applyAlignment="1">
      <alignment vertical="top" wrapText="1"/>
    </xf>
    <xf numFmtId="0" fontId="8" fillId="3" borderId="0" xfId="7" applyFont="1" applyFill="1" applyAlignment="1">
      <alignment horizontal="center" vertical="top"/>
    </xf>
    <xf numFmtId="0" fontId="37" fillId="3" borderId="0" xfId="7" applyFont="1" applyFill="1" applyAlignment="1">
      <alignment horizontal="center" vertical="center"/>
    </xf>
    <xf numFmtId="0" fontId="8" fillId="3" borderId="0" xfId="7" applyFont="1" applyFill="1" applyAlignment="1">
      <alignment horizontal="center" vertical="top" wrapText="1"/>
    </xf>
    <xf numFmtId="0" fontId="8" fillId="3" borderId="0" xfId="0" applyFont="1" applyFill="1" applyAlignment="1">
      <alignment horizontal="right" vertical="top" wrapText="1"/>
    </xf>
    <xf numFmtId="0" fontId="36" fillId="3" borderId="0" xfId="0" applyFont="1" applyFill="1"/>
    <xf numFmtId="2" fontId="8" fillId="3" borderId="0" xfId="0" applyNumberFormat="1" applyFont="1" applyFill="1" applyAlignment="1">
      <alignment horizontal="right" vertical="top" wrapText="1"/>
    </xf>
    <xf numFmtId="4" fontId="8" fillId="3" borderId="0" xfId="7" applyNumberFormat="1" applyFont="1" applyFill="1" applyAlignment="1">
      <alignment horizontal="center" vertical="top"/>
    </xf>
    <xf numFmtId="0" fontId="41" fillId="3" borderId="0" xfId="0" applyFont="1" applyFill="1" applyAlignment="1">
      <alignment horizontal="right" vertical="top" wrapText="1"/>
    </xf>
    <xf numFmtId="0" fontId="39" fillId="3" borderId="0" xfId="0" applyFont="1" applyFill="1" applyAlignment="1">
      <alignment horizontal="right" vertical="top" wrapText="1"/>
    </xf>
    <xf numFmtId="0" fontId="41" fillId="3" borderId="0" xfId="0" applyFont="1" applyFill="1" applyAlignment="1">
      <alignment vertical="top" wrapText="1"/>
    </xf>
    <xf numFmtId="4" fontId="21" fillId="3" borderId="0" xfId="0" applyNumberFormat="1" applyFont="1" applyFill="1"/>
    <xf numFmtId="0" fontId="32" fillId="3" borderId="0" xfId="0" applyFont="1" applyFill="1"/>
    <xf numFmtId="0" fontId="39" fillId="3" borderId="0" xfId="0" applyFont="1" applyFill="1" applyAlignment="1">
      <alignment horizontal="left" vertical="top" wrapText="1"/>
    </xf>
    <xf numFmtId="0" fontId="42" fillId="3" borderId="0" xfId="0" applyFont="1" applyFill="1" applyAlignment="1">
      <alignment horizontal="left" vertical="top" wrapText="1"/>
    </xf>
    <xf numFmtId="0" fontId="36" fillId="13" borderId="7" xfId="7" applyFont="1" applyFill="1" applyBorder="1" applyAlignment="1">
      <alignment horizontal="center" vertical="center"/>
    </xf>
    <xf numFmtId="0" fontId="37" fillId="13" borderId="7" xfId="7" applyFont="1" applyFill="1" applyBorder="1" applyAlignment="1">
      <alignment horizontal="center" vertical="center"/>
    </xf>
    <xf numFmtId="0" fontId="39" fillId="3" borderId="7" xfId="7" applyFont="1" applyFill="1" applyBorder="1" applyAlignment="1">
      <alignment vertical="center"/>
    </xf>
    <xf numFmtId="0" fontId="40" fillId="0" borderId="7" xfId="0" applyFont="1" applyBorder="1" applyAlignment="1">
      <alignment vertical="top" wrapText="1"/>
    </xf>
    <xf numFmtId="2" fontId="0" fillId="0" borderId="7" xfId="0" applyNumberFormat="1" applyBorder="1"/>
    <xf numFmtId="0" fontId="6" fillId="0" borderId="7" xfId="0" applyFont="1" applyBorder="1" applyAlignment="1">
      <alignment vertical="top" wrapText="1"/>
    </xf>
    <xf numFmtId="0" fontId="8" fillId="3" borderId="7" xfId="0" applyFont="1" applyFill="1" applyBorder="1" applyAlignment="1">
      <alignment vertical="top" wrapText="1"/>
    </xf>
    <xf numFmtId="4" fontId="8" fillId="3" borderId="7" xfId="0" applyNumberFormat="1" applyFont="1" applyFill="1" applyBorder="1" applyAlignment="1">
      <alignment horizontal="right" vertical="top" wrapText="1"/>
    </xf>
    <xf numFmtId="2" fontId="14" fillId="2" borderId="7" xfId="0" applyNumberFormat="1" applyFont="1" applyFill="1" applyBorder="1" applyAlignment="1">
      <alignment horizontal="center"/>
    </xf>
    <xf numFmtId="10" fontId="10" fillId="3" borderId="18" xfId="0" applyNumberFormat="1" applyFont="1" applyFill="1" applyBorder="1" applyAlignment="1">
      <alignment horizontal="center"/>
    </xf>
    <xf numFmtId="10" fontId="14" fillId="0" borderId="0" xfId="4" applyNumberFormat="1" applyFont="1" applyFill="1"/>
    <xf numFmtId="2" fontId="10" fillId="3" borderId="7" xfId="13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10" fontId="17" fillId="2" borderId="7" xfId="0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 applyProtection="1">
      <alignment horizontal="center"/>
      <protection locked="0"/>
    </xf>
    <xf numFmtId="0" fontId="3" fillId="2" borderId="9" xfId="13" applyFill="1" applyBorder="1"/>
    <xf numFmtId="0" fontId="13" fillId="3" borderId="7" xfId="14" applyFill="1" applyBorder="1"/>
    <xf numFmtId="0" fontId="13" fillId="0" borderId="7" xfId="14" applyBorder="1"/>
    <xf numFmtId="2" fontId="14" fillId="0" borderId="0" xfId="4" applyNumberFormat="1" applyFont="1" applyFill="1"/>
    <xf numFmtId="2" fontId="14" fillId="0" borderId="0" xfId="4" applyNumberFormat="1" applyFont="1" applyFill="1" applyAlignment="1">
      <alignment horizontal="center"/>
    </xf>
    <xf numFmtId="2" fontId="0" fillId="3" borderId="0" xfId="0" applyNumberFormat="1" applyFill="1"/>
    <xf numFmtId="10" fontId="0" fillId="3" borderId="0" xfId="16" applyNumberFormat="1" applyFont="1" applyFill="1"/>
    <xf numFmtId="10" fontId="17" fillId="0" borderId="23" xfId="0" applyNumberFormat="1" applyFont="1" applyFill="1" applyBorder="1" applyAlignment="1">
      <alignment horizontal="center" vertical="center"/>
    </xf>
    <xf numFmtId="2" fontId="17" fillId="0" borderId="23" xfId="0" applyNumberFormat="1" applyFont="1" applyFill="1" applyBorder="1" applyAlignment="1">
      <alignment horizontal="center" vertical="center"/>
    </xf>
    <xf numFmtId="0" fontId="5" fillId="4" borderId="20" xfId="2" applyFont="1" applyFill="1" applyBorder="1" applyAlignment="1" applyProtection="1">
      <alignment horizontal="center"/>
      <protection locked="0"/>
    </xf>
    <xf numFmtId="2" fontId="8" fillId="0" borderId="7" xfId="0" applyNumberFormat="1" applyFont="1" applyBorder="1" applyAlignment="1">
      <alignment horizontal="center"/>
    </xf>
    <xf numFmtId="9" fontId="8" fillId="3" borderId="0" xfId="0" applyNumberFormat="1" applyFont="1" applyFill="1"/>
    <xf numFmtId="10" fontId="8" fillId="3" borderId="7" xfId="0" applyNumberFormat="1" applyFont="1" applyFill="1" applyBorder="1" applyAlignment="1">
      <alignment horizontal="center"/>
    </xf>
    <xf numFmtId="10" fontId="10" fillId="3" borderId="7" xfId="4" applyNumberFormat="1" applyFont="1" applyFill="1" applyBorder="1" applyAlignment="1">
      <alignment horizontal="center"/>
    </xf>
    <xf numFmtId="10" fontId="8" fillId="3" borderId="0" xfId="0" applyNumberFormat="1" applyFont="1" applyFill="1"/>
    <xf numFmtId="0" fontId="8" fillId="3" borderId="0" xfId="0" applyFont="1" applyFill="1"/>
    <xf numFmtId="10" fontId="21" fillId="0" borderId="7" xfId="0" applyNumberFormat="1" applyFont="1" applyBorder="1" applyAlignment="1">
      <alignment horizontal="center"/>
    </xf>
    <xf numFmtId="10" fontId="8" fillId="3" borderId="0" xfId="4" applyNumberFormat="1" applyFont="1" applyFill="1" applyBorder="1" applyAlignment="1">
      <alignment horizontal="center"/>
    </xf>
    <xf numFmtId="10" fontId="8" fillId="3" borderId="0" xfId="0" applyNumberFormat="1" applyFont="1" applyFill="1" applyAlignment="1">
      <alignment horizontal="center"/>
    </xf>
    <xf numFmtId="10" fontId="8" fillId="0" borderId="0" xfId="4" applyNumberFormat="1" applyFont="1" applyFill="1" applyBorder="1"/>
    <xf numFmtId="0" fontId="14" fillId="0" borderId="7" xfId="0" applyFont="1" applyBorder="1" applyAlignment="1">
      <alignment horizontal="left"/>
    </xf>
    <xf numFmtId="0" fontId="8" fillId="0" borderId="0" xfId="0" applyFont="1"/>
    <xf numFmtId="0" fontId="11" fillId="3" borderId="0" xfId="0" applyFont="1" applyFill="1"/>
    <xf numFmtId="0" fontId="8" fillId="7" borderId="0" xfId="0" applyFont="1" applyFill="1"/>
    <xf numFmtId="0" fontId="0" fillId="0" borderId="18" xfId="0" applyBorder="1"/>
    <xf numFmtId="9" fontId="14" fillId="3" borderId="0" xfId="0" applyNumberFormat="1" applyFont="1" applyFill="1"/>
    <xf numFmtId="0" fontId="0" fillId="6" borderId="7" xfId="0" applyFill="1" applyBorder="1"/>
    <xf numFmtId="0" fontId="14" fillId="3" borderId="7" xfId="0" applyFont="1" applyFill="1" applyBorder="1"/>
    <xf numFmtId="0" fontId="14" fillId="3" borderId="20" xfId="0" applyFont="1" applyFill="1" applyBorder="1" applyAlignment="1">
      <alignment horizontal="left"/>
    </xf>
    <xf numFmtId="0" fontId="4" fillId="4" borderId="7" xfId="0" applyFont="1" applyFill="1" applyBorder="1"/>
    <xf numFmtId="2" fontId="11" fillId="4" borderId="7" xfId="0" applyNumberFormat="1" applyFont="1" applyFill="1" applyBorder="1" applyAlignment="1">
      <alignment horizontal="center"/>
    </xf>
    <xf numFmtId="0" fontId="4" fillId="4" borderId="18" xfId="0" applyFont="1" applyFill="1" applyBorder="1"/>
    <xf numFmtId="10" fontId="32" fillId="4" borderId="7" xfId="4" applyNumberFormat="1" applyFont="1" applyFill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10" fontId="32" fillId="4" borderId="7" xfId="4" applyNumberFormat="1" applyFont="1" applyFill="1" applyBorder="1"/>
    <xf numFmtId="10" fontId="5" fillId="4" borderId="7" xfId="0" applyNumberFormat="1" applyFont="1" applyFill="1" applyBorder="1"/>
    <xf numFmtId="0" fontId="5" fillId="4" borderId="20" xfId="0" applyFont="1" applyFill="1" applyBorder="1" applyAlignment="1">
      <alignment horizontal="left"/>
    </xf>
    <xf numFmtId="2" fontId="5" fillId="4" borderId="7" xfId="0" applyNumberFormat="1" applyFont="1" applyFill="1" applyBorder="1"/>
    <xf numFmtId="0" fontId="5" fillId="4" borderId="7" xfId="0" applyFont="1" applyFill="1" applyBorder="1"/>
    <xf numFmtId="10" fontId="5" fillId="4" borderId="7" xfId="4" applyNumberFormat="1" applyFont="1" applyFill="1" applyBorder="1"/>
    <xf numFmtId="10" fontId="17" fillId="14" borderId="7" xfId="0" applyNumberFormat="1" applyFont="1" applyFill="1" applyBorder="1" applyAlignment="1">
      <alignment horizontal="center" vertical="center"/>
    </xf>
    <xf numFmtId="0" fontId="0" fillId="14" borderId="9" xfId="0" applyFill="1" applyBorder="1"/>
    <xf numFmtId="2" fontId="17" fillId="2" borderId="7" xfId="0" applyNumberFormat="1" applyFont="1" applyFill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10" fontId="10" fillId="2" borderId="7" xfId="0" applyNumberFormat="1" applyFont="1" applyFill="1" applyBorder="1" applyAlignment="1">
      <alignment horizontal="center"/>
    </xf>
    <xf numFmtId="0" fontId="0" fillId="3" borderId="7" xfId="0" applyFont="1" applyFill="1" applyBorder="1"/>
    <xf numFmtId="0" fontId="3" fillId="12" borderId="23" xfId="0" applyFont="1" applyFill="1" applyBorder="1"/>
    <xf numFmtId="0" fontId="3" fillId="12" borderId="7" xfId="0" applyFont="1" applyFill="1" applyBorder="1"/>
    <xf numFmtId="0" fontId="10" fillId="12" borderId="7" xfId="13" applyFont="1" applyFill="1" applyBorder="1" applyAlignment="1">
      <alignment horizontal="center"/>
    </xf>
    <xf numFmtId="0" fontId="3" fillId="12" borderId="7" xfId="13" applyFill="1" applyBorder="1"/>
    <xf numFmtId="1" fontId="10" fillId="12" borderId="7" xfId="13" applyNumberFormat="1" applyFont="1" applyFill="1" applyBorder="1" applyAlignment="1">
      <alignment horizontal="center"/>
    </xf>
    <xf numFmtId="0" fontId="3" fillId="12" borderId="9" xfId="0" applyFont="1" applyFill="1" applyBorder="1"/>
    <xf numFmtId="1" fontId="10" fillId="12" borderId="23" xfId="0" applyNumberFormat="1" applyFont="1" applyFill="1" applyBorder="1" applyAlignment="1">
      <alignment horizontal="center"/>
    </xf>
    <xf numFmtId="0" fontId="30" fillId="12" borderId="9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/>
    </xf>
    <xf numFmtId="0" fontId="3" fillId="0" borderId="7" xfId="13" applyFill="1" applyBorder="1"/>
    <xf numFmtId="0" fontId="30" fillId="0" borderId="9" xfId="0" applyFont="1" applyFill="1" applyBorder="1" applyAlignment="1">
      <alignment vertical="center"/>
    </xf>
    <xf numFmtId="0" fontId="3" fillId="0" borderId="7" xfId="0" applyFont="1" applyFill="1" applyBorder="1"/>
    <xf numFmtId="0" fontId="14" fillId="0" borderId="9" xfId="13" applyFont="1" applyFill="1" applyBorder="1"/>
    <xf numFmtId="0" fontId="3" fillId="0" borderId="9" xfId="13" applyFill="1" applyBorder="1"/>
    <xf numFmtId="1" fontId="10" fillId="0" borderId="23" xfId="0" applyNumberFormat="1" applyFont="1" applyFill="1" applyBorder="1" applyAlignment="1">
      <alignment horizontal="center"/>
    </xf>
    <xf numFmtId="0" fontId="10" fillId="0" borderId="7" xfId="13" applyFont="1" applyFill="1" applyBorder="1" applyAlignment="1">
      <alignment horizontal="center"/>
    </xf>
    <xf numFmtId="0" fontId="10" fillId="0" borderId="25" xfId="13" applyFont="1" applyFill="1" applyBorder="1" applyAlignment="1">
      <alignment horizontal="center"/>
    </xf>
    <xf numFmtId="1" fontId="10" fillId="12" borderId="7" xfId="0" applyNumberFormat="1" applyFont="1" applyFill="1" applyBorder="1" applyAlignment="1">
      <alignment horizontal="center"/>
    </xf>
    <xf numFmtId="0" fontId="45" fillId="15" borderId="23" xfId="0" applyFont="1" applyFill="1" applyBorder="1" applyAlignment="1">
      <alignment horizontal="center"/>
    </xf>
    <xf numFmtId="0" fontId="45" fillId="15" borderId="7" xfId="0" applyFont="1" applyFill="1" applyBorder="1" applyAlignment="1">
      <alignment horizontal="center"/>
    </xf>
    <xf numFmtId="0" fontId="45" fillId="15" borderId="9" xfId="0" applyFont="1" applyFill="1" applyBorder="1" applyAlignment="1">
      <alignment horizontal="center"/>
    </xf>
    <xf numFmtId="1" fontId="44" fillId="15" borderId="7" xfId="0" applyNumberFormat="1" applyFont="1" applyFill="1" applyBorder="1" applyAlignment="1">
      <alignment horizontal="center"/>
    </xf>
    <xf numFmtId="0" fontId="45" fillId="15" borderId="23" xfId="0" applyFont="1" applyFill="1" applyBorder="1"/>
    <xf numFmtId="0" fontId="45" fillId="15" borderId="9" xfId="0" applyFont="1" applyFill="1" applyBorder="1"/>
    <xf numFmtId="0" fontId="46" fillId="15" borderId="23" xfId="0" applyFont="1" applyFill="1" applyBorder="1"/>
    <xf numFmtId="0" fontId="46" fillId="15" borderId="9" xfId="0" applyFont="1" applyFill="1" applyBorder="1"/>
    <xf numFmtId="1" fontId="43" fillId="15" borderId="7" xfId="0" applyNumberFormat="1" applyFont="1" applyFill="1" applyBorder="1" applyAlignment="1">
      <alignment horizontal="center"/>
    </xf>
    <xf numFmtId="0" fontId="3" fillId="0" borderId="23" xfId="0" applyFont="1" applyFill="1" applyBorder="1"/>
    <xf numFmtId="0" fontId="0" fillId="0" borderId="7" xfId="0" applyFill="1" applyBorder="1"/>
    <xf numFmtId="1" fontId="10" fillId="0" borderId="7" xfId="0" applyNumberFormat="1" applyFont="1" applyFill="1" applyBorder="1" applyAlignment="1">
      <alignment horizontal="center"/>
    </xf>
    <xf numFmtId="1" fontId="14" fillId="2" borderId="7" xfId="0" applyNumberFormat="1" applyFont="1" applyFill="1" applyBorder="1" applyAlignment="1">
      <alignment horizontal="center" vertical="center"/>
    </xf>
    <xf numFmtId="0" fontId="45" fillId="15" borderId="7" xfId="0" applyFont="1" applyFill="1" applyBorder="1"/>
    <xf numFmtId="1" fontId="44" fillId="15" borderId="0" xfId="0" applyNumberFormat="1" applyFont="1" applyFill="1" applyBorder="1" applyAlignment="1">
      <alignment horizontal="center"/>
    </xf>
    <xf numFmtId="0" fontId="0" fillId="0" borderId="9" xfId="0" applyFill="1" applyBorder="1"/>
    <xf numFmtId="0" fontId="3" fillId="0" borderId="9" xfId="0" applyFont="1" applyFill="1" applyBorder="1"/>
    <xf numFmtId="0" fontId="10" fillId="12" borderId="7" xfId="0" applyFont="1" applyFill="1" applyBorder="1" applyAlignment="1">
      <alignment horizontal="center"/>
    </xf>
    <xf numFmtId="0" fontId="3" fillId="12" borderId="25" xfId="0" applyFont="1" applyFill="1" applyBorder="1"/>
    <xf numFmtId="0" fontId="16" fillId="12" borderId="7" xfId="0" applyFont="1" applyFill="1" applyBorder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10" fillId="0" borderId="7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6" fontId="42" fillId="0" borderId="7" xfId="0" applyNumberFormat="1" applyFont="1" applyFill="1" applyBorder="1" applyAlignment="1">
      <alignment horizontal="center"/>
    </xf>
    <xf numFmtId="10" fontId="10" fillId="2" borderId="18" xfId="0" applyNumberFormat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7" fillId="0" borderId="39" xfId="0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2" fontId="17" fillId="0" borderId="10" xfId="0" applyNumberFormat="1" applyFont="1" applyFill="1" applyBorder="1" applyAlignment="1">
      <alignment horizontal="center" vertical="center"/>
    </xf>
    <xf numFmtId="10" fontId="17" fillId="0" borderId="10" xfId="0" applyNumberFormat="1" applyFont="1" applyFill="1" applyBorder="1" applyAlignment="1">
      <alignment horizontal="center" vertical="center"/>
    </xf>
    <xf numFmtId="2" fontId="17" fillId="0" borderId="40" xfId="0" applyNumberFormat="1" applyFont="1" applyFill="1" applyBorder="1" applyAlignment="1">
      <alignment horizontal="center" vertical="center"/>
    </xf>
    <xf numFmtId="10" fontId="17" fillId="0" borderId="40" xfId="0" applyNumberFormat="1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2" fontId="17" fillId="0" borderId="12" xfId="0" applyNumberFormat="1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2" fontId="17" fillId="4" borderId="7" xfId="0" applyNumberFormat="1" applyFont="1" applyFill="1" applyBorder="1" applyAlignment="1">
      <alignment horizontal="center" vertical="center"/>
    </xf>
    <xf numFmtId="10" fontId="17" fillId="4" borderId="7" xfId="0" applyNumberFormat="1" applyFont="1" applyFill="1" applyBorder="1" applyAlignment="1">
      <alignment horizontal="center" vertical="center"/>
    </xf>
    <xf numFmtId="2" fontId="14" fillId="4" borderId="7" xfId="0" applyNumberFormat="1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10" fontId="17" fillId="0" borderId="18" xfId="0" applyNumberFormat="1" applyFont="1" applyFill="1" applyBorder="1" applyAlignment="1">
      <alignment horizontal="center" vertical="center"/>
    </xf>
    <xf numFmtId="2" fontId="17" fillId="0" borderId="18" xfId="0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 vertical="center"/>
    </xf>
    <xf numFmtId="2" fontId="17" fillId="4" borderId="13" xfId="0" applyNumberFormat="1" applyFont="1" applyFill="1" applyBorder="1" applyAlignment="1">
      <alignment horizontal="center" vertical="center"/>
    </xf>
    <xf numFmtId="2" fontId="17" fillId="4" borderId="14" xfId="0" applyNumberFormat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2" fontId="17" fillId="4" borderId="10" xfId="0" applyNumberFormat="1" applyFont="1" applyFill="1" applyBorder="1" applyAlignment="1">
      <alignment horizontal="center" vertical="center"/>
    </xf>
    <xf numFmtId="10" fontId="17" fillId="4" borderId="10" xfId="0" applyNumberFormat="1" applyFont="1" applyFill="1" applyBorder="1" applyAlignment="1">
      <alignment horizontal="center" vertical="center"/>
    </xf>
    <xf numFmtId="2" fontId="14" fillId="4" borderId="10" xfId="0" applyNumberFormat="1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10" fontId="17" fillId="4" borderId="11" xfId="0" applyNumberFormat="1" applyFont="1" applyFill="1" applyBorder="1" applyAlignment="1">
      <alignment horizontal="center" vertical="center"/>
    </xf>
    <xf numFmtId="10" fontId="17" fillId="4" borderId="12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/>
    </xf>
    <xf numFmtId="2" fontId="5" fillId="4" borderId="11" xfId="0" applyNumberFormat="1" applyFont="1" applyFill="1" applyBorder="1" applyAlignment="1">
      <alignment horizontal="center"/>
    </xf>
    <xf numFmtId="2" fontId="5" fillId="4" borderId="12" xfId="0" applyNumberFormat="1" applyFont="1" applyFill="1" applyBorder="1" applyAlignment="1">
      <alignment horizontal="center"/>
    </xf>
    <xf numFmtId="10" fontId="10" fillId="3" borderId="16" xfId="4" applyNumberFormat="1" applyFont="1" applyFill="1" applyBorder="1" applyAlignment="1">
      <alignment horizontal="center"/>
    </xf>
    <xf numFmtId="2" fontId="14" fillId="3" borderId="0" xfId="0" applyNumberFormat="1" applyFont="1" applyFill="1"/>
    <xf numFmtId="10" fontId="14" fillId="3" borderId="7" xfId="0" applyNumberFormat="1" applyFont="1" applyFill="1" applyBorder="1" applyAlignment="1">
      <alignment horizontal="center" vertical="center"/>
    </xf>
    <xf numFmtId="10" fontId="5" fillId="3" borderId="7" xfId="0" applyNumberFormat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left"/>
    </xf>
    <xf numFmtId="0" fontId="0" fillId="2" borderId="7" xfId="0" applyFill="1" applyBorder="1"/>
    <xf numFmtId="2" fontId="8" fillId="2" borderId="7" xfId="0" applyNumberFormat="1" applyFont="1" applyFill="1" applyBorder="1" applyAlignment="1">
      <alignment horizontal="center"/>
    </xf>
    <xf numFmtId="0" fontId="0" fillId="2" borderId="18" xfId="0" applyFill="1" applyBorder="1"/>
    <xf numFmtId="0" fontId="5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2" fontId="5" fillId="4" borderId="7" xfId="0" applyNumberFormat="1" applyFont="1" applyFill="1" applyBorder="1" applyAlignment="1">
      <alignment horizontal="center" vertical="center"/>
    </xf>
    <xf numFmtId="10" fontId="10" fillId="4" borderId="7" xfId="4" applyNumberFormat="1" applyFont="1" applyFill="1" applyBorder="1" applyAlignment="1">
      <alignment horizontal="center"/>
    </xf>
    <xf numFmtId="10" fontId="14" fillId="7" borderId="0" xfId="0" applyNumberFormat="1" applyFont="1" applyFill="1"/>
    <xf numFmtId="0" fontId="46" fillId="16" borderId="7" xfId="0" applyFont="1" applyFill="1" applyBorder="1" applyAlignment="1">
      <alignment horizontal="center" vertical="center"/>
    </xf>
    <xf numFmtId="0" fontId="43" fillId="16" borderId="7" xfId="0" applyFont="1" applyFill="1" applyBorder="1" applyAlignment="1">
      <alignment horizontal="center" vertical="center"/>
    </xf>
    <xf numFmtId="2" fontId="46" fillId="16" borderId="7" xfId="0" applyNumberFormat="1" applyFont="1" applyFill="1" applyBorder="1" applyAlignment="1">
      <alignment horizontal="center" vertical="center"/>
    </xf>
    <xf numFmtId="10" fontId="46" fillId="16" borderId="7" xfId="4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0" fontId="0" fillId="8" borderId="9" xfId="0" applyFill="1" applyBorder="1"/>
    <xf numFmtId="2" fontId="32" fillId="3" borderId="23" xfId="0" applyNumberFormat="1" applyFont="1" applyFill="1" applyBorder="1" applyAlignment="1">
      <alignment horizontal="center"/>
    </xf>
    <xf numFmtId="1" fontId="0" fillId="17" borderId="0" xfId="0" applyNumberFormat="1" applyFill="1" applyAlignment="1">
      <alignment horizontal="center"/>
    </xf>
    <xf numFmtId="2" fontId="14" fillId="0" borderId="0" xfId="0" applyNumberFormat="1" applyFont="1" applyFill="1"/>
    <xf numFmtId="2" fontId="47" fillId="0" borderId="0" xfId="0" applyNumberFormat="1" applyFont="1" applyFill="1"/>
    <xf numFmtId="2" fontId="14" fillId="2" borderId="0" xfId="0" applyNumberFormat="1" applyFont="1" applyFill="1"/>
    <xf numFmtId="10" fontId="14" fillId="2" borderId="0" xfId="0" applyNumberFormat="1" applyFont="1" applyFill="1"/>
    <xf numFmtId="10" fontId="14" fillId="2" borderId="0" xfId="0" applyNumberFormat="1" applyFont="1" applyFill="1" applyBorder="1"/>
    <xf numFmtId="1" fontId="17" fillId="2" borderId="7" xfId="0" applyNumberFormat="1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9" fillId="3" borderId="0" xfId="0" applyFont="1" applyFill="1" applyAlignment="1">
      <alignment horizontal="left" vertical="top" wrapText="1"/>
    </xf>
    <xf numFmtId="0" fontId="36" fillId="13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10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1" fontId="35" fillId="2" borderId="7" xfId="0" applyNumberFormat="1" applyFont="1" applyFill="1" applyBorder="1" applyAlignment="1">
      <alignment horizontal="center" vertical="center"/>
    </xf>
    <xf numFmtId="1" fontId="35" fillId="2" borderId="10" xfId="0" applyNumberFormat="1" applyFont="1" applyFill="1" applyBorder="1" applyAlignment="1">
      <alignment horizontal="center" vertical="center"/>
    </xf>
    <xf numFmtId="1" fontId="17" fillId="0" borderId="1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0" fontId="14" fillId="0" borderId="37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7" fillId="0" borderId="37" xfId="0" applyFont="1" applyFill="1" applyBorder="1" applyAlignment="1">
      <alignment horizontal="center" vertical="center"/>
    </xf>
    <xf numFmtId="2" fontId="17" fillId="2" borderId="18" xfId="0" applyNumberFormat="1" applyFont="1" applyFill="1" applyBorder="1" applyAlignment="1">
      <alignment horizontal="center" vertical="center"/>
    </xf>
  </cellXfs>
  <cellStyles count="17">
    <cellStyle name="Comma" xfId="16" builtinId="3"/>
    <cellStyle name="Comma 6" xfId="3" xr:uid="{02CA124B-6531-4C46-986F-9EFBE4DBF77A}"/>
    <cellStyle name="Heading 1 2" xfId="1" xr:uid="{61D1FBD4-9DBC-4C82-8A84-87AB8876449B}"/>
    <cellStyle name="Hyperlink" xfId="14" builtinId="8"/>
    <cellStyle name="Hyperlink 2" xfId="12" xr:uid="{8FCA0BB2-7D19-49DB-81A7-B82D7E4D54DC}"/>
    <cellStyle name="Normal" xfId="0" builtinId="0"/>
    <cellStyle name="Normal 2" xfId="2" xr:uid="{72748899-457E-4E41-8895-0861808765D1}"/>
    <cellStyle name="Normal 2 2 2" xfId="13" xr:uid="{32A5B143-38E8-4AAA-AC9A-A92CBB93226C}"/>
    <cellStyle name="Normal 3" xfId="11" xr:uid="{9F0CFD32-A9FA-4142-9BC0-DD2B43550F7E}"/>
    <cellStyle name="Normal 4" xfId="7" xr:uid="{7516C040-AADD-4652-B690-4BFE26206DD2}"/>
    <cellStyle name="Normal 5" xfId="5" xr:uid="{E5E0F8B5-F405-4334-8397-96451E09C89B}"/>
    <cellStyle name="Normal 7" xfId="9" xr:uid="{B56B1134-0898-4EE7-A3F3-F904E40E2561}"/>
    <cellStyle name="Normal 7 2" xfId="15" xr:uid="{AA6E93A3-051E-4D80-BF58-18D6D1A98C42}"/>
    <cellStyle name="Percent" xfId="4" builtinId="5"/>
    <cellStyle name="Percent 2" xfId="6" xr:uid="{DF55F27F-5369-4E77-B1B7-6BD380D52C28}"/>
    <cellStyle name="Percent 3" xfId="10" xr:uid="{947D1FC9-BE73-4292-88D0-3AB6DD40A352}"/>
    <cellStyle name="Style 34" xfId="8" xr:uid="{8C627648-1928-484A-92FA-64DE00E2E56B}"/>
  </cellStyles>
  <dxfs count="0"/>
  <tableStyles count="0" defaultTableStyle="TableStyleMedium2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666750</xdr:colOff>
      <xdr:row>24</xdr:row>
      <xdr:rowOff>90227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D027F8-801A-424F-A69F-491C36A39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10550" cy="4662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994E93-A531-490C-A98C-286EC135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is.com/explore/resources/news/2018/10/04/10263759/chemical-profile-europe-epoxy-resins/" TargetMode="External"/><Relationship Id="rId2" Type="http://schemas.openxmlformats.org/officeDocument/2006/relationships/hyperlink" Target="http://pdf.dfcfw.com/pdf/H3_AP201803291114112027_1.pdf" TargetMode="External"/><Relationship Id="rId1" Type="http://schemas.openxmlformats.org/officeDocument/2006/relationships/hyperlink" Target="https://www.asahi-kasei.com/ir/library/presentation/pdf/140225eng.pdf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www.npc.com.tw/j2npc/enus/proddoc/Epoxy%20Resin/NAN%20YA%20EPOXY%20CATALOG?docid=F000000360&amp;pdid=F00000036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D0D9-B234-4610-AF11-0574EF5D2794}">
  <dimension ref="A1"/>
  <sheetViews>
    <sheetView zoomScaleNormal="100" workbookViewId="0">
      <selection activeCell="N13" sqref="N13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C23F-A7E5-46B1-BD68-927DEBC2A317}">
  <dimension ref="A1:BB126"/>
  <sheetViews>
    <sheetView topLeftCell="A102" zoomScale="84" zoomScaleNormal="84" workbookViewId="0">
      <selection activeCell="V102" sqref="V102:AK104"/>
    </sheetView>
  </sheetViews>
  <sheetFormatPr defaultColWidth="9" defaultRowHeight="12.75"/>
  <cols>
    <col min="1" max="2" width="11.5703125" style="28" bestFit="1" customWidth="1"/>
    <col min="3" max="3" width="21.42578125" style="28" bestFit="1" customWidth="1"/>
    <col min="4" max="17" width="7.85546875" style="94" bestFit="1" customWidth="1"/>
    <col min="18" max="19" width="7.85546875" style="73" bestFit="1" customWidth="1"/>
    <col min="20" max="20" width="7.140625" style="73" bestFit="1" customWidth="1"/>
    <col min="21" max="21" width="6.42578125" style="47" bestFit="1" customWidth="1"/>
    <col min="22" max="37" width="9.7109375" style="47" bestFit="1" customWidth="1"/>
    <col min="38" max="16384" width="9" style="47"/>
  </cols>
  <sheetData>
    <row r="1" spans="1:37" s="28" customFormat="1">
      <c r="A1" s="29" t="s">
        <v>31</v>
      </c>
      <c r="B1" s="29" t="s">
        <v>15</v>
      </c>
      <c r="C1" s="30" t="s">
        <v>373</v>
      </c>
      <c r="D1" s="41">
        <v>2015</v>
      </c>
      <c r="E1" s="41">
        <v>2016</v>
      </c>
      <c r="F1" s="42">
        <v>2017</v>
      </c>
      <c r="G1" s="42">
        <v>2018</v>
      </c>
      <c r="H1" s="42" t="s">
        <v>11</v>
      </c>
      <c r="I1" s="42" t="s">
        <v>1</v>
      </c>
      <c r="J1" s="42" t="s">
        <v>2</v>
      </c>
      <c r="K1" s="42" t="s">
        <v>3</v>
      </c>
      <c r="L1" s="42" t="s">
        <v>4</v>
      </c>
      <c r="M1" s="42" t="s">
        <v>5</v>
      </c>
      <c r="N1" s="42" t="s">
        <v>6</v>
      </c>
      <c r="O1" s="42" t="s">
        <v>7</v>
      </c>
      <c r="P1" s="42" t="s">
        <v>8</v>
      </c>
      <c r="Q1" s="42" t="s">
        <v>9</v>
      </c>
      <c r="R1" s="50" t="s">
        <v>10</v>
      </c>
      <c r="S1" s="43" t="s">
        <v>16</v>
      </c>
      <c r="T1" s="245"/>
      <c r="U1" s="47"/>
      <c r="V1" s="30">
        <v>2015</v>
      </c>
      <c r="W1" s="49">
        <v>2016</v>
      </c>
      <c r="X1" s="33">
        <v>2017</v>
      </c>
      <c r="Y1" s="33">
        <v>2018</v>
      </c>
      <c r="Z1" s="33" t="s">
        <v>11</v>
      </c>
      <c r="AA1" s="33" t="s">
        <v>1</v>
      </c>
      <c r="AB1" s="33" t="s">
        <v>2</v>
      </c>
      <c r="AC1" s="33" t="s">
        <v>3</v>
      </c>
      <c r="AD1" s="33" t="s">
        <v>4</v>
      </c>
      <c r="AE1" s="33" t="s">
        <v>5</v>
      </c>
      <c r="AF1" s="33" t="s">
        <v>6</v>
      </c>
      <c r="AG1" s="33" t="s">
        <v>7</v>
      </c>
      <c r="AH1" s="33" t="s">
        <v>8</v>
      </c>
      <c r="AI1" s="33" t="s">
        <v>9</v>
      </c>
      <c r="AJ1" s="33" t="s">
        <v>10</v>
      </c>
      <c r="AK1" s="31" t="s">
        <v>16</v>
      </c>
    </row>
    <row r="2" spans="1:37" s="28" customFormat="1" ht="15">
      <c r="A2" s="32" t="s">
        <v>32</v>
      </c>
      <c r="B2" s="32" t="s">
        <v>33</v>
      </c>
      <c r="C2" s="95" t="s">
        <v>370</v>
      </c>
      <c r="D2" s="34">
        <f>ROUND(V2*' Demand-Supply Gap'!D$8,2)</f>
        <v>26.67</v>
      </c>
      <c r="E2" s="34">
        <f>ROUND(W2*' Demand-Supply Gap'!E$8,2)</f>
        <v>29.72</v>
      </c>
      <c r="F2" s="34">
        <f>ROUND(X2*' Demand-Supply Gap'!F$8,2)</f>
        <v>32.67</v>
      </c>
      <c r="G2" s="34">
        <f>ROUND(Y2*' Demand-Supply Gap'!G$8,2)</f>
        <v>36.32</v>
      </c>
      <c r="H2" s="34">
        <f>ROUND(Z2*' Demand-Supply Gap'!H$8,2)</f>
        <v>40.880000000000003</v>
      </c>
      <c r="I2" s="34">
        <f>ROUND(AA2*' Demand-Supply Gap'!I$8,2)</f>
        <v>47.16</v>
      </c>
      <c r="J2" s="34">
        <f>ROUND(AB2*' Demand-Supply Gap'!J$8,2)</f>
        <v>40.74</v>
      </c>
      <c r="K2" s="34">
        <f>ROUND(AC2*' Demand-Supply Gap'!K$8,2)</f>
        <v>45.09</v>
      </c>
      <c r="L2" s="34">
        <f>ROUND(AD2*' Demand-Supply Gap'!L$8,2)</f>
        <v>49.51</v>
      </c>
      <c r="M2" s="34">
        <f>ROUND(AE2*' Demand-Supply Gap'!M$8,2)</f>
        <v>54.3</v>
      </c>
      <c r="N2" s="34">
        <f>ROUND(AF2*' Demand-Supply Gap'!N$8,2)</f>
        <v>59.41</v>
      </c>
      <c r="O2" s="34">
        <f>ROUND(AG2*' Demand-Supply Gap'!O$8,2)</f>
        <v>64.77</v>
      </c>
      <c r="P2" s="34">
        <f>ROUND(AH2*' Demand-Supply Gap'!P$8,2)</f>
        <v>70.55</v>
      </c>
      <c r="Q2" s="34">
        <f>ROUND(AI2*' Demand-Supply Gap'!Q$8,2)</f>
        <v>76.650000000000006</v>
      </c>
      <c r="R2" s="34">
        <f>ROUND(AJ2*' Demand-Supply Gap'!R$8,2)</f>
        <v>83.1</v>
      </c>
      <c r="S2" s="34">
        <f>ROUND(AK2*' Demand-Supply Gap'!S$8,2)</f>
        <v>89.97</v>
      </c>
      <c r="T2" s="246"/>
      <c r="U2" s="160"/>
      <c r="V2" s="479">
        <v>0.45330000000000004</v>
      </c>
      <c r="W2" s="479">
        <v>0.45419333333333334</v>
      </c>
      <c r="X2" s="479">
        <v>0.45508666666666669</v>
      </c>
      <c r="Y2" s="479">
        <v>0.45598</v>
      </c>
      <c r="Z2" s="479">
        <v>0.45687333333333335</v>
      </c>
      <c r="AA2" s="479">
        <v>0.45776666666666666</v>
      </c>
      <c r="AB2" s="479">
        <v>0.45866000000000001</v>
      </c>
      <c r="AC2" s="479">
        <v>0.45955333333333331</v>
      </c>
      <c r="AD2" s="479">
        <v>0.46044666666666667</v>
      </c>
      <c r="AE2" s="479">
        <v>0.46133999999999997</v>
      </c>
      <c r="AF2" s="479">
        <v>0.46223333333333333</v>
      </c>
      <c r="AG2" s="479">
        <v>0.46312666666666663</v>
      </c>
      <c r="AH2" s="479">
        <v>0.46401999999999999</v>
      </c>
      <c r="AI2" s="479">
        <v>0.46491333333333329</v>
      </c>
      <c r="AJ2" s="479">
        <v>0.46580666666666665</v>
      </c>
      <c r="AK2" s="479">
        <v>0.4667</v>
      </c>
    </row>
    <row r="3" spans="1:37" s="28" customFormat="1" ht="15">
      <c r="A3" s="32" t="s">
        <v>32</v>
      </c>
      <c r="B3" s="32" t="s">
        <v>33</v>
      </c>
      <c r="C3" s="95" t="s">
        <v>371</v>
      </c>
      <c r="D3" s="34">
        <f>ROUND(V3*' Demand-Supply Gap'!D$8,2)</f>
        <v>3.92</v>
      </c>
      <c r="E3" s="34">
        <f>ROUND(W3*' Demand-Supply Gap'!E$8,2)</f>
        <v>4.34</v>
      </c>
      <c r="F3" s="34">
        <f>ROUND(X3*' Demand-Supply Gap'!F$8,2)</f>
        <v>4.7300000000000004</v>
      </c>
      <c r="G3" s="34">
        <f>ROUND(Y3*' Demand-Supply Gap'!G$8,2)</f>
        <v>5.21</v>
      </c>
      <c r="H3" s="34">
        <f>ROUND(Z3*' Demand-Supply Gap'!H$8,2)</f>
        <v>5.81</v>
      </c>
      <c r="I3" s="34">
        <f>ROUND(AA3*' Demand-Supply Gap'!I$8,2)</f>
        <v>6.65</v>
      </c>
      <c r="J3" s="34">
        <f>ROUND(AB3*' Demand-Supply Gap'!J$8,2)</f>
        <v>5.69</v>
      </c>
      <c r="K3" s="34">
        <f>ROUND(AC3*' Demand-Supply Gap'!K$8,2)</f>
        <v>6.25</v>
      </c>
      <c r="L3" s="34">
        <f>ROUND(AD3*' Demand-Supply Gap'!L$8,2)</f>
        <v>6.8</v>
      </c>
      <c r="M3" s="34">
        <f>ROUND(AE3*' Demand-Supply Gap'!M$8,2)</f>
        <v>7.39</v>
      </c>
      <c r="N3" s="34">
        <f>ROUND(AF3*' Demand-Supply Gap'!N$8,2)</f>
        <v>8.02</v>
      </c>
      <c r="O3" s="34">
        <f>ROUND(AG3*' Demand-Supply Gap'!O$8,2)</f>
        <v>8.66</v>
      </c>
      <c r="P3" s="34">
        <f>ROUND(AH3*' Demand-Supply Gap'!P$8,2)</f>
        <v>9.35</v>
      </c>
      <c r="Q3" s="34">
        <f>ROUND(AI3*' Demand-Supply Gap'!Q$8,2)</f>
        <v>10.07</v>
      </c>
      <c r="R3" s="34">
        <f>ROUND(AJ3*' Demand-Supply Gap'!R$8,2)</f>
        <v>10.82</v>
      </c>
      <c r="S3" s="34">
        <f>ROUND(AK3*' Demand-Supply Gap'!S$8,2)</f>
        <v>11.61</v>
      </c>
      <c r="T3" s="246"/>
      <c r="U3" s="160"/>
      <c r="V3" s="479">
        <v>6.6699999999999995E-2</v>
      </c>
      <c r="W3" s="479">
        <v>6.6266666666666654E-2</v>
      </c>
      <c r="X3" s="479">
        <v>6.5833333333333327E-2</v>
      </c>
      <c r="Y3" s="479">
        <v>6.54E-2</v>
      </c>
      <c r="Z3" s="479">
        <v>6.4966666666666659E-2</v>
      </c>
      <c r="AA3" s="479">
        <v>6.4533333333333331E-2</v>
      </c>
      <c r="AB3" s="479">
        <v>6.4100000000000004E-2</v>
      </c>
      <c r="AC3" s="479">
        <v>6.3666666666666663E-2</v>
      </c>
      <c r="AD3" s="479">
        <v>6.3233333333333336E-2</v>
      </c>
      <c r="AE3" s="479">
        <v>6.2799999999999995E-2</v>
      </c>
      <c r="AF3" s="479">
        <v>6.2366666666666667E-2</v>
      </c>
      <c r="AG3" s="479">
        <v>6.193333333333334E-2</v>
      </c>
      <c r="AH3" s="479">
        <v>6.1500000000000006E-2</v>
      </c>
      <c r="AI3" s="479">
        <v>6.1066666666666672E-2</v>
      </c>
      <c r="AJ3" s="479">
        <v>6.0633333333333345E-2</v>
      </c>
      <c r="AK3" s="479">
        <v>6.020000000000001E-2</v>
      </c>
    </row>
    <row r="4" spans="1:37" s="28" customFormat="1" ht="15">
      <c r="A4" s="32" t="s">
        <v>32</v>
      </c>
      <c r="B4" s="32" t="s">
        <v>33</v>
      </c>
      <c r="C4" s="95" t="s">
        <v>372</v>
      </c>
      <c r="D4" s="34">
        <f>ROUND(V4*' Demand-Supply Gap'!D$8,2)</f>
        <v>28.24</v>
      </c>
      <c r="E4" s="34">
        <f>ROUND(W4*' Demand-Supply Gap'!E$8,2)</f>
        <v>31.38</v>
      </c>
      <c r="F4" s="34">
        <f>ROUND(X4*' Demand-Supply Gap'!F$8,2)</f>
        <v>34.39</v>
      </c>
      <c r="G4" s="34">
        <f>ROUND(Y4*' Demand-Supply Gap'!G$8,2)</f>
        <v>38.119999999999997</v>
      </c>
      <c r="H4" s="34">
        <f>ROUND(Z4*' Demand-Supply Gap'!H$8,2)</f>
        <v>42.78</v>
      </c>
      <c r="I4" s="34">
        <f>ROUND(AA4*' Demand-Supply Gap'!I$8,2)</f>
        <v>49.21</v>
      </c>
      <c r="J4" s="34">
        <f>ROUND(AB4*' Demand-Supply Gap'!J$8,2)</f>
        <v>42.39</v>
      </c>
      <c r="K4" s="34">
        <f>ROUND(AC4*' Demand-Supply Gap'!K$8,2)</f>
        <v>46.78</v>
      </c>
      <c r="L4" s="34">
        <f>ROUND(AD4*' Demand-Supply Gap'!L$8,2)</f>
        <v>51.22</v>
      </c>
      <c r="M4" s="34">
        <f>ROUND(AE4*' Demand-Supply Gap'!M$8,2)</f>
        <v>56.01</v>
      </c>
      <c r="N4" s="34">
        <f>ROUND(AF4*' Demand-Supply Gap'!N$8,2)</f>
        <v>61.1</v>
      </c>
      <c r="O4" s="34">
        <f>ROUND(AG4*' Demand-Supply Gap'!O$8,2)</f>
        <v>66.42</v>
      </c>
      <c r="P4" s="34">
        <f>ROUND(AH4*' Demand-Supply Gap'!P$8,2)</f>
        <v>72.14</v>
      </c>
      <c r="Q4" s="34">
        <f>ROUND(AI4*' Demand-Supply Gap'!Q$8,2)</f>
        <v>78.150000000000006</v>
      </c>
      <c r="R4" s="34">
        <f>ROUND(AJ4*' Demand-Supply Gap'!R$8,2)</f>
        <v>84.49</v>
      </c>
      <c r="S4" s="34">
        <f>ROUND(AK4*' Demand-Supply Gap'!S$8,2)</f>
        <v>91.21</v>
      </c>
      <c r="T4" s="246"/>
      <c r="U4" s="73"/>
      <c r="V4" s="479">
        <f>1-SUM(V2:V3)</f>
        <v>0.48</v>
      </c>
      <c r="W4" s="479">
        <f t="shared" ref="W4:AK4" si="0">1-SUM(W2:W3)</f>
        <v>0.47953999999999997</v>
      </c>
      <c r="X4" s="479">
        <f t="shared" si="0"/>
        <v>0.47907999999999995</v>
      </c>
      <c r="Y4" s="479">
        <f t="shared" si="0"/>
        <v>0.47862000000000005</v>
      </c>
      <c r="Z4" s="479">
        <f t="shared" si="0"/>
        <v>0.47816000000000003</v>
      </c>
      <c r="AA4" s="479">
        <f t="shared" si="0"/>
        <v>0.47770000000000001</v>
      </c>
      <c r="AB4" s="479">
        <f t="shared" si="0"/>
        <v>0.47724</v>
      </c>
      <c r="AC4" s="479">
        <f t="shared" si="0"/>
        <v>0.47677999999999998</v>
      </c>
      <c r="AD4" s="479">
        <f t="shared" si="0"/>
        <v>0.47631999999999997</v>
      </c>
      <c r="AE4" s="479">
        <f t="shared" si="0"/>
        <v>0.47586000000000006</v>
      </c>
      <c r="AF4" s="479">
        <f t="shared" si="0"/>
        <v>0.47540000000000004</v>
      </c>
      <c r="AG4" s="479">
        <f t="shared" si="0"/>
        <v>0.47494000000000003</v>
      </c>
      <c r="AH4" s="479">
        <f t="shared" si="0"/>
        <v>0.47448000000000001</v>
      </c>
      <c r="AI4" s="479">
        <f t="shared" si="0"/>
        <v>0.47402</v>
      </c>
      <c r="AJ4" s="479">
        <f t="shared" si="0"/>
        <v>0.47355999999999998</v>
      </c>
      <c r="AK4" s="479">
        <f t="shared" si="0"/>
        <v>0.47309999999999997</v>
      </c>
    </row>
    <row r="5" spans="1:37" s="93" customFormat="1" ht="15">
      <c r="A5" s="60" t="s">
        <v>32</v>
      </c>
      <c r="B5" s="60" t="s">
        <v>33</v>
      </c>
      <c r="C5" s="248" t="s">
        <v>60</v>
      </c>
      <c r="D5" s="61">
        <f>SUM(D2:D4)</f>
        <v>58.83</v>
      </c>
      <c r="E5" s="61">
        <f t="shared" ref="E5:S5" si="1">SUM(E2:E4)</f>
        <v>65.44</v>
      </c>
      <c r="F5" s="61">
        <f t="shared" si="1"/>
        <v>71.790000000000006</v>
      </c>
      <c r="G5" s="61">
        <f t="shared" si="1"/>
        <v>79.650000000000006</v>
      </c>
      <c r="H5" s="61">
        <f t="shared" si="1"/>
        <v>89.47</v>
      </c>
      <c r="I5" s="61">
        <f t="shared" si="1"/>
        <v>103.02</v>
      </c>
      <c r="J5" s="61">
        <f t="shared" si="1"/>
        <v>88.82</v>
      </c>
      <c r="K5" s="61">
        <f t="shared" si="1"/>
        <v>98.12</v>
      </c>
      <c r="L5" s="61">
        <f t="shared" si="1"/>
        <v>107.53</v>
      </c>
      <c r="M5" s="61">
        <f t="shared" si="1"/>
        <v>117.69999999999999</v>
      </c>
      <c r="N5" s="61">
        <f t="shared" si="1"/>
        <v>128.53</v>
      </c>
      <c r="O5" s="61">
        <f t="shared" si="1"/>
        <v>139.85</v>
      </c>
      <c r="P5" s="61">
        <f t="shared" si="1"/>
        <v>152.04</v>
      </c>
      <c r="Q5" s="61">
        <f t="shared" si="1"/>
        <v>164.87</v>
      </c>
      <c r="R5" s="61">
        <f t="shared" si="1"/>
        <v>178.40999999999997</v>
      </c>
      <c r="S5" s="61">
        <f t="shared" si="1"/>
        <v>192.79</v>
      </c>
      <c r="T5" s="247"/>
      <c r="U5" s="249"/>
      <c r="V5" s="480">
        <f>SUM(V2:V4)</f>
        <v>1</v>
      </c>
      <c r="W5" s="480">
        <f t="shared" ref="W5:AK5" si="2">SUM(W2:W4)</f>
        <v>1</v>
      </c>
      <c r="X5" s="480">
        <f t="shared" si="2"/>
        <v>1</v>
      </c>
      <c r="Y5" s="480">
        <f t="shared" si="2"/>
        <v>1</v>
      </c>
      <c r="Z5" s="480">
        <f t="shared" si="2"/>
        <v>1</v>
      </c>
      <c r="AA5" s="480">
        <f t="shared" si="2"/>
        <v>1</v>
      </c>
      <c r="AB5" s="480">
        <f t="shared" si="2"/>
        <v>1</v>
      </c>
      <c r="AC5" s="480">
        <f t="shared" si="2"/>
        <v>1</v>
      </c>
      <c r="AD5" s="480">
        <f t="shared" si="2"/>
        <v>1</v>
      </c>
      <c r="AE5" s="480">
        <f t="shared" si="2"/>
        <v>1</v>
      </c>
      <c r="AF5" s="480">
        <f t="shared" si="2"/>
        <v>1</v>
      </c>
      <c r="AG5" s="480">
        <f t="shared" si="2"/>
        <v>1</v>
      </c>
      <c r="AH5" s="480">
        <f t="shared" si="2"/>
        <v>1</v>
      </c>
      <c r="AI5" s="480">
        <f t="shared" si="2"/>
        <v>1</v>
      </c>
      <c r="AJ5" s="480">
        <f t="shared" si="2"/>
        <v>1</v>
      </c>
      <c r="AK5" s="480">
        <f t="shared" si="2"/>
        <v>1</v>
      </c>
    </row>
    <row r="6" spans="1:37" s="28" customFormat="1" ht="15">
      <c r="A6" s="32" t="s">
        <v>32</v>
      </c>
      <c r="B6" s="32" t="s">
        <v>35</v>
      </c>
      <c r="C6" s="95" t="s">
        <v>370</v>
      </c>
      <c r="D6" s="34">
        <f>V6*' Demand-Supply Gap'!D$22</f>
        <v>608.04570825392591</v>
      </c>
      <c r="E6" s="34">
        <f>W6*' Demand-Supply Gap'!E$22</f>
        <v>646.40021956705016</v>
      </c>
      <c r="F6" s="34">
        <f>X6*' Demand-Supply Gap'!F$22</f>
        <v>707.78616547007914</v>
      </c>
      <c r="G6" s="34">
        <f>Y6*' Demand-Supply Gap'!G$22</f>
        <v>740.06641283408214</v>
      </c>
      <c r="H6" s="34">
        <f>Z6*' Demand-Supply Gap'!H$22</f>
        <v>776.88725773544297</v>
      </c>
      <c r="I6" s="34">
        <f>AA6*' Demand-Supply Gap'!I$22</f>
        <v>796.95691741833332</v>
      </c>
      <c r="J6" s="34">
        <f>AB6*' Demand-Supply Gap'!J$22</f>
        <v>861.55070770749603</v>
      </c>
      <c r="K6" s="34">
        <f>AC6*' Demand-Supply Gap'!K$22</f>
        <v>939.48542685071732</v>
      </c>
      <c r="L6" s="34">
        <f>AD6*' Demand-Supply Gap'!L$22</f>
        <v>1009.4226901588954</v>
      </c>
      <c r="M6" s="34">
        <f>AE6*' Demand-Supply Gap'!M$22</f>
        <v>1084.1610489251757</v>
      </c>
      <c r="N6" s="34">
        <f>AF6*' Demand-Supply Gap'!N$22</f>
        <v>1159.5485425745817</v>
      </c>
      <c r="O6" s="34">
        <f>AG6*' Demand-Supply Gap'!O$22</f>
        <v>1237.5074248620799</v>
      </c>
      <c r="P6" s="34">
        <f>AH6*' Demand-Supply Gap'!P$22</f>
        <v>1318.1051324428975</v>
      </c>
      <c r="Q6" s="34">
        <f>AI6*' Demand-Supply Gap'!Q$22</f>
        <v>1403.1591560847737</v>
      </c>
      <c r="R6" s="34">
        <f>AJ6*' Demand-Supply Gap'!R$22</f>
        <v>1490.4697302500979</v>
      </c>
      <c r="S6" s="34">
        <f>AK6*' Demand-Supply Gap'!S$22</f>
        <v>1579.1835214607213</v>
      </c>
      <c r="T6" s="246"/>
      <c r="U6" s="249"/>
      <c r="V6" s="214">
        <v>0.50470000000000004</v>
      </c>
      <c r="W6" s="214">
        <v>0.50519333333333338</v>
      </c>
      <c r="X6" s="214">
        <v>0.50568666666666673</v>
      </c>
      <c r="Y6" s="214">
        <v>0.50617999999999996</v>
      </c>
      <c r="Z6" s="214">
        <v>0.50667333333333331</v>
      </c>
      <c r="AA6" s="214">
        <v>0.50716666666666665</v>
      </c>
      <c r="AB6" s="214">
        <v>0.50766</v>
      </c>
      <c r="AC6" s="214">
        <v>0.50815333333333335</v>
      </c>
      <c r="AD6" s="214">
        <v>0.50864666666666669</v>
      </c>
      <c r="AE6" s="214">
        <v>0.50914000000000004</v>
      </c>
      <c r="AF6" s="214">
        <v>0.50963333333333338</v>
      </c>
      <c r="AG6" s="214">
        <v>0.51012666666666662</v>
      </c>
      <c r="AH6" s="214">
        <v>0.51061999999999996</v>
      </c>
      <c r="AI6" s="214">
        <v>0.51111333333333331</v>
      </c>
      <c r="AJ6" s="214">
        <v>0.51160666666666665</v>
      </c>
      <c r="AK6" s="214">
        <v>0.5121</v>
      </c>
    </row>
    <row r="7" spans="1:37" s="28" customFormat="1" ht="15">
      <c r="A7" s="32" t="s">
        <v>32</v>
      </c>
      <c r="B7" s="32" t="s">
        <v>35</v>
      </c>
      <c r="C7" s="95" t="s">
        <v>371</v>
      </c>
      <c r="D7" s="34">
        <f>V7*' Demand-Supply Gap'!D$22</f>
        <v>109.87471486577778</v>
      </c>
      <c r="E7" s="34">
        <f>W7*' Demand-Supply Gap'!E$22</f>
        <v>115.88953909444494</v>
      </c>
      <c r="F7" s="34">
        <f>X7*' Demand-Supply Gap'!F$22</f>
        <v>125.89417616339902</v>
      </c>
      <c r="G7" s="34">
        <f>Y7*' Demand-Supply Gap'!G$22</f>
        <v>130.59135484282316</v>
      </c>
      <c r="H7" s="34">
        <f>Z7*' Demand-Supply Gap'!H$22</f>
        <v>135.99436950714247</v>
      </c>
      <c r="I7" s="34">
        <f>AA7*' Demand-Supply Gap'!I$22</f>
        <v>138.38712953133333</v>
      </c>
      <c r="J7" s="34">
        <f>AB7*' Demand-Supply Gap'!J$22</f>
        <v>148.39458275606401</v>
      </c>
      <c r="K7" s="34">
        <f>AC7*' Demand-Supply Gap'!K$22</f>
        <v>160.50246288456293</v>
      </c>
      <c r="L7" s="34">
        <f>AD7*' Demand-Supply Gap'!L$22</f>
        <v>171.03970717556652</v>
      </c>
      <c r="M7" s="34">
        <f>AE7*' Demand-Supply Gap'!M$22</f>
        <v>182.19118385127473</v>
      </c>
      <c r="N7" s="34">
        <f>AF7*' Demand-Supply Gap'!N$22</f>
        <v>193.24545009353352</v>
      </c>
      <c r="O7" s="34">
        <f>AG7*' Demand-Supply Gap'!O$22</f>
        <v>204.51807910199906</v>
      </c>
      <c r="P7" s="34">
        <f>AH7*' Demand-Supply Gap'!P$22</f>
        <v>216.01002209631756</v>
      </c>
      <c r="Q7" s="34">
        <f>AI7*' Demand-Supply Gap'!Q$22</f>
        <v>228.00627084018041</v>
      </c>
      <c r="R7" s="34">
        <f>AJ7*' Demand-Supply Gap'!R$22</f>
        <v>240.13457923159993</v>
      </c>
      <c r="S7" s="34">
        <f>AK7*' Demand-Supply Gap'!S$22</f>
        <v>252.24997472268501</v>
      </c>
      <c r="T7" s="246"/>
      <c r="U7" s="249"/>
      <c r="V7" s="212">
        <v>9.1200000000000003E-2</v>
      </c>
      <c r="W7" s="212">
        <v>9.0573333333333339E-2</v>
      </c>
      <c r="X7" s="212">
        <v>8.9946666666666661E-2</v>
      </c>
      <c r="Y7" s="212">
        <v>8.9319999999999997E-2</v>
      </c>
      <c r="Z7" s="212">
        <v>8.8693333333333332E-2</v>
      </c>
      <c r="AA7" s="212">
        <v>8.8066666666666668E-2</v>
      </c>
      <c r="AB7" s="212">
        <v>8.7440000000000004E-2</v>
      </c>
      <c r="AC7" s="212">
        <v>8.6813333333333326E-2</v>
      </c>
      <c r="AD7" s="212">
        <v>8.6186666666666661E-2</v>
      </c>
      <c r="AE7" s="212">
        <v>8.5559999999999997E-2</v>
      </c>
      <c r="AF7" s="212">
        <v>8.4933333333333333E-2</v>
      </c>
      <c r="AG7" s="212">
        <v>8.4306666666666669E-2</v>
      </c>
      <c r="AH7" s="212">
        <v>8.3680000000000004E-2</v>
      </c>
      <c r="AI7" s="212">
        <v>8.3053333333333326E-2</v>
      </c>
      <c r="AJ7" s="212">
        <v>8.2426666666666662E-2</v>
      </c>
      <c r="AK7" s="212">
        <v>8.1799999999999998E-2</v>
      </c>
    </row>
    <row r="8" spans="1:37" s="28" customFormat="1" ht="15">
      <c r="A8" s="32" t="s">
        <v>32</v>
      </c>
      <c r="B8" s="32" t="s">
        <v>35</v>
      </c>
      <c r="C8" s="95" t="s">
        <v>372</v>
      </c>
      <c r="D8" s="34">
        <f>V8*' Demand-Supply Gap'!D$22</f>
        <v>486.8461872506665</v>
      </c>
      <c r="E8" s="34">
        <f>W8*' Demand-Supply Gap'!E$22</f>
        <v>517.22083048665286</v>
      </c>
      <c r="F8" s="34">
        <f>X8*' Demand-Supply Gap'!F$22</f>
        <v>565.9732623177415</v>
      </c>
      <c r="G8" s="34">
        <f>Y8*' Demand-Supply Gap'!G$22</f>
        <v>591.40397485358233</v>
      </c>
      <c r="H8" s="34">
        <f>Z8*' Demand-Supply Gap'!H$22</f>
        <v>620.42831157817295</v>
      </c>
      <c r="I8" s="34">
        <f>AA8*' Demand-Supply Gap'!I$22</f>
        <v>636.04652305033346</v>
      </c>
      <c r="J8" s="34">
        <f>AB8*' Demand-Supply Gap'!J$22</f>
        <v>687.15652513644011</v>
      </c>
      <c r="K8" s="34">
        <f>AC8*' Demand-Supply Gap'!K$22</f>
        <v>748.83482817935976</v>
      </c>
      <c r="L8" s="34">
        <f>AD8*' Demand-Supply Gap'!L$22</f>
        <v>804.06390807511264</v>
      </c>
      <c r="M8" s="34">
        <f>AE8*' Demand-Supply Gap'!M$22</f>
        <v>863.04449292802303</v>
      </c>
      <c r="N8" s="34">
        <f>AF8*' Demand-Supply Gap'!N$22</f>
        <v>922.46640874711466</v>
      </c>
      <c r="O8" s="34">
        <f>AG8*' Demand-Supply Gap'!O$22</f>
        <v>983.85713602483906</v>
      </c>
      <c r="P8" s="34">
        <f>AH8*' Demand-Supply Gap'!P$22</f>
        <v>1047.2665626729927</v>
      </c>
      <c r="Q8" s="34">
        <f>AI8*' Demand-Supply Gap'!Q$22</f>
        <v>1114.1340293302285</v>
      </c>
      <c r="R8" s="34">
        <f>AJ8*' Demand-Supply Gap'!R$22</f>
        <v>1182.7074734963021</v>
      </c>
      <c r="S8" s="34">
        <f>AK8*' Demand-Supply Gap'!S$22</f>
        <v>1252.3070260988068</v>
      </c>
      <c r="T8" s="246"/>
      <c r="U8" s="249"/>
      <c r="V8" s="212">
        <f>1-SUM(V6:V7)</f>
        <v>0.4040999999999999</v>
      </c>
      <c r="W8" s="212">
        <f t="shared" ref="W8" si="3">1-SUM(W6:W7)</f>
        <v>0.40423333333333322</v>
      </c>
      <c r="X8" s="212">
        <f t="shared" ref="X8" si="4">1-SUM(X6:X7)</f>
        <v>0.40436666666666665</v>
      </c>
      <c r="Y8" s="212">
        <f t="shared" ref="Y8" si="5">1-SUM(Y6:Y7)</f>
        <v>0.40450000000000008</v>
      </c>
      <c r="Z8" s="212">
        <f t="shared" ref="Z8" si="6">1-SUM(Z6:Z7)</f>
        <v>0.4046333333333334</v>
      </c>
      <c r="AA8" s="212">
        <f t="shared" ref="AA8" si="7">1-SUM(AA6:AA7)</f>
        <v>0.40476666666666672</v>
      </c>
      <c r="AB8" s="212">
        <f t="shared" ref="AB8" si="8">1-SUM(AB6:AB7)</f>
        <v>0.40490000000000004</v>
      </c>
      <c r="AC8" s="212">
        <f t="shared" ref="AC8" si="9">1-SUM(AC6:AC7)</f>
        <v>0.40503333333333336</v>
      </c>
      <c r="AD8" s="212">
        <f t="shared" ref="AD8" si="10">1-SUM(AD6:AD7)</f>
        <v>0.40516666666666667</v>
      </c>
      <c r="AE8" s="212">
        <f t="shared" ref="AE8" si="11">1-SUM(AE6:AE7)</f>
        <v>0.40529999999999999</v>
      </c>
      <c r="AF8" s="212">
        <f t="shared" ref="AF8" si="12">1-SUM(AF6:AF7)</f>
        <v>0.40543333333333331</v>
      </c>
      <c r="AG8" s="212">
        <f t="shared" ref="AG8" si="13">1-SUM(AG6:AG7)</f>
        <v>0.40556666666666674</v>
      </c>
      <c r="AH8" s="212">
        <f t="shared" ref="AH8" si="14">1-SUM(AH6:AH7)</f>
        <v>0.40570000000000006</v>
      </c>
      <c r="AI8" s="212">
        <f t="shared" ref="AI8" si="15">1-SUM(AI6:AI7)</f>
        <v>0.40583333333333338</v>
      </c>
      <c r="AJ8" s="212">
        <f t="shared" ref="AJ8" si="16">1-SUM(AJ6:AJ7)</f>
        <v>0.4059666666666667</v>
      </c>
      <c r="AK8" s="212">
        <f t="shared" ref="AK8" si="17">1-SUM(AK6:AK7)</f>
        <v>0.40610000000000002</v>
      </c>
    </row>
    <row r="9" spans="1:37" s="93" customFormat="1" ht="15">
      <c r="A9" s="60" t="s">
        <v>32</v>
      </c>
      <c r="B9" s="60" t="s">
        <v>35</v>
      </c>
      <c r="C9" s="248" t="s">
        <v>60</v>
      </c>
      <c r="D9" s="61">
        <f>SUM(D6:D8)</f>
        <v>1204.76661037037</v>
      </c>
      <c r="E9" s="61">
        <f t="shared" ref="E9:S9" si="18">SUM(E6:E8)</f>
        <v>1279.510589148148</v>
      </c>
      <c r="F9" s="61">
        <f t="shared" si="18"/>
        <v>1399.6536039512198</v>
      </c>
      <c r="G9" s="61">
        <f t="shared" si="18"/>
        <v>1462.0617425304877</v>
      </c>
      <c r="H9" s="61">
        <f t="shared" si="18"/>
        <v>1533.3099388207584</v>
      </c>
      <c r="I9" s="61">
        <f t="shared" si="18"/>
        <v>1571.39057</v>
      </c>
      <c r="J9" s="61">
        <f t="shared" si="18"/>
        <v>1697.1018156</v>
      </c>
      <c r="K9" s="61">
        <f t="shared" si="18"/>
        <v>1848.8227179146402</v>
      </c>
      <c r="L9" s="61">
        <f t="shared" si="18"/>
        <v>1984.5263054095744</v>
      </c>
      <c r="M9" s="61">
        <f t="shared" si="18"/>
        <v>2129.3967257044733</v>
      </c>
      <c r="N9" s="61">
        <f t="shared" si="18"/>
        <v>2275.2604014152298</v>
      </c>
      <c r="O9" s="61">
        <f t="shared" si="18"/>
        <v>2425.8826399889181</v>
      </c>
      <c r="P9" s="61">
        <f t="shared" si="18"/>
        <v>2581.3817172122076</v>
      </c>
      <c r="Q9" s="61">
        <f t="shared" si="18"/>
        <v>2745.2994562551826</v>
      </c>
      <c r="R9" s="61">
        <f t="shared" si="18"/>
        <v>2913.3117829779999</v>
      </c>
      <c r="S9" s="61">
        <f t="shared" si="18"/>
        <v>3083.7405222822131</v>
      </c>
      <c r="T9" s="247"/>
      <c r="U9" s="249"/>
      <c r="V9" s="250">
        <f>SUM(V6:V8)</f>
        <v>1</v>
      </c>
      <c r="W9" s="250">
        <f t="shared" ref="W9:AK9" si="19">SUM(W6:W8)</f>
        <v>1</v>
      </c>
      <c r="X9" s="250">
        <f t="shared" si="19"/>
        <v>1</v>
      </c>
      <c r="Y9" s="250">
        <f t="shared" si="19"/>
        <v>1</v>
      </c>
      <c r="Z9" s="250">
        <f t="shared" si="19"/>
        <v>1</v>
      </c>
      <c r="AA9" s="250">
        <f t="shared" si="19"/>
        <v>1</v>
      </c>
      <c r="AB9" s="250">
        <f t="shared" si="19"/>
        <v>1</v>
      </c>
      <c r="AC9" s="250">
        <f t="shared" si="19"/>
        <v>1</v>
      </c>
      <c r="AD9" s="250">
        <f t="shared" si="19"/>
        <v>1</v>
      </c>
      <c r="AE9" s="250">
        <f t="shared" si="19"/>
        <v>1</v>
      </c>
      <c r="AF9" s="250">
        <f t="shared" si="19"/>
        <v>1</v>
      </c>
      <c r="AG9" s="250">
        <f t="shared" si="19"/>
        <v>1</v>
      </c>
      <c r="AH9" s="250">
        <f t="shared" si="19"/>
        <v>1</v>
      </c>
      <c r="AI9" s="250">
        <f t="shared" si="19"/>
        <v>1</v>
      </c>
      <c r="AJ9" s="250">
        <f t="shared" si="19"/>
        <v>1</v>
      </c>
      <c r="AK9" s="250">
        <f t="shared" si="19"/>
        <v>1</v>
      </c>
    </row>
    <row r="10" spans="1:37" s="28" customFormat="1" ht="15">
      <c r="A10" s="32" t="s">
        <v>32</v>
      </c>
      <c r="B10" s="32" t="s">
        <v>43</v>
      </c>
      <c r="C10" s="95" t="s">
        <v>370</v>
      </c>
      <c r="D10" s="34">
        <f>(V10*' Demand-Supply Gap'!D$31)</f>
        <v>72.840832124500011</v>
      </c>
      <c r="E10" s="34">
        <f>(W10*' Demand-Supply Gap'!E$31)</f>
        <v>74.909345274180026</v>
      </c>
      <c r="F10" s="34">
        <f>(X10*' Demand-Supply Gap'!F$31)</f>
        <v>74.576832585416028</v>
      </c>
      <c r="G10" s="34">
        <f>(Y10*' Demand-Supply Gap'!G$31)</f>
        <v>72.148638974920019</v>
      </c>
      <c r="H10" s="34">
        <f>(Z10*' Demand-Supply Gap'!H$31)</f>
        <v>80.835921413400001</v>
      </c>
      <c r="I10" s="34">
        <f>(AA10*' Demand-Supply Gap'!I$31)</f>
        <v>80.850722544000007</v>
      </c>
      <c r="J10" s="34">
        <f>(AB10*' Demand-Supply Gap'!J$31)</f>
        <v>83.661232997649122</v>
      </c>
      <c r="K10" s="34">
        <f>(AC10*' Demand-Supply Gap'!K$31)</f>
        <v>86.85538047148593</v>
      </c>
      <c r="L10" s="34">
        <f>(AD10*' Demand-Supply Gap'!L$31)</f>
        <v>90.940221503332396</v>
      </c>
      <c r="M10" s="34">
        <f>(AE10*' Demand-Supply Gap'!M$31)</f>
        <v>96.30848837254733</v>
      </c>
      <c r="N10" s="34">
        <f>(AF10*' Demand-Supply Gap'!N$31)</f>
        <v>99.959254984006392</v>
      </c>
      <c r="O10" s="34">
        <f>(AG10*' Demand-Supply Gap'!O$31)</f>
        <v>104.07059915929443</v>
      </c>
      <c r="P10" s="34">
        <f>(AH10*' Demand-Supply Gap'!P$31)</f>
        <v>108.54878352679341</v>
      </c>
      <c r="Q10" s="34">
        <f>(AI10*' Demand-Supply Gap'!Q$31)</f>
        <v>113.40420349667349</v>
      </c>
      <c r="R10" s="34">
        <f>(AJ10*' Demand-Supply Gap'!R$31)</f>
        <v>118.73764500652274</v>
      </c>
      <c r="S10" s="34">
        <f>(AK10*' Demand-Supply Gap'!S$31)</f>
        <v>124.5475282017823</v>
      </c>
      <c r="T10" s="246"/>
      <c r="U10" s="252"/>
      <c r="V10" s="252">
        <v>0.50930000000000009</v>
      </c>
      <c r="W10" s="252">
        <v>0.51453000000000015</v>
      </c>
      <c r="X10" s="252">
        <v>0.50824100000000016</v>
      </c>
      <c r="Y10" s="252">
        <v>0.5113700000000001</v>
      </c>
      <c r="Z10" s="252">
        <v>0.5101</v>
      </c>
      <c r="AA10" s="252">
        <v>0.51147000000000009</v>
      </c>
      <c r="AB10" s="252">
        <v>0.51085866666666702</v>
      </c>
      <c r="AC10" s="252">
        <v>0.51089780952381014</v>
      </c>
      <c r="AD10" s="252">
        <v>0.51091263095238104</v>
      </c>
      <c r="AE10" s="252">
        <v>0.51092745238095305</v>
      </c>
      <c r="AF10" s="252">
        <v>0.51094227380952395</v>
      </c>
      <c r="AG10" s="252">
        <v>0.51095709523809596</v>
      </c>
      <c r="AH10" s="252">
        <v>0.51097191666666708</v>
      </c>
      <c r="AI10" s="252">
        <v>0.51098673809523798</v>
      </c>
      <c r="AJ10" s="252">
        <v>0.51100155952380999</v>
      </c>
      <c r="AK10" s="252">
        <v>0.51101638095238111</v>
      </c>
    </row>
    <row r="11" spans="1:37" s="28" customFormat="1" ht="15">
      <c r="A11" s="32" t="s">
        <v>32</v>
      </c>
      <c r="B11" s="32" t="s">
        <v>43</v>
      </c>
      <c r="C11" s="95" t="s">
        <v>371</v>
      </c>
      <c r="D11" s="34">
        <f>(V11*' Demand-Supply Gap'!D$31)</f>
        <v>9.8927947340500015</v>
      </c>
      <c r="E11" s="34">
        <f>(W11*' Demand-Supply Gap'!E$31)</f>
        <v>10.438652860199998</v>
      </c>
      <c r="F11" s="34">
        <f>(X11*' Demand-Supply Gap'!F$31)</f>
        <v>10.343362556239999</v>
      </c>
      <c r="G11" s="34">
        <f>(Y11*' Demand-Supply Gap'!G$31)</f>
        <v>10.106199053080005</v>
      </c>
      <c r="H11" s="34">
        <f>(Z11*' Demand-Supply Gap'!H$31)</f>
        <v>11.693555461860003</v>
      </c>
      <c r="I11" s="34">
        <f>(AA11*' Demand-Supply Gap'!I$31)</f>
        <v>11.749729616000002</v>
      </c>
      <c r="J11" s="34">
        <f>(AB11*' Demand-Supply Gap'!J$31)</f>
        <v>11.245804847424001</v>
      </c>
      <c r="K11" s="34">
        <f>(AC11*' Demand-Supply Gap'!K$31)</f>
        <v>12.309361569698231</v>
      </c>
      <c r="L11" s="34">
        <f>(AD11*' Demand-Supply Gap'!L$31)</f>
        <v>12.932781893084069</v>
      </c>
      <c r="M11" s="34">
        <f>(AE11*' Demand-Supply Gap'!M$31)</f>
        <v>13.743344293833051</v>
      </c>
      <c r="N11" s="34">
        <f>(AF11*' Demand-Supply Gap'!N$31)</f>
        <v>14.313228064898359</v>
      </c>
      <c r="O11" s="34">
        <f>(AG11*' Demand-Supply Gap'!O$31)</f>
        <v>14.952857631964495</v>
      </c>
      <c r="P11" s="34">
        <f>(AH11*' Demand-Supply Gap'!P$31)</f>
        <v>15.649394707162541</v>
      </c>
      <c r="Q11" s="34">
        <f>(AI11*' Demand-Supply Gap'!Q$31)</f>
        <v>16.404881167202998</v>
      </c>
      <c r="R11" s="34">
        <f>(AJ11*' Demand-Supply Gap'!R$31)</f>
        <v>17.23449914897369</v>
      </c>
      <c r="S11" s="34">
        <f>(AK11*' Demand-Supply Gap'!S$31)</f>
        <v>18.138719705192671</v>
      </c>
      <c r="T11" s="246"/>
      <c r="U11" s="249"/>
      <c r="V11" s="212">
        <v>6.9170000000000009E-2</v>
      </c>
      <c r="W11" s="212">
        <v>7.1699999999999986E-2</v>
      </c>
      <c r="X11" s="212">
        <v>7.0489999999999997E-2</v>
      </c>
      <c r="Y11" s="212">
        <v>7.1630000000000027E-2</v>
      </c>
      <c r="Z11" s="212">
        <v>7.3790000000000022E-2</v>
      </c>
      <c r="AA11" s="212">
        <v>7.4330000000000007E-2</v>
      </c>
      <c r="AB11" s="212">
        <v>6.8670000000000009E-2</v>
      </c>
      <c r="AC11" s="212">
        <v>7.2405714285714018E-2</v>
      </c>
      <c r="AD11" s="212">
        <v>7.2657857142856996E-2</v>
      </c>
      <c r="AE11" s="212">
        <v>7.291000000000003E-2</v>
      </c>
      <c r="AF11" s="212">
        <v>7.3162142857143009E-2</v>
      </c>
      <c r="AG11" s="212">
        <v>7.3414285714285987E-2</v>
      </c>
      <c r="AH11" s="212">
        <v>7.3666428571429021E-2</v>
      </c>
      <c r="AI11" s="212">
        <v>7.3918571428571E-2</v>
      </c>
      <c r="AJ11" s="212">
        <v>7.4170714285713979E-2</v>
      </c>
      <c r="AK11" s="212">
        <v>7.4422857142857013E-2</v>
      </c>
    </row>
    <row r="12" spans="1:37" s="28" customFormat="1" ht="15">
      <c r="A12" s="32" t="s">
        <v>32</v>
      </c>
      <c r="B12" s="32" t="s">
        <v>43</v>
      </c>
      <c r="C12" s="95" t="s">
        <v>372</v>
      </c>
      <c r="D12" s="34">
        <f>(V12*' Demand-Supply Gap'!D$31)</f>
        <v>60.287838141449996</v>
      </c>
      <c r="E12" s="34">
        <f>(W12*' Demand-Supply Gap'!E$31)</f>
        <v>60.239907865619983</v>
      </c>
      <c r="F12" s="34">
        <f>(X12*' Demand-Supply Gap'!F$31)</f>
        <v>61.814980858343979</v>
      </c>
      <c r="G12" s="34">
        <f>(Y12*' Demand-Supply Gap'!G$31)</f>
        <v>58.834077971999982</v>
      </c>
      <c r="H12" s="34">
        <f>(Z12*' Demand-Supply Gap'!H$31)</f>
        <v>65.941257124739991</v>
      </c>
      <c r="I12" s="34">
        <f>(AA12*' Demand-Supply Gap'!I$31)</f>
        <v>65.474747839999978</v>
      </c>
      <c r="J12" s="34">
        <f>(AB12*' Demand-Supply Gap'!J$31)</f>
        <v>68.858869354926867</v>
      </c>
      <c r="K12" s="34">
        <f>(AC12*' Demand-Supply Gap'!K$31)</f>
        <v>70.84064622313582</v>
      </c>
      <c r="L12" s="34">
        <f>(AD12*' Demand-Supply Gap'!L$31)</f>
        <v>74.122638116326556</v>
      </c>
      <c r="M12" s="34">
        <f>(AE12*' Demand-Supply Gap'!M$31)</f>
        <v>78.445551695614469</v>
      </c>
      <c r="N12" s="34">
        <f>(AF12*' Demand-Supply Gap'!N$31)</f>
        <v>81.364597904922476</v>
      </c>
      <c r="O12" s="34">
        <f>(AG12*' Demand-Supply Gap'!O$31)</f>
        <v>84.654308189770603</v>
      </c>
      <c r="P12" s="34">
        <f>(AH12*' Demand-Supply Gap'!P$31)</f>
        <v>88.237730641257826</v>
      </c>
      <c r="Q12" s="34">
        <f>(AI12*' Demand-Supply Gap'!Q$31)</f>
        <v>92.122709338059323</v>
      </c>
      <c r="R12" s="34">
        <f>(AJ12*' Demand-Supply Gap'!R$31)</f>
        <v>96.390444164530393</v>
      </c>
      <c r="S12" s="34">
        <f>(AK12*' Demand-Supply Gap'!S$31)</f>
        <v>101.03887098190116</v>
      </c>
      <c r="T12" s="246"/>
      <c r="U12" s="249"/>
      <c r="V12" s="212">
        <f>1-SUM(V10:V11)</f>
        <v>0.42152999999999996</v>
      </c>
      <c r="W12" s="212">
        <f t="shared" ref="W12" si="20">1-SUM(W10:W11)</f>
        <v>0.41376999999999986</v>
      </c>
      <c r="X12" s="212">
        <f t="shared" ref="X12" si="21">1-SUM(X10:X11)</f>
        <v>0.42126899999999989</v>
      </c>
      <c r="Y12" s="212">
        <f t="shared" ref="Y12" si="22">1-SUM(Y10:Y11)</f>
        <v>0.41699999999999982</v>
      </c>
      <c r="Z12" s="212">
        <f t="shared" ref="Z12" si="23">1-SUM(Z10:Z11)</f>
        <v>0.41610999999999998</v>
      </c>
      <c r="AA12" s="212">
        <f t="shared" ref="AA12" si="24">1-SUM(AA10:AA11)</f>
        <v>0.4141999999999999</v>
      </c>
      <c r="AB12" s="212">
        <f t="shared" ref="AB12" si="25">1-SUM(AB10:AB11)</f>
        <v>0.42047133333333298</v>
      </c>
      <c r="AC12" s="212">
        <f t="shared" ref="AC12" si="26">1-SUM(AC10:AC11)</f>
        <v>0.4166964761904759</v>
      </c>
      <c r="AD12" s="212">
        <f t="shared" ref="AD12" si="27">1-SUM(AD10:AD11)</f>
        <v>0.41642951190476196</v>
      </c>
      <c r="AE12" s="212">
        <f t="shared" ref="AE12" si="28">1-SUM(AE10:AE11)</f>
        <v>0.41616254761904692</v>
      </c>
      <c r="AF12" s="212">
        <f t="shared" ref="AF12" si="29">1-SUM(AF10:AF11)</f>
        <v>0.4158955833333331</v>
      </c>
      <c r="AG12" s="212">
        <f t="shared" ref="AG12" si="30">1-SUM(AG10:AG11)</f>
        <v>0.41562861904761805</v>
      </c>
      <c r="AH12" s="212">
        <f t="shared" ref="AH12" si="31">1-SUM(AH10:AH11)</f>
        <v>0.4153616547619039</v>
      </c>
      <c r="AI12" s="212">
        <f t="shared" ref="AI12" si="32">1-SUM(AI10:AI11)</f>
        <v>0.41509469047619096</v>
      </c>
      <c r="AJ12" s="212">
        <f t="shared" ref="AJ12" si="33">1-SUM(AJ10:AJ11)</f>
        <v>0.41482772619047603</v>
      </c>
      <c r="AK12" s="212">
        <f t="shared" ref="AK12" si="34">1-SUM(AK10:AK11)</f>
        <v>0.41456076190476188</v>
      </c>
    </row>
    <row r="13" spans="1:37" s="93" customFormat="1" ht="15">
      <c r="A13" s="60" t="s">
        <v>32</v>
      </c>
      <c r="B13" s="60" t="s">
        <v>43</v>
      </c>
      <c r="C13" s="248" t="s">
        <v>60</v>
      </c>
      <c r="D13" s="61">
        <f>SUM(D10:D12)</f>
        <v>143.02146500000001</v>
      </c>
      <c r="E13" s="61">
        <f t="shared" ref="E13" si="35">SUM(E10:E12)</f>
        <v>145.587906</v>
      </c>
      <c r="F13" s="61">
        <f t="shared" ref="F13" si="36">SUM(F10:F12)</f>
        <v>146.735176</v>
      </c>
      <c r="G13" s="61">
        <f t="shared" ref="G13" si="37">SUM(G10:G12)</f>
        <v>141.08891600000001</v>
      </c>
      <c r="H13" s="61">
        <f t="shared" ref="H13" si="38">SUM(H10:H12)</f>
        <v>158.47073399999999</v>
      </c>
      <c r="I13" s="61">
        <f t="shared" ref="I13" si="39">SUM(I10:I12)</f>
        <v>158.0752</v>
      </c>
      <c r="J13" s="61">
        <f t="shared" ref="J13" si="40">SUM(J10:J12)</f>
        <v>163.76590719999999</v>
      </c>
      <c r="K13" s="61">
        <f t="shared" ref="K13" si="41">SUM(K10:K12)</f>
        <v>170.00538826431998</v>
      </c>
      <c r="L13" s="61">
        <f t="shared" ref="L13" si="42">SUM(L10:L12)</f>
        <v>177.99564151274302</v>
      </c>
      <c r="M13" s="61">
        <f t="shared" ref="M13" si="43">SUM(M10:M12)</f>
        <v>188.49738436199485</v>
      </c>
      <c r="N13" s="61">
        <f t="shared" ref="N13" si="44">SUM(N10:N12)</f>
        <v>195.63708095382722</v>
      </c>
      <c r="O13" s="61">
        <f t="shared" ref="O13" si="45">SUM(O10:O12)</f>
        <v>203.67776498102953</v>
      </c>
      <c r="P13" s="61">
        <f t="shared" ref="P13" si="46">SUM(P10:P12)</f>
        <v>212.43590887521378</v>
      </c>
      <c r="Q13" s="61">
        <f t="shared" ref="Q13" si="47">SUM(Q10:Q12)</f>
        <v>221.93179400193583</v>
      </c>
      <c r="R13" s="61">
        <f t="shared" ref="R13" si="48">SUM(R10:R12)</f>
        <v>232.36258832002682</v>
      </c>
      <c r="S13" s="61">
        <f t="shared" ref="S13" si="49">SUM(S10:S12)</f>
        <v>243.72511888887612</v>
      </c>
      <c r="T13" s="247"/>
      <c r="U13" s="249"/>
      <c r="V13" s="250">
        <f>SUM(V10:V12)</f>
        <v>1</v>
      </c>
      <c r="W13" s="250">
        <f t="shared" ref="W13" si="50">SUM(W10:W12)</f>
        <v>1</v>
      </c>
      <c r="X13" s="250">
        <f t="shared" ref="X13" si="51">SUM(X10:X12)</f>
        <v>1</v>
      </c>
      <c r="Y13" s="250">
        <f t="shared" ref="Y13" si="52">SUM(Y10:Y12)</f>
        <v>1</v>
      </c>
      <c r="Z13" s="250">
        <f t="shared" ref="Z13" si="53">SUM(Z10:Z12)</f>
        <v>1</v>
      </c>
      <c r="AA13" s="250">
        <f t="shared" ref="AA13" si="54">SUM(AA10:AA12)</f>
        <v>1</v>
      </c>
      <c r="AB13" s="250">
        <f t="shared" ref="AB13" si="55">SUM(AB10:AB12)</f>
        <v>1</v>
      </c>
      <c r="AC13" s="250">
        <f t="shared" ref="AC13" si="56">SUM(AC10:AC12)</f>
        <v>1</v>
      </c>
      <c r="AD13" s="250">
        <f t="shared" ref="AD13" si="57">SUM(AD10:AD12)</f>
        <v>1</v>
      </c>
      <c r="AE13" s="250">
        <f t="shared" ref="AE13" si="58">SUM(AE10:AE12)</f>
        <v>1</v>
      </c>
      <c r="AF13" s="250">
        <f t="shared" ref="AF13" si="59">SUM(AF10:AF12)</f>
        <v>1</v>
      </c>
      <c r="AG13" s="250">
        <f t="shared" ref="AG13" si="60">SUM(AG10:AG12)</f>
        <v>1</v>
      </c>
      <c r="AH13" s="250">
        <f t="shared" ref="AH13" si="61">SUM(AH10:AH12)</f>
        <v>1</v>
      </c>
      <c r="AI13" s="250">
        <f t="shared" ref="AI13" si="62">SUM(AI10:AI12)</f>
        <v>1</v>
      </c>
      <c r="AJ13" s="250">
        <f t="shared" ref="AJ13" si="63">SUM(AJ10:AJ12)</f>
        <v>1</v>
      </c>
      <c r="AK13" s="250">
        <f t="shared" ref="AK13" si="64">SUM(AK10:AK12)</f>
        <v>1</v>
      </c>
    </row>
    <row r="14" spans="1:37" s="28" customFormat="1" ht="15">
      <c r="A14" s="32" t="s">
        <v>32</v>
      </c>
      <c r="B14" s="32" t="s">
        <v>51</v>
      </c>
      <c r="C14" s="95" t="s">
        <v>370</v>
      </c>
      <c r="D14" s="34">
        <f>(V14*' Demand-Supply Gap'!D$40)</f>
        <v>-5.3770078037000006</v>
      </c>
      <c r="E14" s="34">
        <f>(W14*' Demand-Supply Gap'!E$40)</f>
        <v>-9.6987804919970113</v>
      </c>
      <c r="F14" s="34">
        <f>(X14*' Demand-Supply Gap'!F$40)</f>
        <v>-14.890759468199999</v>
      </c>
      <c r="G14" s="34">
        <f>(Y14*' Demand-Supply Gap'!G$40)</f>
        <v>-19.071411492960006</v>
      </c>
      <c r="H14" s="34">
        <f>(Z14*' Demand-Supply Gap'!H$40)</f>
        <v>-22.357817612800012</v>
      </c>
      <c r="I14" s="34">
        <f>(AA14*' Demand-Supply Gap'!I$40)</f>
        <v>-25.9056292452</v>
      </c>
      <c r="J14" s="34">
        <f>(AB14*' Demand-Supply Gap'!J$40)</f>
        <v>-27.07833948098564</v>
      </c>
      <c r="K14" s="34">
        <f>(AC14*' Demand-Supply Gap'!K$40)</f>
        <v>-28.673285925635508</v>
      </c>
      <c r="L14" s="34">
        <f>(AD14*' Demand-Supply Gap'!L$40)</f>
        <v>-30.708739630830767</v>
      </c>
      <c r="M14" s="34">
        <f>(AE14*' Demand-Supply Gap'!M$40)</f>
        <v>-32.980695505583888</v>
      </c>
      <c r="N14" s="34">
        <f>(AF14*' Demand-Supply Gap'!N$40)</f>
        <v>-35.562390933531063</v>
      </c>
      <c r="O14" s="34">
        <f>(AG14*' Demand-Supply Gap'!O$40)</f>
        <v>-38.193370998476851</v>
      </c>
      <c r="P14" s="34">
        <f>(AH14*' Demand-Supply Gap'!P$40)</f>
        <v>-41.041853927209289</v>
      </c>
      <c r="Q14" s="34">
        <f>(AI14*' Demand-Supply Gap'!Q$40)</f>
        <v>-44.20114561311668</v>
      </c>
      <c r="R14" s="34">
        <f>(AJ14*' Demand-Supply Gap'!R$40)</f>
        <v>-46.985359745034643</v>
      </c>
      <c r="S14" s="34">
        <f>(AK14*' Demand-Supply Gap'!S$40)</f>
        <v>-50.038786794522217</v>
      </c>
      <c r="T14" s="246"/>
      <c r="U14" s="249"/>
      <c r="V14" s="212">
        <v>0.31330000000000002</v>
      </c>
      <c r="W14" s="212">
        <v>0.30875300000000006</v>
      </c>
      <c r="X14" s="212">
        <v>0.30892410000000003</v>
      </c>
      <c r="Y14" s="212">
        <v>0.31043700000000007</v>
      </c>
      <c r="Z14" s="212">
        <v>0.30931000000000008</v>
      </c>
      <c r="AA14" s="212">
        <v>0.3118470000000001</v>
      </c>
      <c r="AB14" s="212">
        <v>0.30838586666666601</v>
      </c>
      <c r="AC14" s="212">
        <v>0.30896978095238103</v>
      </c>
      <c r="AD14" s="212">
        <v>0.3086780488095231</v>
      </c>
      <c r="AE14" s="212">
        <v>0.30838631666666605</v>
      </c>
      <c r="AF14" s="212">
        <v>0.308094584523809</v>
      </c>
      <c r="AG14" s="212">
        <v>0.30780285238095206</v>
      </c>
      <c r="AH14" s="212">
        <v>0.30751112023809402</v>
      </c>
      <c r="AI14" s="212">
        <v>0.30721938809523708</v>
      </c>
      <c r="AJ14" s="212">
        <v>0.30692765595238003</v>
      </c>
      <c r="AK14" s="212">
        <v>0.30663592380952309</v>
      </c>
    </row>
    <row r="15" spans="1:37" s="28" customFormat="1" ht="15">
      <c r="A15" s="32" t="s">
        <v>32</v>
      </c>
      <c r="B15" s="32" t="s">
        <v>51</v>
      </c>
      <c r="C15" s="95" t="s">
        <v>371</v>
      </c>
      <c r="D15" s="34">
        <f>(V15*' Demand-Supply Gap'!D$40)</f>
        <v>-1.1707735121130005</v>
      </c>
      <c r="E15" s="34">
        <f>(W15*' Demand-Supply Gap'!E$40)</f>
        <v>-2.2136564220300015</v>
      </c>
      <c r="F15" s="34">
        <f>(X15*' Demand-Supply Gap'!F$40)</f>
        <v>-3.2945584979999989</v>
      </c>
      <c r="G15" s="34">
        <f>(Y15*' Demand-Supply Gap'!G$40)</f>
        <v>-4.2776549904000021</v>
      </c>
      <c r="H15" s="34">
        <f>(Z15*' Demand-Supply Gap'!H$40)</f>
        <v>-4.9643159155200003</v>
      </c>
      <c r="I15" s="34">
        <f>(AA15*' Demand-Supply Gap'!I$40)</f>
        <v>-6.2248042028000006</v>
      </c>
      <c r="J15" s="34">
        <f>(AB15*' Demand-Supply Gap'!J$40)</f>
        <v>-6.0296847980039985</v>
      </c>
      <c r="K15" s="34">
        <f>(AC15*' Demand-Supply Gap'!K$40)</f>
        <v>-6.6229836887122326</v>
      </c>
      <c r="L15" s="34">
        <f>(AD15*' Demand-Supply Gap'!L$40)</f>
        <v>-7.1375538704354051</v>
      </c>
      <c r="M15" s="34">
        <f>(AE15*' Demand-Supply Gap'!M$40)</f>
        <v>-7.7134144185641453</v>
      </c>
      <c r="N15" s="34">
        <f>(AF15*' Demand-Supply Gap'!N$40)</f>
        <v>-8.3688473296245665</v>
      </c>
      <c r="O15" s="34">
        <f>(AG15*' Demand-Supply Gap'!O$40)</f>
        <v>-9.0435519630898096</v>
      </c>
      <c r="P15" s="34">
        <f>(AH15*' Demand-Supply Gap'!P$40)</f>
        <v>-9.7778418811739325</v>
      </c>
      <c r="Q15" s="34">
        <f>(AI15*' Demand-Supply Gap'!Q$40)</f>
        <v>-10.595057533974503</v>
      </c>
      <c r="R15" s="34">
        <f>(AJ15*' Demand-Supply Gap'!R$40)</f>
        <v>-11.331176017326293</v>
      </c>
      <c r="S15" s="34">
        <f>(AK15*' Demand-Supply Gap'!S$40)</f>
        <v>-12.140898732524956</v>
      </c>
      <c r="T15" s="246"/>
      <c r="U15" s="249"/>
      <c r="V15" s="212">
        <v>6.8217000000000028E-2</v>
      </c>
      <c r="W15" s="212">
        <v>7.0469999999999977E-2</v>
      </c>
      <c r="X15" s="212">
        <v>6.8348999999999993E-2</v>
      </c>
      <c r="Y15" s="212">
        <v>6.9630000000000025E-2</v>
      </c>
      <c r="Z15" s="212">
        <v>6.867899999999999E-2</v>
      </c>
      <c r="AA15" s="212">
        <v>7.4933000000000027E-2</v>
      </c>
      <c r="AB15" s="212">
        <v>6.8670000000000009E-2</v>
      </c>
      <c r="AC15" s="212">
        <v>7.1366142857142989E-2</v>
      </c>
      <c r="AD15" s="212">
        <v>7.1745249999999983E-2</v>
      </c>
      <c r="AE15" s="212">
        <v>7.2124357142856976E-2</v>
      </c>
      <c r="AF15" s="212">
        <v>7.2503464285714025E-2</v>
      </c>
      <c r="AG15" s="212">
        <v>7.2882571428571019E-2</v>
      </c>
      <c r="AH15" s="212">
        <v>7.3261678571429012E-2</v>
      </c>
      <c r="AI15" s="212">
        <v>7.3640785714286006E-2</v>
      </c>
      <c r="AJ15" s="212">
        <v>7.4019892857142999E-2</v>
      </c>
      <c r="AK15" s="212">
        <v>7.4398999999999993E-2</v>
      </c>
    </row>
    <row r="16" spans="1:37" s="28" customFormat="1" ht="15">
      <c r="A16" s="32" t="s">
        <v>32</v>
      </c>
      <c r="B16" s="32" t="s">
        <v>51</v>
      </c>
      <c r="C16" s="95" t="s">
        <v>372</v>
      </c>
      <c r="D16" s="34">
        <f>(V16*' Demand-Supply Gap'!D$40)</f>
        <v>-10.614707684186998</v>
      </c>
      <c r="E16" s="34">
        <f>(W16*' Demand-Supply Gap'!E$40)</f>
        <v>-19.500312085973018</v>
      </c>
      <c r="F16" s="34">
        <f>(X16*' Demand-Supply Gap'!F$40)</f>
        <v>-30.016682033799992</v>
      </c>
      <c r="G16" s="34">
        <f>(Y16*' Demand-Supply Gap'!G$40)</f>
        <v>-38.085013516639989</v>
      </c>
      <c r="H16" s="34">
        <f>(Z16*' Demand-Supply Gap'!H$40)</f>
        <v>-44.960746471680004</v>
      </c>
      <c r="I16" s="34">
        <f>(AA16*' Demand-Supply Gap'!I$40)</f>
        <v>-50.941166551999977</v>
      </c>
      <c r="J16" s="34">
        <f>(AB16*' Demand-Supply Gap'!J$40)</f>
        <v>-54.698656921010333</v>
      </c>
      <c r="K16" s="34">
        <f>(AC16*' Demand-Supply Gap'!K$40)</f>
        <v>-57.506611745932226</v>
      </c>
      <c r="L16" s="34">
        <f>(AD16*' Demand-Supply Gap'!L$40)</f>
        <v>-61.638395316953947</v>
      </c>
      <c r="M16" s="34">
        <f>(AE16*' Demand-Supply Gap'!M$40)</f>
        <v>-66.251930555438605</v>
      </c>
      <c r="N16" s="34">
        <f>(AF16*' Demand-Supply Gap'!N$40)</f>
        <v>-71.495623226462214</v>
      </c>
      <c r="O16" s="34">
        <f>(AG16*' Demand-Supply Gap'!O$40)</f>
        <v>-76.846953139772523</v>
      </c>
      <c r="P16" s="34">
        <f>(AH16*' Demand-Supply Gap'!P$40)</f>
        <v>-82.644921326217187</v>
      </c>
      <c r="Q16" s="34">
        <f>(AI16*' Demand-Supply Gap'!Q$40)</f>
        <v>-89.078654124008054</v>
      </c>
      <c r="R16" s="34">
        <f>(AJ16*' Demand-Supply Gap'!R$40)</f>
        <v>-94.766312374088656</v>
      </c>
      <c r="S16" s="34">
        <f>(AK16*' Demand-Supply Gap'!S$40)</f>
        <v>-101.00663058640809</v>
      </c>
      <c r="T16" s="246"/>
      <c r="U16" s="249"/>
      <c r="V16" s="212">
        <f>1-SUM(V14:V15)</f>
        <v>0.61848299999999989</v>
      </c>
      <c r="W16" s="212">
        <f t="shared" ref="W16" si="65">1-SUM(W14:W15)</f>
        <v>0.62077699999999991</v>
      </c>
      <c r="X16" s="212">
        <f t="shared" ref="X16" si="66">1-SUM(X14:X15)</f>
        <v>0.62272689999999997</v>
      </c>
      <c r="Y16" s="212">
        <f t="shared" ref="Y16" si="67">1-SUM(Y14:Y15)</f>
        <v>0.61993299999999985</v>
      </c>
      <c r="Z16" s="212">
        <f t="shared" ref="Z16" si="68">1-SUM(Z14:Z15)</f>
        <v>0.62201099999999987</v>
      </c>
      <c r="AA16" s="212">
        <f t="shared" ref="AA16" si="69">1-SUM(AA14:AA15)</f>
        <v>0.61321999999999988</v>
      </c>
      <c r="AB16" s="212">
        <f t="shared" ref="AB16" si="70">1-SUM(AB14:AB15)</f>
        <v>0.62294413333333398</v>
      </c>
      <c r="AC16" s="212">
        <f t="shared" ref="AC16" si="71">1-SUM(AC14:AC15)</f>
        <v>0.61966407619047592</v>
      </c>
      <c r="AD16" s="212">
        <f t="shared" ref="AD16" si="72">1-SUM(AD14:AD15)</f>
        <v>0.61957670119047692</v>
      </c>
      <c r="AE16" s="212">
        <f t="shared" ref="AE16" si="73">1-SUM(AE14:AE15)</f>
        <v>0.61948932619047703</v>
      </c>
      <c r="AF16" s="212">
        <f t="shared" ref="AF16" si="74">1-SUM(AF14:AF15)</f>
        <v>0.61940195119047692</v>
      </c>
      <c r="AG16" s="212">
        <f t="shared" ref="AG16" si="75">1-SUM(AG14:AG15)</f>
        <v>0.61931457619047692</v>
      </c>
      <c r="AH16" s="212">
        <f t="shared" ref="AH16" si="76">1-SUM(AH14:AH15)</f>
        <v>0.61922720119047692</v>
      </c>
      <c r="AI16" s="212">
        <f t="shared" ref="AI16" si="77">1-SUM(AI14:AI15)</f>
        <v>0.61913982619047692</v>
      </c>
      <c r="AJ16" s="212">
        <f t="shared" ref="AJ16" si="78">1-SUM(AJ14:AJ15)</f>
        <v>0.61905245119047692</v>
      </c>
      <c r="AK16" s="212">
        <f t="shared" ref="AK16" si="79">1-SUM(AK14:AK15)</f>
        <v>0.61896507619047691</v>
      </c>
    </row>
    <row r="17" spans="1:54" s="93" customFormat="1" ht="15">
      <c r="A17" s="60" t="s">
        <v>32</v>
      </c>
      <c r="B17" s="60" t="s">
        <v>51</v>
      </c>
      <c r="C17" s="248" t="s">
        <v>60</v>
      </c>
      <c r="D17" s="61">
        <f>SUM(D14:D16)</f>
        <v>-17.162489000000001</v>
      </c>
      <c r="E17" s="61">
        <f t="shared" ref="E17" si="80">SUM(E14:E16)</f>
        <v>-31.41274900000003</v>
      </c>
      <c r="F17" s="61">
        <f t="shared" ref="F17" si="81">SUM(F14:F16)</f>
        <v>-48.201999999999984</v>
      </c>
      <c r="G17" s="61">
        <f t="shared" ref="G17" si="82">SUM(G14:G16)</f>
        <v>-61.434079999999994</v>
      </c>
      <c r="H17" s="61">
        <f t="shared" ref="H17" si="83">SUM(H14:H16)</f>
        <v>-72.28288000000002</v>
      </c>
      <c r="I17" s="61">
        <f t="shared" ref="I17" si="84">SUM(I14:I16)</f>
        <v>-83.071599999999975</v>
      </c>
      <c r="J17" s="61">
        <f t="shared" ref="J17" si="85">SUM(J14:J16)</f>
        <v>-87.806681199999971</v>
      </c>
      <c r="K17" s="61">
        <f t="shared" ref="K17" si="86">SUM(K14:K16)</f>
        <v>-92.802881360279969</v>
      </c>
      <c r="L17" s="61">
        <f t="shared" ref="L17" si="87">SUM(L14:L16)</f>
        <v>-99.484688818220121</v>
      </c>
      <c r="M17" s="61">
        <f t="shared" ref="M17" si="88">SUM(M14:M16)</f>
        <v>-106.94604047958664</v>
      </c>
      <c r="N17" s="61">
        <f t="shared" ref="N17" si="89">SUM(N14:N16)</f>
        <v>-115.42686148961783</v>
      </c>
      <c r="O17" s="61">
        <f t="shared" ref="O17" si="90">SUM(O14:O16)</f>
        <v>-124.08387610133919</v>
      </c>
      <c r="P17" s="61">
        <f t="shared" ref="P17" si="91">SUM(P14:P16)</f>
        <v>-133.46461713460042</v>
      </c>
      <c r="Q17" s="61">
        <f t="shared" ref="Q17" si="92">SUM(Q14:Q16)</f>
        <v>-143.87485727109924</v>
      </c>
      <c r="R17" s="61">
        <f t="shared" ref="R17" si="93">SUM(R14:R16)</f>
        <v>-153.0828481364496</v>
      </c>
      <c r="S17" s="61">
        <f t="shared" ref="S17" si="94">SUM(S14:S16)</f>
        <v>-163.18631611345526</v>
      </c>
      <c r="T17" s="247"/>
      <c r="U17" s="249"/>
      <c r="V17" s="250">
        <f>SUM(V14:V16)</f>
        <v>1</v>
      </c>
      <c r="W17" s="250">
        <f t="shared" ref="W17" si="95">SUM(W14:W16)</f>
        <v>1</v>
      </c>
      <c r="X17" s="250">
        <f t="shared" ref="X17" si="96">SUM(X14:X16)</f>
        <v>1</v>
      </c>
      <c r="Y17" s="250">
        <f t="shared" ref="Y17" si="97">SUM(Y14:Y16)</f>
        <v>1</v>
      </c>
      <c r="Z17" s="250">
        <f t="shared" ref="Z17" si="98">SUM(Z14:Z16)</f>
        <v>1</v>
      </c>
      <c r="AA17" s="250">
        <f t="shared" ref="AA17" si="99">SUM(AA14:AA16)</f>
        <v>1</v>
      </c>
      <c r="AB17" s="250">
        <f t="shared" ref="AB17" si="100">SUM(AB14:AB16)</f>
        <v>1</v>
      </c>
      <c r="AC17" s="250">
        <f t="shared" ref="AC17" si="101">SUM(AC14:AC16)</f>
        <v>1</v>
      </c>
      <c r="AD17" s="250">
        <f t="shared" ref="AD17" si="102">SUM(AD14:AD16)</f>
        <v>1</v>
      </c>
      <c r="AE17" s="250">
        <f t="shared" ref="AE17" si="103">SUM(AE14:AE16)</f>
        <v>1</v>
      </c>
      <c r="AF17" s="250">
        <f t="shared" ref="AF17" si="104">SUM(AF14:AF16)</f>
        <v>1</v>
      </c>
      <c r="AG17" s="250">
        <f t="shared" ref="AG17" si="105">SUM(AG14:AG16)</f>
        <v>1</v>
      </c>
      <c r="AH17" s="250">
        <f t="shared" ref="AH17" si="106">SUM(AH14:AH16)</f>
        <v>1</v>
      </c>
      <c r="AI17" s="250">
        <f t="shared" ref="AI17" si="107">SUM(AI14:AI16)</f>
        <v>1</v>
      </c>
      <c r="AJ17" s="250">
        <f t="shared" ref="AJ17" si="108">SUM(AJ14:AJ16)</f>
        <v>1</v>
      </c>
      <c r="AK17" s="250">
        <f t="shared" ref="AK17" si="109">SUM(AK14:AK16)</f>
        <v>1</v>
      </c>
    </row>
    <row r="18" spans="1:54" s="28" customFormat="1" ht="15">
      <c r="A18" s="32" t="s">
        <v>32</v>
      </c>
      <c r="B18" s="32" t="s">
        <v>53</v>
      </c>
      <c r="C18" s="95" t="s">
        <v>370</v>
      </c>
      <c r="D18" s="34">
        <f>V18*' Demand-Supply Gap'!D$49</f>
        <v>22.979595600000007</v>
      </c>
      <c r="E18" s="34">
        <f>W18*' Demand-Supply Gap'!E$49</f>
        <v>22.867123438713023</v>
      </c>
      <c r="F18" s="34">
        <f>X18*' Demand-Supply Gap'!F$49</f>
        <v>26.401343702541688</v>
      </c>
      <c r="G18" s="34">
        <f>Y18*' Demand-Supply Gap'!G$49</f>
        <v>30.843332123399993</v>
      </c>
      <c r="H18" s="34">
        <f>Z18*' Demand-Supply Gap'!H$49</f>
        <v>37.058272144062634</v>
      </c>
      <c r="I18" s="34">
        <f>AA18*' Demand-Supply Gap'!I$49</f>
        <v>29.134343386600008</v>
      </c>
      <c r="J18" s="34">
        <f>AB18*' Demand-Supply Gap'!J$49</f>
        <v>30.63051228494307</v>
      </c>
      <c r="K18" s="34">
        <f>AC18*' Demand-Supply Gap'!K$49</f>
        <v>32.178701796992421</v>
      </c>
      <c r="L18" s="34">
        <f>AD18*' Demand-Supply Gap'!L$49</f>
        <v>34.685848391386607</v>
      </c>
      <c r="M18" s="34">
        <f>AE18*' Demand-Supply Gap'!M$49</f>
        <v>37.683812057336411</v>
      </c>
      <c r="N18" s="34">
        <f>AF18*' Demand-Supply Gap'!N$49</f>
        <v>41.050282877871688</v>
      </c>
      <c r="O18" s="34">
        <f>AG18*' Demand-Supply Gap'!O$49</f>
        <v>44.836545813458493</v>
      </c>
      <c r="P18" s="34">
        <f>AH18*' Demand-Supply Gap'!P$49</f>
        <v>48.886841599599357</v>
      </c>
      <c r="Q18" s="34">
        <f>AI18*' Demand-Supply Gap'!Q$49</f>
        <v>53.18079858161822</v>
      </c>
      <c r="R18" s="34">
        <f>AJ18*' Demand-Supply Gap'!R$49</f>
        <v>57.495590880845945</v>
      </c>
      <c r="S18" s="34">
        <f>AK18*' Demand-Supply Gap'!S$49</f>
        <v>62.419199602637178</v>
      </c>
      <c r="T18" s="246"/>
      <c r="U18" s="249"/>
      <c r="V18" s="212">
        <v>0.31863000000000008</v>
      </c>
      <c r="W18" s="212">
        <v>0.31817530000000005</v>
      </c>
      <c r="X18" s="212">
        <v>0.31919241000000009</v>
      </c>
      <c r="Y18" s="212">
        <v>0.32034369999999995</v>
      </c>
      <c r="Z18" s="212">
        <v>0.31823100000000004</v>
      </c>
      <c r="AA18" s="212">
        <v>0.31848470000000006</v>
      </c>
      <c r="AB18" s="212">
        <v>0.31913858666666606</v>
      </c>
      <c r="AC18" s="212">
        <v>0.31896978095238104</v>
      </c>
      <c r="AD18" s="212">
        <v>0.31867804880952311</v>
      </c>
      <c r="AE18" s="212">
        <v>0.31892225222222204</v>
      </c>
      <c r="AF18" s="212">
        <v>0.31893240207936402</v>
      </c>
      <c r="AG18" s="212">
        <v>0.318942551936507</v>
      </c>
      <c r="AH18" s="212">
        <v>0.3189527017936501</v>
      </c>
      <c r="AI18" s="212">
        <v>0.31896285165079308</v>
      </c>
      <c r="AJ18" s="212">
        <v>0.31897300150793606</v>
      </c>
      <c r="AK18" s="212">
        <v>0.31898315136507804</v>
      </c>
    </row>
    <row r="19" spans="1:54" s="28" customFormat="1" ht="15">
      <c r="A19" s="32" t="s">
        <v>32</v>
      </c>
      <c r="B19" s="32" t="s">
        <v>53</v>
      </c>
      <c r="C19" s="95" t="s">
        <v>371</v>
      </c>
      <c r="D19" s="34">
        <f>V19*' Demand-Supply Gap'!D$49</f>
        <v>4.9919300400000024</v>
      </c>
      <c r="E19" s="34">
        <f>W19*' Demand-Supply Gap'!E$49</f>
        <v>4.9120698107795251</v>
      </c>
      <c r="F19" s="34">
        <f>X19*' Demand-Supply Gap'!F$49</f>
        <v>5.8837769486621943</v>
      </c>
      <c r="G19" s="34">
        <f>Y19*' Demand-Supply Gap'!G$49</f>
        <v>6.5724981660000017</v>
      </c>
      <c r="H19" s="34">
        <f>Z19*' Demand-Supply Gap'!H$49</f>
        <v>7.9382102613800889</v>
      </c>
      <c r="I19" s="34">
        <f>AA19*' Demand-Supply Gap'!I$49</f>
        <v>6.933419497400001</v>
      </c>
      <c r="J19" s="34">
        <f>AB19*' Demand-Supply Gap'!J$49</f>
        <v>6.7345386778391987</v>
      </c>
      <c r="K19" s="34">
        <f>AC19*' Demand-Supply Gap'!K$49</f>
        <v>7.1996470090199693</v>
      </c>
      <c r="L19" s="34">
        <f>AD19*' Demand-Supply Gap'!L$49</f>
        <v>7.8741358690401144</v>
      </c>
      <c r="M19" s="34">
        <f>AE19*' Demand-Supply Gap'!M$49</f>
        <v>8.6016490748594236</v>
      </c>
      <c r="N19" s="34">
        <f>AF19*' Demand-Supply Gap'!N$49</f>
        <v>9.428039917439575</v>
      </c>
      <c r="O19" s="34">
        <f>AG19*' Demand-Supply Gap'!O$49</f>
        <v>10.36094068011684</v>
      </c>
      <c r="P19" s="34">
        <f>AH19*' Demand-Supply Gap'!P$49</f>
        <v>11.365915389871455</v>
      </c>
      <c r="Q19" s="34">
        <f>AI19*' Demand-Supply Gap'!Q$49</f>
        <v>12.439316246526902</v>
      </c>
      <c r="R19" s="34">
        <f>AJ19*' Demand-Supply Gap'!R$49</f>
        <v>13.5297391792129</v>
      </c>
      <c r="S19" s="34">
        <f>AK19*' Demand-Supply Gap'!S$49</f>
        <v>14.776463717410124</v>
      </c>
      <c r="T19" s="246"/>
      <c r="U19" s="92"/>
      <c r="V19" s="212">
        <v>6.9217000000000029E-2</v>
      </c>
      <c r="W19" s="212">
        <v>6.8346999999999991E-2</v>
      </c>
      <c r="X19" s="212">
        <v>7.1134900000000001E-2</v>
      </c>
      <c r="Y19" s="212">
        <v>6.8263000000000018E-2</v>
      </c>
      <c r="Z19" s="212">
        <v>6.8167900000000003E-2</v>
      </c>
      <c r="AA19" s="212">
        <v>7.5793300000000008E-2</v>
      </c>
      <c r="AB19" s="212">
        <v>7.0166999999999979E-2</v>
      </c>
      <c r="AC19" s="212">
        <v>7.1366142857142989E-2</v>
      </c>
      <c r="AD19" s="212">
        <v>7.2344035714285992E-2</v>
      </c>
      <c r="AE19" s="212">
        <v>7.2796703571428978E-2</v>
      </c>
      <c r="AF19" s="212">
        <v>7.324937142857102E-2</v>
      </c>
      <c r="AG19" s="212">
        <v>7.3702039285714005E-2</v>
      </c>
      <c r="AH19" s="212">
        <v>7.415470714285699E-2</v>
      </c>
      <c r="AI19" s="212">
        <v>7.4607375000000031E-2</v>
      </c>
      <c r="AJ19" s="212">
        <v>7.5060042857143017E-2</v>
      </c>
      <c r="AK19" s="212">
        <v>7.5512710714286002E-2</v>
      </c>
    </row>
    <row r="20" spans="1:54" s="28" customFormat="1" ht="15">
      <c r="A20" s="32" t="s">
        <v>32</v>
      </c>
      <c r="B20" s="32" t="s">
        <v>53</v>
      </c>
      <c r="C20" s="95" t="s">
        <v>372</v>
      </c>
      <c r="D20" s="34">
        <f>V20*' Demand-Supply Gap'!D$49</f>
        <v>44.148474360000002</v>
      </c>
      <c r="E20" s="34">
        <f>W20*' Demand-Supply Gap'!E$49</f>
        <v>44.090381286032432</v>
      </c>
      <c r="F20" s="34">
        <f>X20*' Demand-Supply Gap'!F$49</f>
        <v>50.427822625052841</v>
      </c>
      <c r="G20" s="34">
        <f>Y20*' Demand-Supply Gap'!G$49</f>
        <v>58.866169710599998</v>
      </c>
      <c r="H20" s="34">
        <f>Z20*' Demand-Supply Gap'!H$49</f>
        <v>71.454372929400918</v>
      </c>
      <c r="I20" s="34">
        <f>AA20*' Demand-Supply Gap'!I$49</f>
        <v>55.41023711599999</v>
      </c>
      <c r="J20" s="34">
        <f>AB20*' Demand-Supply Gap'!J$49</f>
        <v>58.61366663721774</v>
      </c>
      <c r="K20" s="34">
        <f>AC20*' Demand-Supply Gap'!K$49</f>
        <v>61.504881263347613</v>
      </c>
      <c r="L20" s="34">
        <f>AD20*' Demand-Supply Gap'!L$49</f>
        <v>66.282932661405795</v>
      </c>
      <c r="M20" s="34">
        <f>AE20*' Demand-Supply Gap'!M$49</f>
        <v>71.874409478145537</v>
      </c>
      <c r="N20" s="34">
        <f>AF20*' Demand-Supply Gap'!N$49</f>
        <v>78.233224260533575</v>
      </c>
      <c r="O20" s="34">
        <f>AG20*' Demand-Supply Gap'!O$49</f>
        <v>85.381265200818405</v>
      </c>
      <c r="P20" s="34">
        <f>AH20*' Demand-Supply Gap'!P$49</f>
        <v>93.02025598292667</v>
      </c>
      <c r="Q20" s="34">
        <f>AI20*' Demand-Supply Gap'!Q$49</f>
        <v>101.11026868322887</v>
      </c>
      <c r="R20" s="34">
        <f>AJ20*' Demand-Supply Gap'!R$49</f>
        <v>109.22688755408758</v>
      </c>
      <c r="S20" s="34">
        <f>AK20*' Demand-Supply Gap'!S$49</f>
        <v>118.48614412187005</v>
      </c>
      <c r="T20" s="246"/>
      <c r="U20" s="92"/>
      <c r="V20" s="212">
        <f>1-SUM(V18:V19)</f>
        <v>0.61215299999999995</v>
      </c>
      <c r="W20" s="212">
        <f t="shared" ref="W20" si="110">1-SUM(W18:W19)</f>
        <v>0.61347770000000001</v>
      </c>
      <c r="X20" s="212">
        <f t="shared" ref="X20" si="111">1-SUM(X18:X19)</f>
        <v>0.60967268999999991</v>
      </c>
      <c r="Y20" s="212">
        <f t="shared" ref="Y20" si="112">1-SUM(Y18:Y19)</f>
        <v>0.61139330000000003</v>
      </c>
      <c r="Z20" s="212">
        <f t="shared" ref="Z20" si="113">1-SUM(Z18:Z19)</f>
        <v>0.6136010999999999</v>
      </c>
      <c r="AA20" s="212">
        <f t="shared" ref="AA20" si="114">1-SUM(AA18:AA19)</f>
        <v>0.60572199999999987</v>
      </c>
      <c r="AB20" s="212">
        <f t="shared" ref="AB20" si="115">1-SUM(AB18:AB19)</f>
        <v>0.61069441333333396</v>
      </c>
      <c r="AC20" s="212">
        <f t="shared" ref="AC20" si="116">1-SUM(AC18:AC19)</f>
        <v>0.60966407619047591</v>
      </c>
      <c r="AD20" s="212">
        <f t="shared" ref="AD20" si="117">1-SUM(AD18:AD19)</f>
        <v>0.60897791547619096</v>
      </c>
      <c r="AE20" s="212">
        <f t="shared" ref="AE20" si="118">1-SUM(AE18:AE19)</f>
        <v>0.60828104420634899</v>
      </c>
      <c r="AF20" s="212">
        <f t="shared" ref="AF20" si="119">1-SUM(AF18:AF19)</f>
        <v>0.60781822649206496</v>
      </c>
      <c r="AG20" s="212">
        <f t="shared" ref="AG20" si="120">1-SUM(AG18:AG19)</f>
        <v>0.60735540877777905</v>
      </c>
      <c r="AH20" s="212">
        <f t="shared" ref="AH20" si="121">1-SUM(AH18:AH19)</f>
        <v>0.60689259106349291</v>
      </c>
      <c r="AI20" s="212">
        <f t="shared" ref="AI20" si="122">1-SUM(AI18:AI19)</f>
        <v>0.60642977334920689</v>
      </c>
      <c r="AJ20" s="212">
        <f t="shared" ref="AJ20" si="123">1-SUM(AJ18:AJ19)</f>
        <v>0.60596695563492098</v>
      </c>
      <c r="AK20" s="212">
        <f t="shared" ref="AK20" si="124">1-SUM(AK18:AK19)</f>
        <v>0.60550413792063595</v>
      </c>
    </row>
    <row r="21" spans="1:54" s="93" customFormat="1" ht="15">
      <c r="A21" s="60" t="s">
        <v>32</v>
      </c>
      <c r="B21" s="60" t="s">
        <v>53</v>
      </c>
      <c r="C21" s="248" t="s">
        <v>60</v>
      </c>
      <c r="D21" s="61">
        <f>SUM(D18:D20)</f>
        <v>72.12</v>
      </c>
      <c r="E21" s="61">
        <f t="shared" ref="E21" si="125">SUM(E18:E20)</f>
        <v>71.869574535524976</v>
      </c>
      <c r="F21" s="61">
        <f t="shared" ref="F21" si="126">SUM(F18:F20)</f>
        <v>82.712943276256723</v>
      </c>
      <c r="G21" s="61">
        <f t="shared" ref="G21" si="127">SUM(G18:G20)</f>
        <v>96.281999999999982</v>
      </c>
      <c r="H21" s="61">
        <f t="shared" ref="H21" si="128">SUM(H18:H20)</f>
        <v>116.45085533484364</v>
      </c>
      <c r="I21" s="61">
        <f t="shared" ref="I21" si="129">SUM(I18:I20)</f>
        <v>91.478000000000009</v>
      </c>
      <c r="J21" s="61">
        <f t="shared" ref="J21" si="130">SUM(J18:J20)</f>
        <v>95.97871760000001</v>
      </c>
      <c r="K21" s="61">
        <f t="shared" ref="K21" si="131">SUM(K18:K20)</f>
        <v>100.88323006936</v>
      </c>
      <c r="L21" s="61">
        <f t="shared" ref="L21" si="132">SUM(L18:L20)</f>
        <v>108.84291692183251</v>
      </c>
      <c r="M21" s="61">
        <f t="shared" ref="M21" si="133">SUM(M18:M20)</f>
        <v>118.15987061034137</v>
      </c>
      <c r="N21" s="61">
        <f t="shared" ref="N21" si="134">SUM(N18:N20)</f>
        <v>128.71154705584485</v>
      </c>
      <c r="O21" s="61">
        <f t="shared" ref="O21" si="135">SUM(O18:O20)</f>
        <v>140.57875169439373</v>
      </c>
      <c r="P21" s="61">
        <f t="shared" ref="P21" si="136">SUM(P18:P20)</f>
        <v>153.27301297239748</v>
      </c>
      <c r="Q21" s="61">
        <f t="shared" ref="Q21" si="137">SUM(Q18:Q20)</f>
        <v>166.73038351137399</v>
      </c>
      <c r="R21" s="61">
        <f t="shared" ref="R21" si="138">SUM(R18:R20)</f>
        <v>180.25221761414645</v>
      </c>
      <c r="S21" s="61">
        <f t="shared" ref="S21" si="139">SUM(S18:S20)</f>
        <v>195.68180744191736</v>
      </c>
      <c r="T21" s="247"/>
      <c r="U21" s="249"/>
      <c r="V21" s="250">
        <f>SUM(V18:V20)</f>
        <v>1</v>
      </c>
      <c r="W21" s="250">
        <f t="shared" ref="W21" si="140">SUM(W18:W20)</f>
        <v>1</v>
      </c>
      <c r="X21" s="250">
        <f t="shared" ref="X21" si="141">SUM(X18:X20)</f>
        <v>1</v>
      </c>
      <c r="Y21" s="250">
        <f t="shared" ref="Y21" si="142">SUM(Y18:Y20)</f>
        <v>1</v>
      </c>
      <c r="Z21" s="250">
        <f t="shared" ref="Z21" si="143">SUM(Z18:Z20)</f>
        <v>1</v>
      </c>
      <c r="AA21" s="250">
        <f t="shared" ref="AA21" si="144">SUM(AA18:AA20)</f>
        <v>1</v>
      </c>
      <c r="AB21" s="250">
        <f t="shared" ref="AB21" si="145">SUM(AB18:AB20)</f>
        <v>1</v>
      </c>
      <c r="AC21" s="250">
        <f t="shared" ref="AC21" si="146">SUM(AC18:AC20)</f>
        <v>1</v>
      </c>
      <c r="AD21" s="250">
        <f t="shared" ref="AD21" si="147">SUM(AD18:AD20)</f>
        <v>1</v>
      </c>
      <c r="AE21" s="250">
        <f t="shared" ref="AE21" si="148">SUM(AE18:AE20)</f>
        <v>1</v>
      </c>
      <c r="AF21" s="250">
        <f t="shared" ref="AF21" si="149">SUM(AF18:AF20)</f>
        <v>1</v>
      </c>
      <c r="AG21" s="250">
        <f t="shared" ref="AG21" si="150">SUM(AG18:AG20)</f>
        <v>1</v>
      </c>
      <c r="AH21" s="250">
        <f t="shared" ref="AH21" si="151">SUM(AH18:AH20)</f>
        <v>1</v>
      </c>
      <c r="AI21" s="250">
        <f t="shared" ref="AI21" si="152">SUM(AI18:AI20)</f>
        <v>1</v>
      </c>
      <c r="AJ21" s="250">
        <f t="shared" ref="AJ21" si="153">SUM(AJ18:AJ20)</f>
        <v>1</v>
      </c>
      <c r="AK21" s="250">
        <f t="shared" ref="AK21" si="154">SUM(AK18:AK20)</f>
        <v>1</v>
      </c>
    </row>
    <row r="22" spans="1:54" s="28" customFormat="1" ht="15">
      <c r="A22" s="32" t="s">
        <v>32</v>
      </c>
      <c r="B22" s="32" t="s">
        <v>52</v>
      </c>
      <c r="C22" s="95" t="s">
        <v>370</v>
      </c>
      <c r="D22" s="34">
        <f>V22*' Demand-Supply Gap'!D$58</f>
        <v>2.8829449749999996</v>
      </c>
      <c r="E22" s="34">
        <f>W22*' Demand-Supply Gap'!E$58</f>
        <v>4.7655427657750007</v>
      </c>
      <c r="F22" s="34">
        <f>X22*' Demand-Supply Gap'!F$58</f>
        <v>18.148294211020001</v>
      </c>
      <c r="G22" s="34">
        <f>Y22*' Demand-Supply Gap'!G$58</f>
        <v>14.417087396400007</v>
      </c>
      <c r="H22" s="34">
        <f>Z22*' Demand-Supply Gap'!H$58</f>
        <v>18.273201603800004</v>
      </c>
      <c r="I22" s="34">
        <f>AA22*' Demand-Supply Gap'!I$58</f>
        <v>19.151668022500004</v>
      </c>
      <c r="J22" s="34">
        <f>AB22*' Demand-Supply Gap'!J$58</f>
        <v>19.775355006094053</v>
      </c>
      <c r="K22" s="34">
        <f>AC22*' Demand-Supply Gap'!K$58</f>
        <v>20.355872866141571</v>
      </c>
      <c r="L22" s="34">
        <f>AD22*' Demand-Supply Gap'!L$58</f>
        <v>21.069576570938249</v>
      </c>
      <c r="M22" s="34">
        <f>AE22*' Demand-Supply Gap'!M$58</f>
        <v>21.892645461020916</v>
      </c>
      <c r="N22" s="34">
        <f>AF22*' Demand-Supply Gap'!N$58</f>
        <v>22.791673259064318</v>
      </c>
      <c r="O22" s="34">
        <f>AG22*' Demand-Supply Gap'!O$58</f>
        <v>23.752691542976102</v>
      </c>
      <c r="P22" s="34">
        <f>AH22*' Demand-Supply Gap'!P$58</f>
        <v>24.704273966121928</v>
      </c>
      <c r="Q22" s="34">
        <f>AI22*' Demand-Supply Gap'!Q$58</f>
        <v>25.748356877558347</v>
      </c>
      <c r="R22" s="34">
        <f>AJ22*' Demand-Supply Gap'!R$58</f>
        <v>26.893242370239488</v>
      </c>
      <c r="S22" s="34">
        <f>AK22*' Demand-Supply Gap'!S$58</f>
        <v>28.14823077678891</v>
      </c>
      <c r="T22" s="246"/>
      <c r="U22" s="92"/>
      <c r="V22" s="212">
        <v>0.30916300000000008</v>
      </c>
      <c r="W22" s="212">
        <v>0.31111753000000009</v>
      </c>
      <c r="X22" s="212">
        <v>0.31171924100000004</v>
      </c>
      <c r="Y22" s="212">
        <v>0.31533437000000009</v>
      </c>
      <c r="Z22" s="212">
        <v>0.31237310000000007</v>
      </c>
      <c r="AA22" s="212">
        <v>0.31014847000000001</v>
      </c>
      <c r="AB22" s="212">
        <v>0.31259020406666704</v>
      </c>
      <c r="AC22" s="212">
        <v>0.31306332375238111</v>
      </c>
      <c r="AD22" s="212">
        <v>0.31338465772381008</v>
      </c>
      <c r="AE22" s="212">
        <v>0.31370599169523805</v>
      </c>
      <c r="AF22" s="212">
        <v>0.31402732566666702</v>
      </c>
      <c r="AG22" s="212">
        <v>0.31434865963809611</v>
      </c>
      <c r="AH22" s="212">
        <v>0.31466999360952408</v>
      </c>
      <c r="AI22" s="212">
        <v>0.31499132758095305</v>
      </c>
      <c r="AJ22" s="212">
        <v>0.31531266155238102</v>
      </c>
      <c r="AK22" s="212">
        <v>0.31563399552381011</v>
      </c>
    </row>
    <row r="23" spans="1:54" s="28" customFormat="1" ht="15">
      <c r="A23" s="32" t="s">
        <v>32</v>
      </c>
      <c r="B23" s="32" t="s">
        <v>52</v>
      </c>
      <c r="C23" s="95" t="s">
        <v>371</v>
      </c>
      <c r="D23" s="34">
        <f>V23*' Demand-Supply Gap'!D$58</f>
        <v>0.37972985250000008</v>
      </c>
      <c r="E23" s="34">
        <f>W23*' Demand-Supply Gap'!E$58</f>
        <v>0.63008076725000028</v>
      </c>
      <c r="F23" s="34">
        <f>X23*' Demand-Supply Gap'!F$58</f>
        <v>2.3528733877999999</v>
      </c>
      <c r="G23" s="34">
        <f>Y23*' Demand-Supply Gap'!G$58</f>
        <v>1.8636843599999999</v>
      </c>
      <c r="H23" s="34">
        <f>Z23*' Demand-Supply Gap'!H$58</f>
        <v>2.2297559814200008</v>
      </c>
      <c r="I23" s="34">
        <f>AA23*' Demand-Supply Gap'!I$58</f>
        <v>2.4007986274999995</v>
      </c>
      <c r="J23" s="34">
        <f>AB23*' Demand-Supply Gap'!J$58</f>
        <v>2.4280224788105231</v>
      </c>
      <c r="K23" s="34">
        <f>AC23*' Demand-Supply Gap'!K$58</f>
        <v>2.4575933554783989</v>
      </c>
      <c r="L23" s="34">
        <f>AD23*' Demand-Supply Gap'!L$58</f>
        <v>2.5079367097049086</v>
      </c>
      <c r="M23" s="34">
        <f>AE23*' Demand-Supply Gap'!M$58</f>
        <v>2.5687613216592649</v>
      </c>
      <c r="N23" s="34">
        <f>AF23*' Demand-Supply Gap'!N$58</f>
        <v>2.635655712190704</v>
      </c>
      <c r="O23" s="34">
        <f>AG23*' Demand-Supply Gap'!O$58</f>
        <v>2.7066514154647701</v>
      </c>
      <c r="P23" s="34">
        <f>AH23*' Demand-Supply Gap'!P$58</f>
        <v>2.7734252140576201</v>
      </c>
      <c r="Q23" s="34">
        <f>AI23*' Demand-Supply Gap'!Q$58</f>
        <v>2.8473067592740935</v>
      </c>
      <c r="R23" s="34">
        <f>AJ23*' Demand-Supply Gap'!R$58</f>
        <v>2.9287436519296168</v>
      </c>
      <c r="S23" s="34">
        <f>AK23*' Demand-Supply Gap'!S$58</f>
        <v>3.0182367300967639</v>
      </c>
      <c r="T23" s="246"/>
      <c r="U23" s="160"/>
      <c r="V23" s="212">
        <v>4.0721700000000027E-2</v>
      </c>
      <c r="W23" s="212">
        <v>4.1134700000000024E-2</v>
      </c>
      <c r="X23" s="212">
        <v>4.0413489999999996E-2</v>
      </c>
      <c r="Y23" s="212">
        <v>4.0762999999999994E-2</v>
      </c>
      <c r="Z23" s="212">
        <v>3.8116790000000011E-2</v>
      </c>
      <c r="AA23" s="212">
        <v>3.887932999999999E-2</v>
      </c>
      <c r="AB23" s="212">
        <v>3.8379894666667025E-2</v>
      </c>
      <c r="AC23" s="212">
        <v>3.7796578380953016E-2</v>
      </c>
      <c r="AD23" s="212">
        <v>3.7302547809524023E-2</v>
      </c>
      <c r="AE23" s="212">
        <v>3.6808517238094973E-2</v>
      </c>
      <c r="AF23" s="212">
        <v>3.6314486666666979E-2</v>
      </c>
      <c r="AG23" s="212">
        <v>3.5820456095237985E-2</v>
      </c>
      <c r="AH23" s="212">
        <v>3.532642552380999E-2</v>
      </c>
      <c r="AI23" s="212">
        <v>3.4832394952380996E-2</v>
      </c>
      <c r="AJ23" s="212">
        <v>3.4338364380953001E-2</v>
      </c>
      <c r="AK23" s="212">
        <v>3.3844333809524008E-2</v>
      </c>
    </row>
    <row r="24" spans="1:54" s="28" customFormat="1" ht="15">
      <c r="A24" s="32" t="s">
        <v>32</v>
      </c>
      <c r="B24" s="32" t="s">
        <v>52</v>
      </c>
      <c r="C24" s="95" t="s">
        <v>372</v>
      </c>
      <c r="D24" s="34">
        <f>V24*' Demand-Supply Gap'!D$58</f>
        <v>6.0623251724999969</v>
      </c>
      <c r="E24" s="34">
        <f>W24*' Demand-Supply Gap'!E$58</f>
        <v>9.9218764669749948</v>
      </c>
      <c r="F24" s="34">
        <f>X24*' Demand-Supply Gap'!F$58</f>
        <v>37.718832401180002</v>
      </c>
      <c r="G24" s="34">
        <f>Y24*' Demand-Supply Gap'!G$58</f>
        <v>29.439228243599999</v>
      </c>
      <c r="H24" s="34">
        <f>Z24*' Demand-Supply Gap'!H$58</f>
        <v>37.995042414779995</v>
      </c>
      <c r="I24" s="34">
        <f>AA24*' Demand-Supply Gap'!I$58</f>
        <v>40.197533350000008</v>
      </c>
      <c r="J24" s="34">
        <f>AB24*' Demand-Supply Gap'!J$58</f>
        <v>41.059497515095437</v>
      </c>
      <c r="K24" s="34">
        <f>AC24*' Demand-Supply Gap'!K$58</f>
        <v>42.208116703380036</v>
      </c>
      <c r="L24" s="34">
        <f>AD24*' Demand-Supply Gap'!L$58</f>
        <v>43.654803463806843</v>
      </c>
      <c r="M24" s="34">
        <f>AE24*' Demand-Supply Gap'!M$58</f>
        <v>45.325737998058919</v>
      </c>
      <c r="N24" s="34">
        <f>AF24*' Demand-Supply Gap'!N$58</f>
        <v>47.151301600713644</v>
      </c>
      <c r="O24" s="34">
        <f>AG24*' Demand-Supply Gap'!O$58</f>
        <v>49.102269330035696</v>
      </c>
      <c r="P24" s="34">
        <f>AH24*' Demand-Supply Gap'!P$58</f>
        <v>51.030815987547612</v>
      </c>
      <c r="Q24" s="34">
        <f>AI24*' Demand-Supply Gap'!Q$58</f>
        <v>53.14740235580507</v>
      </c>
      <c r="R24" s="34">
        <f>AJ24*' Demand-Supply Gap'!R$58</f>
        <v>55.468729034548879</v>
      </c>
      <c r="S24" s="34">
        <f>AK24*' Demand-Supply Gap'!S$58</f>
        <v>58.013504156418655</v>
      </c>
      <c r="T24" s="246"/>
      <c r="U24" s="47"/>
      <c r="V24" s="212">
        <f>1-SUM(V22:V23)</f>
        <v>0.65011529999999995</v>
      </c>
      <c r="W24" s="212">
        <f t="shared" ref="W24" si="155">1-SUM(W22:W23)</f>
        <v>0.64774776999999983</v>
      </c>
      <c r="X24" s="212">
        <f t="shared" ref="X24" si="156">1-SUM(X22:X23)</f>
        <v>0.64786726900000002</v>
      </c>
      <c r="Y24" s="212">
        <f t="shared" ref="Y24" si="157">1-SUM(Y22:Y23)</f>
        <v>0.64390262999999992</v>
      </c>
      <c r="Z24" s="212">
        <f t="shared" ref="Z24" si="158">1-SUM(Z22:Z23)</f>
        <v>0.64951010999999992</v>
      </c>
      <c r="AA24" s="212">
        <f t="shared" ref="AA24" si="159">1-SUM(AA22:AA23)</f>
        <v>0.6509722</v>
      </c>
      <c r="AB24" s="212">
        <f t="shared" ref="AB24" si="160">1-SUM(AB22:AB23)</f>
        <v>0.64902990126666593</v>
      </c>
      <c r="AC24" s="212">
        <f t="shared" ref="AC24" si="161">1-SUM(AC22:AC23)</f>
        <v>0.64914009786666593</v>
      </c>
      <c r="AD24" s="212">
        <f t="shared" ref="AD24" si="162">1-SUM(AD22:AD23)</f>
        <v>0.6493127944666659</v>
      </c>
      <c r="AE24" s="212">
        <f t="shared" ref="AE24" si="163">1-SUM(AE22:AE23)</f>
        <v>0.64948549106666698</v>
      </c>
      <c r="AF24" s="212">
        <f t="shared" ref="AF24" si="164">1-SUM(AF22:AF23)</f>
        <v>0.64965818766666605</v>
      </c>
      <c r="AG24" s="212">
        <f t="shared" ref="AG24" si="165">1-SUM(AG22:AG23)</f>
        <v>0.64983088426666591</v>
      </c>
      <c r="AH24" s="212">
        <f t="shared" ref="AH24" si="166">1-SUM(AH22:AH23)</f>
        <v>0.65000358086666599</v>
      </c>
      <c r="AI24" s="212">
        <f t="shared" ref="AI24" si="167">1-SUM(AI22:AI23)</f>
        <v>0.65017627746666595</v>
      </c>
      <c r="AJ24" s="212">
        <f t="shared" ref="AJ24" si="168">1-SUM(AJ22:AJ23)</f>
        <v>0.65034897406666592</v>
      </c>
      <c r="AK24" s="212">
        <f t="shared" ref="AK24" si="169">1-SUM(AK22:AK23)</f>
        <v>0.65052167066666589</v>
      </c>
    </row>
    <row r="25" spans="1:54" s="93" customFormat="1" ht="15">
      <c r="A25" s="60" t="s">
        <v>32</v>
      </c>
      <c r="B25" s="60" t="s">
        <v>52</v>
      </c>
      <c r="C25" s="248" t="s">
        <v>60</v>
      </c>
      <c r="D25" s="61">
        <f>SUM(D22:D24)</f>
        <v>9.3249999999999957</v>
      </c>
      <c r="E25" s="61">
        <f t="shared" ref="E25" si="170">SUM(E22:E24)</f>
        <v>15.317499999999995</v>
      </c>
      <c r="F25" s="61">
        <f t="shared" ref="F25" si="171">SUM(F22:F24)</f>
        <v>58.22</v>
      </c>
      <c r="G25" s="61">
        <f t="shared" ref="G25" si="172">SUM(G22:G24)</f>
        <v>45.720000000000006</v>
      </c>
      <c r="H25" s="61">
        <f t="shared" ref="H25" si="173">SUM(H22:H24)</f>
        <v>58.498000000000005</v>
      </c>
      <c r="I25" s="61">
        <f t="shared" ref="I25" si="174">SUM(I22:I24)</f>
        <v>61.750000000000014</v>
      </c>
      <c r="J25" s="61">
        <f t="shared" ref="J25" si="175">SUM(J22:J24)</f>
        <v>63.262875000000008</v>
      </c>
      <c r="K25" s="61">
        <f t="shared" ref="K25" si="176">SUM(K22:K24)</f>
        <v>65.021582925000004</v>
      </c>
      <c r="L25" s="61">
        <f t="shared" ref="L25" si="177">SUM(L22:L24)</f>
        <v>67.232316744450003</v>
      </c>
      <c r="M25" s="61">
        <f t="shared" ref="M25" si="178">SUM(M22:M24)</f>
        <v>69.787144780739098</v>
      </c>
      <c r="N25" s="61">
        <f t="shared" ref="N25" si="179">SUM(N22:N24)</f>
        <v>72.57863057196866</v>
      </c>
      <c r="O25" s="61">
        <f t="shared" ref="O25" si="180">SUM(O22:O24)</f>
        <v>75.561612288476567</v>
      </c>
      <c r="P25" s="61">
        <f t="shared" ref="P25" si="181">SUM(P22:P24)</f>
        <v>78.508515167727154</v>
      </c>
      <c r="Q25" s="61">
        <f t="shared" ref="Q25" si="182">SUM(Q22:Q24)</f>
        <v>81.743065992637511</v>
      </c>
      <c r="R25" s="61">
        <f t="shared" ref="R25" si="183">SUM(R22:R24)</f>
        <v>85.290715056717985</v>
      </c>
      <c r="S25" s="61">
        <f t="shared" ref="S25" si="184">SUM(S22:S24)</f>
        <v>89.179971663304329</v>
      </c>
      <c r="T25" s="247"/>
      <c r="U25" s="249"/>
      <c r="V25" s="250">
        <f>SUM(V22:V24)</f>
        <v>1</v>
      </c>
      <c r="W25" s="250">
        <f t="shared" ref="W25" si="185">SUM(W22:W24)</f>
        <v>1</v>
      </c>
      <c r="X25" s="250">
        <f t="shared" ref="X25" si="186">SUM(X22:X24)</f>
        <v>1</v>
      </c>
      <c r="Y25" s="250">
        <f t="shared" ref="Y25" si="187">SUM(Y22:Y24)</f>
        <v>1</v>
      </c>
      <c r="Z25" s="250">
        <f t="shared" ref="Z25" si="188">SUM(Z22:Z24)</f>
        <v>1</v>
      </c>
      <c r="AA25" s="250">
        <f t="shared" ref="AA25" si="189">SUM(AA22:AA24)</f>
        <v>1</v>
      </c>
      <c r="AB25" s="250">
        <f t="shared" ref="AB25" si="190">SUM(AB22:AB24)</f>
        <v>1</v>
      </c>
      <c r="AC25" s="250">
        <f t="shared" ref="AC25" si="191">SUM(AC22:AC24)</f>
        <v>1</v>
      </c>
      <c r="AD25" s="250">
        <f t="shared" ref="AD25" si="192">SUM(AD22:AD24)</f>
        <v>1</v>
      </c>
      <c r="AE25" s="250">
        <f t="shared" ref="AE25" si="193">SUM(AE22:AE24)</f>
        <v>1</v>
      </c>
      <c r="AF25" s="250">
        <f t="shared" ref="AF25" si="194">SUM(AF22:AF24)</f>
        <v>1</v>
      </c>
      <c r="AG25" s="250">
        <f t="shared" ref="AG25" si="195">SUM(AG22:AG24)</f>
        <v>1</v>
      </c>
      <c r="AH25" s="250">
        <f t="shared" ref="AH25" si="196">SUM(AH22:AH24)</f>
        <v>1</v>
      </c>
      <c r="AI25" s="250">
        <f t="shared" ref="AI25" si="197">SUM(AI22:AI24)</f>
        <v>1</v>
      </c>
      <c r="AJ25" s="250">
        <f t="shared" ref="AJ25" si="198">SUM(AJ22:AJ24)</f>
        <v>1</v>
      </c>
      <c r="AK25" s="250">
        <f t="shared" ref="AK25" si="199">SUM(AK22:AK24)</f>
        <v>1</v>
      </c>
    </row>
    <row r="26" spans="1:54" s="28" customFormat="1" ht="15">
      <c r="A26" s="32" t="s">
        <v>32</v>
      </c>
      <c r="B26" s="32" t="s">
        <v>54</v>
      </c>
      <c r="C26" s="95" t="s">
        <v>370</v>
      </c>
      <c r="D26" s="34">
        <f>V26*' Demand-Supply Gap'!D$67</f>
        <v>54.569610656000002</v>
      </c>
      <c r="E26" s="34">
        <f>W26*' Demand-Supply Gap'!E$67</f>
        <v>61.874136321960016</v>
      </c>
      <c r="F26" s="34">
        <f>X26*' Demand-Supply Gap'!F$67</f>
        <v>70.646796982223279</v>
      </c>
      <c r="G26" s="34">
        <f>Y26*' Demand-Supply Gap'!G$67</f>
        <v>58.786948401300002</v>
      </c>
      <c r="H26" s="34">
        <f>Z26*' Demand-Supply Gap'!H$67</f>
        <v>62.900616185909982</v>
      </c>
      <c r="I26" s="34">
        <f>AA26*' Demand-Supply Gap'!I$67</f>
        <v>47.788264075000001</v>
      </c>
      <c r="J26" s="34">
        <f>AB26*' Demand-Supply Gap'!J$67</f>
        <v>49.29872485112972</v>
      </c>
      <c r="K26" s="34">
        <f>AC26*' Demand-Supply Gap'!K$67</f>
        <v>50.813998989102672</v>
      </c>
      <c r="L26" s="34">
        <f>AD26*' Demand-Supply Gap'!L$67</f>
        <v>52.567176178668035</v>
      </c>
      <c r="M26" s="34">
        <f>AE26*' Demand-Supply Gap'!M$67</f>
        <v>54.591199143902756</v>
      </c>
      <c r="N26" s="34">
        <f>AF26*' Demand-Supply Gap'!N$67</f>
        <v>56.802376190922111</v>
      </c>
      <c r="O26" s="34">
        <f>AG26*' Demand-Supply Gap'!O$67</f>
        <v>59.165614378872206</v>
      </c>
      <c r="P26" s="34">
        <f>AH26*' Demand-Supply Gap'!P$67</f>
        <v>61.502851626684901</v>
      </c>
      <c r="Q26" s="34">
        <f>AI26*' Demand-Supply Gap'!Q$67</f>
        <v>64.067774266167035</v>
      </c>
      <c r="R26" s="34">
        <f>AJ26*' Demand-Supply Gap'!R$67</f>
        <v>66.880666445398177</v>
      </c>
      <c r="S26" s="34">
        <f>AK26*' Demand-Supply Gap'!S$67</f>
        <v>69.964250806777159</v>
      </c>
      <c r="T26" s="246"/>
      <c r="U26" s="92"/>
      <c r="V26" s="213">
        <v>0.65816299999999994</v>
      </c>
      <c r="W26" s="213">
        <v>0.66011753000000006</v>
      </c>
      <c r="X26" s="213">
        <v>0.6607192409999999</v>
      </c>
      <c r="Y26" s="213">
        <v>0.66433437000000006</v>
      </c>
      <c r="Z26" s="213">
        <v>0.66137309999999994</v>
      </c>
      <c r="AA26" s="213">
        <v>0.65914846999999999</v>
      </c>
      <c r="AB26" s="213">
        <v>0.66159020406666691</v>
      </c>
      <c r="AC26" s="213">
        <v>0.66206332375238108</v>
      </c>
      <c r="AD26" s="213">
        <v>0.66238465772381006</v>
      </c>
      <c r="AE26" s="213">
        <v>0.66270599169523792</v>
      </c>
      <c r="AF26" s="213">
        <v>0.66302732566666689</v>
      </c>
      <c r="AG26" s="213">
        <v>0.66334865963809608</v>
      </c>
      <c r="AH26" s="213">
        <v>0.66366999360952394</v>
      </c>
      <c r="AI26" s="213">
        <v>0.66399132758095292</v>
      </c>
      <c r="AJ26" s="213">
        <v>0.664312661552381</v>
      </c>
      <c r="AK26" s="213">
        <v>0.66463399552380997</v>
      </c>
    </row>
    <row r="27" spans="1:54" s="28" customFormat="1" ht="15">
      <c r="A27" s="32" t="s">
        <v>32</v>
      </c>
      <c r="B27" s="32" t="s">
        <v>54</v>
      </c>
      <c r="C27" s="95" t="s">
        <v>371</v>
      </c>
      <c r="D27" s="34">
        <f>V27*' Demand-Supply Gap'!D$67</f>
        <v>4.2054375904000034</v>
      </c>
      <c r="E27" s="34">
        <f>W27*' Demand-Supply Gap'!E$67</f>
        <v>4.7929577004000041</v>
      </c>
      <c r="F27" s="34">
        <f>X27*' Demand-Supply Gap'!F$67</f>
        <v>5.3904160378392012</v>
      </c>
      <c r="G27" s="34">
        <f>Y27*' Demand-Supply Gap'!G$67</f>
        <v>4.4920178700000051</v>
      </c>
      <c r="H27" s="34">
        <f>Z27*' Demand-Supply Gap'!H$67</f>
        <v>4.5762002414190013</v>
      </c>
      <c r="I27" s="34">
        <f>AA27*' Demand-Supply Gap'!I$67</f>
        <v>3.543751425000004</v>
      </c>
      <c r="J27" s="34">
        <f>AB27*' Demand-Supply Gap'!J$67</f>
        <v>3.6050520410340274</v>
      </c>
      <c r="K27" s="34">
        <f>AC27*' Demand-Supply Gap'!K$67</f>
        <v>3.6684335144362827</v>
      </c>
      <c r="L27" s="34">
        <f>AD27*' Demand-Supply Gap'!L$67</f>
        <v>3.753953741845153</v>
      </c>
      <c r="M27" s="34">
        <f>AE27*' Demand-Supply Gap'!M$67</f>
        <v>3.8559076244941899</v>
      </c>
      <c r="N27" s="34">
        <f>AF27*' Demand-Supply Gap'!N$67</f>
        <v>3.9678197155513169</v>
      </c>
      <c r="O27" s="34">
        <f>AG27*' Demand-Supply Gap'!O$67</f>
        <v>4.0868333667455357</v>
      </c>
      <c r="P27" s="34">
        <f>AH27*' Demand-Supply Gap'!P$67</f>
        <v>4.2004376431082706</v>
      </c>
      <c r="Q27" s="34">
        <f>AI27*' Demand-Supply Gap'!Q$67</f>
        <v>4.3258272213963629</v>
      </c>
      <c r="R27" s="34">
        <f>AJ27*' Demand-Supply Gap'!R$67</f>
        <v>4.4638308593539007</v>
      </c>
      <c r="S27" s="34">
        <f>AK27*' Demand-Supply Gap'!S$67</f>
        <v>4.6153762638759055</v>
      </c>
      <c r="T27" s="246"/>
      <c r="U27" s="47"/>
      <c r="V27" s="212">
        <v>5.0721700000000036E-2</v>
      </c>
      <c r="W27" s="212">
        <v>5.1134700000000033E-2</v>
      </c>
      <c r="X27" s="212">
        <v>5.0413490000000005E-2</v>
      </c>
      <c r="Y27" s="212">
        <v>5.0763000000000058E-2</v>
      </c>
      <c r="Z27" s="212">
        <v>4.811679000000002E-2</v>
      </c>
      <c r="AA27" s="212">
        <v>4.8879330000000054E-2</v>
      </c>
      <c r="AB27" s="212">
        <v>4.8379894666667034E-2</v>
      </c>
      <c r="AC27" s="212">
        <v>4.7796578380953025E-2</v>
      </c>
      <c r="AD27" s="212">
        <v>4.7302547809524031E-2</v>
      </c>
      <c r="AE27" s="212">
        <v>4.6808517238095038E-2</v>
      </c>
      <c r="AF27" s="212">
        <v>4.6314486666666987E-2</v>
      </c>
      <c r="AG27" s="212">
        <v>4.5820456095238049E-2</v>
      </c>
      <c r="AH27" s="212">
        <v>4.5326425523809999E-2</v>
      </c>
      <c r="AI27" s="212">
        <v>4.4832394952381061E-2</v>
      </c>
      <c r="AJ27" s="212">
        <v>4.433836438095301E-2</v>
      </c>
      <c r="AK27" s="212">
        <v>4.3844333809524016E-2</v>
      </c>
    </row>
    <row r="28" spans="1:54" s="28" customFormat="1" ht="15">
      <c r="A28" s="32" t="s">
        <v>32</v>
      </c>
      <c r="B28" s="32" t="s">
        <v>54</v>
      </c>
      <c r="C28" s="95" t="s">
        <v>372</v>
      </c>
      <c r="D28" s="34">
        <f>V28*' Demand-Supply Gap'!D$67</f>
        <v>24.136951753599998</v>
      </c>
      <c r="E28" s="34">
        <f>W28*' Demand-Supply Gap'!E$67</f>
        <v>27.064905977639988</v>
      </c>
      <c r="F28" s="34">
        <f>X28*' Demand-Supply Gap'!F$67</f>
        <v>30.88686697993753</v>
      </c>
      <c r="G28" s="34">
        <f>Y28*' Demand-Supply Gap'!G$67</f>
        <v>25.211033728699991</v>
      </c>
      <c r="H28" s="34">
        <f>Z28*' Demand-Supply Gap'!H$67</f>
        <v>27.629283572671</v>
      </c>
      <c r="I28" s="34">
        <f>AA28*' Demand-Supply Gap'!I$67</f>
        <v>21.167984500000003</v>
      </c>
      <c r="J28" s="34">
        <f>AB28*' Demand-Supply Gap'!J$67</f>
        <v>21.611723107836255</v>
      </c>
      <c r="K28" s="34">
        <f>AC28*' Demand-Supply Gap'!K$67</f>
        <v>22.268532496461056</v>
      </c>
      <c r="L28" s="34">
        <f>AD28*' Demand-Supply Gap'!L$67</f>
        <v>23.039367889486822</v>
      </c>
      <c r="M28" s="34">
        <f>AE28*' Demand-Supply Gap'!M$67</f>
        <v>23.929089958383056</v>
      </c>
      <c r="N28" s="34">
        <f>AF28*' Demand-Supply Gap'!N$67</f>
        <v>24.90104868937777</v>
      </c>
      <c r="O28" s="34">
        <f>AG28*' Demand-Supply Gap'!O$67</f>
        <v>25.939885003122953</v>
      </c>
      <c r="P28" s="34">
        <f>AH28*' Demand-Supply Gap'!P$67</f>
        <v>26.967544456148399</v>
      </c>
      <c r="Q28" s="34">
        <f>AI28*' Demand-Supply Gap'!Q$67</f>
        <v>28.095270587886976</v>
      </c>
      <c r="R28" s="34">
        <f>AJ28*' Demand-Supply Gap'!R$67</f>
        <v>29.331991818772835</v>
      </c>
      <c r="S28" s="34">
        <f>AK28*' Demand-Supply Gap'!S$67</f>
        <v>30.687709956904602</v>
      </c>
      <c r="T28" s="246"/>
      <c r="U28" s="160"/>
      <c r="V28" s="212">
        <f>1-SUM(V26:V27)</f>
        <v>0.29111529999999997</v>
      </c>
      <c r="W28" s="212">
        <f t="shared" ref="W28" si="200">1-SUM(W26:W27)</f>
        <v>0.28874776999999985</v>
      </c>
      <c r="X28" s="212">
        <f t="shared" ref="X28" si="201">1-SUM(X26:X27)</f>
        <v>0.28886726900000004</v>
      </c>
      <c r="Y28" s="212">
        <f t="shared" ref="Y28" si="202">1-SUM(Y26:Y27)</f>
        <v>0.28490262999999993</v>
      </c>
      <c r="Z28" s="212">
        <f t="shared" ref="Z28" si="203">1-SUM(Z26:Z27)</f>
        <v>0.29051011000000004</v>
      </c>
      <c r="AA28" s="212">
        <f t="shared" ref="AA28" si="204">1-SUM(AA26:AA27)</f>
        <v>0.29197220000000002</v>
      </c>
      <c r="AB28" s="212">
        <f t="shared" ref="AB28" si="205">1-SUM(AB26:AB27)</f>
        <v>0.29002990126666606</v>
      </c>
      <c r="AC28" s="212">
        <f t="shared" ref="AC28" si="206">1-SUM(AC26:AC27)</f>
        <v>0.29014009786666595</v>
      </c>
      <c r="AD28" s="212">
        <f t="shared" ref="AD28" si="207">1-SUM(AD26:AD27)</f>
        <v>0.29031279446666591</v>
      </c>
      <c r="AE28" s="212">
        <f t="shared" ref="AE28" si="208">1-SUM(AE26:AE27)</f>
        <v>0.29048549106666699</v>
      </c>
      <c r="AF28" s="212">
        <f t="shared" ref="AF28" si="209">1-SUM(AF26:AF27)</f>
        <v>0.29065818766666607</v>
      </c>
      <c r="AG28" s="212">
        <f t="shared" ref="AG28" si="210">1-SUM(AG26:AG27)</f>
        <v>0.29083088426666581</v>
      </c>
      <c r="AH28" s="212">
        <f t="shared" ref="AH28" si="211">1-SUM(AH26:AH27)</f>
        <v>0.291003580866666</v>
      </c>
      <c r="AI28" s="212">
        <f t="shared" ref="AI28" si="212">1-SUM(AI26:AI27)</f>
        <v>0.29117627746666597</v>
      </c>
      <c r="AJ28" s="212">
        <f t="shared" ref="AJ28" si="213">1-SUM(AJ26:AJ27)</f>
        <v>0.29134897406666593</v>
      </c>
      <c r="AK28" s="212">
        <f t="shared" ref="AK28" si="214">1-SUM(AK26:AK27)</f>
        <v>0.29152167066666601</v>
      </c>
    </row>
    <row r="29" spans="1:54" s="93" customFormat="1" ht="15">
      <c r="A29" s="60" t="s">
        <v>32</v>
      </c>
      <c r="B29" s="60" t="s">
        <v>54</v>
      </c>
      <c r="C29" s="248" t="s">
        <v>60</v>
      </c>
      <c r="D29" s="61">
        <f>SUM(D26:D28)</f>
        <v>82.912000000000006</v>
      </c>
      <c r="E29" s="61">
        <f t="shared" ref="E29" si="215">SUM(E26:E28)</f>
        <v>93.731999999999999</v>
      </c>
      <c r="F29" s="61">
        <f t="shared" ref="F29" si="216">SUM(F26:F28)</f>
        <v>106.92408</v>
      </c>
      <c r="G29" s="61">
        <f t="shared" ref="G29" si="217">SUM(G26:G28)</f>
        <v>88.49</v>
      </c>
      <c r="H29" s="61">
        <f t="shared" ref="H29" si="218">SUM(H26:H28)</f>
        <v>95.106099999999984</v>
      </c>
      <c r="I29" s="61">
        <f t="shared" ref="I29" si="219">SUM(I26:I28)</f>
        <v>72.5</v>
      </c>
      <c r="J29" s="61">
        <f t="shared" ref="J29" si="220">SUM(J26:J28)</f>
        <v>74.515500000000003</v>
      </c>
      <c r="K29" s="61">
        <f t="shared" ref="K29" si="221">SUM(K26:K28)</f>
        <v>76.750965000000008</v>
      </c>
      <c r="L29" s="61">
        <f t="shared" ref="L29" si="222">SUM(L26:L28)</f>
        <v>79.360497810000012</v>
      </c>
      <c r="M29" s="61">
        <f t="shared" ref="M29" si="223">SUM(M26:M28)</f>
        <v>82.376196726780009</v>
      </c>
      <c r="N29" s="61">
        <f t="shared" ref="N29" si="224">SUM(N26:N28)</f>
        <v>85.671244595851192</v>
      </c>
      <c r="O29" s="61">
        <f t="shared" ref="O29" si="225">SUM(O26:O28)</f>
        <v>89.192332748740697</v>
      </c>
      <c r="P29" s="61">
        <f t="shared" ref="P29" si="226">SUM(P26:P28)</f>
        <v>92.670833725941577</v>
      </c>
      <c r="Q29" s="61">
        <f t="shared" ref="Q29" si="227">SUM(Q26:Q28)</f>
        <v>96.488872075450374</v>
      </c>
      <c r="R29" s="61">
        <f t="shared" ref="R29" si="228">SUM(R26:R28)</f>
        <v>100.67648912352492</v>
      </c>
      <c r="S29" s="61">
        <f t="shared" ref="S29" si="229">SUM(S26:S28)</f>
        <v>105.26733702755766</v>
      </c>
      <c r="T29" s="247"/>
      <c r="U29" s="249"/>
      <c r="V29" s="250">
        <f>SUM(V26:V28)</f>
        <v>1</v>
      </c>
      <c r="W29" s="250">
        <f t="shared" ref="W29" si="230">SUM(W26:W28)</f>
        <v>1</v>
      </c>
      <c r="X29" s="250">
        <f t="shared" ref="X29" si="231">SUM(X26:X28)</f>
        <v>1</v>
      </c>
      <c r="Y29" s="250">
        <f t="shared" ref="Y29" si="232">SUM(Y26:Y28)</f>
        <v>1</v>
      </c>
      <c r="Z29" s="250">
        <f t="shared" ref="Z29" si="233">SUM(Z26:Z28)</f>
        <v>1</v>
      </c>
      <c r="AA29" s="250">
        <f t="shared" ref="AA29" si="234">SUM(AA26:AA28)</f>
        <v>1</v>
      </c>
      <c r="AB29" s="250">
        <f t="shared" ref="AB29" si="235">SUM(AB26:AB28)</f>
        <v>1</v>
      </c>
      <c r="AC29" s="250">
        <f t="shared" ref="AC29" si="236">SUM(AC26:AC28)</f>
        <v>1</v>
      </c>
      <c r="AD29" s="250">
        <f t="shared" ref="AD29" si="237">SUM(AD26:AD28)</f>
        <v>1</v>
      </c>
      <c r="AE29" s="250">
        <f t="shared" ref="AE29" si="238">SUM(AE26:AE28)</f>
        <v>1</v>
      </c>
      <c r="AF29" s="250">
        <f t="shared" ref="AF29" si="239">SUM(AF26:AF28)</f>
        <v>1</v>
      </c>
      <c r="AG29" s="250">
        <f t="shared" ref="AG29" si="240">SUM(AG26:AG28)</f>
        <v>1</v>
      </c>
      <c r="AH29" s="250">
        <f t="shared" ref="AH29" si="241">SUM(AH26:AH28)</f>
        <v>1</v>
      </c>
      <c r="AI29" s="250">
        <f t="shared" ref="AI29" si="242">SUM(AI26:AI28)</f>
        <v>1</v>
      </c>
      <c r="AJ29" s="250">
        <f t="shared" ref="AJ29" si="243">SUM(AJ26:AJ28)</f>
        <v>1</v>
      </c>
      <c r="AK29" s="250">
        <f t="shared" ref="AK29" si="244">SUM(AK26:AK28)</f>
        <v>1</v>
      </c>
    </row>
    <row r="30" spans="1:54" s="28" customFormat="1" ht="15">
      <c r="A30" s="292" t="s">
        <v>32</v>
      </c>
      <c r="B30" s="293" t="s">
        <v>32</v>
      </c>
      <c r="C30" s="205" t="s">
        <v>370</v>
      </c>
      <c r="D30" s="294">
        <f>ROUND(V30*' Demand-Supply Gap'!D$76,2)</f>
        <v>799.3</v>
      </c>
      <c r="E30" s="294">
        <f>ROUND(W30*' Demand-Supply Gap'!E$76,2)</f>
        <v>848.74</v>
      </c>
      <c r="F30" s="294">
        <f>ROUND(X30*' Demand-Supply Gap'!F$76,2)</f>
        <v>935.04</v>
      </c>
      <c r="G30" s="294">
        <f>ROUND(Y30*' Demand-Supply Gap'!G$76,2)</f>
        <v>958.2</v>
      </c>
      <c r="H30" s="294">
        <f>ROUND(Z30*' Demand-Supply Gap'!H$76,2)</f>
        <v>1021.7</v>
      </c>
      <c r="I30" s="294">
        <f>ROUND(AA30*' Demand-Supply Gap'!I$76,2)</f>
        <v>1024.6199999999999</v>
      </c>
      <c r="J30" s="294">
        <f>ROUND(AB30*' Demand-Supply Gap'!J$76,2)</f>
        <v>1106.47</v>
      </c>
      <c r="K30" s="294">
        <f>ROUND(AC30*' Demand-Supply Gap'!K$76,2)</f>
        <v>1190.95</v>
      </c>
      <c r="L30" s="294">
        <f>ROUND(AD30*' Demand-Supply Gap'!L$76,2)</f>
        <v>1272.1099999999999</v>
      </c>
      <c r="M30" s="294">
        <f>ROUND(AE30*' Demand-Supply Gap'!M$76,2)</f>
        <v>1360.19</v>
      </c>
      <c r="N30" s="294">
        <f>ROUND(AF30*' Demand-Supply Gap'!N$76,2)</f>
        <v>1447.09</v>
      </c>
      <c r="O30" s="294">
        <f>ROUND(AG30*' Demand-Supply Gap'!O$76,2)</f>
        <v>1527.15</v>
      </c>
      <c r="P30" s="294">
        <f>ROUND(AH30*' Demand-Supply Gap'!P$76,2)</f>
        <v>1607.5</v>
      </c>
      <c r="Q30" s="294">
        <f>ROUND(AI30*' Demand-Supply Gap'!Q$76,2)</f>
        <v>1689.52</v>
      </c>
      <c r="R30" s="294">
        <f>ROUND(AJ30*' Demand-Supply Gap'!R$76,2)</f>
        <v>1773.01</v>
      </c>
      <c r="S30" s="294">
        <f>ROUND(AK30*' Demand-Supply Gap'!S$76,2)</f>
        <v>1857.42</v>
      </c>
      <c r="T30" s="280">
        <f>(I30/D30)^(1/5)-1</f>
        <v>5.0922289204951898E-2</v>
      </c>
      <c r="U30" s="280">
        <f>(S30/J30)^(1/9)-1</f>
        <v>5.9245723662955108E-2</v>
      </c>
      <c r="V30" s="295">
        <v>0.50129999999999997</v>
      </c>
      <c r="W30" s="295">
        <v>0.50429999999999997</v>
      </c>
      <c r="X30" s="295">
        <v>0.50170000000000003</v>
      </c>
      <c r="Y30" s="295">
        <v>0.50419999999999998</v>
      </c>
      <c r="Z30" s="295">
        <v>0.50360000000000005</v>
      </c>
      <c r="AA30" s="295">
        <v>0.50609999999999999</v>
      </c>
      <c r="AB30" s="295">
        <v>0.50670000000000004</v>
      </c>
      <c r="AC30" s="295">
        <v>0.5071</v>
      </c>
      <c r="AD30" s="295">
        <v>0.50739999999999996</v>
      </c>
      <c r="AE30" s="295">
        <v>0.50770000000000004</v>
      </c>
      <c r="AF30" s="295">
        <v>0.50800000000000001</v>
      </c>
      <c r="AG30" s="295">
        <v>0.50829999999999997</v>
      </c>
      <c r="AH30" s="295">
        <v>0.50849999999999995</v>
      </c>
      <c r="AI30" s="295">
        <v>0.50880000000000003</v>
      </c>
      <c r="AJ30" s="295">
        <v>0.5091</v>
      </c>
      <c r="AK30" s="295">
        <v>0.50929999999999997</v>
      </c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</row>
    <row r="31" spans="1:54" s="28" customFormat="1" ht="15">
      <c r="A31" s="292" t="s">
        <v>32</v>
      </c>
      <c r="B31" s="293" t="s">
        <v>32</v>
      </c>
      <c r="C31" s="205" t="s">
        <v>371</v>
      </c>
      <c r="D31" s="294">
        <f>ROUND(V31*' Demand-Supply Gap'!D$76,2)</f>
        <v>135.21</v>
      </c>
      <c r="E31" s="294">
        <f>ROUND(W31*' Demand-Supply Gap'!E$76,2)</f>
        <v>142.05000000000001</v>
      </c>
      <c r="F31" s="294">
        <f>ROUND(X31*' Demand-Supply Gap'!F$76,2)</f>
        <v>154.69</v>
      </c>
      <c r="G31" s="294">
        <f>ROUND(Y31*' Demand-Supply Gap'!G$76,2)</f>
        <v>157.55000000000001</v>
      </c>
      <c r="H31" s="294">
        <f>ROUND(Z31*' Demand-Supply Gap'!H$76,2)</f>
        <v>165.96</v>
      </c>
      <c r="I31" s="294">
        <f>ROUND(AA31*' Demand-Supply Gap'!I$76,2)</f>
        <v>166.42</v>
      </c>
      <c r="J31" s="294">
        <f>ROUND(AB31*' Demand-Supply Gap'!J$76,2)</f>
        <v>177.53</v>
      </c>
      <c r="K31" s="294">
        <f>ROUND(AC31*' Demand-Supply Gap'!K$76,2)</f>
        <v>190.7</v>
      </c>
      <c r="L31" s="294">
        <f>ROUND(AD31*' Demand-Supply Gap'!L$76,2)</f>
        <v>202.58</v>
      </c>
      <c r="M31" s="294">
        <f>ROUND(AE31*' Demand-Supply Gap'!M$76,2)</f>
        <v>215.4</v>
      </c>
      <c r="N31" s="294">
        <f>ROUND(AF31*' Demand-Supply Gap'!N$76,2)</f>
        <v>227.6</v>
      </c>
      <c r="O31" s="294">
        <f>ROUND(AG31*' Demand-Supply Gap'!O$76,2)</f>
        <v>238.85</v>
      </c>
      <c r="P31" s="294">
        <f>ROUND(AH31*' Demand-Supply Gap'!P$76,2)</f>
        <v>249.74</v>
      </c>
      <c r="Q31" s="294">
        <f>ROUND(AI31*' Demand-Supply Gap'!Q$76,2)</f>
        <v>260.67</v>
      </c>
      <c r="R31" s="294">
        <f>ROUND(AJ31*' Demand-Supply Gap'!R$76,2)</f>
        <v>271.64999999999998</v>
      </c>
      <c r="S31" s="294">
        <f>ROUND(AK31*' Demand-Supply Gap'!S$76,2)</f>
        <v>282.64</v>
      </c>
      <c r="T31" s="280">
        <f t="shared" ref="T31:T33" si="245">(I31/D31)^(1/5)-1</f>
        <v>4.2411852980787312E-2</v>
      </c>
      <c r="U31" s="280">
        <f t="shared" ref="U31:U33" si="246">(S31/J31)^(1/9)-1</f>
        <v>5.302870001908877E-2</v>
      </c>
      <c r="V31" s="295">
        <v>8.48E-2</v>
      </c>
      <c r="W31" s="295">
        <v>8.4400000000000003E-2</v>
      </c>
      <c r="X31" s="295">
        <v>8.3000000000000004E-2</v>
      </c>
      <c r="Y31" s="295">
        <v>8.2900000000000001E-2</v>
      </c>
      <c r="Z31" s="295">
        <v>8.1799999999999998E-2</v>
      </c>
      <c r="AA31" s="295">
        <v>8.2199999999999995E-2</v>
      </c>
      <c r="AB31" s="295">
        <v>8.1299999999999997E-2</v>
      </c>
      <c r="AC31" s="295">
        <v>8.1199999999999994E-2</v>
      </c>
      <c r="AD31" s="295">
        <v>8.0799999999999997E-2</v>
      </c>
      <c r="AE31" s="295">
        <v>8.0399999999999999E-2</v>
      </c>
      <c r="AF31" s="295">
        <v>7.9899999999999999E-2</v>
      </c>
      <c r="AG31" s="295">
        <v>7.9500000000000001E-2</v>
      </c>
      <c r="AH31" s="295">
        <v>7.9000000000000001E-2</v>
      </c>
      <c r="AI31" s="295">
        <v>7.85E-2</v>
      </c>
      <c r="AJ31" s="295">
        <v>7.8E-2</v>
      </c>
      <c r="AK31" s="295">
        <v>7.7499999999999999E-2</v>
      </c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</row>
    <row r="32" spans="1:54" s="28" customFormat="1" ht="15">
      <c r="A32" s="292" t="s">
        <v>32</v>
      </c>
      <c r="B32" s="293" t="s">
        <v>32</v>
      </c>
      <c r="C32" s="205" t="s">
        <v>372</v>
      </c>
      <c r="D32" s="294">
        <f>ROUND(V32*' Demand-Supply Gap'!D$76,2)</f>
        <v>659.95</v>
      </c>
      <c r="E32" s="294">
        <f>ROUND(W32*' Demand-Supply Gap'!E$76,2)</f>
        <v>692.22</v>
      </c>
      <c r="F32" s="294">
        <f>ROUND(X32*' Demand-Supply Gap'!F$76,2)</f>
        <v>774.02</v>
      </c>
      <c r="G32" s="294">
        <f>ROUND(Y32*' Demand-Supply Gap'!G$76,2)</f>
        <v>784.69</v>
      </c>
      <c r="H32" s="294">
        <f>ROUND(Z32*' Demand-Supply Gap'!H$76,2)</f>
        <v>841.14</v>
      </c>
      <c r="I32" s="294">
        <f>ROUND(AA32*' Demand-Supply Gap'!I$76,2)</f>
        <v>833.51</v>
      </c>
      <c r="J32" s="294">
        <f>ROUND(AB32*' Demand-Supply Gap'!J$76,2)</f>
        <v>899.67</v>
      </c>
      <c r="K32" s="294">
        <f>ROUND(AC32*' Demand-Supply Gap'!K$76,2)</f>
        <v>966.9</v>
      </c>
      <c r="L32" s="294">
        <f>ROUND(AD32*' Demand-Supply Gap'!L$76,2)</f>
        <v>1032.43</v>
      </c>
      <c r="M32" s="294">
        <f>ROUND(AE32*' Demand-Supply Gap'!M$76,2)</f>
        <v>1103.53</v>
      </c>
      <c r="N32" s="294">
        <f>ROUND(AF32*' Demand-Supply Gap'!N$76,2)</f>
        <v>1173.9100000000001</v>
      </c>
      <c r="O32" s="294">
        <f>ROUND(AG32*' Demand-Supply Gap'!O$76,2)</f>
        <v>1238.43</v>
      </c>
      <c r="P32" s="294">
        <f>ROUND(AH32*' Demand-Supply Gap'!P$76,2)</f>
        <v>1304.02</v>
      </c>
      <c r="Q32" s="294">
        <f>ROUND(AI32*' Demand-Supply Gap'!Q$76,2)</f>
        <v>1370.41</v>
      </c>
      <c r="R32" s="294">
        <f>ROUND(AJ32*' Demand-Supply Gap'!R$76,2)</f>
        <v>1437.98</v>
      </c>
      <c r="S32" s="294">
        <f>ROUND(AK32*' Demand-Supply Gap'!S$76,2)</f>
        <v>1506.95</v>
      </c>
      <c r="T32" s="280">
        <f t="shared" si="245"/>
        <v>4.7803768982038752E-2</v>
      </c>
      <c r="U32" s="280">
        <f t="shared" si="246"/>
        <v>5.8986985038615769E-2</v>
      </c>
      <c r="V32" s="295">
        <f>1-SUM(V30:V31)</f>
        <v>0.41390000000000005</v>
      </c>
      <c r="W32" s="295">
        <f t="shared" ref="W32:AK32" si="247">1-SUM(W30:W31)</f>
        <v>0.4113</v>
      </c>
      <c r="X32" s="295">
        <f t="shared" si="247"/>
        <v>0.4153</v>
      </c>
      <c r="Y32" s="295">
        <f t="shared" si="247"/>
        <v>0.41290000000000004</v>
      </c>
      <c r="Z32" s="295">
        <f t="shared" si="247"/>
        <v>0.41459999999999997</v>
      </c>
      <c r="AA32" s="295">
        <f t="shared" si="247"/>
        <v>0.41169999999999995</v>
      </c>
      <c r="AB32" s="295">
        <f t="shared" si="247"/>
        <v>0.41199999999999992</v>
      </c>
      <c r="AC32" s="295">
        <f t="shared" si="247"/>
        <v>0.41169999999999995</v>
      </c>
      <c r="AD32" s="295">
        <f t="shared" si="247"/>
        <v>0.41180000000000005</v>
      </c>
      <c r="AE32" s="295">
        <f t="shared" si="247"/>
        <v>0.41189999999999993</v>
      </c>
      <c r="AF32" s="295">
        <f t="shared" si="247"/>
        <v>0.41210000000000002</v>
      </c>
      <c r="AG32" s="295">
        <f t="shared" si="247"/>
        <v>0.41220000000000001</v>
      </c>
      <c r="AH32" s="295">
        <f t="shared" si="247"/>
        <v>0.41250000000000009</v>
      </c>
      <c r="AI32" s="295">
        <f t="shared" si="247"/>
        <v>0.41269999999999996</v>
      </c>
      <c r="AJ32" s="295">
        <f t="shared" si="247"/>
        <v>0.41290000000000004</v>
      </c>
      <c r="AK32" s="295">
        <f t="shared" si="247"/>
        <v>0.41320000000000001</v>
      </c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</row>
    <row r="33" spans="1:37" s="93" customFormat="1" ht="15">
      <c r="A33" s="293" t="s">
        <v>32</v>
      </c>
      <c r="B33" s="293" t="s">
        <v>32</v>
      </c>
      <c r="C33" s="296" t="s">
        <v>60</v>
      </c>
      <c r="D33" s="294">
        <f>SUM(D30:D32)</f>
        <v>1594.46</v>
      </c>
      <c r="E33" s="294">
        <f t="shared" ref="E33:S33" si="248">SUM(E30:E32)</f>
        <v>1683.01</v>
      </c>
      <c r="F33" s="294">
        <f t="shared" si="248"/>
        <v>1863.75</v>
      </c>
      <c r="G33" s="294">
        <f t="shared" si="248"/>
        <v>1900.44</v>
      </c>
      <c r="H33" s="294">
        <f t="shared" si="248"/>
        <v>2028.8000000000002</v>
      </c>
      <c r="I33" s="294">
        <f t="shared" si="248"/>
        <v>2024.55</v>
      </c>
      <c r="J33" s="294">
        <f t="shared" si="248"/>
        <v>2183.67</v>
      </c>
      <c r="K33" s="294">
        <f t="shared" si="248"/>
        <v>2348.5500000000002</v>
      </c>
      <c r="L33" s="294">
        <f t="shared" si="248"/>
        <v>2507.12</v>
      </c>
      <c r="M33" s="294">
        <f t="shared" si="248"/>
        <v>2679.12</v>
      </c>
      <c r="N33" s="294">
        <f t="shared" si="248"/>
        <v>2848.6</v>
      </c>
      <c r="O33" s="294">
        <f t="shared" si="248"/>
        <v>3004.4300000000003</v>
      </c>
      <c r="P33" s="294">
        <f t="shared" si="248"/>
        <v>3161.26</v>
      </c>
      <c r="Q33" s="294">
        <f t="shared" si="248"/>
        <v>3320.6000000000004</v>
      </c>
      <c r="R33" s="294">
        <f t="shared" si="248"/>
        <v>3482.64</v>
      </c>
      <c r="S33" s="294">
        <f t="shared" si="248"/>
        <v>3647.01</v>
      </c>
      <c r="T33" s="280">
        <f t="shared" si="245"/>
        <v>4.8921471789057147E-2</v>
      </c>
      <c r="U33" s="280">
        <f t="shared" si="246"/>
        <v>5.8644130691197782E-2</v>
      </c>
      <c r="V33" s="297">
        <f>SUM(V30:V32)</f>
        <v>1</v>
      </c>
      <c r="W33" s="297">
        <f t="shared" ref="W33:AK33" si="249">SUM(W30:W32)</f>
        <v>1</v>
      </c>
      <c r="X33" s="297">
        <f t="shared" si="249"/>
        <v>1</v>
      </c>
      <c r="Y33" s="297">
        <f t="shared" si="249"/>
        <v>1</v>
      </c>
      <c r="Z33" s="297">
        <f t="shared" si="249"/>
        <v>1</v>
      </c>
      <c r="AA33" s="297">
        <f t="shared" si="249"/>
        <v>1</v>
      </c>
      <c r="AB33" s="297">
        <f t="shared" si="249"/>
        <v>1</v>
      </c>
      <c r="AC33" s="297">
        <f t="shared" si="249"/>
        <v>1</v>
      </c>
      <c r="AD33" s="297">
        <f t="shared" si="249"/>
        <v>1</v>
      </c>
      <c r="AE33" s="297">
        <f t="shared" si="249"/>
        <v>1</v>
      </c>
      <c r="AF33" s="297">
        <f t="shared" si="249"/>
        <v>1</v>
      </c>
      <c r="AG33" s="297">
        <f t="shared" si="249"/>
        <v>1</v>
      </c>
      <c r="AH33" s="297">
        <f t="shared" si="249"/>
        <v>1</v>
      </c>
      <c r="AI33" s="297">
        <f t="shared" si="249"/>
        <v>1</v>
      </c>
      <c r="AJ33" s="297">
        <f t="shared" si="249"/>
        <v>1</v>
      </c>
      <c r="AK33" s="297">
        <f t="shared" si="249"/>
        <v>1</v>
      </c>
    </row>
    <row r="34" spans="1:37" s="28" customFormat="1" ht="15">
      <c r="A34" s="32" t="s">
        <v>41</v>
      </c>
      <c r="B34" s="32" t="s">
        <v>38</v>
      </c>
      <c r="C34" s="95" t="s">
        <v>370</v>
      </c>
      <c r="D34" s="34">
        <f>V34*' Demand-Supply Gap'!D$89</f>
        <v>57.480738751199993</v>
      </c>
      <c r="E34" s="34">
        <f>W34*' Demand-Supply Gap'!E$89</f>
        <v>57.421036028993342</v>
      </c>
      <c r="F34" s="34">
        <f>X34*' Demand-Supply Gap'!F$89</f>
        <v>67.651376037373325</v>
      </c>
      <c r="G34" s="34">
        <f>Y34*' Demand-Supply Gap'!G$89</f>
        <v>67.994125794180007</v>
      </c>
      <c r="H34" s="34">
        <f>Z34*' Demand-Supply Gap'!H$89</f>
        <v>78.722066924000018</v>
      </c>
      <c r="I34" s="34">
        <f>AA34*' Demand-Supply Gap'!I$89</f>
        <v>55.617006333333329</v>
      </c>
      <c r="J34" s="34">
        <f>AB34*' Demand-Supply Gap'!J$89</f>
        <v>57.484275452359995</v>
      </c>
      <c r="K34" s="34">
        <f>AC34*' Demand-Supply Gap'!K$89</f>
        <v>59.500491688389005</v>
      </c>
      <c r="L34" s="34">
        <f>AD34*' Demand-Supply Gap'!L$89</f>
        <v>61.658846386352423</v>
      </c>
      <c r="M34" s="34">
        <f>AE34*' Demand-Supply Gap'!M$89</f>
        <v>63.883136221392263</v>
      </c>
      <c r="N34" s="34">
        <f>AF34*' Demand-Supply Gap'!N$89</f>
        <v>66.238779903169331</v>
      </c>
      <c r="O34" s="34">
        <f>AG34*' Demand-Supply Gap'!O$89</f>
        <v>68.787305891660012</v>
      </c>
      <c r="P34" s="34">
        <f>AH34*' Demand-Supply Gap'!P$89</f>
        <v>71.495806948147219</v>
      </c>
      <c r="Q34" s="34">
        <f>AI34*' Demand-Supply Gap'!Q$89</f>
        <v>74.418235565640344</v>
      </c>
      <c r="R34" s="34">
        <f>AJ34*' Demand-Supply Gap'!R$89</f>
        <v>77.631352885872175</v>
      </c>
      <c r="S34" s="34">
        <f>AK34*' Demand-Supply Gap'!S$89</f>
        <v>81.084153093994985</v>
      </c>
      <c r="T34" s="246"/>
      <c r="U34" s="160"/>
      <c r="V34" s="73">
        <v>0.52669999999999995</v>
      </c>
      <c r="W34" s="73">
        <v>0.5269933333333332</v>
      </c>
      <c r="X34" s="73">
        <v>0.52728666666666657</v>
      </c>
      <c r="Y34" s="73">
        <v>0.52757999999999994</v>
      </c>
      <c r="Z34" s="73">
        <v>0.52787333333333331</v>
      </c>
      <c r="AA34" s="73">
        <v>0.52816666666666656</v>
      </c>
      <c r="AB34" s="73">
        <v>0.52845999999999993</v>
      </c>
      <c r="AC34" s="73">
        <v>0.5287533333333333</v>
      </c>
      <c r="AD34" s="73">
        <v>0.52904666666666667</v>
      </c>
      <c r="AE34" s="73">
        <v>0.52933999999999992</v>
      </c>
      <c r="AF34" s="73">
        <v>0.52963333333333329</v>
      </c>
      <c r="AG34" s="73">
        <v>0.52992666666666666</v>
      </c>
      <c r="AH34" s="73">
        <v>0.53022000000000002</v>
      </c>
      <c r="AI34" s="73">
        <v>0.53051333333333328</v>
      </c>
      <c r="AJ34" s="73">
        <v>0.53080666666666665</v>
      </c>
      <c r="AK34" s="73">
        <v>0.53110000000000002</v>
      </c>
    </row>
    <row r="35" spans="1:37" s="28" customFormat="1" ht="15">
      <c r="A35" s="32" t="s">
        <v>41</v>
      </c>
      <c r="B35" s="32" t="s">
        <v>38</v>
      </c>
      <c r="C35" s="95" t="s">
        <v>371</v>
      </c>
      <c r="D35" s="34">
        <f>V35*' Demand-Supply Gap'!D$89</f>
        <v>8.6130712653271271</v>
      </c>
      <c r="E35" s="34">
        <f>W35*' Demand-Supply Gap'!E$89</f>
        <v>8.8468886398657371</v>
      </c>
      <c r="F35" s="34">
        <f>X35*' Demand-Supply Gap'!F$89</f>
        <v>10.281284994025082</v>
      </c>
      <c r="G35" s="34">
        <f>Y35*' Demand-Supply Gap'!G$89</f>
        <v>10.086478386273004</v>
      </c>
      <c r="H35" s="34">
        <f>Z35*' Demand-Supply Gap'!H$89</f>
        <v>11.499710956277402</v>
      </c>
      <c r="I35" s="34">
        <f>AA35*' Demand-Supply Gap'!I$89</f>
        <v>9.0634723150164263</v>
      </c>
      <c r="J35" s="34">
        <f>AB35*' Demand-Supply Gap'!J$89</f>
        <v>8.968160730820367</v>
      </c>
      <c r="K35" s="34">
        <f>AC35*' Demand-Supply Gap'!K$89</f>
        <v>9.3470953269582822</v>
      </c>
      <c r="L35" s="34">
        <f>AD35*' Demand-Supply Gap'!L$89</f>
        <v>9.7528020109733298</v>
      </c>
      <c r="M35" s="34">
        <f>AE35*' Demand-Supply Gap'!M$89</f>
        <v>10.173598409225296</v>
      </c>
      <c r="N35" s="34">
        <f>AF35*' Demand-Supply Gap'!N$89</f>
        <v>10.62017891928782</v>
      </c>
      <c r="O35" s="34">
        <f>AG35*' Demand-Supply Gap'!O$89</f>
        <v>11.102891457984397</v>
      </c>
      <c r="P35" s="34">
        <f>AH35*' Demand-Supply Gap'!P$89</f>
        <v>11.617003465206782</v>
      </c>
      <c r="Q35" s="34">
        <f>AI35*' Demand-Supply Gap'!Q$89</f>
        <v>12.171846312198767</v>
      </c>
      <c r="R35" s="34">
        <f>AJ35*' Demand-Supply Gap'!R$89</f>
        <v>12.780737038515607</v>
      </c>
      <c r="S35" s="34">
        <f>AK35*' Demand-Supply Gap'!S$89</f>
        <v>13.436148714146611</v>
      </c>
      <c r="T35" s="246"/>
      <c r="U35" s="47"/>
      <c r="V35" s="212">
        <v>7.8922170000000069E-2</v>
      </c>
      <c r="W35" s="212">
        <v>8.1194134700000087E-2</v>
      </c>
      <c r="X35" s="212">
        <v>8.0134134900000042E-2</v>
      </c>
      <c r="Y35" s="212">
        <v>7.8263000000000027E-2</v>
      </c>
      <c r="Z35" s="212">
        <v>7.7111678999999989E-2</v>
      </c>
      <c r="AA35" s="212">
        <v>8.6071226710000059E-2</v>
      </c>
      <c r="AB35" s="212">
        <v>8.2445402373333032E-2</v>
      </c>
      <c r="AC35" s="212">
        <v>8.3063310417618996E-2</v>
      </c>
      <c r="AD35" s="212">
        <v>8.3681218461905071E-2</v>
      </c>
      <c r="AE35" s="212">
        <v>8.4299126506190036E-2</v>
      </c>
      <c r="AF35" s="212">
        <v>8.4917034550476E-2</v>
      </c>
      <c r="AG35" s="212">
        <v>8.5534942594762076E-2</v>
      </c>
      <c r="AH35" s="212">
        <v>8.615285063904804E-2</v>
      </c>
      <c r="AI35" s="212">
        <v>8.6770758683333005E-2</v>
      </c>
      <c r="AJ35" s="212">
        <v>8.738866672761908E-2</v>
      </c>
      <c r="AK35" s="212">
        <v>8.8006574771905044E-2</v>
      </c>
    </row>
    <row r="36" spans="1:37" s="28" customFormat="1" ht="15">
      <c r="A36" s="32" t="s">
        <v>41</v>
      </c>
      <c r="B36" s="32" t="s">
        <v>38</v>
      </c>
      <c r="C36" s="95" t="s">
        <v>372</v>
      </c>
      <c r="D36" s="34">
        <f>V36*' Demand-Supply Gap'!D$89</f>
        <v>43.039925983472884</v>
      </c>
      <c r="E36" s="34">
        <f>W36*' Demand-Supply Gap'!E$89</f>
        <v>42.691776331140964</v>
      </c>
      <c r="F36" s="34">
        <f>X36*' Demand-Supply Gap'!F$89</f>
        <v>50.368280968601596</v>
      </c>
      <c r="G36" s="34">
        <f>Y36*' Demand-Supply Gap'!G$89</f>
        <v>50.798666819547016</v>
      </c>
      <c r="H36" s="34">
        <f>Z36*' Demand-Supply Gap'!H$89</f>
        <v>58.908822119722615</v>
      </c>
      <c r="I36" s="34">
        <f>AA36*' Demand-Supply Gap'!I$89</f>
        <v>40.621521351650259</v>
      </c>
      <c r="J36" s="34">
        <f>AB36*' Demand-Supply Gap'!J$89</f>
        <v>42.324529816819648</v>
      </c>
      <c r="K36" s="34">
        <f>AC36*' Demand-Supply Gap'!K$89</f>
        <v>43.682184311652726</v>
      </c>
      <c r="L36" s="34">
        <f>AD36*' Demand-Supply Gap'!L$89</f>
        <v>45.135435766048154</v>
      </c>
      <c r="M36" s="34">
        <f>AE36*' Demand-Supply Gap'!M$89</f>
        <v>46.627771020556111</v>
      </c>
      <c r="N36" s="34">
        <f>AF36*' Demand-Supply Gap'!N$89</f>
        <v>48.206394383854132</v>
      </c>
      <c r="O36" s="34">
        <f>AG36*' Demand-Supply Gap'!O$89</f>
        <v>49.915132743186078</v>
      </c>
      <c r="P36" s="34">
        <f>AH36*' Demand-Supply Gap'!P$89</f>
        <v>51.72896648707831</v>
      </c>
      <c r="Q36" s="34">
        <f>AI36*' Demand-Supply Gap'!Q$89</f>
        <v>53.68581863168064</v>
      </c>
      <c r="R36" s="34">
        <f>AJ36*' Demand-Supply Gap'!R$89</f>
        <v>55.83956394683748</v>
      </c>
      <c r="S36" s="34">
        <f>AK36*' Demand-Supply Gap'!S$89</f>
        <v>58.151799668030456</v>
      </c>
      <c r="T36" s="246"/>
      <c r="U36" s="47"/>
      <c r="V36" s="212">
        <f>1-SUM(V34:V35)</f>
        <v>0.39437783000000004</v>
      </c>
      <c r="W36" s="212">
        <f t="shared" ref="W36" si="250">1-SUM(W34:W35)</f>
        <v>0.39181253196666677</v>
      </c>
      <c r="X36" s="212">
        <f t="shared" ref="X36" si="251">1-SUM(X34:X35)</f>
        <v>0.39257919843333333</v>
      </c>
      <c r="Y36" s="212">
        <f t="shared" ref="Y36" si="252">1-SUM(Y34:Y35)</f>
        <v>0.39415700000000009</v>
      </c>
      <c r="Z36" s="212">
        <f t="shared" ref="Z36" si="253">1-SUM(Z34:Z35)</f>
        <v>0.39501498766666665</v>
      </c>
      <c r="AA36" s="212">
        <f t="shared" ref="AA36" si="254">1-SUM(AA34:AA35)</f>
        <v>0.38576210662333343</v>
      </c>
      <c r="AB36" s="212">
        <f t="shared" ref="AB36" si="255">1-SUM(AB34:AB35)</f>
        <v>0.38909459762666709</v>
      </c>
      <c r="AC36" s="212">
        <f t="shared" ref="AC36" si="256">1-SUM(AC34:AC35)</f>
        <v>0.38818335624904776</v>
      </c>
      <c r="AD36" s="212">
        <f t="shared" ref="AD36" si="257">1-SUM(AD34:AD35)</f>
        <v>0.38727211487142821</v>
      </c>
      <c r="AE36" s="212">
        <f t="shared" ref="AE36" si="258">1-SUM(AE34:AE35)</f>
        <v>0.38636087349380999</v>
      </c>
      <c r="AF36" s="212">
        <f t="shared" ref="AF36" si="259">1-SUM(AF34:AF35)</f>
        <v>0.38544963211619065</v>
      </c>
      <c r="AG36" s="212">
        <f t="shared" ref="AG36" si="260">1-SUM(AG34:AG35)</f>
        <v>0.38453839073857132</v>
      </c>
      <c r="AH36" s="212">
        <f t="shared" ref="AH36" si="261">1-SUM(AH34:AH35)</f>
        <v>0.38362714936095199</v>
      </c>
      <c r="AI36" s="212">
        <f t="shared" ref="AI36" si="262">1-SUM(AI34:AI35)</f>
        <v>0.38271590798333377</v>
      </c>
      <c r="AJ36" s="212">
        <f t="shared" ref="AJ36" si="263">1-SUM(AJ34:AJ35)</f>
        <v>0.38180466660571422</v>
      </c>
      <c r="AK36" s="212">
        <f t="shared" ref="AK36" si="264">1-SUM(AK34:AK35)</f>
        <v>0.38089342522809488</v>
      </c>
    </row>
    <row r="37" spans="1:37" s="93" customFormat="1" ht="15">
      <c r="A37" s="60" t="s">
        <v>41</v>
      </c>
      <c r="B37" s="60" t="s">
        <v>38</v>
      </c>
      <c r="C37" s="248" t="s">
        <v>60</v>
      </c>
      <c r="D37" s="61">
        <f>SUM(D34:D36)</f>
        <v>109.133736</v>
      </c>
      <c r="E37" s="61">
        <f t="shared" ref="E37" si="265">SUM(E34:E36)</f>
        <v>108.95970100000005</v>
      </c>
      <c r="F37" s="61">
        <f t="shared" ref="F37" si="266">SUM(F34:F36)</f>
        <v>128.30094200000002</v>
      </c>
      <c r="G37" s="61">
        <f t="shared" ref="G37" si="267">SUM(G34:G36)</f>
        <v>128.87927100000002</v>
      </c>
      <c r="H37" s="61">
        <f t="shared" ref="H37" si="268">SUM(H34:H36)</f>
        <v>149.13060000000002</v>
      </c>
      <c r="I37" s="61">
        <f t="shared" ref="I37" si="269">SUM(I34:I36)</f>
        <v>105.30200000000001</v>
      </c>
      <c r="J37" s="61">
        <f t="shared" ref="J37" si="270">SUM(J34:J36)</f>
        <v>108.77696600000002</v>
      </c>
      <c r="K37" s="61">
        <f t="shared" ref="K37" si="271">SUM(K34:K36)</f>
        <v>112.52977132700002</v>
      </c>
      <c r="L37" s="61">
        <f t="shared" ref="L37" si="272">SUM(L34:L36)</f>
        <v>116.54708416337391</v>
      </c>
      <c r="M37" s="61">
        <f t="shared" ref="M37" si="273">SUM(M34:M36)</f>
        <v>120.68450565117367</v>
      </c>
      <c r="N37" s="61">
        <f t="shared" ref="N37" si="274">SUM(N34:N36)</f>
        <v>125.06535320631129</v>
      </c>
      <c r="O37" s="61">
        <f t="shared" ref="O37" si="275">SUM(O34:O36)</f>
        <v>129.8053300928305</v>
      </c>
      <c r="P37" s="61">
        <f t="shared" ref="P37" si="276">SUM(P34:P36)</f>
        <v>134.84177690043231</v>
      </c>
      <c r="Q37" s="61">
        <f t="shared" ref="Q37" si="277">SUM(Q34:Q36)</f>
        <v>140.27590050951974</v>
      </c>
      <c r="R37" s="61">
        <f t="shared" ref="R37" si="278">SUM(R34:R36)</f>
        <v>146.25165387122527</v>
      </c>
      <c r="S37" s="61">
        <f t="shared" ref="S37" si="279">SUM(S34:S36)</f>
        <v>152.67210147617206</v>
      </c>
      <c r="T37" s="247"/>
      <c r="U37" s="249"/>
      <c r="V37" s="250">
        <f>SUM(V34:V36)</f>
        <v>1</v>
      </c>
      <c r="W37" s="250">
        <f t="shared" ref="W37" si="280">SUM(W34:W36)</f>
        <v>1</v>
      </c>
      <c r="X37" s="250">
        <f t="shared" ref="X37" si="281">SUM(X34:X36)</f>
        <v>1</v>
      </c>
      <c r="Y37" s="250">
        <f t="shared" ref="Y37" si="282">SUM(Y34:Y36)</f>
        <v>1</v>
      </c>
      <c r="Z37" s="250">
        <f t="shared" ref="Z37" si="283">SUM(Z34:Z36)</f>
        <v>1</v>
      </c>
      <c r="AA37" s="250">
        <f t="shared" ref="AA37" si="284">SUM(AA34:AA36)</f>
        <v>1</v>
      </c>
      <c r="AB37" s="250">
        <f t="shared" ref="AB37" si="285">SUM(AB34:AB36)</f>
        <v>1</v>
      </c>
      <c r="AC37" s="250">
        <f t="shared" ref="AC37" si="286">SUM(AC34:AC36)</f>
        <v>1</v>
      </c>
      <c r="AD37" s="250">
        <f t="shared" ref="AD37" si="287">SUM(AD34:AD36)</f>
        <v>1</v>
      </c>
      <c r="AE37" s="250">
        <f t="shared" ref="AE37" si="288">SUM(AE34:AE36)</f>
        <v>1</v>
      </c>
      <c r="AF37" s="250">
        <f t="shared" ref="AF37" si="289">SUM(AF34:AF36)</f>
        <v>1</v>
      </c>
      <c r="AG37" s="250">
        <f t="shared" ref="AG37" si="290">SUM(AG34:AG36)</f>
        <v>1</v>
      </c>
      <c r="AH37" s="250">
        <f t="shared" ref="AH37" si="291">SUM(AH34:AH36)</f>
        <v>1</v>
      </c>
      <c r="AI37" s="250">
        <f t="shared" ref="AI37" si="292">SUM(AI34:AI36)</f>
        <v>1</v>
      </c>
      <c r="AJ37" s="250">
        <f t="shared" ref="AJ37" si="293">SUM(AJ34:AJ36)</f>
        <v>1</v>
      </c>
      <c r="AK37" s="250">
        <f t="shared" ref="AK37" si="294">SUM(AK34:AK36)</f>
        <v>1</v>
      </c>
    </row>
    <row r="38" spans="1:37" s="28" customFormat="1" ht="15">
      <c r="A38" s="32" t="s">
        <v>41</v>
      </c>
      <c r="B38" s="32" t="s">
        <v>37</v>
      </c>
      <c r="C38" s="95" t="s">
        <v>370</v>
      </c>
      <c r="D38" s="34">
        <f>V38*' Demand-Supply Gap'!D$98</f>
        <v>9.9816784446270006</v>
      </c>
      <c r="E38" s="34">
        <f>W38*' Demand-Supply Gap'!E$98</f>
        <v>14.100830835149441</v>
      </c>
      <c r="F38" s="34">
        <f>X38*' Demand-Supply Gap'!F$98</f>
        <v>16.131391762717318</v>
      </c>
      <c r="G38" s="34">
        <f>Y38*' Demand-Supply Gap'!G$98</f>
        <v>25.196620011816023</v>
      </c>
      <c r="H38" s="34">
        <f>Z38*' Demand-Supply Gap'!H$98</f>
        <v>25.323576982293204</v>
      </c>
      <c r="I38" s="34">
        <f>AA38*' Demand-Supply Gap'!I$98</f>
        <v>25.200972654020788</v>
      </c>
      <c r="J38" s="34">
        <f>AB38*' Demand-Supply Gap'!J$98</f>
        <v>26.132566446067205</v>
      </c>
      <c r="K38" s="34">
        <f>AC38*' Demand-Supply Gap'!K$98</f>
        <v>27.135157677991419</v>
      </c>
      <c r="L38" s="34">
        <f>AD38*' Demand-Supply Gap'!L$98</f>
        <v>28.206039758170149</v>
      </c>
      <c r="M38" s="34">
        <f>AE38*' Demand-Supply Gap'!M$98</f>
        <v>29.381197486647089</v>
      </c>
      <c r="N38" s="34">
        <f>AF38*' Demand-Supply Gap'!N$98</f>
        <v>30.640547355969357</v>
      </c>
      <c r="O38" s="34">
        <f>AG38*' Demand-Supply Gap'!O$98</f>
        <v>32.005929626143271</v>
      </c>
      <c r="P38" s="34">
        <f>AH38*' Demand-Supply Gap'!P$98</f>
        <v>33.476931389854151</v>
      </c>
      <c r="Q38" s="34">
        <f>AI38*' Demand-Supply Gap'!Q$98</f>
        <v>35.059029050909743</v>
      </c>
      <c r="R38" s="34">
        <f>AJ38*' Demand-Supply Gap'!R$98</f>
        <v>36.743918559958665</v>
      </c>
      <c r="S38" s="34">
        <f>AK38*' Demand-Supply Gap'!S$98</f>
        <v>38.54098750339864</v>
      </c>
      <c r="T38" s="246"/>
      <c r="U38" s="47"/>
      <c r="V38" s="212">
        <v>0.60615299999999994</v>
      </c>
      <c r="W38" s="212">
        <v>0.61150746899999997</v>
      </c>
      <c r="X38" s="212">
        <v>0.60646466240999986</v>
      </c>
      <c r="Y38" s="212">
        <v>0.6000140263</v>
      </c>
      <c r="Z38" s="212">
        <v>0.61034197899999998</v>
      </c>
      <c r="AA38" s="212">
        <v>0.60596158193199989</v>
      </c>
      <c r="AB38" s="212">
        <v>0.60565003346199986</v>
      </c>
      <c r="AC38" s="212">
        <v>0.60533848499200005</v>
      </c>
      <c r="AD38" s="212">
        <v>0.60502693652200001</v>
      </c>
      <c r="AE38" s="212">
        <v>0.60471538805199976</v>
      </c>
      <c r="AF38" s="212">
        <v>0.60440383958199995</v>
      </c>
      <c r="AG38" s="212">
        <v>0.60409229111199991</v>
      </c>
      <c r="AH38" s="212">
        <v>0.6037807426420001</v>
      </c>
      <c r="AI38" s="212">
        <v>0.60346919417200007</v>
      </c>
      <c r="AJ38" s="212">
        <v>0.60315764570199981</v>
      </c>
      <c r="AK38" s="212">
        <v>0.602846097232</v>
      </c>
    </row>
    <row r="39" spans="1:37" s="28" customFormat="1" ht="15">
      <c r="A39" s="32" t="s">
        <v>41</v>
      </c>
      <c r="B39" s="32" t="s">
        <v>37</v>
      </c>
      <c r="C39" s="95" t="s">
        <v>371</v>
      </c>
      <c r="D39" s="34">
        <f>V39*' Demand-Supply Gap'!D$98</f>
        <v>1.3044868562030008</v>
      </c>
      <c r="E39" s="34">
        <f>W39*' Demand-Supply Gap'!E$98</f>
        <v>1.8059776150478946</v>
      </c>
      <c r="F39" s="34">
        <f>X39*' Demand-Supply Gap'!F$98</f>
        <v>2.1921195774655606</v>
      </c>
      <c r="G39" s="34">
        <f>Y39*' Demand-Supply Gap'!G$98</f>
        <v>3.6371575174525508</v>
      </c>
      <c r="H39" s="34">
        <f>Z39*' Demand-Supply Gap'!H$98</f>
        <v>3.2411281105320002</v>
      </c>
      <c r="I39" s="34">
        <f>AA39*' Demand-Supply Gap'!I$98</f>
        <v>3.4420093766167317</v>
      </c>
      <c r="J39" s="34">
        <f>AB39*' Demand-Supply Gap'!J$98</f>
        <v>3.5973739053827134</v>
      </c>
      <c r="K39" s="34">
        <f>AC39*' Demand-Supply Gap'!K$98</f>
        <v>3.7646235764358171</v>
      </c>
      <c r="L39" s="34">
        <f>AD39*' Demand-Supply Gap'!L$98</f>
        <v>3.943612818672309</v>
      </c>
      <c r="M39" s="34">
        <f>AE39*' Demand-Supply Gap'!M$98</f>
        <v>4.1396362402247018</v>
      </c>
      <c r="N39" s="34">
        <f>AF39*' Demand-Supply Gap'!N$98</f>
        <v>4.3501841821451013</v>
      </c>
      <c r="O39" s="34">
        <f>AG39*' Demand-Supply Gap'!O$98</f>
        <v>4.578658254436661</v>
      </c>
      <c r="P39" s="34">
        <f>AH39*' Demand-Supply Gap'!P$98</f>
        <v>4.8253476845487606</v>
      </c>
      <c r="Q39" s="34">
        <f>AI39*' Demand-Supply Gap'!Q$98</f>
        <v>5.0913958962082004</v>
      </c>
      <c r="R39" s="34">
        <f>AJ39*' Demand-Supply Gap'!R$98</f>
        <v>5.3759546034895624</v>
      </c>
      <c r="S39" s="34">
        <f>AK39*' Demand-Supply Gap'!S$98</f>
        <v>5.6807478544173406</v>
      </c>
      <c r="T39" s="246"/>
      <c r="U39" s="47"/>
      <c r="V39" s="212">
        <v>7.9217000000000037E-2</v>
      </c>
      <c r="W39" s="212">
        <v>7.8319413469999988E-2</v>
      </c>
      <c r="X39" s="212">
        <v>8.2413413490000031E-2</v>
      </c>
      <c r="Y39" s="212">
        <v>8.6612630000000024E-2</v>
      </c>
      <c r="Z39" s="212">
        <v>7.8116789999999992E-2</v>
      </c>
      <c r="AA39" s="212">
        <v>8.2763688351000064E-2</v>
      </c>
      <c r="AB39" s="212">
        <v>8.3372968004000014E-2</v>
      </c>
      <c r="AC39" s="212">
        <v>8.3982247657000075E-2</v>
      </c>
      <c r="AD39" s="212">
        <v>8.4591527310000025E-2</v>
      </c>
      <c r="AE39" s="212">
        <v>8.5200806963000086E-2</v>
      </c>
      <c r="AF39" s="212">
        <v>8.5810086616000036E-2</v>
      </c>
      <c r="AG39" s="212">
        <v>8.6419366268999986E-2</v>
      </c>
      <c r="AH39" s="212">
        <v>8.7028645922000047E-2</v>
      </c>
      <c r="AI39" s="212">
        <v>8.7637925574999997E-2</v>
      </c>
      <c r="AJ39" s="212">
        <v>8.8247205228000059E-2</v>
      </c>
      <c r="AK39" s="212">
        <v>8.8856484881000009E-2</v>
      </c>
    </row>
    <row r="40" spans="1:37" s="28" customFormat="1" ht="15">
      <c r="A40" s="32" t="s">
        <v>41</v>
      </c>
      <c r="B40" s="32" t="s">
        <v>37</v>
      </c>
      <c r="C40" s="95" t="s">
        <v>372</v>
      </c>
      <c r="D40" s="34">
        <f>V40*' Demand-Supply Gap'!D$98</f>
        <v>5.1810936991699998</v>
      </c>
      <c r="E40" s="34">
        <f>W40*' Demand-Supply Gap'!E$98</f>
        <v>7.1523225498026672</v>
      </c>
      <c r="F40" s="34">
        <f>X40*' Demand-Supply Gap'!F$98</f>
        <v>8.2755516598171202</v>
      </c>
      <c r="G40" s="34">
        <f>Y40*' Demand-Supply Gap'!G$98</f>
        <v>13.159607470731419</v>
      </c>
      <c r="H40" s="34">
        <f>Z40*' Demand-Supply Gap'!H$98</f>
        <v>12.926094907174805</v>
      </c>
      <c r="I40" s="34">
        <f>AA40*' Demand-Supply Gap'!I$98</f>
        <v>12.945417969362484</v>
      </c>
      <c r="J40" s="34">
        <f>AB40*' Demand-Supply Gap'!J$98</f>
        <v>13.418024648550091</v>
      </c>
      <c r="K40" s="34">
        <f>AC40*' Demand-Supply Gap'!K$98</f>
        <v>13.926639584072781</v>
      </c>
      <c r="L40" s="34">
        <f>AD40*' Demand-Supply Gap'!L$98</f>
        <v>14.469825095197557</v>
      </c>
      <c r="M40" s="34">
        <f>AE40*' Demand-Supply Gap'!M$98</f>
        <v>15.065985902928309</v>
      </c>
      <c r="N40" s="34">
        <f>AF40*' Demand-Supply Gap'!N$98</f>
        <v>15.704756063618966</v>
      </c>
      <c r="O40" s="34">
        <f>AG40*' Demand-Supply Gap'!O$98</f>
        <v>16.397266211991671</v>
      </c>
      <c r="P40" s="34">
        <f>AH40*' Demand-Supply Gap'!P$98</f>
        <v>17.143231233473273</v>
      </c>
      <c r="Q40" s="34">
        <f>AI40*' Demand-Supply Gap'!Q$98</f>
        <v>17.945380753474723</v>
      </c>
      <c r="R40" s="34">
        <f>AJ40*' Demand-Supply Gap'!R$98</f>
        <v>18.799388694193237</v>
      </c>
      <c r="S40" s="34">
        <f>AK40*' Demand-Supply Gap'!S$98</f>
        <v>19.70998399868585</v>
      </c>
      <c r="T40" s="246"/>
      <c r="U40" s="47"/>
      <c r="V40" s="212">
        <f>1-SUM(V38:V39)</f>
        <v>0.31462999999999997</v>
      </c>
      <c r="W40" s="212">
        <f t="shared" ref="W40" si="295">1-SUM(W38:W39)</f>
        <v>0.31017311752999999</v>
      </c>
      <c r="X40" s="212">
        <f t="shared" ref="X40" si="296">1-SUM(X38:X39)</f>
        <v>0.31112192410000006</v>
      </c>
      <c r="Y40" s="212">
        <f t="shared" ref="Y40" si="297">1-SUM(Y38:Y39)</f>
        <v>0.31337334369999992</v>
      </c>
      <c r="Z40" s="212">
        <f t="shared" ref="Z40" si="298">1-SUM(Z38:Z39)</f>
        <v>0.31154123100000009</v>
      </c>
      <c r="AA40" s="212">
        <f t="shared" ref="AA40" si="299">1-SUM(AA38:AA39)</f>
        <v>0.31127472971699999</v>
      </c>
      <c r="AB40" s="212">
        <f t="shared" ref="AB40" si="300">1-SUM(AB38:AB39)</f>
        <v>0.31097699853400007</v>
      </c>
      <c r="AC40" s="212">
        <f t="shared" ref="AC40" si="301">1-SUM(AC38:AC39)</f>
        <v>0.31067926735099993</v>
      </c>
      <c r="AD40" s="212">
        <f t="shared" ref="AD40" si="302">1-SUM(AD38:AD39)</f>
        <v>0.31038153616800002</v>
      </c>
      <c r="AE40" s="212">
        <f t="shared" ref="AE40" si="303">1-SUM(AE38:AE39)</f>
        <v>0.3100838049850001</v>
      </c>
      <c r="AF40" s="212">
        <f t="shared" ref="AF40" si="304">1-SUM(AF38:AF39)</f>
        <v>0.30978607380199996</v>
      </c>
      <c r="AG40" s="212">
        <f t="shared" ref="AG40" si="305">1-SUM(AG38:AG39)</f>
        <v>0.30948834261900005</v>
      </c>
      <c r="AH40" s="212">
        <f t="shared" ref="AH40" si="306">1-SUM(AH38:AH39)</f>
        <v>0.30919061143599991</v>
      </c>
      <c r="AI40" s="212">
        <f t="shared" ref="AI40" si="307">1-SUM(AI38:AI39)</f>
        <v>0.30889288025299999</v>
      </c>
      <c r="AJ40" s="212">
        <f t="shared" ref="AJ40" si="308">1-SUM(AJ38:AJ39)</f>
        <v>0.30859514907000007</v>
      </c>
      <c r="AK40" s="212">
        <f t="shared" ref="AK40" si="309">1-SUM(AK38:AK39)</f>
        <v>0.30829741788699994</v>
      </c>
    </row>
    <row r="41" spans="1:37" s="93" customFormat="1" ht="15">
      <c r="A41" s="60" t="s">
        <v>41</v>
      </c>
      <c r="B41" s="60" t="s">
        <v>37</v>
      </c>
      <c r="C41" s="248" t="s">
        <v>60</v>
      </c>
      <c r="D41" s="61">
        <f>SUM(D38:D40)</f>
        <v>16.467259000000002</v>
      </c>
      <c r="E41" s="61">
        <f t="shared" ref="E41" si="310">SUM(E38:E40)</f>
        <v>23.059131000000001</v>
      </c>
      <c r="F41" s="61">
        <f t="shared" ref="F41" si="311">SUM(F38:F40)</f>
        <v>26.599063000000001</v>
      </c>
      <c r="G41" s="61">
        <f t="shared" ref="G41" si="312">SUM(G38:G40)</f>
        <v>41.993384999999989</v>
      </c>
      <c r="H41" s="61">
        <f t="shared" ref="H41" si="313">SUM(H38:H40)</f>
        <v>41.490800000000007</v>
      </c>
      <c r="I41" s="61">
        <f t="shared" ref="I41" si="314">SUM(I38:I40)</f>
        <v>41.588400000000007</v>
      </c>
      <c r="J41" s="61">
        <f t="shared" ref="J41" si="315">SUM(J38:J40)</f>
        <v>43.147965000000013</v>
      </c>
      <c r="K41" s="61">
        <f t="shared" ref="K41" si="316">SUM(K38:K40)</f>
        <v>44.826420838500013</v>
      </c>
      <c r="L41" s="61">
        <f t="shared" ref="L41" si="317">SUM(L38:L40)</f>
        <v>46.619477672040013</v>
      </c>
      <c r="M41" s="61">
        <f t="shared" ref="M41" si="318">SUM(M38:M40)</f>
        <v>48.586819629800104</v>
      </c>
      <c r="N41" s="61">
        <f t="shared" ref="N41" si="319">SUM(N38:N40)</f>
        <v>50.695487601733426</v>
      </c>
      <c r="O41" s="61">
        <f t="shared" ref="O41" si="320">SUM(O38:O40)</f>
        <v>52.981854092571602</v>
      </c>
      <c r="P41" s="61">
        <f t="shared" ref="P41" si="321">SUM(P38:P40)</f>
        <v>55.445510307876184</v>
      </c>
      <c r="Q41" s="61">
        <f t="shared" ref="Q41" si="322">SUM(Q38:Q40)</f>
        <v>58.095805700592663</v>
      </c>
      <c r="R41" s="61">
        <f t="shared" ref="R41" si="323">SUM(R38:R40)</f>
        <v>60.919261857641459</v>
      </c>
      <c r="S41" s="61">
        <f t="shared" ref="S41" si="324">SUM(S38:S40)</f>
        <v>63.93171935650183</v>
      </c>
      <c r="T41" s="247"/>
      <c r="U41" s="249"/>
      <c r="V41" s="250">
        <f>SUM(V38:V40)</f>
        <v>1</v>
      </c>
      <c r="W41" s="250">
        <f t="shared" ref="W41" si="325">SUM(W38:W40)</f>
        <v>1</v>
      </c>
      <c r="X41" s="250">
        <f t="shared" ref="X41" si="326">SUM(X38:X40)</f>
        <v>1</v>
      </c>
      <c r="Y41" s="250">
        <f t="shared" ref="Y41" si="327">SUM(Y38:Y40)</f>
        <v>1</v>
      </c>
      <c r="Z41" s="250">
        <f t="shared" ref="Z41" si="328">SUM(Z38:Z40)</f>
        <v>1</v>
      </c>
      <c r="AA41" s="250">
        <f t="shared" ref="AA41" si="329">SUM(AA38:AA40)</f>
        <v>1</v>
      </c>
      <c r="AB41" s="250">
        <f t="shared" ref="AB41" si="330">SUM(AB38:AB40)</f>
        <v>1</v>
      </c>
      <c r="AC41" s="250">
        <f t="shared" ref="AC41" si="331">SUM(AC38:AC40)</f>
        <v>1</v>
      </c>
      <c r="AD41" s="250">
        <f t="shared" ref="AD41" si="332">SUM(AD38:AD40)</f>
        <v>1</v>
      </c>
      <c r="AE41" s="250">
        <f t="shared" ref="AE41" si="333">SUM(AE38:AE40)</f>
        <v>1</v>
      </c>
      <c r="AF41" s="250">
        <f t="shared" ref="AF41" si="334">SUM(AF38:AF40)</f>
        <v>1</v>
      </c>
      <c r="AG41" s="250">
        <f t="shared" ref="AG41" si="335">SUM(AG38:AG40)</f>
        <v>1</v>
      </c>
      <c r="AH41" s="250">
        <f t="shared" ref="AH41" si="336">SUM(AH38:AH40)</f>
        <v>1</v>
      </c>
      <c r="AI41" s="250">
        <f t="shared" ref="AI41" si="337">SUM(AI38:AI40)</f>
        <v>1</v>
      </c>
      <c r="AJ41" s="250">
        <f t="shared" ref="AJ41" si="338">SUM(AJ38:AJ40)</f>
        <v>1</v>
      </c>
      <c r="AK41" s="250">
        <f t="shared" ref="AK41" si="339">SUM(AK38:AK40)</f>
        <v>1</v>
      </c>
    </row>
    <row r="42" spans="1:37" s="28" customFormat="1" ht="15">
      <c r="A42" s="32" t="s">
        <v>41</v>
      </c>
      <c r="B42" s="32" t="s">
        <v>44</v>
      </c>
      <c r="C42" s="95" t="s">
        <v>370</v>
      </c>
      <c r="D42" s="34">
        <f>V42*' Demand-Supply Gap'!D$107</f>
        <v>34.395719908580396</v>
      </c>
      <c r="E42" s="34">
        <f>W42*' Demand-Supply Gap'!E$107</f>
        <v>35.176887285410899</v>
      </c>
      <c r="F42" s="34">
        <f>X42*' Demand-Supply Gap'!F$107</f>
        <v>36.481190162966413</v>
      </c>
      <c r="G42" s="34">
        <f>Y42*' Demand-Supply Gap'!G$107</f>
        <v>34.321896530209685</v>
      </c>
      <c r="H42" s="34">
        <f>Z42*' Demand-Supply Gap'!H$107</f>
        <v>36.789724145112899</v>
      </c>
      <c r="I42" s="34">
        <f>AA42*' Demand-Supply Gap'!I$107</f>
        <v>29.340642000117185</v>
      </c>
      <c r="J42" s="34">
        <f>AB42*' Demand-Supply Gap'!J$107</f>
        <v>30.593523507109126</v>
      </c>
      <c r="K42" s="34">
        <f>AC42*' Demand-Supply Gap'!K$107</f>
        <v>31.733945118415498</v>
      </c>
      <c r="L42" s="34">
        <f>AD42*' Demand-Supply Gap'!L$107</f>
        <v>33.033002613600026</v>
      </c>
      <c r="M42" s="34">
        <f>AE42*' Demand-Supply Gap'!M$107</f>
        <v>34.485995942597029</v>
      </c>
      <c r="N42" s="34">
        <f>AF42*' Demand-Supply Gap'!N$107</f>
        <v>36.040839103230347</v>
      </c>
      <c r="O42" s="34">
        <f>AG42*' Demand-Supply Gap'!O$107</f>
        <v>37.719862995626521</v>
      </c>
      <c r="P42" s="34">
        <f>AH42*' Demand-Supply Gap'!P$107</f>
        <v>39.537480667211483</v>
      </c>
      <c r="Q42" s="34">
        <f>AI42*' Demand-Supply Gap'!Q$107</f>
        <v>41.505967180706399</v>
      </c>
      <c r="R42" s="34">
        <f>AJ42*' Demand-Supply Gap'!R$107</f>
        <v>43.60981236213231</v>
      </c>
      <c r="S42" s="34">
        <f>AK42*' Demand-Supply Gap'!S$107</f>
        <v>45.772240388046406</v>
      </c>
      <c r="T42" s="246"/>
      <c r="U42" s="47"/>
      <c r="V42" s="212">
        <v>0.60247830000000002</v>
      </c>
      <c r="W42" s="212">
        <v>0.61107468999999992</v>
      </c>
      <c r="X42" s="212">
        <v>0.61064662409999992</v>
      </c>
      <c r="Y42" s="212">
        <v>0.60614026300000012</v>
      </c>
      <c r="Z42" s="212">
        <v>0.60947090000000004</v>
      </c>
      <c r="AA42" s="212">
        <v>0.60583609333299981</v>
      </c>
      <c r="AB42" s="212">
        <v>0.61093427445999993</v>
      </c>
      <c r="AC42" s="212">
        <v>0.61109721168999998</v>
      </c>
      <c r="AD42" s="212">
        <v>0.61105958111728498</v>
      </c>
      <c r="AE42" s="212">
        <v>0.61163731146048805</v>
      </c>
      <c r="AF42" s="212">
        <v>0.61221504180369102</v>
      </c>
      <c r="AG42" s="212">
        <v>0.61279277214689287</v>
      </c>
      <c r="AH42" s="212">
        <v>0.61337050249009595</v>
      </c>
      <c r="AI42" s="212">
        <v>0.61394823283329703</v>
      </c>
      <c r="AJ42" s="212">
        <v>0.6145259631765001</v>
      </c>
      <c r="AK42" s="212">
        <v>0.61510369351970295</v>
      </c>
    </row>
    <row r="43" spans="1:37" s="28" customFormat="1" ht="15">
      <c r="A43" s="32" t="s">
        <v>41</v>
      </c>
      <c r="B43" s="32" t="s">
        <v>44</v>
      </c>
      <c r="C43" s="95" t="s">
        <v>371</v>
      </c>
      <c r="D43" s="34">
        <f>V43*' Demand-Supply Gap'!D$107</f>
        <v>4.8082495310195998</v>
      </c>
      <c r="E43" s="34">
        <f>W43*' Demand-Supply Gap'!E$107</f>
        <v>4.6164242824276727</v>
      </c>
      <c r="F43" s="34">
        <f>X43*' Demand-Supply Gap'!F$107</f>
        <v>4.8471074549164479</v>
      </c>
      <c r="G43" s="34">
        <f>Y43*' Demand-Supply Gap'!G$107</f>
        <v>4.7069175926681019</v>
      </c>
      <c r="H43" s="34">
        <f>Z43*' Demand-Supply Gap'!H$107</f>
        <v>4.7153935572669896</v>
      </c>
      <c r="I43" s="34">
        <f>AA43*' Demand-Supply Gap'!I$107</f>
        <v>3.7636050956530038</v>
      </c>
      <c r="J43" s="34">
        <f>AB43*' Demand-Supply Gap'!J$107</f>
        <v>3.8771517767924477</v>
      </c>
      <c r="K43" s="34">
        <f>AC43*' Demand-Supply Gap'!K$107</f>
        <v>4.0056571124128446</v>
      </c>
      <c r="L43" s="34">
        <f>AD43*' Demand-Supply Gap'!L$107</f>
        <v>4.0904021461623108</v>
      </c>
      <c r="M43" s="34">
        <f>AE43*' Demand-Supply Gap'!M$107</f>
        <v>4.2134503437262527</v>
      </c>
      <c r="N43" s="34">
        <f>AF43*' Demand-Supply Gap'!N$107</f>
        <v>4.3440942050863409</v>
      </c>
      <c r="O43" s="34">
        <f>AG43*' Demand-Supply Gap'!O$107</f>
        <v>4.4844998820148394</v>
      </c>
      <c r="P43" s="34">
        <f>AH43*' Demand-Supply Gap'!P$107</f>
        <v>4.6357605247340388</v>
      </c>
      <c r="Q43" s="34">
        <f>AI43*' Demand-Supply Gap'!Q$107</f>
        <v>4.7986299883456853</v>
      </c>
      <c r="R43" s="34">
        <f>AJ43*' Demand-Supply Gap'!R$107</f>
        <v>4.970617472966242</v>
      </c>
      <c r="S43" s="34">
        <f>AK43*' Demand-Supply Gap'!S$107</f>
        <v>5.1424529412582958</v>
      </c>
      <c r="T43" s="246"/>
      <c r="U43" s="47"/>
      <c r="V43" s="212">
        <v>8.422170000000001E-2</v>
      </c>
      <c r="W43" s="212">
        <v>8.0194134700000086E-2</v>
      </c>
      <c r="X43" s="212">
        <v>8.1134134900000043E-2</v>
      </c>
      <c r="Y43" s="212">
        <v>8.3126300000000042E-2</v>
      </c>
      <c r="Z43" s="212">
        <v>7.8116789999999992E-2</v>
      </c>
      <c r="AA43" s="212">
        <v>7.7712267100000065E-2</v>
      </c>
      <c r="AB43" s="212">
        <v>7.7424390399999987E-2</v>
      </c>
      <c r="AC43" s="212">
        <v>7.713651370000002E-2</v>
      </c>
      <c r="AD43" s="212">
        <v>7.5666128546429012E-2</v>
      </c>
      <c r="AE43" s="212">
        <v>7.4728984034524049E-2</v>
      </c>
      <c r="AF43" s="212">
        <v>7.3791839522619029E-2</v>
      </c>
      <c r="AG43" s="212">
        <v>7.285469501071401E-2</v>
      </c>
      <c r="AH43" s="212">
        <v>7.1917550498809046E-2</v>
      </c>
      <c r="AI43" s="212">
        <v>7.0980405986905082E-2</v>
      </c>
      <c r="AJ43" s="212">
        <v>7.0043261475000007E-2</v>
      </c>
      <c r="AK43" s="212">
        <v>6.9106116963095043E-2</v>
      </c>
    </row>
    <row r="44" spans="1:37" s="28" customFormat="1" ht="15">
      <c r="A44" s="32" t="s">
        <v>41</v>
      </c>
      <c r="B44" s="32" t="s">
        <v>44</v>
      </c>
      <c r="C44" s="95" t="s">
        <v>372</v>
      </c>
      <c r="D44" s="34">
        <f>V44*' Demand-Supply Gap'!D$107</f>
        <v>17.886418560399992</v>
      </c>
      <c r="E44" s="34">
        <f>W44*' Demand-Supply Gap'!E$107</f>
        <v>17.772298432161431</v>
      </c>
      <c r="F44" s="34">
        <f>X44*' Demand-Supply Gap'!F$107</f>
        <v>18.413603382117142</v>
      </c>
      <c r="G44" s="34">
        <f>Y44*' Demand-Supply Gap'!G$107</f>
        <v>17.59487287712221</v>
      </c>
      <c r="H44" s="34">
        <f>Z44*' Demand-Supply Gap'!H$107</f>
        <v>18.858263297620109</v>
      </c>
      <c r="I44" s="34">
        <f>AA44*' Demand-Supply Gap'!I$107</f>
        <v>15.325752904229816</v>
      </c>
      <c r="J44" s="34">
        <f>AB44*' Demand-Supply Gap'!J$107</f>
        <v>15.605944716098429</v>
      </c>
      <c r="K44" s="34">
        <f>AC44*' Demand-Supply Gap'!K$107</f>
        <v>16.189852709171667</v>
      </c>
      <c r="L44" s="34">
        <f>AD44*' Demand-Supply Gap'!L$107</f>
        <v>16.935157832777666</v>
      </c>
      <c r="M44" s="34">
        <f>AE44*' Demand-Supply Gap'!M$107</f>
        <v>17.683634497695952</v>
      </c>
      <c r="N44" s="34">
        <f>AF44*' Demand-Supply Gap'!N$107</f>
        <v>18.484641338277786</v>
      </c>
      <c r="O44" s="34">
        <f>AG44*' Demand-Supply Gap'!O$107</f>
        <v>19.349664372837815</v>
      </c>
      <c r="P44" s="34">
        <f>AH44*' Demand-Supply Gap'!P$107</f>
        <v>20.286136144756277</v>
      </c>
      <c r="Q44" s="34">
        <f>AI44*' Demand-Supply Gap'!Q$107</f>
        <v>21.300397781680765</v>
      </c>
      <c r="R44" s="34">
        <f>AJ44*' Demand-Supply Gap'!R$107</f>
        <v>22.384533364685716</v>
      </c>
      <c r="S44" s="34">
        <f>AK44*' Demand-Supply Gap'!S$107</f>
        <v>23.499167081989075</v>
      </c>
      <c r="T44" s="246"/>
      <c r="U44" s="47"/>
      <c r="V44" s="212">
        <f>1-SUM(V42:V43)</f>
        <v>0.31329999999999991</v>
      </c>
      <c r="W44" s="212">
        <f t="shared" ref="W44" si="340">1-SUM(W42:W43)</f>
        <v>0.30873117529999994</v>
      </c>
      <c r="X44" s="212">
        <f t="shared" ref="X44" si="341">1-SUM(X42:X43)</f>
        <v>0.30821924099999998</v>
      </c>
      <c r="Y44" s="212">
        <f t="shared" ref="Y44" si="342">1-SUM(Y42:Y43)</f>
        <v>0.31073343699999989</v>
      </c>
      <c r="Z44" s="212">
        <f t="shared" ref="Z44" si="343">1-SUM(Z42:Z43)</f>
        <v>0.31241231000000003</v>
      </c>
      <c r="AA44" s="212">
        <f t="shared" ref="AA44" si="344">1-SUM(AA42:AA43)</f>
        <v>0.31645163956700006</v>
      </c>
      <c r="AB44" s="212">
        <f t="shared" ref="AB44" si="345">1-SUM(AB42:AB43)</f>
        <v>0.31164133514000003</v>
      </c>
      <c r="AC44" s="212">
        <f t="shared" ref="AC44" si="346">1-SUM(AC42:AC43)</f>
        <v>0.31176627461000006</v>
      </c>
      <c r="AD44" s="212">
        <f t="shared" ref="AD44" si="347">1-SUM(AD42:AD43)</f>
        <v>0.31327429033628595</v>
      </c>
      <c r="AE44" s="212">
        <f t="shared" ref="AE44" si="348">1-SUM(AE42:AE43)</f>
        <v>0.31363370450498795</v>
      </c>
      <c r="AF44" s="212">
        <f t="shared" ref="AF44" si="349">1-SUM(AF42:AF43)</f>
        <v>0.31399311867368995</v>
      </c>
      <c r="AG44" s="212">
        <f t="shared" ref="AG44" si="350">1-SUM(AG42:AG43)</f>
        <v>0.31435253284239306</v>
      </c>
      <c r="AH44" s="212">
        <f t="shared" ref="AH44" si="351">1-SUM(AH42:AH43)</f>
        <v>0.31471194701109506</v>
      </c>
      <c r="AI44" s="212">
        <f t="shared" ref="AI44" si="352">1-SUM(AI42:AI43)</f>
        <v>0.31507136117979795</v>
      </c>
      <c r="AJ44" s="212">
        <f t="shared" ref="AJ44" si="353">1-SUM(AJ42:AJ43)</f>
        <v>0.31543077534849995</v>
      </c>
      <c r="AK44" s="212">
        <f t="shared" ref="AK44" si="354">1-SUM(AK42:AK43)</f>
        <v>0.31579018951720195</v>
      </c>
    </row>
    <row r="45" spans="1:37" s="93" customFormat="1" ht="15">
      <c r="A45" s="60" t="s">
        <v>41</v>
      </c>
      <c r="B45" s="60" t="s">
        <v>44</v>
      </c>
      <c r="C45" s="248" t="s">
        <v>60</v>
      </c>
      <c r="D45" s="61">
        <f>SUM(D42:D44)</f>
        <v>57.09038799999999</v>
      </c>
      <c r="E45" s="61">
        <f t="shared" ref="E45" si="355">SUM(E42:E44)</f>
        <v>57.565610000000007</v>
      </c>
      <c r="F45" s="61">
        <f t="shared" ref="F45" si="356">SUM(F42:F44)</f>
        <v>59.741900999999999</v>
      </c>
      <c r="G45" s="61">
        <f t="shared" ref="G45" si="357">SUM(G42:G44)</f>
        <v>56.623687000000004</v>
      </c>
      <c r="H45" s="61">
        <f t="shared" ref="H45" si="358">SUM(H42:H44)</f>
        <v>60.363381000000004</v>
      </c>
      <c r="I45" s="61">
        <f t="shared" ref="I45" si="359">SUM(I42:I44)</f>
        <v>48.430000000000007</v>
      </c>
      <c r="J45" s="61">
        <f t="shared" ref="J45" si="360">SUM(J42:J44)</f>
        <v>50.076619999999998</v>
      </c>
      <c r="K45" s="61">
        <f t="shared" ref="K45" si="361">SUM(K42:K44)</f>
        <v>51.929454940000007</v>
      </c>
      <c r="L45" s="61">
        <f t="shared" ref="L45" si="362">SUM(L42:L44)</f>
        <v>54.05856259254</v>
      </c>
      <c r="M45" s="61">
        <f t="shared" ref="M45" si="363">SUM(M42:M44)</f>
        <v>56.383080784019228</v>
      </c>
      <c r="N45" s="61">
        <f t="shared" ref="N45" si="364">SUM(N42:N44)</f>
        <v>58.869574646594472</v>
      </c>
      <c r="O45" s="61">
        <f t="shared" ref="O45" si="365">SUM(O42:O44)</f>
        <v>61.554027250479173</v>
      </c>
      <c r="P45" s="61">
        <f t="shared" ref="P45" si="366">SUM(P42:P44)</f>
        <v>64.459377336701806</v>
      </c>
      <c r="Q45" s="61">
        <f t="shared" ref="Q45" si="367">SUM(Q42:Q44)</f>
        <v>67.604994950732845</v>
      </c>
      <c r="R45" s="61">
        <f t="shared" ref="R45" si="368">SUM(R42:R44)</f>
        <v>70.964963199784265</v>
      </c>
      <c r="S45" s="61">
        <f t="shared" ref="S45" si="369">SUM(S42:S44)</f>
        <v>74.413860411293783</v>
      </c>
      <c r="T45" s="247"/>
      <c r="U45" s="249"/>
      <c r="V45" s="250">
        <f>SUM(V42:V44)</f>
        <v>1</v>
      </c>
      <c r="W45" s="250">
        <f t="shared" ref="W45" si="370">SUM(W42:W44)</f>
        <v>1</v>
      </c>
      <c r="X45" s="250">
        <f t="shared" ref="X45" si="371">SUM(X42:X44)</f>
        <v>1</v>
      </c>
      <c r="Y45" s="250">
        <f t="shared" ref="Y45" si="372">SUM(Y42:Y44)</f>
        <v>1</v>
      </c>
      <c r="Z45" s="250">
        <f t="shared" ref="Z45" si="373">SUM(Z42:Z44)</f>
        <v>1</v>
      </c>
      <c r="AA45" s="250">
        <f t="shared" ref="AA45" si="374">SUM(AA42:AA44)</f>
        <v>1</v>
      </c>
      <c r="AB45" s="250">
        <f t="shared" ref="AB45" si="375">SUM(AB42:AB44)</f>
        <v>1</v>
      </c>
      <c r="AC45" s="250">
        <f t="shared" ref="AC45" si="376">SUM(AC42:AC44)</f>
        <v>1</v>
      </c>
      <c r="AD45" s="250">
        <f t="shared" ref="AD45" si="377">SUM(AD42:AD44)</f>
        <v>1</v>
      </c>
      <c r="AE45" s="250">
        <f t="shared" ref="AE45" si="378">SUM(AE42:AE44)</f>
        <v>1</v>
      </c>
      <c r="AF45" s="250">
        <f t="shared" ref="AF45" si="379">SUM(AF42:AF44)</f>
        <v>1</v>
      </c>
      <c r="AG45" s="250">
        <f t="shared" ref="AG45" si="380">SUM(AG42:AG44)</f>
        <v>1</v>
      </c>
      <c r="AH45" s="250">
        <f t="shared" ref="AH45" si="381">SUM(AH42:AH44)</f>
        <v>1</v>
      </c>
      <c r="AI45" s="250">
        <f t="shared" ref="AI45" si="382">SUM(AI42:AI44)</f>
        <v>1</v>
      </c>
      <c r="AJ45" s="250">
        <f t="shared" ref="AJ45" si="383">SUM(AJ42:AJ44)</f>
        <v>1</v>
      </c>
      <c r="AK45" s="250">
        <f t="shared" ref="AK45" si="384">SUM(AK42:AK44)</f>
        <v>1</v>
      </c>
    </row>
    <row r="46" spans="1:37" s="28" customFormat="1" ht="15">
      <c r="A46" s="32" t="s">
        <v>41</v>
      </c>
      <c r="B46" s="32" t="s">
        <v>113</v>
      </c>
      <c r="C46" s="95" t="s">
        <v>370</v>
      </c>
      <c r="D46" s="34">
        <f>V46*' Demand-Supply Gap'!D$116</f>
        <v>-4.2278231715216981</v>
      </c>
      <c r="E46" s="34">
        <f>W46*' Demand-Supply Gap'!E$116</f>
        <v>-2.2469059480266935</v>
      </c>
      <c r="F46" s="34">
        <f>X46*' Demand-Supply Gap'!F$116</f>
        <v>-4.5162036731827468</v>
      </c>
      <c r="G46" s="34">
        <f>Y46*' Demand-Supply Gap'!G$116</f>
        <v>24.602373162136807</v>
      </c>
      <c r="H46" s="34">
        <f>Z46*' Demand-Supply Gap'!H$116</f>
        <v>30.203752429691296</v>
      </c>
      <c r="I46" s="34">
        <f>AA46*' Demand-Supply Gap'!I$116</f>
        <v>24.000802673480134</v>
      </c>
      <c r="J46" s="34">
        <f>AB46*' Demand-Supply Gap'!J$116</f>
        <v>25.053660323772355</v>
      </c>
      <c r="K46" s="34">
        <f>AC46*' Demand-Supply Gap'!K$116</f>
        <v>26.163236309454092</v>
      </c>
      <c r="L46" s="34">
        <f>AD46*' Demand-Supply Gap'!L$116</f>
        <v>27.409266838170822</v>
      </c>
      <c r="M46" s="34">
        <f>AE46*' Demand-Supply Gap'!M$116</f>
        <v>28.725047948454545</v>
      </c>
      <c r="N46" s="34">
        <f>AF46*' Demand-Supply Gap'!N$116</f>
        <v>30.020704915728913</v>
      </c>
      <c r="O46" s="34">
        <f>AG46*' Demand-Supply Gap'!O$116</f>
        <v>31.275752133797642</v>
      </c>
      <c r="P46" s="34">
        <f>AH46*' Demand-Supply Gap'!P$116</f>
        <v>32.623917703381842</v>
      </c>
      <c r="Q46" s="34">
        <f>AI46*' Demand-Supply Gap'!Q$116</f>
        <v>34.085646149823354</v>
      </c>
      <c r="R46" s="34">
        <f>AJ46*' Demand-Supply Gap'!R$116</f>
        <v>35.705065993438502</v>
      </c>
      <c r="S46" s="34">
        <f>AK46*' Demand-Supply Gap'!S$116</f>
        <v>37.604774068138475</v>
      </c>
      <c r="T46" s="246"/>
      <c r="U46" s="73"/>
      <c r="V46" s="212">
        <v>0.60614829999999986</v>
      </c>
      <c r="W46" s="212">
        <v>0.60863274776999976</v>
      </c>
      <c r="X46" s="212">
        <v>0.60967345509999982</v>
      </c>
      <c r="Y46" s="212">
        <v>0.60614026300000012</v>
      </c>
      <c r="Z46" s="212">
        <v>0.61034197899999998</v>
      </c>
      <c r="AA46" s="212">
        <v>0.60583609333299981</v>
      </c>
      <c r="AB46" s="212">
        <v>0.60744661389266708</v>
      </c>
      <c r="AC46" s="212">
        <v>0.60668438872852404</v>
      </c>
      <c r="AD46" s="212">
        <v>0.60710467201795204</v>
      </c>
      <c r="AE46" s="212">
        <v>0.60699171466571289</v>
      </c>
      <c r="AF46" s="212">
        <v>0.60687875731347596</v>
      </c>
      <c r="AG46" s="212">
        <v>0.60676579996123792</v>
      </c>
      <c r="AH46" s="212">
        <v>0.6066528426090001</v>
      </c>
      <c r="AI46" s="212">
        <v>0.60653988525676206</v>
      </c>
      <c r="AJ46" s="212">
        <v>0.60452596317650009</v>
      </c>
      <c r="AK46" s="212">
        <v>0.60510369351970295</v>
      </c>
    </row>
    <row r="47" spans="1:37" s="28" customFormat="1" ht="15">
      <c r="A47" s="32" t="s">
        <v>41</v>
      </c>
      <c r="B47" s="32" t="s">
        <v>113</v>
      </c>
      <c r="C47" s="95" t="s">
        <v>371</v>
      </c>
      <c r="D47" s="34">
        <f>V47*' Demand-Supply Gap'!D$116</f>
        <v>-0.58743785110829994</v>
      </c>
      <c r="E47" s="34">
        <f>W47*' Demand-Supply Gap'!E$116</f>
        <v>-0.29605485231362666</v>
      </c>
      <c r="F47" s="34">
        <f>X47*' Demand-Supply Gap'!F$116</f>
        <v>-0.6010074327342726</v>
      </c>
      <c r="G47" s="34">
        <f>Y47*' Demand-Supply Gap'!G$116</f>
        <v>3.3739785607803014</v>
      </c>
      <c r="H47" s="34">
        <f>Z47*' Demand-Supply Gap'!H$116</f>
        <v>3.8657347305979499</v>
      </c>
      <c r="I47" s="34">
        <f>AA47*' Demand-Supply Gap'!I$116</f>
        <v>3.0786491734336043</v>
      </c>
      <c r="J47" s="34">
        <f>AB47*' Demand-Supply Gap'!J$116</f>
        <v>3.1933084052049523</v>
      </c>
      <c r="K47" s="34">
        <f>AC47*' Demand-Supply Gap'!K$116</f>
        <v>3.3265085990594208</v>
      </c>
      <c r="L47" s="34">
        <f>AD47*' Demand-Supply Gap'!L$116</f>
        <v>3.8676127602798025</v>
      </c>
      <c r="M47" s="34">
        <f>AE47*' Demand-Supply Gap'!M$116</f>
        <v>4.009682620389567</v>
      </c>
      <c r="N47" s="34">
        <f>AF47*' Demand-Supply Gap'!N$116</f>
        <v>4.1449631550628041</v>
      </c>
      <c r="O47" s="34">
        <f>AG47*' Demand-Supply Gap'!O$116</f>
        <v>4.2707464798478014</v>
      </c>
      <c r="P47" s="34">
        <f>AH47*' Demand-Supply Gap'!P$116</f>
        <v>4.4052730626669687</v>
      </c>
      <c r="Q47" s="34">
        <f>AI47*' Demand-Supply Gap'!Q$116</f>
        <v>4.5508457574396761</v>
      </c>
      <c r="R47" s="34">
        <f>AJ47*' Demand-Supply Gap'!R$116</f>
        <v>4.7275884037763145</v>
      </c>
      <c r="S47" s="34">
        <f>AK47*' Demand-Supply Gap'!S$116</f>
        <v>4.9161287357239765</v>
      </c>
      <c r="T47" s="246"/>
      <c r="U47" s="47"/>
      <c r="V47" s="212">
        <v>8.422170000000001E-2</v>
      </c>
      <c r="W47" s="212">
        <v>8.0194134700000086E-2</v>
      </c>
      <c r="X47" s="212">
        <v>8.1134134900000043E-2</v>
      </c>
      <c r="Y47" s="212">
        <v>8.3126300000000042E-2</v>
      </c>
      <c r="Z47" s="212">
        <v>7.8116789999999992E-2</v>
      </c>
      <c r="AA47" s="212">
        <v>7.7712267100000065E-2</v>
      </c>
      <c r="AB47" s="212">
        <v>7.7424390399999987E-2</v>
      </c>
      <c r="AC47" s="212">
        <v>7.713651370000002E-2</v>
      </c>
      <c r="AD47" s="212">
        <v>8.5666128546429021E-2</v>
      </c>
      <c r="AE47" s="212">
        <v>8.4728984034525057E-2</v>
      </c>
      <c r="AF47" s="212">
        <v>8.3791839522619094E-2</v>
      </c>
      <c r="AG47" s="212">
        <v>8.2854695010714019E-2</v>
      </c>
      <c r="AH47" s="212">
        <v>8.1917550498809055E-2</v>
      </c>
      <c r="AI47" s="212">
        <v>8.0980405986905091E-2</v>
      </c>
      <c r="AJ47" s="212">
        <v>8.0043261475000016E-2</v>
      </c>
      <c r="AK47" s="212">
        <v>7.9106116963095052E-2</v>
      </c>
    </row>
    <row r="48" spans="1:37" s="28" customFormat="1" ht="15">
      <c r="A48" s="32" t="s">
        <v>41</v>
      </c>
      <c r="B48" s="32" t="s">
        <v>113</v>
      </c>
      <c r="C48" s="95" t="s">
        <v>372</v>
      </c>
      <c r="D48" s="34">
        <f>V48*' Demand-Supply Gap'!D$116</f>
        <v>-2.1596379773700001</v>
      </c>
      <c r="E48" s="34">
        <f>W48*' Demand-Supply Gap'!E$116</f>
        <v>-1.1487661996596725</v>
      </c>
      <c r="F48" s="34">
        <f>X48*' Demand-Supply Gap'!F$116</f>
        <v>-2.2903668940829811</v>
      </c>
      <c r="G48" s="34">
        <f>Y48*' Demand-Supply Gap'!G$116</f>
        <v>12.612229277082891</v>
      </c>
      <c r="H48" s="34">
        <f>Z48*' Demand-Supply Gap'!H$116</f>
        <v>15.417117839710761</v>
      </c>
      <c r="I48" s="34">
        <f>AA48*' Demand-Supply Gap'!I$116</f>
        <v>12.536548153086281</v>
      </c>
      <c r="J48" s="34">
        <f>AB48*' Demand-Supply Gap'!J$116</f>
        <v>12.997248871022709</v>
      </c>
      <c r="K48" s="34">
        <f>AC48*' Demand-Supply Gap'!K$116</f>
        <v>13.635209014046513</v>
      </c>
      <c r="L48" s="34">
        <f>AD48*' Demand-Supply Gap'!L$116</f>
        <v>13.87063466307746</v>
      </c>
      <c r="M48" s="34">
        <f>AE48*' Demand-Supply Gap'!M$116</f>
        <v>14.588893880089628</v>
      </c>
      <c r="N48" s="34">
        <f>AF48*' Demand-Supply Gap'!N$116</f>
        <v>15.301716565678721</v>
      </c>
      <c r="O48" s="34">
        <f>AG48*' Demand-Supply Gap'!O$116</f>
        <v>15.998516177556752</v>
      </c>
      <c r="P48" s="34">
        <f>AH48*' Demand-Supply Gap'!P$116</f>
        <v>16.747723165612449</v>
      </c>
      <c r="Q48" s="34">
        <f>AI48*' Demand-Supply Gap'!Q$116</f>
        <v>17.560383151322984</v>
      </c>
      <c r="R48" s="34">
        <f>AJ48*' Demand-Supply Gap'!R$116</f>
        <v>18.630261289359083</v>
      </c>
      <c r="S48" s="34">
        <f>AK48*' Demand-Supply Gap'!S$116</f>
        <v>19.625097081550599</v>
      </c>
      <c r="T48" s="246"/>
      <c r="U48" s="47"/>
      <c r="V48" s="212">
        <f>1-SUM(V46:V47)</f>
        <v>0.30963000000000007</v>
      </c>
      <c r="W48" s="212">
        <f t="shared" ref="W48" si="385">1-SUM(W46:W47)</f>
        <v>0.3111731175300001</v>
      </c>
      <c r="X48" s="212">
        <f t="shared" ref="X48" si="386">1-SUM(X46:X47)</f>
        <v>0.30919241000000008</v>
      </c>
      <c r="Y48" s="212">
        <f t="shared" ref="Y48" si="387">1-SUM(Y46:Y47)</f>
        <v>0.31073343699999989</v>
      </c>
      <c r="Z48" s="212">
        <f t="shared" ref="Z48" si="388">1-SUM(Z46:Z47)</f>
        <v>0.31154123100000009</v>
      </c>
      <c r="AA48" s="212">
        <f t="shared" ref="AA48" si="389">1-SUM(AA46:AA47)</f>
        <v>0.31645163956700006</v>
      </c>
      <c r="AB48" s="212">
        <f t="shared" ref="AB48" si="390">1-SUM(AB46:AB47)</f>
        <v>0.31512899570733288</v>
      </c>
      <c r="AC48" s="212">
        <f t="shared" ref="AC48" si="391">1-SUM(AC46:AC47)</f>
        <v>0.316179097571476</v>
      </c>
      <c r="AD48" s="212">
        <f t="shared" ref="AD48" si="392">1-SUM(AD46:AD47)</f>
        <v>0.30722919943561888</v>
      </c>
      <c r="AE48" s="212">
        <f t="shared" ref="AE48" si="393">1-SUM(AE46:AE47)</f>
        <v>0.308279301299762</v>
      </c>
      <c r="AF48" s="212">
        <f t="shared" ref="AF48" si="394">1-SUM(AF46:AF47)</f>
        <v>0.30932940316390489</v>
      </c>
      <c r="AG48" s="212">
        <f t="shared" ref="AG48" si="395">1-SUM(AG46:AG47)</f>
        <v>0.31037950502804801</v>
      </c>
      <c r="AH48" s="212">
        <f t="shared" ref="AH48" si="396">1-SUM(AH46:AH47)</f>
        <v>0.3114296068921909</v>
      </c>
      <c r="AI48" s="212">
        <f t="shared" ref="AI48" si="397">1-SUM(AI46:AI47)</f>
        <v>0.31247970875633291</v>
      </c>
      <c r="AJ48" s="212">
        <f t="shared" ref="AJ48" si="398">1-SUM(AJ46:AJ47)</f>
        <v>0.31543077534849995</v>
      </c>
      <c r="AK48" s="212">
        <f t="shared" ref="AK48" si="399">1-SUM(AK46:AK47)</f>
        <v>0.31579018951720195</v>
      </c>
    </row>
    <row r="49" spans="1:37" s="93" customFormat="1" ht="15">
      <c r="A49" s="60" t="s">
        <v>41</v>
      </c>
      <c r="B49" s="60" t="s">
        <v>113</v>
      </c>
      <c r="C49" s="248" t="s">
        <v>60</v>
      </c>
      <c r="D49" s="61">
        <f>SUM(D46:D48)</f>
        <v>-6.974898999999998</v>
      </c>
      <c r="E49" s="61">
        <f t="shared" ref="E49" si="400">SUM(E46:E48)</f>
        <v>-3.6917269999999927</v>
      </c>
      <c r="F49" s="61">
        <f t="shared" ref="F49" si="401">SUM(F46:F48)</f>
        <v>-7.4075780000000009</v>
      </c>
      <c r="G49" s="61">
        <f t="shared" ref="G49" si="402">SUM(G46:G48)</f>
        <v>40.588580999999998</v>
      </c>
      <c r="H49" s="61">
        <f t="shared" ref="H49" si="403">SUM(H46:H48)</f>
        <v>49.486605000000004</v>
      </c>
      <c r="I49" s="61">
        <f t="shared" ref="I49" si="404">SUM(I46:I48)</f>
        <v>39.616000000000021</v>
      </c>
      <c r="J49" s="61">
        <f t="shared" ref="J49" si="405">SUM(J46:J48)</f>
        <v>41.244217600000013</v>
      </c>
      <c r="K49" s="61">
        <f t="shared" ref="K49" si="406">SUM(K46:K48)</f>
        <v>43.124953922560024</v>
      </c>
      <c r="L49" s="61">
        <f t="shared" ref="L49" si="407">SUM(L46:L48)</f>
        <v>45.147514261528087</v>
      </c>
      <c r="M49" s="61">
        <f t="shared" ref="M49" si="408">SUM(M46:M48)</f>
        <v>47.323624448933742</v>
      </c>
      <c r="N49" s="61">
        <f t="shared" ref="N49" si="409">SUM(N46:N48)</f>
        <v>49.467384636470442</v>
      </c>
      <c r="O49" s="61">
        <f t="shared" ref="O49" si="410">SUM(O46:O48)</f>
        <v>51.545014791202192</v>
      </c>
      <c r="P49" s="61">
        <f t="shared" ref="P49" si="411">SUM(P46:P48)</f>
        <v>53.776913931661262</v>
      </c>
      <c r="Q49" s="61">
        <f t="shared" ref="Q49" si="412">SUM(Q46:Q48)</f>
        <v>56.196875058586016</v>
      </c>
      <c r="R49" s="61">
        <f t="shared" ref="R49" si="413">SUM(R46:R48)</f>
        <v>59.062915686573902</v>
      </c>
      <c r="S49" s="61">
        <f t="shared" ref="S49" si="414">SUM(S46:S48)</f>
        <v>62.145999885413055</v>
      </c>
      <c r="T49" s="247"/>
      <c r="U49" s="249"/>
      <c r="V49" s="250">
        <f>SUM(V46:V48)</f>
        <v>1</v>
      </c>
      <c r="W49" s="250">
        <f t="shared" ref="W49" si="415">SUM(W46:W48)</f>
        <v>1</v>
      </c>
      <c r="X49" s="250">
        <f t="shared" ref="X49" si="416">SUM(X46:X48)</f>
        <v>1</v>
      </c>
      <c r="Y49" s="250">
        <f t="shared" ref="Y49" si="417">SUM(Y46:Y48)</f>
        <v>1</v>
      </c>
      <c r="Z49" s="250">
        <f t="shared" ref="Z49" si="418">SUM(Z46:Z48)</f>
        <v>1</v>
      </c>
      <c r="AA49" s="250">
        <f t="shared" ref="AA49" si="419">SUM(AA46:AA48)</f>
        <v>1</v>
      </c>
      <c r="AB49" s="250">
        <f t="shared" ref="AB49" si="420">SUM(AB46:AB48)</f>
        <v>1</v>
      </c>
      <c r="AC49" s="250">
        <f t="shared" ref="AC49" si="421">SUM(AC46:AC48)</f>
        <v>1</v>
      </c>
      <c r="AD49" s="250">
        <f t="shared" ref="AD49" si="422">SUM(AD46:AD48)</f>
        <v>1</v>
      </c>
      <c r="AE49" s="250">
        <f t="shared" ref="AE49" si="423">SUM(AE46:AE48)</f>
        <v>1</v>
      </c>
      <c r="AF49" s="250">
        <f t="shared" ref="AF49" si="424">SUM(AF46:AF48)</f>
        <v>1</v>
      </c>
      <c r="AG49" s="250">
        <f t="shared" ref="AG49" si="425">SUM(AG46:AG48)</f>
        <v>1</v>
      </c>
      <c r="AH49" s="250">
        <f t="shared" ref="AH49" si="426">SUM(AH46:AH48)</f>
        <v>1</v>
      </c>
      <c r="AI49" s="250">
        <f t="shared" ref="AI49" si="427">SUM(AI46:AI48)</f>
        <v>1</v>
      </c>
      <c r="AJ49" s="250">
        <f t="shared" ref="AJ49" si="428">SUM(AJ46:AJ48)</f>
        <v>1</v>
      </c>
      <c r="AK49" s="250">
        <f t="shared" ref="AK49" si="429">SUM(AK46:AK48)</f>
        <v>1</v>
      </c>
    </row>
    <row r="50" spans="1:37" s="28" customFormat="1" ht="15">
      <c r="A50" s="32" t="s">
        <v>41</v>
      </c>
      <c r="B50" s="32" t="s">
        <v>110</v>
      </c>
      <c r="C50" s="95" t="s">
        <v>370</v>
      </c>
      <c r="D50" s="34">
        <f>V50*' Demand-Supply Gap'!D$125</f>
        <v>-43.498923210600005</v>
      </c>
      <c r="E50" s="34">
        <f>W50*' Demand-Supply Gap'!E$125</f>
        <v>-33.377934363760005</v>
      </c>
      <c r="F50" s="34">
        <f>X50*' Demand-Supply Gap'!F$125</f>
        <v>-32.215171054499997</v>
      </c>
      <c r="G50" s="34">
        <f>Y50*' Demand-Supply Gap'!G$125</f>
        <v>-8.8230648155999969</v>
      </c>
      <c r="H50" s="34">
        <f>Z50*' Demand-Supply Gap'!H$125</f>
        <v>-11.283379526400003</v>
      </c>
      <c r="I50" s="34">
        <f>AA50*' Demand-Supply Gap'!I$125</f>
        <v>-5.0672999999999853</v>
      </c>
      <c r="J50" s="34">
        <f>AB50*' Demand-Supply Gap'!J$125</f>
        <v>-5.3604970320959797</v>
      </c>
      <c r="K50" s="34">
        <f>AC50*' Demand-Supply Gap'!K$125</f>
        <v>-5.6593272327367998</v>
      </c>
      <c r="L50" s="34">
        <f>AD50*' Demand-Supply Gap'!L$125</f>
        <v>-6.0339538325536193</v>
      </c>
      <c r="M50" s="34">
        <f>AE50*' Demand-Supply Gap'!M$125</f>
        <v>-6.3151130519552039</v>
      </c>
      <c r="N50" s="34">
        <f>AF50*' Demand-Supply Gap'!N$125</f>
        <v>-6.6187600205414734</v>
      </c>
      <c r="O50" s="34">
        <f>AG50*' Demand-Supply Gap'!O$125</f>
        <v>-6.9508346718220642</v>
      </c>
      <c r="P50" s="34">
        <f>AH50*' Demand-Supply Gap'!P$125</f>
        <v>-7.335736211364738</v>
      </c>
      <c r="Q50" s="34">
        <f>AI50*' Demand-Supply Gap'!Q$125</f>
        <v>-7.7363624879796964</v>
      </c>
      <c r="R50" s="34">
        <f>AJ50*' Demand-Supply Gap'!R$125</f>
        <v>-8.1748873500737904</v>
      </c>
      <c r="S50" s="34">
        <f>AK50*' Demand-Supply Gap'!S$125</f>
        <v>-8.6469730456538869</v>
      </c>
      <c r="T50" s="246"/>
      <c r="U50" s="73"/>
      <c r="V50" s="212">
        <v>0.65190000000000015</v>
      </c>
      <c r="W50" s="212">
        <v>0.65547999999999984</v>
      </c>
      <c r="X50" s="212">
        <v>0.66149999999999998</v>
      </c>
      <c r="Y50" s="212">
        <v>0.66803999999999997</v>
      </c>
      <c r="Z50" s="212">
        <v>0.66687999999999992</v>
      </c>
      <c r="AA50" s="212">
        <v>0.66499999999999992</v>
      </c>
      <c r="AB50" s="212">
        <v>0.67209066666666595</v>
      </c>
      <c r="AC50" s="212">
        <v>0.67512609523809608</v>
      </c>
      <c r="AD50" s="212">
        <v>0.688161523809524</v>
      </c>
      <c r="AE50" s="212">
        <v>0.69119695238095291</v>
      </c>
      <c r="AF50" s="212">
        <v>0.69423238095238105</v>
      </c>
      <c r="AG50" s="212">
        <v>0.69726780952380985</v>
      </c>
      <c r="AH50" s="212">
        <v>0.70230857142857095</v>
      </c>
      <c r="AI50" s="212">
        <v>0.70680763636363686</v>
      </c>
      <c r="AJ50" s="212">
        <v>0.71130670129870199</v>
      </c>
      <c r="AK50" s="212">
        <v>0.7158057662337669</v>
      </c>
    </row>
    <row r="51" spans="1:37" s="28" customFormat="1" ht="15">
      <c r="A51" s="32" t="s">
        <v>41</v>
      </c>
      <c r="B51" s="32" t="s">
        <v>110</v>
      </c>
      <c r="C51" s="95" t="s">
        <v>371</v>
      </c>
      <c r="D51" s="34">
        <f>V51*' Demand-Supply Gap'!D$125</f>
        <v>-4.3238690352000013</v>
      </c>
      <c r="E51" s="34">
        <f>W51*' Demand-Supply Gap'!E$125</f>
        <v>-3.2834094217600032</v>
      </c>
      <c r="F51" s="34">
        <f>X51*' Demand-Supply Gap'!F$125</f>
        <v>-2.6639000101000012</v>
      </c>
      <c r="G51" s="34">
        <f>Y51*' Demand-Supply Gap'!G$125</f>
        <v>-0.65825631760000047</v>
      </c>
      <c r="H51" s="34">
        <f>Z51*' Demand-Supply Gap'!H$125</f>
        <v>-0.83786131560000043</v>
      </c>
      <c r="I51" s="34">
        <f>AA51*' Demand-Supply Gap'!I$125</f>
        <v>-0.37566599999999906</v>
      </c>
      <c r="J51" s="34">
        <f>AB51*' Demand-Supply Gap'!J$125</f>
        <v>-0.34069657946399928</v>
      </c>
      <c r="K51" s="34">
        <f>AC51*' Demand-Supply Gap'!K$125</f>
        <v>-0.32759767948034652</v>
      </c>
      <c r="L51" s="34">
        <f>AD51*' Demand-Supply Gap'!L$125</f>
        <v>-0.31079092362546384</v>
      </c>
      <c r="M51" s="34">
        <f>AE51*' Demand-Supply Gap'!M$125</f>
        <v>-0.29062909084408506</v>
      </c>
      <c r="N51" s="34">
        <f>AF51*' Demand-Supply Gap'!N$125</f>
        <v>-0.26861154997870978</v>
      </c>
      <c r="O51" s="34">
        <f>AG51*' Demand-Supply Gap'!O$125</f>
        <v>-0.24461983861257658</v>
      </c>
      <c r="P51" s="34">
        <f>AH51*' Demand-Supply Gap'!P$125</f>
        <v>-0.21833997782654704</v>
      </c>
      <c r="Q51" s="34">
        <f>AI51*' Demand-Supply Gap'!Q$125</f>
        <v>-0.18900688188618209</v>
      </c>
      <c r="R51" s="34">
        <f>AJ51*' Demand-Supply Gap'!R$125</f>
        <v>-0.15667606605832243</v>
      </c>
      <c r="S51" s="34">
        <f>AK51*' Demand-Supply Gap'!S$125</f>
        <v>-0.12076603583972251</v>
      </c>
      <c r="T51" s="246"/>
      <c r="U51" s="160"/>
      <c r="V51" s="212">
        <v>6.4800000000000024E-2</v>
      </c>
      <c r="W51" s="212">
        <v>6.4480000000000037E-2</v>
      </c>
      <c r="X51" s="212">
        <v>5.4700000000000026E-2</v>
      </c>
      <c r="Y51" s="212">
        <v>4.9840000000000051E-2</v>
      </c>
      <c r="Z51" s="212">
        <v>4.9520000000000008E-2</v>
      </c>
      <c r="AA51" s="212">
        <v>4.930000000000001E-2</v>
      </c>
      <c r="AB51" s="212">
        <v>4.2716000000000032E-2</v>
      </c>
      <c r="AC51" s="212">
        <v>3.908057142857102E-2</v>
      </c>
      <c r="AD51" s="212">
        <v>3.5445142857143008E-2</v>
      </c>
      <c r="AE51" s="212">
        <v>3.1809714285714052E-2</v>
      </c>
      <c r="AF51" s="212">
        <v>2.817428571428604E-2</v>
      </c>
      <c r="AG51" s="212">
        <v>2.4538857142857029E-2</v>
      </c>
      <c r="AH51" s="212">
        <v>2.0903428571429017E-2</v>
      </c>
      <c r="AI51" s="212">
        <v>1.7268000000000006E-2</v>
      </c>
      <c r="AJ51" s="212">
        <v>1.363257142857105E-2</v>
      </c>
      <c r="AK51" s="212">
        <v>9.9971428571430376E-3</v>
      </c>
    </row>
    <row r="52" spans="1:37" s="28" customFormat="1" ht="15">
      <c r="A52" s="32" t="s">
        <v>41</v>
      </c>
      <c r="B52" s="32" t="s">
        <v>110</v>
      </c>
      <c r="C52" s="95" t="s">
        <v>372</v>
      </c>
      <c r="D52" s="34">
        <f>V52*' Demand-Supply Gap'!D$125</f>
        <v>-18.90358175419999</v>
      </c>
      <c r="E52" s="34">
        <f>W52*' Demand-Supply Gap'!E$125</f>
        <v>-14.260018214480008</v>
      </c>
      <c r="F52" s="34">
        <f>X52*' Demand-Supply Gap'!F$125</f>
        <v>-13.821111935400001</v>
      </c>
      <c r="G52" s="34">
        <f>Y52*' Demand-Supply Gap'!G$125</f>
        <v>-3.7260688667999982</v>
      </c>
      <c r="H52" s="34">
        <f>Z52*' Demand-Supply Gap'!H$125</f>
        <v>-4.7984141580000026</v>
      </c>
      <c r="I52" s="34">
        <f>AA52*' Demand-Supply Gap'!I$125</f>
        <v>-2.1770339999999946</v>
      </c>
      <c r="J52" s="34">
        <f>AB52*' Demand-Supply Gap'!J$125</f>
        <v>-2.2746603884399996</v>
      </c>
      <c r="K52" s="34">
        <f>AC52*' Demand-Supply Gap'!K$125</f>
        <v>-2.3956976417828297</v>
      </c>
      <c r="L52" s="34">
        <f>AD52*' Demand-Supply Gap'!L$125</f>
        <v>-2.4234784353048915</v>
      </c>
      <c r="M52" s="34">
        <f>AE52*' Demand-Supply Gap'!M$125</f>
        <v>-2.5307464227270122</v>
      </c>
      <c r="N52" s="34">
        <f>AF52*' Demand-Supply Gap'!N$125</f>
        <v>-2.6465542476065123</v>
      </c>
      <c r="O52" s="34">
        <f>AG52*' Demand-Supply Gap'!O$125</f>
        <v>-2.7732183249986311</v>
      </c>
      <c r="P52" s="34">
        <f>AH52*' Demand-Supply Gap'!P$125</f>
        <v>-2.8910992077756976</v>
      </c>
      <c r="Q52" s="34">
        <f>AI52*' Demand-Supply Gap'!Q$125</f>
        <v>-3.0201299286158219</v>
      </c>
      <c r="R52" s="34">
        <f>AJ52*' Demand-Supply Gap'!R$125</f>
        <v>-3.1612108472736753</v>
      </c>
      <c r="S52" s="34">
        <f>AK52*' Demand-Supply Gap'!S$125</f>
        <v>-3.3123159467722143</v>
      </c>
      <c r="T52" s="246"/>
      <c r="U52" s="47"/>
      <c r="V52" s="212">
        <f>1-SUM(V50:V51)</f>
        <v>0.28329999999999989</v>
      </c>
      <c r="W52" s="212">
        <f t="shared" ref="W52" si="430">1-SUM(W50:W51)</f>
        <v>0.28004000000000007</v>
      </c>
      <c r="X52" s="212">
        <f t="shared" ref="X52" si="431">1-SUM(X50:X51)</f>
        <v>0.28380000000000005</v>
      </c>
      <c r="Y52" s="212">
        <f t="shared" ref="Y52" si="432">1-SUM(Y50:Y51)</f>
        <v>0.28211999999999993</v>
      </c>
      <c r="Z52" s="212">
        <f t="shared" ref="Z52" si="433">1-SUM(Z50:Z51)</f>
        <v>0.28360000000000007</v>
      </c>
      <c r="AA52" s="212">
        <f t="shared" ref="AA52" si="434">1-SUM(AA50:AA51)</f>
        <v>0.28570000000000007</v>
      </c>
      <c r="AB52" s="212">
        <f t="shared" ref="AB52" si="435">1-SUM(AB50:AB51)</f>
        <v>0.28519333333333408</v>
      </c>
      <c r="AC52" s="212">
        <f t="shared" ref="AC52" si="436">1-SUM(AC50:AC51)</f>
        <v>0.2857933333333329</v>
      </c>
      <c r="AD52" s="212">
        <f t="shared" ref="AD52" si="437">1-SUM(AD50:AD51)</f>
        <v>0.27639333333333305</v>
      </c>
      <c r="AE52" s="212">
        <f t="shared" ref="AE52" si="438">1-SUM(AE50:AE51)</f>
        <v>0.27699333333333298</v>
      </c>
      <c r="AF52" s="212">
        <f t="shared" ref="AF52" si="439">1-SUM(AF50:AF51)</f>
        <v>0.27759333333333291</v>
      </c>
      <c r="AG52" s="212">
        <f t="shared" ref="AG52" si="440">1-SUM(AG50:AG51)</f>
        <v>0.27819333333333307</v>
      </c>
      <c r="AH52" s="212">
        <f t="shared" ref="AH52" si="441">1-SUM(AH50:AH51)</f>
        <v>0.27678800000000003</v>
      </c>
      <c r="AI52" s="212">
        <f t="shared" ref="AI52" si="442">1-SUM(AI50:AI51)</f>
        <v>0.27592436363636308</v>
      </c>
      <c r="AJ52" s="212">
        <f t="shared" ref="AJ52" si="443">1-SUM(AJ50:AJ51)</f>
        <v>0.27506072727272701</v>
      </c>
      <c r="AK52" s="212">
        <f t="shared" ref="AK52" si="444">1-SUM(AK50:AK51)</f>
        <v>0.27419709090909006</v>
      </c>
    </row>
    <row r="53" spans="1:37" s="93" customFormat="1" ht="15">
      <c r="A53" s="60" t="s">
        <v>41</v>
      </c>
      <c r="B53" s="60" t="s">
        <v>110</v>
      </c>
      <c r="C53" s="248" t="s">
        <v>60</v>
      </c>
      <c r="D53" s="61">
        <f>SUM(D50:D52)</f>
        <v>-66.726373999999993</v>
      </c>
      <c r="E53" s="61">
        <f t="shared" ref="E53" si="445">SUM(E50:E52)</f>
        <v>-50.921362000000016</v>
      </c>
      <c r="F53" s="61">
        <f t="shared" ref="F53" si="446">SUM(F50:F52)</f>
        <v>-48.700182999999996</v>
      </c>
      <c r="G53" s="61">
        <f t="shared" ref="G53" si="447">SUM(G50:G52)</f>
        <v>-13.207389999999997</v>
      </c>
      <c r="H53" s="61">
        <f t="shared" ref="H53" si="448">SUM(H50:H52)</f>
        <v>-16.919655000000006</v>
      </c>
      <c r="I53" s="61">
        <f t="shared" ref="I53" si="449">SUM(I50:I52)</f>
        <v>-7.6199999999999788</v>
      </c>
      <c r="J53" s="61">
        <f t="shared" ref="J53" si="450">SUM(J50:J52)</f>
        <v>-7.9758539999999787</v>
      </c>
      <c r="K53" s="61">
        <f t="shared" ref="K53" si="451">SUM(K50:K52)</f>
        <v>-8.3826225539999761</v>
      </c>
      <c r="L53" s="61">
        <f t="shared" ref="L53" si="452">SUM(L50:L52)</f>
        <v>-8.7682231914839743</v>
      </c>
      <c r="M53" s="61">
        <f t="shared" ref="M53" si="453">SUM(M50:M52)</f>
        <v>-9.1364885655263013</v>
      </c>
      <c r="N53" s="61">
        <f t="shared" ref="N53" si="454">SUM(N50:N52)</f>
        <v>-9.5339258181266953</v>
      </c>
      <c r="O53" s="61">
        <f t="shared" ref="O53" si="455">SUM(O50:O52)</f>
        <v>-9.9686728354332725</v>
      </c>
      <c r="P53" s="61">
        <f t="shared" ref="P53" si="456">SUM(P50:P52)</f>
        <v>-10.445175396966983</v>
      </c>
      <c r="Q53" s="61">
        <f t="shared" ref="Q53" si="457">SUM(Q50:Q52)</f>
        <v>-10.9454992984817</v>
      </c>
      <c r="R53" s="61">
        <f t="shared" ref="R53" si="458">SUM(R50:R52)</f>
        <v>-11.492774263405789</v>
      </c>
      <c r="S53" s="61">
        <f t="shared" ref="S53" si="459">SUM(S50:S52)</f>
        <v>-12.080055028265823</v>
      </c>
      <c r="T53" s="247"/>
      <c r="U53" s="249"/>
      <c r="V53" s="250">
        <f>SUM(V50:V52)</f>
        <v>1</v>
      </c>
      <c r="W53" s="250">
        <f t="shared" ref="W53" si="460">SUM(W50:W52)</f>
        <v>1</v>
      </c>
      <c r="X53" s="250">
        <f t="shared" ref="X53" si="461">SUM(X50:X52)</f>
        <v>1</v>
      </c>
      <c r="Y53" s="250">
        <f t="shared" ref="Y53" si="462">SUM(Y50:Y52)</f>
        <v>1</v>
      </c>
      <c r="Z53" s="250">
        <f t="shared" ref="Z53" si="463">SUM(Z50:Z52)</f>
        <v>1</v>
      </c>
      <c r="AA53" s="250">
        <f t="shared" ref="AA53" si="464">SUM(AA50:AA52)</f>
        <v>1</v>
      </c>
      <c r="AB53" s="250">
        <f t="shared" ref="AB53" si="465">SUM(AB50:AB52)</f>
        <v>1</v>
      </c>
      <c r="AC53" s="250">
        <f t="shared" ref="AC53" si="466">SUM(AC50:AC52)</f>
        <v>1</v>
      </c>
      <c r="AD53" s="250">
        <f t="shared" ref="AD53" si="467">SUM(AD50:AD52)</f>
        <v>1</v>
      </c>
      <c r="AE53" s="250">
        <f t="shared" ref="AE53" si="468">SUM(AE50:AE52)</f>
        <v>1</v>
      </c>
      <c r="AF53" s="250">
        <f t="shared" ref="AF53" si="469">SUM(AF50:AF52)</f>
        <v>1</v>
      </c>
      <c r="AG53" s="250">
        <f t="shared" ref="AG53" si="470">SUM(AG50:AG52)</f>
        <v>1</v>
      </c>
      <c r="AH53" s="250">
        <f t="shared" ref="AH53" si="471">SUM(AH50:AH52)</f>
        <v>1</v>
      </c>
      <c r="AI53" s="250">
        <f t="shared" ref="AI53" si="472">SUM(AI50:AI52)</f>
        <v>1</v>
      </c>
      <c r="AJ53" s="250">
        <f t="shared" ref="AJ53" si="473">SUM(AJ50:AJ52)</f>
        <v>1</v>
      </c>
      <c r="AK53" s="250">
        <f t="shared" ref="AK53" si="474">SUM(AK50:AK52)</f>
        <v>1</v>
      </c>
    </row>
    <row r="54" spans="1:37" s="28" customFormat="1" ht="15">
      <c r="A54" s="32" t="s">
        <v>41</v>
      </c>
      <c r="B54" s="32" t="s">
        <v>100</v>
      </c>
      <c r="C54" s="95" t="s">
        <v>370</v>
      </c>
      <c r="D54" s="34">
        <f>V54*' Demand-Supply Gap'!D$134</f>
        <v>12.499813071474495</v>
      </c>
      <c r="E54" s="34">
        <f>W54*' Demand-Supply Gap'!E$134</f>
        <v>16.583518616755828</v>
      </c>
      <c r="F54" s="34">
        <f>X54*' Demand-Supply Gap'!F$134</f>
        <v>18.120709225733545</v>
      </c>
      <c r="G54" s="34">
        <f>Y54*' Demand-Supply Gap'!G$134</f>
        <v>20.044453201214765</v>
      </c>
      <c r="H54" s="34">
        <f>Z54*' Demand-Supply Gap'!H$134</f>
        <v>19.332950918352502</v>
      </c>
      <c r="I54" s="34">
        <f>AA54*' Demand-Supply Gap'!I$134</f>
        <v>16.450438163594761</v>
      </c>
      <c r="J54" s="34">
        <f>AB54*' Demand-Supply Gap'!J$134</f>
        <v>17.038946060017228</v>
      </c>
      <c r="K54" s="34">
        <f>AC54*' Demand-Supply Gap'!K$134</f>
        <v>17.563535190096363</v>
      </c>
      <c r="L54" s="34">
        <f>AD54*' Demand-Supply Gap'!L$134</f>
        <v>18.14509059645798</v>
      </c>
      <c r="M54" s="34">
        <f>AE54*' Demand-Supply Gap'!M$134</f>
        <v>18.627222283955753</v>
      </c>
      <c r="N54" s="34">
        <f>AF54*' Demand-Supply Gap'!N$134</f>
        <v>19.16316619451489</v>
      </c>
      <c r="O54" s="34">
        <f>AG54*' Demand-Supply Gap'!O$134</f>
        <v>19.756711525347495</v>
      </c>
      <c r="P54" s="34">
        <f>AH54*' Demand-Supply Gap'!P$134</f>
        <v>20.390375624512334</v>
      </c>
      <c r="Q54" s="34">
        <f>AI54*' Demand-Supply Gap'!Q$134</f>
        <v>21.070877229484637</v>
      </c>
      <c r="R54" s="34">
        <f>AJ54*' Demand-Supply Gap'!R$134</f>
        <v>21.807815506806293</v>
      </c>
      <c r="S54" s="34">
        <f>AK54*' Demand-Supply Gap'!S$134</f>
        <v>22.592335996866851</v>
      </c>
      <c r="T54" s="246"/>
      <c r="U54" s="73"/>
      <c r="V54" s="212">
        <v>0.59814829999999986</v>
      </c>
      <c r="W54" s="212">
        <v>0.58863274776999996</v>
      </c>
      <c r="X54" s="212">
        <v>0.59274394099999994</v>
      </c>
      <c r="Y54" s="212">
        <v>0.591140263</v>
      </c>
      <c r="Z54" s="212">
        <v>0.59147090000000002</v>
      </c>
      <c r="AA54" s="212">
        <v>0.59577133722999998</v>
      </c>
      <c r="AB54" s="212">
        <v>0.59911147608599991</v>
      </c>
      <c r="AC54" s="212">
        <v>0.59609721169000007</v>
      </c>
      <c r="AD54" s="212">
        <v>0.59668142472735708</v>
      </c>
      <c r="AE54" s="212">
        <v>0.59724629197854795</v>
      </c>
      <c r="AF54" s="212">
        <v>0.59781115922973804</v>
      </c>
      <c r="AG54" s="212">
        <v>0.59837602648092902</v>
      </c>
      <c r="AH54" s="212">
        <v>0.59894089373211901</v>
      </c>
      <c r="AI54" s="212">
        <v>0.59950576098330988</v>
      </c>
      <c r="AJ54" s="212">
        <v>0.60007062823450008</v>
      </c>
      <c r="AK54" s="212">
        <v>0.60063549548569006</v>
      </c>
    </row>
    <row r="55" spans="1:37" s="28" customFormat="1" ht="15">
      <c r="A55" s="32" t="s">
        <v>41</v>
      </c>
      <c r="B55" s="32" t="s">
        <v>100</v>
      </c>
      <c r="C55" s="95" t="s">
        <v>371</v>
      </c>
      <c r="D55" s="34">
        <f>V55*' Demand-Supply Gap'!D$134</f>
        <v>1.6346391490754999</v>
      </c>
      <c r="E55" s="34">
        <f>W55*' Demand-Supply Gap'!E$134</f>
        <v>2.3156509184198288</v>
      </c>
      <c r="F55" s="34">
        <f>X55*' Demand-Supply Gap'!F$134</f>
        <v>2.4803426321389268</v>
      </c>
      <c r="G55" s="34">
        <f>Y55*' Demand-Supply Gap'!G$134</f>
        <v>2.8186563061771004</v>
      </c>
      <c r="H55" s="34">
        <f>Z55*' Demand-Supply Gap'!H$134</f>
        <v>2.5533429742177498</v>
      </c>
      <c r="I55" s="34">
        <f>AA55*' Demand-Supply Gap'!I$134</f>
        <v>2.1457911191652022</v>
      </c>
      <c r="J55" s="34">
        <f>AB55*' Demand-Supply Gap'!J$134</f>
        <v>2.2019775357565439</v>
      </c>
      <c r="K55" s="34">
        <f>AC55*' Demand-Supply Gap'!K$134</f>
        <v>2.2727666666487583</v>
      </c>
      <c r="L55" s="34">
        <f>AD55*' Demand-Supply Gap'!L$134</f>
        <v>2.337934489063906</v>
      </c>
      <c r="M55" s="34">
        <f>AE55*' Demand-Supply Gap'!M$134</f>
        <v>2.3804388078346701</v>
      </c>
      <c r="N55" s="34">
        <f>AF55*' Demand-Supply Gap'!N$134</f>
        <v>2.4287859613878542</v>
      </c>
      <c r="O55" s="34">
        <f>AG55*' Demand-Supply Gap'!O$134</f>
        <v>2.4832856235656986</v>
      </c>
      <c r="P55" s="34">
        <f>AH55*' Demand-Supply Gap'!P$134</f>
        <v>2.541580771986589</v>
      </c>
      <c r="Q55" s="34">
        <f>AI55*' Demand-Supply Gap'!Q$134</f>
        <v>2.6043794594100249</v>
      </c>
      <c r="R55" s="34">
        <f>AJ55*' Demand-Supply Gap'!R$134</f>
        <v>2.6727151814350498</v>
      </c>
      <c r="S55" s="34">
        <f>AK55*' Demand-Supply Gap'!S$134</f>
        <v>2.7453395719045361</v>
      </c>
      <c r="T55" s="246"/>
      <c r="U55" s="47"/>
      <c r="V55" s="212">
        <v>7.8221700000000005E-2</v>
      </c>
      <c r="W55" s="212">
        <v>8.2194134700000088E-2</v>
      </c>
      <c r="X55" s="212">
        <v>8.1134134900000043E-2</v>
      </c>
      <c r="Y55" s="212">
        <v>8.3126300000000042E-2</v>
      </c>
      <c r="Z55" s="212">
        <v>7.8116789999999992E-2</v>
      </c>
      <c r="AA55" s="212">
        <v>7.7712267100000065E-2</v>
      </c>
      <c r="AB55" s="212">
        <v>7.7424390399999987E-2</v>
      </c>
      <c r="AC55" s="212">
        <v>7.713651370000002E-2</v>
      </c>
      <c r="AD55" s="212">
        <v>7.6880414260714069E-2</v>
      </c>
      <c r="AE55" s="212">
        <v>7.6324222129762032E-2</v>
      </c>
      <c r="AF55" s="212">
        <v>7.5768029998810049E-2</v>
      </c>
      <c r="AG55" s="212">
        <v>7.5211837867857068E-2</v>
      </c>
      <c r="AH55" s="212">
        <v>7.465564573690503E-2</v>
      </c>
      <c r="AI55" s="212">
        <v>7.4099453605952048E-2</v>
      </c>
      <c r="AJ55" s="212">
        <v>7.3543261475000066E-2</v>
      </c>
      <c r="AK55" s="212">
        <v>7.2987069344048028E-2</v>
      </c>
    </row>
    <row r="56" spans="1:37" s="28" customFormat="1" ht="15">
      <c r="A56" s="32" t="s">
        <v>41</v>
      </c>
      <c r="B56" s="32" t="s">
        <v>100</v>
      </c>
      <c r="C56" s="95" t="s">
        <v>372</v>
      </c>
      <c r="D56" s="34">
        <f>V56*' Demand-Supply Gap'!D$134</f>
        <v>6.7630627794500011</v>
      </c>
      <c r="E56" s="34">
        <f>W56*' Demand-Supply Gap'!E$134</f>
        <v>9.2737764648243406</v>
      </c>
      <c r="F56" s="34">
        <f>X56*' Demand-Supply Gap'!F$134</f>
        <v>9.9698371421275223</v>
      </c>
      <c r="G56" s="34">
        <f>Y56*' Demand-Supply Gap'!G$134</f>
        <v>11.045007492608127</v>
      </c>
      <c r="H56" s="34">
        <f>Z56*' Demand-Supply Gap'!H$134</f>
        <v>10.799931107429751</v>
      </c>
      <c r="I56" s="34">
        <f>AA56*' Demand-Supply Gap'!I$134</f>
        <v>9.0157707172400379</v>
      </c>
      <c r="J56" s="34">
        <f>AB56*' Demand-Supply Gap'!J$134</f>
        <v>9.199436404226228</v>
      </c>
      <c r="K56" s="34">
        <f>AC56*' Demand-Supply Gap'!K$134</f>
        <v>9.6279111032548794</v>
      </c>
      <c r="L56" s="34">
        <f>AD56*' Demand-Supply Gap'!L$134</f>
        <v>9.9269891104941141</v>
      </c>
      <c r="M56" s="34">
        <f>AE56*' Demand-Supply Gap'!M$134</f>
        <v>10.180849467643592</v>
      </c>
      <c r="N56" s="34">
        <f>AF56*' Demand-Supply Gap'!N$134</f>
        <v>10.46359899708353</v>
      </c>
      <c r="O56" s="34">
        <f>AG56*' Demand-Supply Gap'!O$134</f>
        <v>10.777220538662675</v>
      </c>
      <c r="P56" s="34">
        <f>AH56*' Demand-Supply Gap'!P$134</f>
        <v>11.112096761160554</v>
      </c>
      <c r="Q56" s="34">
        <f>AI56*' Demand-Supply Gap'!Q$134</f>
        <v>11.47182379107298</v>
      </c>
      <c r="R56" s="34">
        <f>AJ56*' Demand-Supply Gap'!R$134</f>
        <v>11.861550528045205</v>
      </c>
      <c r="S56" s="34">
        <f>AK56*' Demand-Supply Gap'!S$134</f>
        <v>12.276378490085191</v>
      </c>
      <c r="T56" s="246"/>
      <c r="U56" s="47"/>
      <c r="V56" s="212">
        <f>1-SUM(V54:V55)</f>
        <v>0.32363000000000008</v>
      </c>
      <c r="W56" s="212">
        <f t="shared" ref="W56" si="475">1-SUM(W54:W55)</f>
        <v>0.32917311752999989</v>
      </c>
      <c r="X56" s="212">
        <f t="shared" ref="X56" si="476">1-SUM(X54:X55)</f>
        <v>0.32612192409999996</v>
      </c>
      <c r="Y56" s="212">
        <f t="shared" ref="Y56" si="477">1-SUM(Y54:Y55)</f>
        <v>0.32573343700000001</v>
      </c>
      <c r="Z56" s="212">
        <f t="shared" ref="Z56" si="478">1-SUM(Z54:Z55)</f>
        <v>0.33041231000000004</v>
      </c>
      <c r="AA56" s="212">
        <f t="shared" ref="AA56" si="479">1-SUM(AA54:AA55)</f>
        <v>0.3265163956699999</v>
      </c>
      <c r="AB56" s="212">
        <f t="shared" ref="AB56" si="480">1-SUM(AB54:AB55)</f>
        <v>0.32346413351400005</v>
      </c>
      <c r="AC56" s="212">
        <f t="shared" ref="AC56" si="481">1-SUM(AC54:AC55)</f>
        <v>0.32676627460999996</v>
      </c>
      <c r="AD56" s="212">
        <f t="shared" ref="AD56" si="482">1-SUM(AD54:AD55)</f>
        <v>0.32643816101192891</v>
      </c>
      <c r="AE56" s="212">
        <f t="shared" ref="AE56" si="483">1-SUM(AE54:AE55)</f>
        <v>0.32642948589169007</v>
      </c>
      <c r="AF56" s="212">
        <f t="shared" ref="AF56" si="484">1-SUM(AF54:AF55)</f>
        <v>0.32642081077145191</v>
      </c>
      <c r="AG56" s="212">
        <f t="shared" ref="AG56" si="485">1-SUM(AG54:AG55)</f>
        <v>0.32641213565121396</v>
      </c>
      <c r="AH56" s="212">
        <f t="shared" ref="AH56" si="486">1-SUM(AH54:AH55)</f>
        <v>0.32640346053097602</v>
      </c>
      <c r="AI56" s="212">
        <f t="shared" ref="AI56" si="487">1-SUM(AI54:AI55)</f>
        <v>0.32639478541073808</v>
      </c>
      <c r="AJ56" s="212">
        <f t="shared" ref="AJ56" si="488">1-SUM(AJ54:AJ55)</f>
        <v>0.32638611029049991</v>
      </c>
      <c r="AK56" s="212">
        <f t="shared" ref="AK56" si="489">1-SUM(AK54:AK55)</f>
        <v>0.32637743517026196</v>
      </c>
    </row>
    <row r="57" spans="1:37" s="93" customFormat="1" ht="15">
      <c r="A57" s="60" t="s">
        <v>41</v>
      </c>
      <c r="B57" s="60" t="s">
        <v>100</v>
      </c>
      <c r="C57" s="248" t="s">
        <v>60</v>
      </c>
      <c r="D57" s="61">
        <f>SUM(D54:D56)</f>
        <v>20.897514999999999</v>
      </c>
      <c r="E57" s="61">
        <f t="shared" ref="E57" si="490">SUM(E54:E56)</f>
        <v>28.172946</v>
      </c>
      <c r="F57" s="61">
        <f t="shared" ref="F57" si="491">SUM(F54:F56)</f>
        <v>30.570888999999994</v>
      </c>
      <c r="G57" s="61">
        <f t="shared" ref="G57" si="492">SUM(G54:G56)</f>
        <v>33.90811699999999</v>
      </c>
      <c r="H57" s="61">
        <f t="shared" ref="H57" si="493">SUM(H54:H56)</f>
        <v>32.686225</v>
      </c>
      <c r="I57" s="61">
        <f t="shared" ref="I57" si="494">SUM(I54:I56)</f>
        <v>27.612000000000002</v>
      </c>
      <c r="J57" s="61">
        <f t="shared" ref="J57" si="495">SUM(J54:J56)</f>
        <v>28.440359999999998</v>
      </c>
      <c r="K57" s="61">
        <f t="shared" ref="K57" si="496">SUM(K54:K56)</f>
        <v>29.464212960000005</v>
      </c>
      <c r="L57" s="61">
        <f t="shared" ref="L57" si="497">SUM(L54:L56)</f>
        <v>30.410014196016</v>
      </c>
      <c r="M57" s="61">
        <f t="shared" ref="M57" si="498">SUM(M54:M56)</f>
        <v>31.188510559434015</v>
      </c>
      <c r="N57" s="61">
        <f t="shared" ref="N57" si="499">SUM(N54:N56)</f>
        <v>32.055551152986276</v>
      </c>
      <c r="O57" s="61">
        <f t="shared" ref="O57" si="500">SUM(O54:O56)</f>
        <v>33.017217687575865</v>
      </c>
      <c r="P57" s="61">
        <f t="shared" ref="P57" si="501">SUM(P54:P56)</f>
        <v>34.044053157659476</v>
      </c>
      <c r="Q57" s="61">
        <f t="shared" ref="Q57" si="502">SUM(Q54:Q56)</f>
        <v>35.147080479967642</v>
      </c>
      <c r="R57" s="61">
        <f t="shared" ref="R57" si="503">SUM(R54:R56)</f>
        <v>36.342081216286545</v>
      </c>
      <c r="S57" s="61">
        <f t="shared" ref="S57" si="504">SUM(S54:S56)</f>
        <v>37.614054058856581</v>
      </c>
      <c r="T57" s="247"/>
      <c r="U57" s="249"/>
      <c r="V57" s="250">
        <f>SUM(V54:V56)</f>
        <v>1</v>
      </c>
      <c r="W57" s="250">
        <f t="shared" ref="W57" si="505">SUM(W54:W56)</f>
        <v>1</v>
      </c>
      <c r="X57" s="250">
        <f t="shared" ref="X57" si="506">SUM(X54:X56)</f>
        <v>1</v>
      </c>
      <c r="Y57" s="250">
        <f t="shared" ref="Y57" si="507">SUM(Y54:Y56)</f>
        <v>1</v>
      </c>
      <c r="Z57" s="250">
        <f t="shared" ref="Z57" si="508">SUM(Z54:Z56)</f>
        <v>1</v>
      </c>
      <c r="AA57" s="250">
        <f t="shared" ref="AA57" si="509">SUM(AA54:AA56)</f>
        <v>1</v>
      </c>
      <c r="AB57" s="250">
        <f t="shared" ref="AB57" si="510">SUM(AB54:AB56)</f>
        <v>1</v>
      </c>
      <c r="AC57" s="250">
        <f t="shared" ref="AC57" si="511">SUM(AC54:AC56)</f>
        <v>1</v>
      </c>
      <c r="AD57" s="250">
        <f t="shared" ref="AD57" si="512">SUM(AD54:AD56)</f>
        <v>1</v>
      </c>
      <c r="AE57" s="250">
        <f t="shared" ref="AE57" si="513">SUM(AE54:AE56)</f>
        <v>1</v>
      </c>
      <c r="AF57" s="250">
        <f t="shared" ref="AF57" si="514">SUM(AF54:AF56)</f>
        <v>1</v>
      </c>
      <c r="AG57" s="250">
        <f t="shared" ref="AG57" si="515">SUM(AG54:AG56)</f>
        <v>1</v>
      </c>
      <c r="AH57" s="250">
        <f t="shared" ref="AH57" si="516">SUM(AH54:AH56)</f>
        <v>1</v>
      </c>
      <c r="AI57" s="250">
        <f t="shared" ref="AI57" si="517">SUM(AI54:AI56)</f>
        <v>1</v>
      </c>
      <c r="AJ57" s="250">
        <f t="shared" ref="AJ57" si="518">SUM(AJ54:AJ56)</f>
        <v>1</v>
      </c>
      <c r="AK57" s="250">
        <f t="shared" ref="AK57" si="519">SUM(AK54:AK56)</f>
        <v>1</v>
      </c>
    </row>
    <row r="58" spans="1:37" s="28" customFormat="1" ht="15">
      <c r="A58" s="32" t="s">
        <v>41</v>
      </c>
      <c r="B58" s="32" t="s">
        <v>223</v>
      </c>
      <c r="C58" s="95" t="s">
        <v>370</v>
      </c>
      <c r="D58" s="34">
        <f>V58*' Demand-Supply Gap'!D$143</f>
        <v>10.300067483199996</v>
      </c>
      <c r="E58" s="34">
        <f>W58*' Demand-Supply Gap'!E$143</f>
        <v>9.8900715199999976</v>
      </c>
      <c r="F58" s="34">
        <f>X58*' Demand-Supply Gap'!F$143</f>
        <v>5.6075520000000001</v>
      </c>
      <c r="G58" s="34">
        <f>Y58*' Demand-Supply Gap'!G$143</f>
        <v>2.4345728404800031</v>
      </c>
      <c r="H58" s="34">
        <f>Z58*' Demand-Supply Gap'!H$143</f>
        <v>1.3257216596000037</v>
      </c>
      <c r="I58" s="34">
        <f>AA58*' Demand-Supply Gap'!I$143</f>
        <v>-1.8645855999999956</v>
      </c>
      <c r="J58" s="34">
        <f>AB58*' Demand-Supply Gap'!J$143</f>
        <v>-1.9393451462186642</v>
      </c>
      <c r="K58" s="34">
        <f>AC58*' Demand-Supply Gap'!K$143</f>
        <v>-2.0284744087649011</v>
      </c>
      <c r="L58" s="34">
        <f>AD58*' Demand-Supply Gap'!L$143</f>
        <v>-2.0955232316543126</v>
      </c>
      <c r="M58" s="34">
        <f>AE58*' Demand-Supply Gap'!M$143</f>
        <v>-2.2029741773694802</v>
      </c>
      <c r="N58" s="34">
        <f>AF58*' Demand-Supply Gap'!N$143</f>
        <v>-2.3042462182363961</v>
      </c>
      <c r="O58" s="34">
        <f>AG58*' Demand-Supply Gap'!O$143</f>
        <v>-2.4044057590193564</v>
      </c>
      <c r="P58" s="34">
        <f>AH58*' Demand-Supply Gap'!P$143</f>
        <v>-2.4980311788667731</v>
      </c>
      <c r="Q58" s="34">
        <f>AI58*' Demand-Supply Gap'!Q$143</f>
        <v>-2.5957254326398331</v>
      </c>
      <c r="R58" s="34">
        <f>AJ58*' Demand-Supply Gap'!R$143</f>
        <v>-2.6912733516529408</v>
      </c>
      <c r="S58" s="34">
        <f>AK58*' Demand-Supply Gap'!S$143</f>
        <v>-2.7889895130187505</v>
      </c>
      <c r="T58" s="246"/>
      <c r="U58" s="73"/>
      <c r="V58" s="213">
        <v>0.65229999999999999</v>
      </c>
      <c r="W58" s="213">
        <v>0.64903999999999995</v>
      </c>
      <c r="X58" s="213">
        <v>0.65279999999999994</v>
      </c>
      <c r="Y58" s="213">
        <v>0.65112000000000003</v>
      </c>
      <c r="Z58" s="213">
        <v>0.65259999999999996</v>
      </c>
      <c r="AA58" s="213">
        <v>0.65469999999999995</v>
      </c>
      <c r="AB58" s="213">
        <v>0.65419333333333396</v>
      </c>
      <c r="AC58" s="213">
        <v>0.65479333333333301</v>
      </c>
      <c r="AD58" s="213">
        <v>0.64539333333333293</v>
      </c>
      <c r="AE58" s="213">
        <v>0.64599333333333286</v>
      </c>
      <c r="AF58" s="213">
        <v>0.64659333333333302</v>
      </c>
      <c r="AG58" s="213">
        <v>0.64719333333333295</v>
      </c>
      <c r="AH58" s="213">
        <v>0.64578799999999992</v>
      </c>
      <c r="AI58" s="213">
        <v>0.64492436363636296</v>
      </c>
      <c r="AJ58" s="213">
        <v>0.6440607272727269</v>
      </c>
      <c r="AK58" s="213">
        <v>0.64319709090908994</v>
      </c>
    </row>
    <row r="59" spans="1:37" s="28" customFormat="1" ht="15">
      <c r="A59" s="32" t="s">
        <v>41</v>
      </c>
      <c r="B59" s="32" t="s">
        <v>223</v>
      </c>
      <c r="C59" s="95" t="s">
        <v>371</v>
      </c>
      <c r="D59" s="34">
        <f>V59*' Demand-Supply Gap'!D$143</f>
        <v>1.7795762767999992</v>
      </c>
      <c r="E59" s="34">
        <f>W59*' Demand-Supply Gap'!E$143</f>
        <v>1.7124464399999999</v>
      </c>
      <c r="F59" s="34">
        <f>X59*' Demand-Supply Gap'!F$143</f>
        <v>0.88133400000000017</v>
      </c>
      <c r="G59" s="34">
        <f>Y59*' Demand-Supply Gap'!G$143</f>
        <v>0.36545513796000056</v>
      </c>
      <c r="H59" s="34">
        <f>Z59*' Demand-Supply Gap'!H$143</f>
        <v>0.1979034693200005</v>
      </c>
      <c r="I59" s="34">
        <f>AA59*' Demand-Supply Gap'!I$143</f>
        <v>-0.27682559999999934</v>
      </c>
      <c r="J59" s="34">
        <f>AB59*' Demand-Supply Gap'!J$143</f>
        <v>-0.26862960965119942</v>
      </c>
      <c r="K59" s="34">
        <f>AC59*' Demand-Supply Gap'!K$143</f>
        <v>-0.26945580264908608</v>
      </c>
      <c r="L59" s="34">
        <f>AD59*' Demand-Supply Gap'!L$143</f>
        <v>-0.27061277841320136</v>
      </c>
      <c r="M59" s="34">
        <f>AE59*' Demand-Supply Gap'!M$143</f>
        <v>-0.2718270192524081</v>
      </c>
      <c r="N59" s="34">
        <f>AF59*' Demand-Supply Gap'!N$143</f>
        <v>-0.2711037620176186</v>
      </c>
      <c r="O59" s="34">
        <f>AG59*' Demand-Supply Gap'!O$143</f>
        <v>-0.26911959119541701</v>
      </c>
      <c r="P59" s="34">
        <f>AH59*' Demand-Supply Gap'!P$143</f>
        <v>-0.26614478711955408</v>
      </c>
      <c r="Q59" s="34">
        <f>AI59*' Demand-Supply Gap'!Q$143</f>
        <v>-0.26229158724983681</v>
      </c>
      <c r="R59" s="34">
        <f>AJ59*' Demand-Supply Gap'!R$143</f>
        <v>-0.25712011729954576</v>
      </c>
      <c r="S59" s="34">
        <f>AK59*' Demand-Supply Gap'!S$143</f>
        <v>-0.25104983611491999</v>
      </c>
      <c r="T59" s="246"/>
      <c r="U59" s="160"/>
      <c r="V59" s="212">
        <v>0.11269999999999999</v>
      </c>
      <c r="W59" s="212">
        <v>0.11238000000000001</v>
      </c>
      <c r="X59" s="212">
        <v>0.1026</v>
      </c>
      <c r="Y59" s="212">
        <v>9.7740000000000021E-2</v>
      </c>
      <c r="Z59" s="212">
        <v>9.7419999999999979E-2</v>
      </c>
      <c r="AA59" s="212">
        <v>9.7199999999999981E-2</v>
      </c>
      <c r="AB59" s="212">
        <v>9.0616000000000002E-2</v>
      </c>
      <c r="AC59" s="212">
        <v>8.6980571428570991E-2</v>
      </c>
      <c r="AD59" s="212">
        <v>8.3345142857142979E-2</v>
      </c>
      <c r="AE59" s="212">
        <v>7.9709714285714023E-2</v>
      </c>
      <c r="AF59" s="212">
        <v>7.6074285714286011E-2</v>
      </c>
      <c r="AG59" s="212">
        <v>7.2438857142856999E-2</v>
      </c>
      <c r="AH59" s="212">
        <v>6.8803428571428987E-2</v>
      </c>
      <c r="AI59" s="212">
        <v>6.5167999999999976E-2</v>
      </c>
      <c r="AJ59" s="212">
        <v>6.153257142857102E-2</v>
      </c>
      <c r="AK59" s="212">
        <v>5.7897142857143008E-2</v>
      </c>
    </row>
    <row r="60" spans="1:37" s="28" customFormat="1" ht="15">
      <c r="A60" s="32" t="s">
        <v>41</v>
      </c>
      <c r="B60" s="32" t="s">
        <v>223</v>
      </c>
      <c r="C60" s="95" t="s">
        <v>372</v>
      </c>
      <c r="D60" s="34">
        <f>V60*' Demand-Supply Gap'!D$143</f>
        <v>3.7107402399999985</v>
      </c>
      <c r="E60" s="34">
        <f>W60*' Demand-Supply Gap'!E$143</f>
        <v>3.6354820399999999</v>
      </c>
      <c r="F60" s="34">
        <f>X60*' Demand-Supply Gap'!F$143</f>
        <v>2.1011140000000008</v>
      </c>
      <c r="G60" s="34">
        <f>Y60*' Demand-Supply Gap'!G$143</f>
        <v>0.93902602156000092</v>
      </c>
      <c r="H60" s="34">
        <f>Z60*' Demand-Supply Gap'!H$143</f>
        <v>0.50782087108000162</v>
      </c>
      <c r="I60" s="34">
        <f>AA60*' Demand-Supply Gap'!I$143</f>
        <v>-0.70658879999999868</v>
      </c>
      <c r="J60" s="34">
        <f>AB60*' Demand-Supply Gap'!J$143</f>
        <v>-0.75650844413012974</v>
      </c>
      <c r="K60" s="34">
        <f>AC60*' Demand-Supply Gap'!K$143</f>
        <v>-0.79995473258600613</v>
      </c>
      <c r="L60" s="34">
        <f>AD60*' Demand-Supply Gap'!L$143</f>
        <v>-0.88075719973887889</v>
      </c>
      <c r="M60" s="34">
        <f>AE60*' Demand-Supply Gap'!M$143</f>
        <v>-0.93541074163776627</v>
      </c>
      <c r="N60" s="34">
        <f>AF60*' Demand-Supply Gap'!N$143</f>
        <v>-0.98832149522732438</v>
      </c>
      <c r="O60" s="34">
        <f>AG60*' Demand-Supply Gap'!O$143</f>
        <v>-1.0416021629745225</v>
      </c>
      <c r="P60" s="34">
        <f>AH60*' Demand-Supply Gap'!P$143</f>
        <v>-1.1040148007463677</v>
      </c>
      <c r="Q60" s="34">
        <f>AI60*' Demand-Supply Gap'!Q$143</f>
        <v>-1.1668354728956989</v>
      </c>
      <c r="R60" s="34">
        <f>AJ60*' Demand-Supply Gap'!R$143</f>
        <v>-1.2302083890572839</v>
      </c>
      <c r="S60" s="34">
        <f>AK60*' Demand-Supply Gap'!S$143</f>
        <v>-1.2960957989230686</v>
      </c>
      <c r="T60" s="246"/>
      <c r="U60" s="160"/>
      <c r="V60" s="212">
        <f>1-SUM(V58:V59)</f>
        <v>0.23499999999999999</v>
      </c>
      <c r="W60" s="212">
        <f t="shared" ref="W60" si="520">1-SUM(W58:W59)</f>
        <v>0.23858000000000001</v>
      </c>
      <c r="X60" s="212">
        <f t="shared" ref="X60" si="521">1-SUM(X58:X59)</f>
        <v>0.24460000000000004</v>
      </c>
      <c r="Y60" s="212">
        <f t="shared" ref="Y60" si="522">1-SUM(Y58:Y59)</f>
        <v>0.25113999999999992</v>
      </c>
      <c r="Z60" s="212">
        <f t="shared" ref="Z60" si="523">1-SUM(Z58:Z59)</f>
        <v>0.24998000000000009</v>
      </c>
      <c r="AA60" s="212">
        <f t="shared" ref="AA60" si="524">1-SUM(AA58:AA59)</f>
        <v>0.2481000000000001</v>
      </c>
      <c r="AB60" s="212">
        <f t="shared" ref="AB60" si="525">1-SUM(AB58:AB59)</f>
        <v>0.25519066666666601</v>
      </c>
      <c r="AC60" s="212">
        <f t="shared" ref="AC60" si="526">1-SUM(AC58:AC59)</f>
        <v>0.25822609523809603</v>
      </c>
      <c r="AD60" s="212">
        <f t="shared" ref="AD60" si="527">1-SUM(AD58:AD59)</f>
        <v>0.27126152380952406</v>
      </c>
      <c r="AE60" s="212">
        <f t="shared" ref="AE60" si="528">1-SUM(AE58:AE59)</f>
        <v>0.27429695238095309</v>
      </c>
      <c r="AF60" s="212">
        <f t="shared" ref="AF60" si="529">1-SUM(AF58:AF59)</f>
        <v>0.277332380952381</v>
      </c>
      <c r="AG60" s="212">
        <f t="shared" ref="AG60" si="530">1-SUM(AG58:AG59)</f>
        <v>0.28036780952381002</v>
      </c>
      <c r="AH60" s="212">
        <f t="shared" ref="AH60" si="531">1-SUM(AH58:AH59)</f>
        <v>0.28540857142857112</v>
      </c>
      <c r="AI60" s="212">
        <f t="shared" ref="AI60" si="532">1-SUM(AI58:AI59)</f>
        <v>0.28990763636363703</v>
      </c>
      <c r="AJ60" s="212">
        <f t="shared" ref="AJ60" si="533">1-SUM(AJ58:AJ59)</f>
        <v>0.29440670129870206</v>
      </c>
      <c r="AK60" s="212">
        <f t="shared" ref="AK60" si="534">1-SUM(AK58:AK59)</f>
        <v>0.29890576623376708</v>
      </c>
    </row>
    <row r="61" spans="1:37" s="93" customFormat="1" ht="15">
      <c r="A61" s="60" t="s">
        <v>41</v>
      </c>
      <c r="B61" s="60" t="s">
        <v>223</v>
      </c>
      <c r="C61" s="248" t="s">
        <v>60</v>
      </c>
      <c r="D61" s="61">
        <f>SUM(D58:D60)</f>
        <v>15.790383999999992</v>
      </c>
      <c r="E61" s="61">
        <f t="shared" ref="E61" si="535">SUM(E58:E60)</f>
        <v>15.237999999999996</v>
      </c>
      <c r="F61" s="61">
        <f t="shared" ref="F61" si="536">SUM(F58:F60)</f>
        <v>8.59</v>
      </c>
      <c r="G61" s="61">
        <f t="shared" ref="G61" si="537">SUM(G58:G60)</f>
        <v>3.7390540000000048</v>
      </c>
      <c r="H61" s="61">
        <f t="shared" ref="H61" si="538">SUM(H58:H60)</f>
        <v>2.0314460000000061</v>
      </c>
      <c r="I61" s="61">
        <f t="shared" ref="I61" si="539">SUM(I58:I60)</f>
        <v>-2.8479999999999936</v>
      </c>
      <c r="J61" s="61">
        <f t="shared" ref="J61" si="540">SUM(J58:J60)</f>
        <v>-2.9644831999999934</v>
      </c>
      <c r="K61" s="61">
        <f t="shared" ref="K61" si="541">SUM(K58:K60)</f>
        <v>-3.0978849439999934</v>
      </c>
      <c r="L61" s="61">
        <f t="shared" ref="L61" si="542">SUM(L58:L60)</f>
        <v>-3.2468932098063927</v>
      </c>
      <c r="M61" s="61">
        <f t="shared" ref="M61" si="543">SUM(M58:M60)</f>
        <v>-3.4102119382596547</v>
      </c>
      <c r="N61" s="61">
        <f t="shared" ref="N61" si="544">SUM(N58:N60)</f>
        <v>-3.563671475481339</v>
      </c>
      <c r="O61" s="61">
        <f t="shared" ref="O61" si="545">SUM(O58:O60)</f>
        <v>-3.7151275131892958</v>
      </c>
      <c r="P61" s="61">
        <f t="shared" ref="P61" si="546">SUM(P58:P60)</f>
        <v>-3.8681907667326949</v>
      </c>
      <c r="Q61" s="61">
        <f t="shared" ref="Q61" si="547">SUM(Q58:Q60)</f>
        <v>-4.0248524927853691</v>
      </c>
      <c r="R61" s="61">
        <f t="shared" ref="R61" si="548">SUM(R58:R60)</f>
        <v>-4.1786018580097704</v>
      </c>
      <c r="S61" s="61">
        <f t="shared" ref="S61" si="549">SUM(S58:S60)</f>
        <v>-4.3361351480567389</v>
      </c>
      <c r="T61" s="247"/>
      <c r="U61" s="249"/>
      <c r="V61" s="250">
        <f>SUM(V58:V60)</f>
        <v>1</v>
      </c>
      <c r="W61" s="250">
        <f t="shared" ref="W61" si="550">SUM(W58:W60)</f>
        <v>1</v>
      </c>
      <c r="X61" s="250">
        <f t="shared" ref="X61" si="551">SUM(X58:X60)</f>
        <v>1</v>
      </c>
      <c r="Y61" s="250">
        <f t="shared" ref="Y61" si="552">SUM(Y58:Y60)</f>
        <v>1</v>
      </c>
      <c r="Z61" s="250">
        <f t="shared" ref="Z61" si="553">SUM(Z58:Z60)</f>
        <v>1</v>
      </c>
      <c r="AA61" s="250">
        <f t="shared" ref="AA61" si="554">SUM(AA58:AA60)</f>
        <v>1</v>
      </c>
      <c r="AB61" s="250">
        <f t="shared" ref="AB61" si="555">SUM(AB58:AB60)</f>
        <v>1</v>
      </c>
      <c r="AC61" s="250">
        <f t="shared" ref="AC61" si="556">SUM(AC58:AC60)</f>
        <v>1</v>
      </c>
      <c r="AD61" s="250">
        <f t="shared" ref="AD61" si="557">SUM(AD58:AD60)</f>
        <v>1</v>
      </c>
      <c r="AE61" s="250">
        <f t="shared" ref="AE61" si="558">SUM(AE58:AE60)</f>
        <v>1</v>
      </c>
      <c r="AF61" s="250">
        <f t="shared" ref="AF61" si="559">SUM(AF58:AF60)</f>
        <v>1</v>
      </c>
      <c r="AG61" s="250">
        <f t="shared" ref="AG61" si="560">SUM(AG58:AG60)</f>
        <v>1</v>
      </c>
      <c r="AH61" s="250">
        <f t="shared" ref="AH61" si="561">SUM(AH58:AH60)</f>
        <v>1</v>
      </c>
      <c r="AI61" s="250">
        <f t="shared" ref="AI61" si="562">SUM(AI58:AI60)</f>
        <v>1</v>
      </c>
      <c r="AJ61" s="250">
        <f t="shared" ref="AJ61" si="563">SUM(AJ58:AJ60)</f>
        <v>1</v>
      </c>
      <c r="AK61" s="250">
        <f t="shared" ref="AK61" si="564">SUM(AK58:AK60)</f>
        <v>1</v>
      </c>
    </row>
    <row r="62" spans="1:37" s="28" customFormat="1" ht="15">
      <c r="A62" s="32" t="s">
        <v>41</v>
      </c>
      <c r="B62" s="32" t="s">
        <v>111</v>
      </c>
      <c r="C62" s="95" t="s">
        <v>370</v>
      </c>
      <c r="D62" s="34">
        <f>V62*' Demand-Supply Gap'!D$152</f>
        <v>52.248829166</v>
      </c>
      <c r="E62" s="34">
        <f>W62*' Demand-Supply Gap'!E$152</f>
        <v>56.321519984439995</v>
      </c>
      <c r="F62" s="34">
        <f>X62*' Demand-Supply Gap'!F$152</f>
        <v>58.294795087200001</v>
      </c>
      <c r="G62" s="34">
        <f>Y62*' Demand-Supply Gap'!G$152</f>
        <v>54.574910544420007</v>
      </c>
      <c r="H62" s="34">
        <f>Z62*' Demand-Supply Gap'!H$152</f>
        <v>57.772661822320011</v>
      </c>
      <c r="I62" s="34">
        <f>AA62*' Demand-Supply Gap'!I$152</f>
        <v>49.41388640000001</v>
      </c>
      <c r="J62" s="34">
        <f>AB62*' Demand-Supply Gap'!J$152</f>
        <v>52.568747260198336</v>
      </c>
      <c r="K62" s="34">
        <f>AC62*' Demand-Supply Gap'!K$152</f>
        <v>55.354128504339513</v>
      </c>
      <c r="L62" s="34">
        <f>AD62*' Demand-Supply Gap'!L$152</f>
        <v>59.24666678139458</v>
      </c>
      <c r="M62" s="34">
        <f>AE62*' Demand-Supply Gap'!M$152</f>
        <v>61.910386055831793</v>
      </c>
      <c r="N62" s="34">
        <f>AF62*' Demand-Supply Gap'!N$152</f>
        <v>64.436575282185458</v>
      </c>
      <c r="O62" s="34">
        <f>AG62*' Demand-Supply Gap'!O$152</f>
        <v>67.206308513658072</v>
      </c>
      <c r="P62" s="34">
        <f>AH62*' Demand-Supply Gap'!P$152</f>
        <v>70.477183776790952</v>
      </c>
      <c r="Q62" s="34">
        <f>AI62*' Demand-Supply Gap'!Q$152</f>
        <v>73.818625327816065</v>
      </c>
      <c r="R62" s="34">
        <f>AJ62*' Demand-Supply Gap'!R$152</f>
        <v>77.346930805222001</v>
      </c>
      <c r="S62" s="34">
        <f>AK62*' Demand-Supply Gap'!S$152</f>
        <v>81.11664045547839</v>
      </c>
      <c r="T62" s="246"/>
      <c r="U62" s="47"/>
      <c r="V62" s="212">
        <v>0.502</v>
      </c>
      <c r="W62" s="212">
        <v>0.50558000000000003</v>
      </c>
      <c r="X62" s="212">
        <v>0.51160000000000005</v>
      </c>
      <c r="Y62" s="212">
        <v>0.51814000000000004</v>
      </c>
      <c r="Z62" s="212">
        <v>0.51698000000000011</v>
      </c>
      <c r="AA62" s="212">
        <v>0.51510000000000011</v>
      </c>
      <c r="AB62" s="212">
        <v>0.52219066666666603</v>
      </c>
      <c r="AC62" s="212">
        <v>0.52522609523809605</v>
      </c>
      <c r="AD62" s="212">
        <v>0.53826152380952408</v>
      </c>
      <c r="AE62" s="212">
        <v>0.54129695238095299</v>
      </c>
      <c r="AF62" s="212">
        <v>0.54433238095238112</v>
      </c>
      <c r="AG62" s="212">
        <v>0.54736780952381003</v>
      </c>
      <c r="AH62" s="212">
        <v>0.55240857142857114</v>
      </c>
      <c r="AI62" s="212">
        <v>0.55690763636363705</v>
      </c>
      <c r="AJ62" s="212">
        <v>0.56140670129870196</v>
      </c>
      <c r="AK62" s="212">
        <v>0.56590576623376709</v>
      </c>
    </row>
    <row r="63" spans="1:37" s="28" customFormat="1" ht="15">
      <c r="A63" s="32" t="s">
        <v>41</v>
      </c>
      <c r="B63" s="32" t="s">
        <v>111</v>
      </c>
      <c r="C63" s="95" t="s">
        <v>371</v>
      </c>
      <c r="D63" s="34">
        <f>V63*' Demand-Supply Gap'!D$152</f>
        <v>12.874860892100001</v>
      </c>
      <c r="E63" s="34">
        <f>W63*' Demand-Supply Gap'!E$152</f>
        <v>13.74450954484</v>
      </c>
      <c r="F63" s="34">
        <f>X63*' Demand-Supply Gap'!F$152</f>
        <v>12.9442703712</v>
      </c>
      <c r="G63" s="34">
        <f>Y63*' Demand-Supply Gap'!G$152</f>
        <v>11.453421416220003</v>
      </c>
      <c r="H63" s="34">
        <f>Z63*' Demand-Supply Gap'!H$152</f>
        <v>12.115965791279997</v>
      </c>
      <c r="I63" s="34">
        <f>AA63*' Demand-Supply Gap'!I$152</f>
        <v>10.379698133333333</v>
      </c>
      <c r="J63" s="34">
        <f>AB63*' Demand-Supply Gap'!J$152</f>
        <v>10.229646300825602</v>
      </c>
      <c r="K63" s="34">
        <f>AC63*' Demand-Supply Gap'!K$152</f>
        <v>10.326275086021935</v>
      </c>
      <c r="L63" s="34">
        <f>AD63*' Demand-Supply Gap'!L$152</f>
        <v>10.384608585320763</v>
      </c>
      <c r="M63" s="34">
        <f>AE63*' Demand-Supply Gap'!M$152</f>
        <v>10.374847679708395</v>
      </c>
      <c r="N63" s="34">
        <f>AF63*' Demand-Supply Gap'!N$152</f>
        <v>10.307615278654447</v>
      </c>
      <c r="O63" s="34">
        <f>AG63*' Demand-Supply Gap'!O$152</f>
        <v>10.244697400178342</v>
      </c>
      <c r="P63" s="34">
        <f>AH63*' Demand-Supply Gap'!P$152</f>
        <v>10.181451180059868</v>
      </c>
      <c r="Q63" s="34">
        <f>AI63*' Demand-Supply Gap'!Q$152</f>
        <v>10.09613926410189</v>
      </c>
      <c r="R63" s="34">
        <f>AJ63*' Demand-Supply Gap'!R$152</f>
        <v>9.9930616617730017</v>
      </c>
      <c r="S63" s="34">
        <f>AK63*' Demand-Supply Gap'!S$152</f>
        <v>9.875680897805152</v>
      </c>
      <c r="T63" s="246"/>
      <c r="U63" s="47"/>
      <c r="V63" s="212">
        <v>0.1237</v>
      </c>
      <c r="W63" s="212">
        <v>0.12338000000000002</v>
      </c>
      <c r="X63" s="212">
        <v>0.11360000000000001</v>
      </c>
      <c r="Y63" s="212">
        <v>0.10874000000000003</v>
      </c>
      <c r="Z63" s="212">
        <v>0.10841999999999999</v>
      </c>
      <c r="AA63" s="212">
        <v>0.10819999999999999</v>
      </c>
      <c r="AB63" s="212">
        <v>0.10161600000000001</v>
      </c>
      <c r="AC63" s="212">
        <v>9.7980571428571001E-2</v>
      </c>
      <c r="AD63" s="212">
        <v>9.4345142857142988E-2</v>
      </c>
      <c r="AE63" s="212">
        <v>9.0709714285714033E-2</v>
      </c>
      <c r="AF63" s="212">
        <v>8.707428571428602E-2</v>
      </c>
      <c r="AG63" s="212">
        <v>8.3438857142857009E-2</v>
      </c>
      <c r="AH63" s="212">
        <v>7.9803428571428997E-2</v>
      </c>
      <c r="AI63" s="212">
        <v>7.6167999999999986E-2</v>
      </c>
      <c r="AJ63" s="212">
        <v>7.253257142857103E-2</v>
      </c>
      <c r="AK63" s="212">
        <v>6.8897142857143018E-2</v>
      </c>
    </row>
    <row r="64" spans="1:37" s="28" customFormat="1" ht="15">
      <c r="A64" s="32" t="s">
        <v>41</v>
      </c>
      <c r="B64" s="32" t="s">
        <v>111</v>
      </c>
      <c r="C64" s="95" t="s">
        <v>372</v>
      </c>
      <c r="D64" s="34">
        <f>V64*' Demand-Supply Gap'!D$152</f>
        <v>38.957642941899998</v>
      </c>
      <c r="E64" s="34">
        <f>W64*' Demand-Supply Gap'!E$152</f>
        <v>41.333788470719988</v>
      </c>
      <c r="F64" s="34">
        <f>X64*' Demand-Supply Gap'!F$152</f>
        <v>42.706976541599985</v>
      </c>
      <c r="G64" s="34">
        <f>Y64*' Demand-Supply Gap'!G$152</f>
        <v>39.300171039359988</v>
      </c>
      <c r="H64" s="34">
        <f>Z64*' Demand-Supply Gap'!H$152</f>
        <v>41.861656386399993</v>
      </c>
      <c r="I64" s="34">
        <f>AA64*' Demand-Supply Gap'!I$152</f>
        <v>36.13708213333333</v>
      </c>
      <c r="J64" s="34">
        <f>AB64*' Demand-Supply Gap'!J$152</f>
        <v>37.871248038976063</v>
      </c>
      <c r="K64" s="34">
        <f>AC64*' Demand-Supply Gap'!K$152</f>
        <v>39.710644200678566</v>
      </c>
      <c r="L64" s="34">
        <f>AD64*' Demand-Supply Gap'!L$152</f>
        <v>40.439134946246838</v>
      </c>
      <c r="M64" s="34">
        <f>AE64*' Demand-Supply Gap'!M$152</f>
        <v>42.088929620658817</v>
      </c>
      <c r="N64" s="34">
        <f>AF64*' Demand-Supply Gap'!N$152</f>
        <v>43.633068512826064</v>
      </c>
      <c r="O64" s="34">
        <f>AG64*' Demand-Supply Gap'!O$152</f>
        <v>45.329887197369921</v>
      </c>
      <c r="P64" s="34">
        <f>AH64*' Demand-Supply Gap'!P$152</f>
        <v>46.922991075003694</v>
      </c>
      <c r="Q64" s="34">
        <f>AI64*' Demand-Supply Gap'!Q$152</f>
        <v>48.636165773877273</v>
      </c>
      <c r="R64" s="34">
        <f>AJ64*' Demand-Supply Gap'!R$152</f>
        <v>50.433444555212546</v>
      </c>
      <c r="S64" s="34">
        <f>AK64*' Demand-Supply Gap'!S$152</f>
        <v>52.347162524621204</v>
      </c>
      <c r="T64" s="246"/>
      <c r="U64" s="47"/>
      <c r="V64" s="212">
        <f>1-SUM(V62:V63)</f>
        <v>0.37429999999999997</v>
      </c>
      <c r="W64" s="212">
        <f t="shared" ref="W64" si="565">1-SUM(W62:W63)</f>
        <v>0.37103999999999993</v>
      </c>
      <c r="X64" s="212">
        <f t="shared" ref="X64" si="566">1-SUM(X62:X63)</f>
        <v>0.37479999999999991</v>
      </c>
      <c r="Y64" s="212">
        <f t="shared" ref="Y64" si="567">1-SUM(Y62:Y63)</f>
        <v>0.3731199999999999</v>
      </c>
      <c r="Z64" s="212">
        <f t="shared" ref="Z64" si="568">1-SUM(Z62:Z63)</f>
        <v>0.37459999999999993</v>
      </c>
      <c r="AA64" s="212">
        <f t="shared" ref="AA64" si="569">1-SUM(AA62:AA63)</f>
        <v>0.37669999999999992</v>
      </c>
      <c r="AB64" s="212">
        <f t="shared" ref="AB64" si="570">1-SUM(AB62:AB63)</f>
        <v>0.37619333333333393</v>
      </c>
      <c r="AC64" s="212">
        <f t="shared" ref="AC64" si="571">1-SUM(AC62:AC63)</f>
        <v>0.37679333333333298</v>
      </c>
      <c r="AD64" s="212">
        <f t="shared" ref="AD64" si="572">1-SUM(AD62:AD63)</f>
        <v>0.36739333333333291</v>
      </c>
      <c r="AE64" s="212">
        <f t="shared" ref="AE64" si="573">1-SUM(AE62:AE63)</f>
        <v>0.36799333333333295</v>
      </c>
      <c r="AF64" s="212">
        <f t="shared" ref="AF64" si="574">1-SUM(AF62:AF63)</f>
        <v>0.36859333333333288</v>
      </c>
      <c r="AG64" s="212">
        <f t="shared" ref="AG64" si="575">1-SUM(AG62:AG63)</f>
        <v>0.36919333333333293</v>
      </c>
      <c r="AH64" s="212">
        <f t="shared" ref="AH64" si="576">1-SUM(AH62:AH63)</f>
        <v>0.36778799999999989</v>
      </c>
      <c r="AI64" s="212">
        <f t="shared" ref="AI64" si="577">1-SUM(AI62:AI63)</f>
        <v>0.36692436363636294</v>
      </c>
      <c r="AJ64" s="212">
        <f t="shared" ref="AJ64" si="578">1-SUM(AJ62:AJ63)</f>
        <v>0.36606072727272698</v>
      </c>
      <c r="AK64" s="212">
        <f t="shared" ref="AK64" si="579">1-SUM(AK62:AK63)</f>
        <v>0.36519709090908992</v>
      </c>
    </row>
    <row r="65" spans="1:53" s="93" customFormat="1" ht="15">
      <c r="A65" s="60" t="s">
        <v>41</v>
      </c>
      <c r="B65" s="60" t="s">
        <v>111</v>
      </c>
      <c r="C65" s="248" t="s">
        <v>60</v>
      </c>
      <c r="D65" s="61">
        <f>SUM(D62:D64)</f>
        <v>104.081333</v>
      </c>
      <c r="E65" s="61">
        <f t="shared" ref="E65" si="580">SUM(E62:E64)</f>
        <v>111.39981799999998</v>
      </c>
      <c r="F65" s="61">
        <f t="shared" ref="F65" si="581">SUM(F62:F64)</f>
        <v>113.94604199999999</v>
      </c>
      <c r="G65" s="61">
        <f t="shared" ref="G65" si="582">SUM(G62:G64)</f>
        <v>105.32850299999998</v>
      </c>
      <c r="H65" s="61">
        <f t="shared" ref="H65" si="583">SUM(H62:H64)</f>
        <v>111.75028399999999</v>
      </c>
      <c r="I65" s="61">
        <f t="shared" ref="I65" si="584">SUM(I62:I64)</f>
        <v>95.930666666666667</v>
      </c>
      <c r="J65" s="61">
        <f t="shared" ref="J65" si="585">SUM(J62:J64)</f>
        <v>100.66964160000001</v>
      </c>
      <c r="K65" s="61">
        <f t="shared" ref="K65" si="586">SUM(K62:K64)</f>
        <v>105.39104779104002</v>
      </c>
      <c r="L65" s="61">
        <f t="shared" ref="L65" si="587">SUM(L62:L64)</f>
        <v>110.07041031296218</v>
      </c>
      <c r="M65" s="61">
        <f t="shared" ref="M65" si="588">SUM(M62:M64)</f>
        <v>114.37416335619901</v>
      </c>
      <c r="N65" s="61">
        <f t="shared" ref="N65" si="589">SUM(N62:N64)</f>
        <v>118.37725907366598</v>
      </c>
      <c r="O65" s="61">
        <f t="shared" ref="O65" si="590">SUM(O62:O64)</f>
        <v>122.78089311120632</v>
      </c>
      <c r="P65" s="61">
        <f t="shared" ref="P65" si="591">SUM(P62:P64)</f>
        <v>127.58162603185451</v>
      </c>
      <c r="Q65" s="61">
        <f t="shared" ref="Q65" si="592">SUM(Q62:Q64)</f>
        <v>132.55093036579524</v>
      </c>
      <c r="R65" s="61">
        <f t="shared" ref="R65" si="593">SUM(R62:R64)</f>
        <v>137.77343702220753</v>
      </c>
      <c r="S65" s="61">
        <f t="shared" ref="S65" si="594">SUM(S62:S64)</f>
        <v>143.33948387790474</v>
      </c>
      <c r="T65" s="247"/>
      <c r="U65" s="249"/>
      <c r="V65" s="250">
        <f>SUM(V62:V64)</f>
        <v>1</v>
      </c>
      <c r="W65" s="250">
        <f t="shared" ref="W65" si="595">SUM(W62:W64)</f>
        <v>1</v>
      </c>
      <c r="X65" s="250">
        <f t="shared" ref="X65" si="596">SUM(X62:X64)</f>
        <v>1</v>
      </c>
      <c r="Y65" s="250">
        <f t="shared" ref="Y65" si="597">SUM(Y62:Y64)</f>
        <v>1</v>
      </c>
      <c r="Z65" s="250">
        <f t="shared" ref="Z65" si="598">SUM(Z62:Z64)</f>
        <v>1</v>
      </c>
      <c r="AA65" s="250">
        <f t="shared" ref="AA65" si="599">SUM(AA62:AA64)</f>
        <v>1</v>
      </c>
      <c r="AB65" s="250">
        <f t="shared" ref="AB65" si="600">SUM(AB62:AB64)</f>
        <v>1</v>
      </c>
      <c r="AC65" s="250">
        <f t="shared" ref="AC65" si="601">SUM(AC62:AC64)</f>
        <v>1</v>
      </c>
      <c r="AD65" s="250">
        <f t="shared" ref="AD65" si="602">SUM(AD62:AD64)</f>
        <v>1</v>
      </c>
      <c r="AE65" s="250">
        <f t="shared" ref="AE65" si="603">SUM(AE62:AE64)</f>
        <v>1</v>
      </c>
      <c r="AF65" s="250">
        <f t="shared" ref="AF65" si="604">SUM(AF62:AF64)</f>
        <v>1</v>
      </c>
      <c r="AG65" s="250">
        <f t="shared" ref="AG65" si="605">SUM(AG62:AG64)</f>
        <v>1</v>
      </c>
      <c r="AH65" s="250">
        <f t="shared" ref="AH65" si="606">SUM(AH62:AH64)</f>
        <v>1</v>
      </c>
      <c r="AI65" s="250">
        <f t="shared" ref="AI65" si="607">SUM(AI62:AI64)</f>
        <v>1</v>
      </c>
      <c r="AJ65" s="250">
        <f t="shared" ref="AJ65" si="608">SUM(AJ62:AJ64)</f>
        <v>1</v>
      </c>
      <c r="AK65" s="250">
        <f t="shared" ref="AK65" si="609">SUM(AK62:AK64)</f>
        <v>1</v>
      </c>
    </row>
    <row r="66" spans="1:53" s="28" customFormat="1" ht="15">
      <c r="A66" s="32" t="s">
        <v>41</v>
      </c>
      <c r="B66" s="32" t="s">
        <v>56</v>
      </c>
      <c r="C66" s="95" t="s">
        <v>370</v>
      </c>
      <c r="D66" s="34">
        <f>V66*' Demand-Supply Gap'!D$161</f>
        <v>160.84457205663708</v>
      </c>
      <c r="E66" s="34">
        <f>W66*' Demand-Supply Gap'!E$161</f>
        <v>150.4672931068578</v>
      </c>
      <c r="F66" s="34">
        <f>X66*' Demand-Supply Gap'!F$161</f>
        <v>153.31898156383068</v>
      </c>
      <c r="G66" s="34">
        <f>Y66*' Demand-Supply Gap'!G$161</f>
        <v>132.18563634585234</v>
      </c>
      <c r="H66" s="34">
        <f>Z66*' Demand-Supply Gap'!H$161</f>
        <v>124.10447010725045</v>
      </c>
      <c r="I66" s="34">
        <f>AA66*' Demand-Supply Gap'!I$161</f>
        <v>133.52520075179217</v>
      </c>
      <c r="J66" s="34">
        <f>AB66*' Demand-Supply Gap'!J$161</f>
        <v>30.583542614727939</v>
      </c>
      <c r="K66" s="34">
        <f>AC66*' Demand-Supply Gap'!K$161</f>
        <v>31.161527578580635</v>
      </c>
      <c r="L66" s="34">
        <f>AD66*' Demand-Supply Gap'!L$161</f>
        <v>31.307185902195837</v>
      </c>
      <c r="M66" s="34">
        <f>AE66*' Demand-Supply Gap'!M$161</f>
        <v>32.11122812533862</v>
      </c>
      <c r="N66" s="34">
        <f>AF66*' Demand-Supply Gap'!N$161</f>
        <v>32.020779322704378</v>
      </c>
      <c r="O66" s="34">
        <f>AG66*' Demand-Supply Gap'!O$161</f>
        <v>33.260760958406394</v>
      </c>
      <c r="P66" s="34">
        <f>AH66*' Demand-Supply Gap'!P$161</f>
        <v>33.166543455662392</v>
      </c>
      <c r="Q66" s="34">
        <f>AI66*' Demand-Supply Gap'!Q$161</f>
        <v>34.395218991035129</v>
      </c>
      <c r="R66" s="34">
        <f>AJ66*' Demand-Supply Gap'!R$161</f>
        <v>34.297232788181368</v>
      </c>
      <c r="S66" s="34">
        <f>AK66*' Demand-Supply Gap'!S$161</f>
        <v>35.076150343925761</v>
      </c>
      <c r="T66" s="246"/>
      <c r="U66" s="73"/>
      <c r="V66" s="212">
        <v>0.4783153</v>
      </c>
      <c r="W66" s="212">
        <v>0.47155074689999998</v>
      </c>
      <c r="X66" s="212">
        <v>0.47704646624099989</v>
      </c>
      <c r="Y66" s="212">
        <v>0.46840140262999996</v>
      </c>
      <c r="Z66" s="212">
        <v>0.47334708999999997</v>
      </c>
      <c r="AA66" s="212">
        <v>0.46980647187320002</v>
      </c>
      <c r="AB66" s="212">
        <v>0.46849789544620002</v>
      </c>
      <c r="AC66" s="212">
        <v>0.46718931901920002</v>
      </c>
      <c r="AD66" s="212">
        <v>0.46588074259220003</v>
      </c>
      <c r="AE66" s="212">
        <v>0.46457216616519992</v>
      </c>
      <c r="AF66" s="212">
        <v>0.46326358973819992</v>
      </c>
      <c r="AG66" s="212">
        <v>0.46195501331119992</v>
      </c>
      <c r="AH66" s="212">
        <v>0.46064643688419993</v>
      </c>
      <c r="AI66" s="212">
        <v>0.45933786045719993</v>
      </c>
      <c r="AJ66" s="212">
        <v>0.45802928403019993</v>
      </c>
      <c r="AK66" s="212">
        <v>0.45672070760319994</v>
      </c>
    </row>
    <row r="67" spans="1:53" s="28" customFormat="1" ht="15">
      <c r="A67" s="32" t="s">
        <v>41</v>
      </c>
      <c r="B67" s="32" t="s">
        <v>56</v>
      </c>
      <c r="C67" s="95" t="s">
        <v>371</v>
      </c>
      <c r="D67" s="34">
        <f>V67*' Demand-Supply Gap'!D$161</f>
        <v>47.05190479572191</v>
      </c>
      <c r="E67" s="34">
        <f>W67*' Demand-Supply Gap'!E$161</f>
        <v>46.629292383659688</v>
      </c>
      <c r="F67" s="34">
        <f>X67*' Demand-Supply Gap'!F$161</f>
        <v>45.490273674606897</v>
      </c>
      <c r="G67" s="34">
        <f>Y67*' Demand-Supply Gap'!G$161</f>
        <v>40.626716854303481</v>
      </c>
      <c r="H67" s="34">
        <f>Z67*' Demand-Supply Gap'!H$161</f>
        <v>37.783909389959859</v>
      </c>
      <c r="I67" s="34">
        <f>AA67*' Demand-Supply Gap'!I$161</f>
        <v>41.209881975004059</v>
      </c>
      <c r="J67" s="34">
        <f>AB67*' Demand-Supply Gap'!J$161</f>
        <v>9.505897135130116</v>
      </c>
      <c r="K67" s="34">
        <f>AC67*' Demand-Supply Gap'!K$161</f>
        <v>9.7540895918721926</v>
      </c>
      <c r="L67" s="34">
        <f>AD67*' Demand-Supply Gap'!L$161</f>
        <v>9.8689350635232032</v>
      </c>
      <c r="M67" s="34">
        <f>AE67*' Demand-Supply Gap'!M$161</f>
        <v>10.193823177728261</v>
      </c>
      <c r="N67" s="34">
        <f>AF67*' Demand-Supply Gap'!N$161</f>
        <v>10.236741718689796</v>
      </c>
      <c r="O67" s="34">
        <f>AG67*' Demand-Supply Gap'!O$161</f>
        <v>10.707979437136805</v>
      </c>
      <c r="P67" s="34">
        <f>AH67*' Demand-Supply Gap'!P$161</f>
        <v>10.752686250638405</v>
      </c>
      <c r="Q67" s="34">
        <f>AI67*' Demand-Supply Gap'!Q$161</f>
        <v>11.229288786705604</v>
      </c>
      <c r="R67" s="34">
        <f>AJ67*' Demand-Supply Gap'!R$161</f>
        <v>11.275783872747267</v>
      </c>
      <c r="S67" s="34">
        <f>AK67*' Demand-Supply Gap'!S$161</f>
        <v>11.612593803886087</v>
      </c>
      <c r="T67" s="246"/>
      <c r="U67" s="47"/>
      <c r="V67" s="212">
        <v>0.13992170000000007</v>
      </c>
      <c r="W67" s="212">
        <v>0.14613194134700005</v>
      </c>
      <c r="X67" s="212">
        <v>0.14154134134900007</v>
      </c>
      <c r="Y67" s="212">
        <v>0.14396126300000003</v>
      </c>
      <c r="Z67" s="212">
        <v>0.14411167900000002</v>
      </c>
      <c r="AA67" s="212">
        <v>0.14499636883510006</v>
      </c>
      <c r="AB67" s="212">
        <v>0.14561729680040006</v>
      </c>
      <c r="AC67" s="212">
        <v>0.14623822476570006</v>
      </c>
      <c r="AD67" s="212">
        <v>0.14685915273100006</v>
      </c>
      <c r="AE67" s="212">
        <v>0.14748008069630006</v>
      </c>
      <c r="AF67" s="212">
        <v>0.14810100866160006</v>
      </c>
      <c r="AG67" s="212">
        <v>0.14872193662690006</v>
      </c>
      <c r="AH67" s="212">
        <v>0.14934286459220006</v>
      </c>
      <c r="AI67" s="212">
        <v>0.14996379255750006</v>
      </c>
      <c r="AJ67" s="212">
        <v>0.15058472052280006</v>
      </c>
      <c r="AK67" s="212">
        <v>0.15120564848810006</v>
      </c>
    </row>
    <row r="68" spans="1:53" s="28" customFormat="1" ht="15">
      <c r="A68" s="32" t="s">
        <v>41</v>
      </c>
      <c r="B68" s="32" t="s">
        <v>56</v>
      </c>
      <c r="C68" s="95" t="s">
        <v>372</v>
      </c>
      <c r="D68" s="34">
        <f>V68*' Demand-Supply Gap'!D$161</f>
        <v>128.37663014764095</v>
      </c>
      <c r="E68" s="34">
        <f>W68*' Demand-Supply Gap'!E$161</f>
        <v>121.99376500948253</v>
      </c>
      <c r="F68" s="34">
        <f>X68*' Demand-Supply Gap'!F$161</f>
        <v>122.58287826156241</v>
      </c>
      <c r="G68" s="34">
        <f>Y68*' Demand-Supply Gap'!G$161</f>
        <v>109.39354029984408</v>
      </c>
      <c r="H68" s="34">
        <f>Z68*' Demand-Supply Gap'!H$161</f>
        <v>100.29654300278955</v>
      </c>
      <c r="I68" s="34">
        <f>AA68*' Demand-Supply Gap'!I$161</f>
        <v>109.47811727320376</v>
      </c>
      <c r="J68" s="34">
        <f>AB68*' Demand-Supply Gap'!J$161</f>
        <v>25.190560250141949</v>
      </c>
      <c r="K68" s="34">
        <f>AC68*' Demand-Supply Gap'!K$161</f>
        <v>25.784382829547162</v>
      </c>
      <c r="L68" s="34">
        <f>AD68*' Demand-Supply Gap'!L$161</f>
        <v>26.023879034280952</v>
      </c>
      <c r="M68" s="34">
        <f>AE68*' Demand-Supply Gap'!M$161</f>
        <v>26.814948696933126</v>
      </c>
      <c r="N68" s="34">
        <f>AF68*' Demand-Supply Gap'!N$161</f>
        <v>26.862478958605831</v>
      </c>
      <c r="O68" s="34">
        <f>AG68*' Demand-Supply Gap'!O$161</f>
        <v>28.031259604456803</v>
      </c>
      <c r="P68" s="34">
        <f>AH68*' Demand-Supply Gap'!P$161</f>
        <v>28.080770293699203</v>
      </c>
      <c r="Q68" s="34">
        <f>AI68*' Demand-Supply Gap'!Q$161</f>
        <v>29.255492222259264</v>
      </c>
      <c r="R68" s="34">
        <f>AJ68*' Demand-Supply Gap'!R$161</f>
        <v>29.306983339071362</v>
      </c>
      <c r="S68" s="34">
        <f>AK68*' Demand-Supply Gap'!S$161</f>
        <v>30.111255852188165</v>
      </c>
      <c r="T68" s="246"/>
      <c r="U68" s="160"/>
      <c r="V68" s="212">
        <f>1-SUM(V66:V67)</f>
        <v>0.38176299999999996</v>
      </c>
      <c r="W68" s="212">
        <f t="shared" ref="W68" si="610">1-SUM(W66:W67)</f>
        <v>0.38231731175299999</v>
      </c>
      <c r="X68" s="212">
        <f t="shared" ref="X68" si="611">1-SUM(X66:X67)</f>
        <v>0.38141219241000002</v>
      </c>
      <c r="Y68" s="212">
        <f t="shared" ref="Y68" si="612">1-SUM(Y66:Y67)</f>
        <v>0.38763733437000003</v>
      </c>
      <c r="Z68" s="212">
        <f t="shared" ref="Z68" si="613">1-SUM(Z66:Z67)</f>
        <v>0.38254123100000004</v>
      </c>
      <c r="AA68" s="212">
        <f t="shared" ref="AA68" si="614">1-SUM(AA66:AA67)</f>
        <v>0.38519715929169995</v>
      </c>
      <c r="AB68" s="212">
        <f t="shared" ref="AB68" si="615">1-SUM(AB66:AB67)</f>
        <v>0.38588480775339995</v>
      </c>
      <c r="AC68" s="212">
        <f t="shared" ref="AC68" si="616">1-SUM(AC66:AC67)</f>
        <v>0.38657245621509995</v>
      </c>
      <c r="AD68" s="212">
        <f t="shared" ref="AD68" si="617">1-SUM(AD66:AD67)</f>
        <v>0.38726010467679994</v>
      </c>
      <c r="AE68" s="212">
        <f t="shared" ref="AE68" si="618">1-SUM(AE66:AE67)</f>
        <v>0.38794775313850005</v>
      </c>
      <c r="AF68" s="212">
        <f t="shared" ref="AF68" si="619">1-SUM(AF66:AF67)</f>
        <v>0.38863540160020005</v>
      </c>
      <c r="AG68" s="212">
        <f t="shared" ref="AG68" si="620">1-SUM(AG66:AG67)</f>
        <v>0.38932305006190004</v>
      </c>
      <c r="AH68" s="212">
        <f t="shared" ref="AH68" si="621">1-SUM(AH66:AH67)</f>
        <v>0.39001069852360004</v>
      </c>
      <c r="AI68" s="212">
        <f t="shared" ref="AI68" si="622">1-SUM(AI66:AI67)</f>
        <v>0.39069834698530004</v>
      </c>
      <c r="AJ68" s="212">
        <f t="shared" ref="AJ68" si="623">1-SUM(AJ66:AJ67)</f>
        <v>0.39138599544700003</v>
      </c>
      <c r="AK68" s="212">
        <f t="shared" ref="AK68" si="624">1-SUM(AK66:AK67)</f>
        <v>0.39207364390870003</v>
      </c>
    </row>
    <row r="69" spans="1:53" s="93" customFormat="1" ht="15">
      <c r="A69" s="60" t="s">
        <v>41</v>
      </c>
      <c r="B69" s="60" t="s">
        <v>56</v>
      </c>
      <c r="C69" s="248" t="s">
        <v>60</v>
      </c>
      <c r="D69" s="61">
        <f>SUM(D66:D68)</f>
        <v>336.27310699999998</v>
      </c>
      <c r="E69" s="61">
        <f t="shared" ref="E69" si="625">SUM(E66:E68)</f>
        <v>319.0903505</v>
      </c>
      <c r="F69" s="61">
        <f t="shared" ref="F69" si="626">SUM(F66:F68)</f>
        <v>321.3921335</v>
      </c>
      <c r="G69" s="61">
        <f t="shared" ref="G69" si="627">SUM(G66:G68)</f>
        <v>282.20589349999989</v>
      </c>
      <c r="H69" s="61">
        <f t="shared" ref="H69" si="628">SUM(H66:H68)</f>
        <v>262.18492249999986</v>
      </c>
      <c r="I69" s="61">
        <f t="shared" ref="I69" si="629">SUM(I66:I68)</f>
        <v>284.21320000000003</v>
      </c>
      <c r="J69" s="61">
        <f t="shared" ref="J69" si="630">SUM(J66:J68)</f>
        <v>65.28</v>
      </c>
      <c r="K69" s="61">
        <f t="shared" ref="K69" si="631">SUM(K66:K68)</f>
        <v>66.699999999999989</v>
      </c>
      <c r="L69" s="61">
        <f t="shared" ref="L69" si="632">SUM(L66:L68)</f>
        <v>67.199999999999989</v>
      </c>
      <c r="M69" s="61">
        <f t="shared" ref="M69" si="633">SUM(M66:M68)</f>
        <v>69.12</v>
      </c>
      <c r="N69" s="61">
        <f t="shared" ref="N69" si="634">SUM(N66:N68)</f>
        <v>69.12</v>
      </c>
      <c r="O69" s="61">
        <f t="shared" ref="O69" si="635">SUM(O66:O68)</f>
        <v>72</v>
      </c>
      <c r="P69" s="61">
        <f t="shared" ref="P69" si="636">SUM(P66:P68)</f>
        <v>72</v>
      </c>
      <c r="Q69" s="61">
        <f t="shared" ref="Q69" si="637">SUM(Q66:Q68)</f>
        <v>74.88</v>
      </c>
      <c r="R69" s="61">
        <f t="shared" ref="R69" si="638">SUM(R66:R68)</f>
        <v>74.88</v>
      </c>
      <c r="S69" s="61">
        <f t="shared" ref="S69" si="639">SUM(S66:S68)</f>
        <v>76.800000000000011</v>
      </c>
      <c r="T69" s="247"/>
      <c r="U69" s="249"/>
      <c r="V69" s="250">
        <f>SUM(V66:V68)</f>
        <v>1</v>
      </c>
      <c r="W69" s="250">
        <f t="shared" ref="W69" si="640">SUM(W66:W68)</f>
        <v>1</v>
      </c>
      <c r="X69" s="250">
        <f t="shared" ref="X69" si="641">SUM(X66:X68)</f>
        <v>1</v>
      </c>
      <c r="Y69" s="250">
        <f t="shared" ref="Y69" si="642">SUM(Y66:Y68)</f>
        <v>1</v>
      </c>
      <c r="Z69" s="250">
        <f t="shared" ref="Z69" si="643">SUM(Z66:Z68)</f>
        <v>1</v>
      </c>
      <c r="AA69" s="250">
        <f t="shared" ref="AA69" si="644">SUM(AA66:AA68)</f>
        <v>1</v>
      </c>
      <c r="AB69" s="250">
        <f t="shared" ref="AB69" si="645">SUM(AB66:AB68)</f>
        <v>1</v>
      </c>
      <c r="AC69" s="250">
        <f t="shared" ref="AC69" si="646">SUM(AC66:AC68)</f>
        <v>1</v>
      </c>
      <c r="AD69" s="250">
        <f t="shared" ref="AD69" si="647">SUM(AD66:AD68)</f>
        <v>1</v>
      </c>
      <c r="AE69" s="250">
        <f t="shared" ref="AE69" si="648">SUM(AE66:AE68)</f>
        <v>1</v>
      </c>
      <c r="AF69" s="250">
        <f t="shared" ref="AF69" si="649">SUM(AF66:AF68)</f>
        <v>1</v>
      </c>
      <c r="AG69" s="250">
        <f t="shared" ref="AG69" si="650">SUM(AG66:AG68)</f>
        <v>1</v>
      </c>
      <c r="AH69" s="250">
        <f t="shared" ref="AH69" si="651">SUM(AH66:AH68)</f>
        <v>1</v>
      </c>
      <c r="AI69" s="250">
        <f t="shared" ref="AI69" si="652">SUM(AI66:AI68)</f>
        <v>1</v>
      </c>
      <c r="AJ69" s="250">
        <f t="shared" ref="AJ69" si="653">SUM(AJ66:AJ68)</f>
        <v>1</v>
      </c>
      <c r="AK69" s="250">
        <f t="shared" ref="AK69" si="654">SUM(AK66:AK68)</f>
        <v>1</v>
      </c>
    </row>
    <row r="70" spans="1:53" s="28" customFormat="1" ht="15">
      <c r="A70" s="292" t="s">
        <v>41</v>
      </c>
      <c r="B70" s="293" t="s">
        <v>41</v>
      </c>
      <c r="C70" s="205" t="s">
        <v>370</v>
      </c>
      <c r="D70" s="294">
        <f>ROUND(V70*' Demand-Supply Gap'!D$170,2)</f>
        <v>250.91</v>
      </c>
      <c r="E70" s="294">
        <f>ROUND(W70*' Demand-Supply Gap'!E$170,2)</f>
        <v>265.16000000000003</v>
      </c>
      <c r="F70" s="294">
        <f>ROUND(X70*' Demand-Supply Gap'!F$170,2)</f>
        <v>279.39999999999998</v>
      </c>
      <c r="G70" s="294">
        <f>ROUND(Y70*' Demand-Supply Gap'!G$170,2)</f>
        <v>297.39999999999998</v>
      </c>
      <c r="H70" s="294">
        <f>ROUND(Z70*' Demand-Supply Gap'!H$170,2)</f>
        <v>313.70999999999998</v>
      </c>
      <c r="I70" s="294">
        <f>ROUND(AA70*' Demand-Supply Gap'!I$170,2)</f>
        <v>284.42</v>
      </c>
      <c r="J70" s="294">
        <f>ROUND(AB70*' Demand-Supply Gap'!J$170,2)</f>
        <v>316.67</v>
      </c>
      <c r="K70" s="294">
        <f>ROUND(AC70*' Demand-Supply Gap'!K$170,2)</f>
        <v>328.78</v>
      </c>
      <c r="L70" s="294">
        <f>ROUND(AD70*' Demand-Supply Gap'!L$170,2)</f>
        <v>343.83</v>
      </c>
      <c r="M70" s="294">
        <f>ROUND(AE70*' Demand-Supply Gap'!M$170,2)</f>
        <v>357.82</v>
      </c>
      <c r="N70" s="294">
        <f>ROUND(AF70*' Demand-Supply Gap'!N$170,2)</f>
        <v>371.09</v>
      </c>
      <c r="O70" s="294">
        <f>ROUND(AG70*' Demand-Supply Gap'!O$170,2)</f>
        <v>385.8</v>
      </c>
      <c r="P70" s="294">
        <f>ROUND(AH70*' Demand-Supply Gap'!P$170,2)</f>
        <v>402.34</v>
      </c>
      <c r="Q70" s="294">
        <f>ROUND(AI70*' Demand-Supply Gap'!Q$170,2)</f>
        <v>419.07</v>
      </c>
      <c r="R70" s="294">
        <f>ROUND(AJ70*' Demand-Supply Gap'!R$170,2)</f>
        <v>437.28</v>
      </c>
      <c r="S70" s="294">
        <f>ROUND(AK70*' Demand-Supply Gap'!S$170,2)</f>
        <v>456.65</v>
      </c>
      <c r="T70" s="280">
        <f>(I70/D70)^(1/5)-1</f>
        <v>2.5388476211971822E-2</v>
      </c>
      <c r="U70" s="280">
        <f>(S70/J70)^(1/9)-1</f>
        <v>4.1511476870264463E-2</v>
      </c>
      <c r="V70" s="295">
        <v>0.49509999999999998</v>
      </c>
      <c r="W70" s="295">
        <v>0.5</v>
      </c>
      <c r="X70" s="295">
        <v>0.50370000000000004</v>
      </c>
      <c r="Y70" s="295">
        <v>0.51839999999999997</v>
      </c>
      <c r="Z70" s="295">
        <v>0.52339999999999998</v>
      </c>
      <c r="AA70" s="295">
        <v>0.51659999999999995</v>
      </c>
      <c r="AB70" s="295">
        <v>0.54410000000000003</v>
      </c>
      <c r="AC70" s="295">
        <v>0.54449999999999998</v>
      </c>
      <c r="AD70" s="295">
        <v>0.54769999999999996</v>
      </c>
      <c r="AE70" s="295">
        <v>0.54849999999999999</v>
      </c>
      <c r="AF70" s="295">
        <v>0.54969999999999997</v>
      </c>
      <c r="AG70" s="295">
        <v>0.55030000000000001</v>
      </c>
      <c r="AH70" s="295">
        <v>0.55189999999999995</v>
      </c>
      <c r="AI70" s="295">
        <v>0.55300000000000005</v>
      </c>
      <c r="AJ70" s="295">
        <v>0.55430000000000001</v>
      </c>
      <c r="AK70" s="295">
        <v>0.55569999999999997</v>
      </c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</row>
    <row r="71" spans="1:53" s="28" customFormat="1" ht="15">
      <c r="A71" s="292" t="s">
        <v>41</v>
      </c>
      <c r="B71" s="293" t="s">
        <v>41</v>
      </c>
      <c r="C71" s="205" t="s">
        <v>371</v>
      </c>
      <c r="D71" s="294">
        <f>ROUND(V71*' Demand-Supply Gap'!D$170,2)</f>
        <v>63.15</v>
      </c>
      <c r="E71" s="294">
        <f>ROUND(W71*' Demand-Supply Gap'!E$170,2)</f>
        <v>66.180000000000007</v>
      </c>
      <c r="F71" s="294">
        <f>ROUND(X71*' Demand-Supply Gap'!F$170,2)</f>
        <v>66.510000000000005</v>
      </c>
      <c r="G71" s="294">
        <f>ROUND(Y71*' Demand-Supply Gap'!G$170,2)</f>
        <v>64.430000000000007</v>
      </c>
      <c r="H71" s="294">
        <f>ROUND(Z71*' Demand-Supply Gap'!H$170,2)</f>
        <v>65.09</v>
      </c>
      <c r="I71" s="294">
        <f>ROUND(AA71*' Demand-Supply Gap'!I$170,2)</f>
        <v>63.09</v>
      </c>
      <c r="J71" s="294">
        <f>ROUND(AB71*' Demand-Supply Gap'!J$170,2)</f>
        <v>55.87</v>
      </c>
      <c r="K71" s="294">
        <f>ROUND(AC71*' Demand-Supply Gap'!K$170,2)</f>
        <v>57.6</v>
      </c>
      <c r="L71" s="294">
        <f>ROUND(AD71*' Demand-Supply Gap'!L$170,2)</f>
        <v>59.83</v>
      </c>
      <c r="M71" s="294">
        <f>ROUND(AE71*' Demand-Supply Gap'!M$170,2)</f>
        <v>61.65</v>
      </c>
      <c r="N71" s="294">
        <f>ROUND(AF71*' Demand-Supply Gap'!N$170,2)</f>
        <v>63.12</v>
      </c>
      <c r="O71" s="294">
        <f>ROUND(AG71*' Demand-Supply Gap'!O$170,2)</f>
        <v>65.13</v>
      </c>
      <c r="P71" s="294">
        <f>ROUND(AH71*' Demand-Supply Gap'!P$170,2)</f>
        <v>66.92</v>
      </c>
      <c r="Q71" s="294">
        <f>ROUND(AI71*' Demand-Supply Gap'!Q$170,2)</f>
        <v>69.040000000000006</v>
      </c>
      <c r="R71" s="294">
        <f>ROUND(AJ71*' Demand-Supply Gap'!R$170,2)</f>
        <v>71.08</v>
      </c>
      <c r="S71" s="294">
        <f>ROUND(AK71*' Demand-Supply Gap'!S$170,2)</f>
        <v>73.3</v>
      </c>
      <c r="T71" s="280">
        <f t="shared" ref="T71:T73" si="655">(I71/D71)^(1/5)-1</f>
        <v>-1.9009601221930961E-4</v>
      </c>
      <c r="U71" s="280">
        <f t="shared" ref="U71:U73" si="656">(S71/J71)^(1/9)-1</f>
        <v>3.063007485992375E-2</v>
      </c>
      <c r="V71" s="295">
        <v>0.1246</v>
      </c>
      <c r="W71" s="295">
        <v>0.12479999999999999</v>
      </c>
      <c r="X71" s="295">
        <v>0.11990000000000001</v>
      </c>
      <c r="Y71" s="295">
        <v>0.1123</v>
      </c>
      <c r="Z71" s="295">
        <v>0.1086</v>
      </c>
      <c r="AA71" s="295">
        <v>0.11459999999999999</v>
      </c>
      <c r="AB71" s="295">
        <v>9.6000000000000002E-2</v>
      </c>
      <c r="AC71" s="295">
        <v>9.5399999999999999E-2</v>
      </c>
      <c r="AD71" s="295">
        <v>9.5299999999999996E-2</v>
      </c>
      <c r="AE71" s="295">
        <v>9.4500000000000001E-2</v>
      </c>
      <c r="AF71" s="295">
        <v>9.35E-2</v>
      </c>
      <c r="AG71" s="295">
        <v>9.2899999999999996E-2</v>
      </c>
      <c r="AH71" s="295">
        <v>9.1800000000000007E-2</v>
      </c>
      <c r="AI71" s="295">
        <v>9.11E-2</v>
      </c>
      <c r="AJ71" s="295">
        <v>9.01E-2</v>
      </c>
      <c r="AK71" s="295">
        <v>8.9200000000000002E-2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</row>
    <row r="72" spans="1:53" s="28" customFormat="1" ht="15">
      <c r="A72" s="292" t="s">
        <v>41</v>
      </c>
      <c r="B72" s="293" t="s">
        <v>41</v>
      </c>
      <c r="C72" s="205" t="s">
        <v>372</v>
      </c>
      <c r="D72" s="294">
        <f>ROUND(V72*' Demand-Supply Gap'!D$170,2)</f>
        <v>192.73</v>
      </c>
      <c r="E72" s="294">
        <f>ROUND(W72*' Demand-Supply Gap'!E$170,2)</f>
        <v>198.97</v>
      </c>
      <c r="F72" s="294">
        <f>ROUND(X72*' Demand-Supply Gap'!F$170,2)</f>
        <v>208.79</v>
      </c>
      <c r="G72" s="294">
        <f>ROUND(Y72*' Demand-Supply Gap'!G$170,2)</f>
        <v>211.87</v>
      </c>
      <c r="H72" s="294">
        <f>ROUND(Z72*' Demand-Supply Gap'!H$170,2)</f>
        <v>220.57</v>
      </c>
      <c r="I72" s="294">
        <f>ROUND(AA72*' Demand-Supply Gap'!I$170,2)</f>
        <v>203.05</v>
      </c>
      <c r="J72" s="294">
        <f>ROUND(AB72*' Demand-Supply Gap'!J$170,2)</f>
        <v>209.46</v>
      </c>
      <c r="K72" s="294">
        <f>ROUND(AC72*' Demand-Supply Gap'!K$170,2)</f>
        <v>217.44</v>
      </c>
      <c r="L72" s="294">
        <f>ROUND(AD72*' Demand-Supply Gap'!L$170,2)</f>
        <v>224.11</v>
      </c>
      <c r="M72" s="294">
        <f>ROUND(AE72*' Demand-Supply Gap'!M$170,2)</f>
        <v>232.89</v>
      </c>
      <c r="N72" s="294">
        <f>ROUND(AF72*' Demand-Supply Gap'!N$170,2)</f>
        <v>240.86</v>
      </c>
      <c r="O72" s="294">
        <f>ROUND(AG72*' Demand-Supply Gap'!O$170,2)</f>
        <v>250.14</v>
      </c>
      <c r="P72" s="294">
        <f>ROUND(AH72*' Demand-Supply Gap'!P$170,2)</f>
        <v>259.74</v>
      </c>
      <c r="Q72" s="294">
        <f>ROUND(AI72*' Demand-Supply Gap'!Q$170,2)</f>
        <v>269.70999999999998</v>
      </c>
      <c r="R72" s="294">
        <f>ROUND(AJ72*' Demand-Supply Gap'!R$170,2)</f>
        <v>280.52999999999997</v>
      </c>
      <c r="S72" s="294">
        <f>ROUND(AK72*' Demand-Supply Gap'!S$170,2)</f>
        <v>291.81</v>
      </c>
      <c r="T72" s="280">
        <f t="shared" si="655"/>
        <v>1.0487008916377327E-2</v>
      </c>
      <c r="U72" s="280">
        <f t="shared" si="656"/>
        <v>3.7528169325881544E-2</v>
      </c>
      <c r="V72" s="295">
        <f>1-SUM(V70:V71)</f>
        <v>0.38029999999999997</v>
      </c>
      <c r="W72" s="295">
        <f t="shared" ref="W72:AK72" si="657">1-SUM(W70:W71)</f>
        <v>0.37519999999999998</v>
      </c>
      <c r="X72" s="295">
        <f t="shared" si="657"/>
        <v>0.37639999999999996</v>
      </c>
      <c r="Y72" s="295">
        <f t="shared" si="657"/>
        <v>0.36930000000000007</v>
      </c>
      <c r="Z72" s="295">
        <f t="shared" si="657"/>
        <v>0.36799999999999999</v>
      </c>
      <c r="AA72" s="295">
        <f t="shared" si="657"/>
        <v>0.36880000000000002</v>
      </c>
      <c r="AB72" s="295">
        <f t="shared" si="657"/>
        <v>0.3599</v>
      </c>
      <c r="AC72" s="295">
        <f t="shared" si="657"/>
        <v>0.36009999999999998</v>
      </c>
      <c r="AD72" s="295">
        <f t="shared" si="657"/>
        <v>0.35699999999999998</v>
      </c>
      <c r="AE72" s="295">
        <f t="shared" si="657"/>
        <v>0.35699999999999998</v>
      </c>
      <c r="AF72" s="295">
        <f t="shared" si="657"/>
        <v>0.35680000000000001</v>
      </c>
      <c r="AG72" s="295">
        <f t="shared" si="657"/>
        <v>0.35680000000000001</v>
      </c>
      <c r="AH72" s="295">
        <f t="shared" si="657"/>
        <v>0.35630000000000006</v>
      </c>
      <c r="AI72" s="295">
        <f t="shared" si="657"/>
        <v>0.35589999999999999</v>
      </c>
      <c r="AJ72" s="295">
        <f t="shared" si="657"/>
        <v>0.35560000000000003</v>
      </c>
      <c r="AK72" s="295">
        <f t="shared" si="657"/>
        <v>0.35509999999999997</v>
      </c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</row>
    <row r="73" spans="1:53" s="93" customFormat="1" ht="15">
      <c r="A73" s="293" t="s">
        <v>41</v>
      </c>
      <c r="B73" s="293" t="s">
        <v>41</v>
      </c>
      <c r="C73" s="296" t="s">
        <v>60</v>
      </c>
      <c r="D73" s="294">
        <f>SUM(D70:D72)</f>
        <v>506.78999999999996</v>
      </c>
      <c r="E73" s="294">
        <f t="shared" ref="E73" si="658">SUM(E70:E72)</f>
        <v>530.31000000000006</v>
      </c>
      <c r="F73" s="294">
        <f t="shared" ref="F73" si="659">SUM(F70:F72)</f>
        <v>554.69999999999993</v>
      </c>
      <c r="G73" s="294">
        <f t="shared" ref="G73" si="660">SUM(G70:G72)</f>
        <v>573.70000000000005</v>
      </c>
      <c r="H73" s="294">
        <f t="shared" ref="H73" si="661">SUM(H70:H72)</f>
        <v>599.36999999999989</v>
      </c>
      <c r="I73" s="294">
        <f t="shared" ref="I73" si="662">SUM(I70:I72)</f>
        <v>550.55999999999995</v>
      </c>
      <c r="J73" s="294">
        <f t="shared" ref="J73" si="663">SUM(J70:J72)</f>
        <v>582</v>
      </c>
      <c r="K73" s="294">
        <f t="shared" ref="K73" si="664">SUM(K70:K72)</f>
        <v>603.81999999999994</v>
      </c>
      <c r="L73" s="294">
        <f t="shared" ref="L73" si="665">SUM(L70:L72)</f>
        <v>627.77</v>
      </c>
      <c r="M73" s="294">
        <f t="shared" ref="M73" si="666">SUM(M70:M72)</f>
        <v>652.3599999999999</v>
      </c>
      <c r="N73" s="294">
        <f t="shared" ref="N73" si="667">SUM(N70:N72)</f>
        <v>675.06999999999994</v>
      </c>
      <c r="O73" s="294">
        <f t="shared" ref="O73" si="668">SUM(O70:O72)</f>
        <v>701.06999999999994</v>
      </c>
      <c r="P73" s="294">
        <f t="shared" ref="P73" si="669">SUM(P70:P72)</f>
        <v>729</v>
      </c>
      <c r="Q73" s="294">
        <f t="shared" ref="Q73" si="670">SUM(Q70:Q72)</f>
        <v>757.81999999999994</v>
      </c>
      <c r="R73" s="294">
        <f t="shared" ref="R73" si="671">SUM(R70:R72)</f>
        <v>788.88999999999987</v>
      </c>
      <c r="S73" s="294">
        <f t="shared" ref="S73" si="672">SUM(S70:S72)</f>
        <v>821.76</v>
      </c>
      <c r="T73" s="280">
        <f t="shared" si="655"/>
        <v>1.6705852945551714E-2</v>
      </c>
      <c r="U73" s="280">
        <f t="shared" si="656"/>
        <v>3.9074986739714657E-2</v>
      </c>
      <c r="V73" s="297">
        <f>SUM(V70:V72)</f>
        <v>1</v>
      </c>
      <c r="W73" s="297">
        <f t="shared" ref="W73" si="673">SUM(W70:W72)</f>
        <v>1</v>
      </c>
      <c r="X73" s="297">
        <f t="shared" ref="X73" si="674">SUM(X70:X72)</f>
        <v>1</v>
      </c>
      <c r="Y73" s="297">
        <f t="shared" ref="Y73" si="675">SUM(Y70:Y72)</f>
        <v>1</v>
      </c>
      <c r="Z73" s="297">
        <f t="shared" ref="Z73" si="676">SUM(Z70:Z72)</f>
        <v>1</v>
      </c>
      <c r="AA73" s="297">
        <f t="shared" ref="AA73" si="677">SUM(AA70:AA72)</f>
        <v>1</v>
      </c>
      <c r="AB73" s="297">
        <f t="shared" ref="AB73" si="678">SUM(AB70:AB72)</f>
        <v>1</v>
      </c>
      <c r="AC73" s="297">
        <f t="shared" ref="AC73" si="679">SUM(AC70:AC72)</f>
        <v>1</v>
      </c>
      <c r="AD73" s="297">
        <f t="shared" ref="AD73" si="680">SUM(AD70:AD72)</f>
        <v>1</v>
      </c>
      <c r="AE73" s="297">
        <f t="shared" ref="AE73" si="681">SUM(AE70:AE72)</f>
        <v>1</v>
      </c>
      <c r="AF73" s="297">
        <f t="shared" ref="AF73" si="682">SUM(AF70:AF72)</f>
        <v>1</v>
      </c>
      <c r="AG73" s="297">
        <f t="shared" ref="AG73" si="683">SUM(AG70:AG72)</f>
        <v>1</v>
      </c>
      <c r="AH73" s="297">
        <f t="shared" ref="AH73" si="684">SUM(AH70:AH72)</f>
        <v>1</v>
      </c>
      <c r="AI73" s="297">
        <f t="shared" ref="AI73" si="685">SUM(AI70:AI72)</f>
        <v>1</v>
      </c>
      <c r="AJ73" s="297">
        <f t="shared" ref="AJ73" si="686">SUM(AJ70:AJ72)</f>
        <v>1</v>
      </c>
      <c r="AK73" s="297">
        <f t="shared" ref="AK73" si="687">SUM(AK70:AK72)</f>
        <v>1</v>
      </c>
    </row>
    <row r="74" spans="1:53" s="28" customFormat="1" ht="15">
      <c r="A74" s="32" t="s">
        <v>40</v>
      </c>
      <c r="B74" s="32" t="s">
        <v>36</v>
      </c>
      <c r="C74" s="95" t="s">
        <v>370</v>
      </c>
      <c r="D74" s="34">
        <f>V74*' Demand-Supply Gap'!D$183</f>
        <v>150.2000015245722</v>
      </c>
      <c r="E74" s="34">
        <f>W74*' Demand-Supply Gap'!E$183</f>
        <v>133.94751195321925</v>
      </c>
      <c r="F74" s="34">
        <f>X74*' Demand-Supply Gap'!F$183</f>
        <v>129.12248337455972</v>
      </c>
      <c r="G74" s="34">
        <f>Y74*' Demand-Supply Gap'!G$183</f>
        <v>146.42076208828158</v>
      </c>
      <c r="H74" s="34">
        <f>Z74*' Demand-Supply Gap'!H$183</f>
        <v>121.22437727616058</v>
      </c>
      <c r="I74" s="34">
        <f>AA74*' Demand-Supply Gap'!I$183</f>
        <v>108.5196471024</v>
      </c>
      <c r="J74" s="34">
        <f>AB74*' Demand-Supply Gap'!J$183</f>
        <v>113.33685635858276</v>
      </c>
      <c r="K74" s="34">
        <f>AC74*' Demand-Supply Gap'!K$183</f>
        <v>119.03747171303307</v>
      </c>
      <c r="L74" s="34">
        <f>AD74*' Demand-Supply Gap'!L$183</f>
        <v>124.7021952027948</v>
      </c>
      <c r="M74" s="34">
        <f>AE74*' Demand-Supply Gap'!M$183</f>
        <v>130.26103245780047</v>
      </c>
      <c r="N74" s="34">
        <f>AF74*' Demand-Supply Gap'!N$183</f>
        <v>135.68853025333789</v>
      </c>
      <c r="O74" s="34">
        <f>AG74*' Demand-Supply Gap'!O$183</f>
        <v>141.30076938365045</v>
      </c>
      <c r="P74" s="34">
        <f>AH74*' Demand-Supply Gap'!P$183</f>
        <v>146.47901175344924</v>
      </c>
      <c r="Q74" s="34">
        <f>AI74*' Demand-Supply Gap'!Q$183</f>
        <v>151.34730952223487</v>
      </c>
      <c r="R74" s="34">
        <f>AJ74*' Demand-Supply Gap'!R$183</f>
        <v>155.97484015571345</v>
      </c>
      <c r="S74" s="34">
        <f>AK74*' Demand-Supply Gap'!S$183</f>
        <v>160.90728775836632</v>
      </c>
      <c r="T74" s="246"/>
      <c r="U74" s="73"/>
      <c r="V74" s="212">
        <v>0.55443699999999996</v>
      </c>
      <c r="W74" s="212">
        <v>0.55561453333333322</v>
      </c>
      <c r="X74" s="212">
        <v>0.55679206666666659</v>
      </c>
      <c r="Y74" s="212">
        <v>0.55796959999999995</v>
      </c>
      <c r="Z74" s="212">
        <v>0.55914713333333332</v>
      </c>
      <c r="AA74" s="212">
        <v>0.56032466666666658</v>
      </c>
      <c r="AB74" s="212">
        <v>0.56150219999999995</v>
      </c>
      <c r="AC74" s="212">
        <v>0.56267973333333332</v>
      </c>
      <c r="AD74" s="212">
        <v>0.56385726666666669</v>
      </c>
      <c r="AE74" s="212">
        <v>0.56503479999999995</v>
      </c>
      <c r="AF74" s="212">
        <v>0.56621233333333332</v>
      </c>
      <c r="AG74" s="212">
        <v>0.56738986666666669</v>
      </c>
      <c r="AH74" s="212">
        <v>0.56856740000000006</v>
      </c>
      <c r="AI74" s="212">
        <v>0.56974493333333331</v>
      </c>
      <c r="AJ74" s="212">
        <v>0.57092246666666668</v>
      </c>
      <c r="AK74" s="212">
        <v>0.57210000000000005</v>
      </c>
    </row>
    <row r="75" spans="1:53" s="28" customFormat="1" ht="15">
      <c r="A75" s="32" t="s">
        <v>40</v>
      </c>
      <c r="B75" s="32" t="s">
        <v>36</v>
      </c>
      <c r="C75" s="95" t="s">
        <v>371</v>
      </c>
      <c r="D75" s="34">
        <f>V75*' Demand-Supply Gap'!D$183</f>
        <v>27.632355263999997</v>
      </c>
      <c r="E75" s="34">
        <f>W75*' Demand-Supply Gap'!E$183</f>
        <v>24.451933545010196</v>
      </c>
      <c r="F75" s="34">
        <f>X75*' Demand-Supply Gap'!F$183</f>
        <v>23.388323282986665</v>
      </c>
      <c r="G75" s="34">
        <f>Y75*' Demand-Supply Gap'!G$183</f>
        <v>26.315186386879994</v>
      </c>
      <c r="H75" s="34">
        <f>Z75*' Demand-Supply Gap'!H$183</f>
        <v>21.616633362479995</v>
      </c>
      <c r="I75" s="34">
        <f>AA75*' Demand-Supply Gap'!I$183</f>
        <v>19.199430240000002</v>
      </c>
      <c r="J75" s="34">
        <f>AB75*' Demand-Supply Gap'!J$183</f>
        <v>19.893921275289603</v>
      </c>
      <c r="K75" s="34">
        <f>AC75*' Demand-Supply Gap'!K$183</f>
        <v>20.729527599100305</v>
      </c>
      <c r="L75" s="34">
        <f>AD75*' Demand-Supply Gap'!L$183</f>
        <v>21.543850238024035</v>
      </c>
      <c r="M75" s="34">
        <f>AE75*' Demand-Supply Gap'!M$183</f>
        <v>22.325135342484035</v>
      </c>
      <c r="N75" s="34">
        <f>AF75*' Demand-Supply Gap'!N$183</f>
        <v>23.069583164127462</v>
      </c>
      <c r="O75" s="34">
        <f>AG75*' Demand-Supply Gap'!O$183</f>
        <v>23.831129914820686</v>
      </c>
      <c r="P75" s="34">
        <f>AH75*' Demand-Supply Gap'!P$183</f>
        <v>24.505597046169175</v>
      </c>
      <c r="Q75" s="34">
        <f>AI75*' Demand-Supply Gap'!Q$183</f>
        <v>25.115420580535041</v>
      </c>
      <c r="R75" s="34">
        <f>AJ75*' Demand-Supply Gap'!R$183</f>
        <v>25.673320812095518</v>
      </c>
      <c r="S75" s="34">
        <f>AK75*' Demand-Supply Gap'!S$183</f>
        <v>26.269429604319896</v>
      </c>
      <c r="T75" s="246"/>
      <c r="U75" s="47"/>
      <c r="V75" s="212">
        <v>0.10199999999999999</v>
      </c>
      <c r="W75" s="212">
        <v>0.10142666666666665</v>
      </c>
      <c r="X75" s="212">
        <v>0.10085333333333332</v>
      </c>
      <c r="Y75" s="212">
        <v>0.10027999999999999</v>
      </c>
      <c r="Z75" s="212">
        <v>9.9706666666666652E-2</v>
      </c>
      <c r="AA75" s="212">
        <v>9.9133333333333323E-2</v>
      </c>
      <c r="AB75" s="212">
        <v>9.8559999999999995E-2</v>
      </c>
      <c r="AC75" s="212">
        <v>9.7986666666666652E-2</v>
      </c>
      <c r="AD75" s="212">
        <v>9.7413333333333324E-2</v>
      </c>
      <c r="AE75" s="212">
        <v>9.6839999999999996E-2</v>
      </c>
      <c r="AF75" s="212">
        <v>9.6266666666666653E-2</v>
      </c>
      <c r="AG75" s="212">
        <v>9.5693333333333325E-2</v>
      </c>
      <c r="AH75" s="212">
        <v>9.5119999999999996E-2</v>
      </c>
      <c r="AI75" s="212">
        <v>9.4546666666666654E-2</v>
      </c>
      <c r="AJ75" s="212">
        <v>9.3973333333333325E-2</v>
      </c>
      <c r="AK75" s="212">
        <v>9.3399999999999997E-2</v>
      </c>
    </row>
    <row r="76" spans="1:53" s="28" customFormat="1" ht="15">
      <c r="A76" s="32" t="s">
        <v>40</v>
      </c>
      <c r="B76" s="32" t="s">
        <v>36</v>
      </c>
      <c r="C76" s="95" t="s">
        <v>372</v>
      </c>
      <c r="D76" s="34">
        <f>V76*' Demand-Supply Gap'!D$183</f>
        <v>93.073086976133652</v>
      </c>
      <c r="E76" s="34">
        <f>W76*' Demand-Supply Gap'!E$183</f>
        <v>82.680482972358817</v>
      </c>
      <c r="F76" s="34">
        <f>X76*' Demand-Supply Gap'!F$183</f>
        <v>79.393509342453626</v>
      </c>
      <c r="G76" s="34">
        <f>Y76*' Demand-Supply Gap'!G$183</f>
        <v>89.681147524838394</v>
      </c>
      <c r="H76" s="34">
        <f>Z76*' Demand-Supply Gap'!H$183</f>
        <v>73.96127636135941</v>
      </c>
      <c r="I76" s="34">
        <f>AA76*' Demand-Supply Gap'!I$183</f>
        <v>65.953722657600025</v>
      </c>
      <c r="J76" s="34">
        <f>AB76*' Demand-Supply Gap'!J$183</f>
        <v>68.615014526127666</v>
      </c>
      <c r="K76" s="34">
        <f>AC76*' Demand-Supply Gap'!K$183</f>
        <v>71.78757545076266</v>
      </c>
      <c r="L76" s="34">
        <f>AD76*' Demand-Supply Gap'!L$183</f>
        <v>74.913107016312679</v>
      </c>
      <c r="M76" s="34">
        <f>AE76*' Demand-Supply Gap'!M$183</f>
        <v>77.950132721029362</v>
      </c>
      <c r="N76" s="34">
        <f>AF76*' Demand-Supply Gap'!N$183</f>
        <v>80.884370974440444</v>
      </c>
      <c r="O76" s="34">
        <f>AG76*' Demand-Supply Gap'!O$183</f>
        <v>83.904570481597389</v>
      </c>
      <c r="P76" s="34">
        <f>AH76*' Demand-Supply Gap'!P$183</f>
        <v>86.643619187862441</v>
      </c>
      <c r="Q76" s="34">
        <f>AI76*' Demand-Supply Gap'!Q$183</f>
        <v>89.177735775121548</v>
      </c>
      <c r="R76" s="34">
        <f>AJ76*' Demand-Supply Gap'!R$183</f>
        <v>91.549776164308511</v>
      </c>
      <c r="S76" s="34">
        <f>AK76*' Demand-Supply Gap'!S$183</f>
        <v>94.080558914828728</v>
      </c>
      <c r="T76" s="246"/>
      <c r="U76" s="47"/>
      <c r="V76" s="212">
        <f>1-SUM(V74:V75)</f>
        <v>0.34356300000000006</v>
      </c>
      <c r="W76" s="212">
        <f t="shared" ref="W76" si="688">1-SUM(W74:W75)</f>
        <v>0.34295880000000012</v>
      </c>
      <c r="X76" s="212">
        <f t="shared" ref="X76" si="689">1-SUM(X74:X75)</f>
        <v>0.34235460000000006</v>
      </c>
      <c r="Y76" s="212">
        <f t="shared" ref="Y76" si="690">1-SUM(Y74:Y75)</f>
        <v>0.34175040000000001</v>
      </c>
      <c r="Z76" s="212">
        <f t="shared" ref="Z76" si="691">1-SUM(Z74:Z75)</f>
        <v>0.34114620000000007</v>
      </c>
      <c r="AA76" s="212">
        <f t="shared" ref="AA76" si="692">1-SUM(AA74:AA75)</f>
        <v>0.34054200000000012</v>
      </c>
      <c r="AB76" s="212">
        <f t="shared" ref="AB76" si="693">1-SUM(AB74:AB75)</f>
        <v>0.33993780000000007</v>
      </c>
      <c r="AC76" s="212">
        <f t="shared" ref="AC76" si="694">1-SUM(AC74:AC75)</f>
        <v>0.33933360000000001</v>
      </c>
      <c r="AD76" s="212">
        <f t="shared" ref="AD76" si="695">1-SUM(AD74:AD75)</f>
        <v>0.33872939999999996</v>
      </c>
      <c r="AE76" s="212">
        <f t="shared" ref="AE76" si="696">1-SUM(AE74:AE75)</f>
        <v>0.33812520000000001</v>
      </c>
      <c r="AF76" s="212">
        <f t="shared" ref="AF76" si="697">1-SUM(AF74:AF75)</f>
        <v>0.33752100000000007</v>
      </c>
      <c r="AG76" s="212">
        <f t="shared" ref="AG76" si="698">1-SUM(AG74:AG75)</f>
        <v>0.33691680000000002</v>
      </c>
      <c r="AH76" s="212">
        <f t="shared" ref="AH76" si="699">1-SUM(AH74:AH75)</f>
        <v>0.33631259999999996</v>
      </c>
      <c r="AI76" s="212">
        <f t="shared" ref="AI76" si="700">1-SUM(AI74:AI75)</f>
        <v>0.33570840000000002</v>
      </c>
      <c r="AJ76" s="212">
        <f t="shared" ref="AJ76" si="701">1-SUM(AJ74:AJ75)</f>
        <v>0.33510419999999996</v>
      </c>
      <c r="AK76" s="212">
        <f t="shared" ref="AK76" si="702">1-SUM(AK74:AK75)</f>
        <v>0.33449999999999991</v>
      </c>
    </row>
    <row r="77" spans="1:53" s="93" customFormat="1" ht="15">
      <c r="A77" s="60" t="s">
        <v>40</v>
      </c>
      <c r="B77" s="60" t="s">
        <v>36</v>
      </c>
      <c r="C77" s="248" t="s">
        <v>60</v>
      </c>
      <c r="D77" s="61">
        <f>SUM(D74:D76)</f>
        <v>270.90544376470586</v>
      </c>
      <c r="E77" s="61">
        <f t="shared" ref="E77" si="703">SUM(E74:E76)</f>
        <v>241.07992847058827</v>
      </c>
      <c r="F77" s="61">
        <f t="shared" ref="F77" si="704">SUM(F74:F76)</f>
        <v>231.90431600000002</v>
      </c>
      <c r="G77" s="61">
        <f t="shared" ref="G77" si="705">SUM(G74:G76)</f>
        <v>262.41709599999996</v>
      </c>
      <c r="H77" s="61">
        <f t="shared" ref="H77" si="706">SUM(H74:H76)</f>
        <v>216.80228699999998</v>
      </c>
      <c r="I77" s="61">
        <f t="shared" ref="I77" si="707">SUM(I74:I76)</f>
        <v>193.67280000000002</v>
      </c>
      <c r="J77" s="61">
        <f t="shared" ref="J77" si="708">SUM(J74:J76)</f>
        <v>201.84579216000003</v>
      </c>
      <c r="K77" s="61">
        <f t="shared" ref="K77" si="709">SUM(K74:K76)</f>
        <v>211.55457476289604</v>
      </c>
      <c r="L77" s="61">
        <f t="shared" ref="L77" si="710">SUM(L74:L76)</f>
        <v>221.15915245713148</v>
      </c>
      <c r="M77" s="61">
        <f t="shared" ref="M77" si="711">SUM(M74:M76)</f>
        <v>230.53630052131388</v>
      </c>
      <c r="N77" s="61">
        <f t="shared" ref="N77" si="712">SUM(N74:N76)</f>
        <v>239.64248439190578</v>
      </c>
      <c r="O77" s="61">
        <f t="shared" ref="O77" si="713">SUM(O74:O76)</f>
        <v>249.0364697800685</v>
      </c>
      <c r="P77" s="61">
        <f t="shared" ref="P77" si="714">SUM(P74:P76)</f>
        <v>257.62822798748084</v>
      </c>
      <c r="Q77" s="61">
        <f t="shared" ref="Q77" si="715">SUM(Q74:Q76)</f>
        <v>265.64046587789147</v>
      </c>
      <c r="R77" s="61">
        <f t="shared" ref="R77" si="716">SUM(R74:R76)</f>
        <v>273.19793713211749</v>
      </c>
      <c r="S77" s="61">
        <f t="shared" ref="S77" si="717">SUM(S74:S76)</f>
        <v>281.25727627751496</v>
      </c>
      <c r="T77" s="247"/>
      <c r="U77" s="249"/>
      <c r="V77" s="250">
        <f>SUM(V74:V76)</f>
        <v>1</v>
      </c>
      <c r="W77" s="250">
        <f t="shared" ref="W77" si="718">SUM(W74:W76)</f>
        <v>1</v>
      </c>
      <c r="X77" s="250">
        <f t="shared" ref="X77" si="719">SUM(X74:X76)</f>
        <v>1</v>
      </c>
      <c r="Y77" s="250">
        <f t="shared" ref="Y77" si="720">SUM(Y74:Y76)</f>
        <v>1</v>
      </c>
      <c r="Z77" s="250">
        <f t="shared" ref="Z77" si="721">SUM(Z74:Z76)</f>
        <v>1</v>
      </c>
      <c r="AA77" s="250">
        <f t="shared" ref="AA77" si="722">SUM(AA74:AA76)</f>
        <v>1</v>
      </c>
      <c r="AB77" s="250">
        <f t="shared" ref="AB77" si="723">SUM(AB74:AB76)</f>
        <v>1</v>
      </c>
      <c r="AC77" s="250">
        <f t="shared" ref="AC77" si="724">SUM(AC74:AC76)</f>
        <v>1</v>
      </c>
      <c r="AD77" s="250">
        <f t="shared" ref="AD77" si="725">SUM(AD74:AD76)</f>
        <v>1</v>
      </c>
      <c r="AE77" s="250">
        <f t="shared" ref="AE77" si="726">SUM(AE74:AE76)</f>
        <v>1</v>
      </c>
      <c r="AF77" s="250">
        <f t="shared" ref="AF77" si="727">SUM(AF74:AF76)</f>
        <v>1</v>
      </c>
      <c r="AG77" s="250">
        <f t="shared" ref="AG77" si="728">SUM(AG74:AG76)</f>
        <v>1</v>
      </c>
      <c r="AH77" s="250">
        <f t="shared" ref="AH77" si="729">SUM(AH74:AH76)</f>
        <v>1</v>
      </c>
      <c r="AI77" s="250">
        <f t="shared" ref="AI77" si="730">SUM(AI74:AI76)</f>
        <v>1</v>
      </c>
      <c r="AJ77" s="250">
        <f t="shared" ref="AJ77" si="731">SUM(AJ74:AJ76)</f>
        <v>1</v>
      </c>
      <c r="AK77" s="250">
        <f t="shared" ref="AK77" si="732">SUM(AK74:AK76)</f>
        <v>1</v>
      </c>
    </row>
    <row r="78" spans="1:53" s="28" customFormat="1" ht="15">
      <c r="A78" s="32" t="s">
        <v>40</v>
      </c>
      <c r="B78" s="32" t="s">
        <v>109</v>
      </c>
      <c r="C78" s="95" t="s">
        <v>370</v>
      </c>
      <c r="D78" s="34">
        <f>V78*' Demand-Supply Gap'!D$192</f>
        <v>20.772472047497995</v>
      </c>
      <c r="E78" s="34">
        <f>W78*' Demand-Supply Gap'!E$192</f>
        <v>22.153070944816033</v>
      </c>
      <c r="F78" s="34">
        <f>X78*' Demand-Supply Gap'!F$192</f>
        <v>22.535788804059301</v>
      </c>
      <c r="G78" s="34">
        <f>Y78*' Demand-Supply Gap'!G$192</f>
        <v>20.483654035462109</v>
      </c>
      <c r="H78" s="34">
        <f>Z78*' Demand-Supply Gap'!H$192</f>
        <v>18.424545086098782</v>
      </c>
      <c r="I78" s="34">
        <f>AA78*' Demand-Supply Gap'!I$192</f>
        <v>15.434134861805326</v>
      </c>
      <c r="J78" s="34">
        <f>AB78*' Demand-Supply Gap'!J$192</f>
        <v>16.184422571563459</v>
      </c>
      <c r="K78" s="34">
        <f>AC78*' Demand-Supply Gap'!K$192</f>
        <v>17.011640990725517</v>
      </c>
      <c r="L78" s="34">
        <f>AD78*' Demand-Supply Gap'!L$192</f>
        <v>17.920263582344489</v>
      </c>
      <c r="M78" s="34">
        <f>AE78*' Demand-Supply Gap'!M$192</f>
        <v>18.725107733102824</v>
      </c>
      <c r="N78" s="34">
        <f>AF78*' Demand-Supply Gap'!N$192</f>
        <v>19.497008573649861</v>
      </c>
      <c r="O78" s="34">
        <f>AG78*' Demand-Supply Gap'!O$192</f>
        <v>20.238435660426298</v>
      </c>
      <c r="P78" s="34">
        <f>AH78*' Demand-Supply Gap'!P$192</f>
        <v>20.97973227284227</v>
      </c>
      <c r="Q78" s="34">
        <f>AI78*' Demand-Supply Gap'!Q$192</f>
        <v>21.729303544042107</v>
      </c>
      <c r="R78" s="34">
        <f>AJ78*' Demand-Supply Gap'!R$192</f>
        <v>22.460040337052558</v>
      </c>
      <c r="S78" s="34">
        <f>AK78*' Demand-Supply Gap'!S$192</f>
        <v>23.177181654497616</v>
      </c>
      <c r="T78" s="246"/>
      <c r="U78" s="73"/>
      <c r="V78" s="212">
        <v>0.56423699999999988</v>
      </c>
      <c r="W78" s="212">
        <v>0.57132268824700005</v>
      </c>
      <c r="X78" s="212">
        <v>0.57386780759</v>
      </c>
      <c r="Y78" s="212">
        <v>0.57137876899999995</v>
      </c>
      <c r="Z78" s="212">
        <v>0.56936284070830001</v>
      </c>
      <c r="AA78" s="212">
        <v>0.56931519224659999</v>
      </c>
      <c r="AB78" s="212">
        <v>0.56926754378489997</v>
      </c>
      <c r="AC78" s="212">
        <v>0.56921989532319994</v>
      </c>
      <c r="AD78" s="212">
        <v>0.56917224686149992</v>
      </c>
      <c r="AE78" s="212">
        <v>0.5691245983997999</v>
      </c>
      <c r="AF78" s="212">
        <v>0.56851458427238588</v>
      </c>
      <c r="AG78" s="212">
        <v>0.56825604868604285</v>
      </c>
      <c r="AH78" s="212">
        <v>0.56799751309969992</v>
      </c>
      <c r="AI78" s="212">
        <v>0.567738977513357</v>
      </c>
      <c r="AJ78" s="212">
        <v>0.56748044192701397</v>
      </c>
      <c r="AK78" s="212">
        <v>0.56722190634067093</v>
      </c>
    </row>
    <row r="79" spans="1:53" s="28" customFormat="1" ht="15">
      <c r="A79" s="32" t="s">
        <v>40</v>
      </c>
      <c r="B79" s="32" t="s">
        <v>109</v>
      </c>
      <c r="C79" s="95" t="s">
        <v>371</v>
      </c>
      <c r="D79" s="34">
        <f>V79*' Demand-Supply Gap'!D$192</f>
        <v>3.7993238927999999</v>
      </c>
      <c r="E79" s="34">
        <f>W79*' Demand-Supply Gap'!E$192</f>
        <v>3.9767700510399999</v>
      </c>
      <c r="F79" s="34">
        <f>X79*' Demand-Supply Gap'!F$192</f>
        <v>4.0023984000000006</v>
      </c>
      <c r="G79" s="34">
        <f>Y79*' Demand-Supply Gap'!G$192</f>
        <v>3.6308392843200004</v>
      </c>
      <c r="H79" s="34">
        <f>Z79*' Demand-Supply Gap'!H$192</f>
        <v>3.2567039590400002</v>
      </c>
      <c r="I79" s="34">
        <f>AA79*' Demand-Supply Gap'!I$192</f>
        <v>2.7110000000000003</v>
      </c>
      <c r="J79" s="34">
        <f>AB79*' Demand-Supply Gap'!J$192</f>
        <v>2.8248303355200002</v>
      </c>
      <c r="K79" s="34">
        <f>AC79*' Demand-Supply Gap'!K$192</f>
        <v>2.9503346815572482</v>
      </c>
      <c r="L79" s="34">
        <f>AD79*' Demand-Supply Gap'!L$192</f>
        <v>3.0880273271371212</v>
      </c>
      <c r="M79" s="34">
        <f>AE79*' Demand-Supply Gap'!M$192</f>
        <v>3.2059315352800972</v>
      </c>
      <c r="N79" s="34">
        <f>AF79*' Demand-Supply Gap'!N$192</f>
        <v>3.3197221006120419</v>
      </c>
      <c r="O79" s="34">
        <f>AG79*' Demand-Supply Gap'!O$192</f>
        <v>3.4247378054427258</v>
      </c>
      <c r="P79" s="34">
        <f>AH79*' Demand-Supply Gap'!P$192</f>
        <v>3.5281563395685795</v>
      </c>
      <c r="Q79" s="34">
        <f>AI79*' Demand-Supply Gap'!Q$192</f>
        <v>3.6313806201727816</v>
      </c>
      <c r="R79" s="34">
        <f>AJ79*' Demand-Supply Gap'!R$192</f>
        <v>3.7298804416524054</v>
      </c>
      <c r="S79" s="34">
        <f>AK79*' Demand-Supply Gap'!S$192</f>
        <v>3.8245776099452238</v>
      </c>
      <c r="T79" s="246"/>
      <c r="U79" s="47"/>
      <c r="V79" s="212">
        <v>0.1032</v>
      </c>
      <c r="W79" s="212">
        <v>0.10256</v>
      </c>
      <c r="X79" s="212">
        <v>0.10192</v>
      </c>
      <c r="Y79" s="212">
        <v>0.10128000000000001</v>
      </c>
      <c r="Z79" s="212">
        <v>0.10064000000000001</v>
      </c>
      <c r="AA79" s="212">
        <v>0.1</v>
      </c>
      <c r="AB79" s="212">
        <v>9.9360000000000004E-2</v>
      </c>
      <c r="AC79" s="212">
        <v>9.8720000000000002E-2</v>
      </c>
      <c r="AD79" s="212">
        <v>9.8080000000000001E-2</v>
      </c>
      <c r="AE79" s="212">
        <v>9.7439999999999999E-2</v>
      </c>
      <c r="AF79" s="212">
        <v>9.6800000000000011E-2</v>
      </c>
      <c r="AG79" s="212">
        <v>9.6160000000000009E-2</v>
      </c>
      <c r="AH79" s="212">
        <v>9.5520000000000008E-2</v>
      </c>
      <c r="AI79" s="212">
        <v>9.4880000000000006E-2</v>
      </c>
      <c r="AJ79" s="212">
        <v>9.4240000000000004E-2</v>
      </c>
      <c r="AK79" s="212">
        <v>9.3600000000000003E-2</v>
      </c>
    </row>
    <row r="80" spans="1:53" s="28" customFormat="1" ht="15">
      <c r="A80" s="32" t="s">
        <v>40</v>
      </c>
      <c r="B80" s="32" t="s">
        <v>109</v>
      </c>
      <c r="C80" s="95" t="s">
        <v>372</v>
      </c>
      <c r="D80" s="34">
        <f>V80*' Demand-Supply Gap'!D$192</f>
        <v>12.243358059702006</v>
      </c>
      <c r="E80" s="34">
        <f>W80*' Demand-Supply Gap'!E$192</f>
        <v>12.645218004143967</v>
      </c>
      <c r="F80" s="34">
        <f>X80*' Demand-Supply Gap'!F$192</f>
        <v>12.7318127959407</v>
      </c>
      <c r="G80" s="34">
        <f>Y80*' Demand-Supply Gap'!G$192</f>
        <v>11.735025680217889</v>
      </c>
      <c r="H80" s="34">
        <f>Z80*' Demand-Supply Gap'!H$192</f>
        <v>10.678686954861215</v>
      </c>
      <c r="I80" s="34">
        <f>AA80*' Demand-Supply Gap'!I$192</f>
        <v>8.9648651381946749</v>
      </c>
      <c r="J80" s="34">
        <f>AB80*' Demand-Supply Gap'!J$192</f>
        <v>9.4210040929165419</v>
      </c>
      <c r="K80" s="34">
        <f>AC80*' Demand-Supply Gap'!K$192</f>
        <v>9.9239104861172329</v>
      </c>
      <c r="L80" s="34">
        <f>AD80*' Demand-Supply Gap'!L$192</f>
        <v>10.476490158392794</v>
      </c>
      <c r="M80" s="34">
        <f>AE80*' Demand-Supply Gap'!M$192</f>
        <v>10.970556947545827</v>
      </c>
      <c r="N80" s="34">
        <f>AF80*' Demand-Supply Gap'!N$192</f>
        <v>11.477919125449272</v>
      </c>
      <c r="O80" s="34">
        <f>AG80*' Demand-Supply Gap'!O$192</f>
        <v>11.951820351131031</v>
      </c>
      <c r="P80" s="34">
        <f>AH80*' Demand-Supply Gap'!P$192</f>
        <v>12.428421475199906</v>
      </c>
      <c r="Q80" s="34">
        <f>AI80*' Demand-Supply Gap'!Q$192</f>
        <v>12.912720348567378</v>
      </c>
      <c r="R80" s="34">
        <f>AJ80*' Demand-Supply Gap'!R$192</f>
        <v>13.388606827963176</v>
      </c>
      <c r="S80" s="34">
        <f>AK80*' Demand-Supply Gap'!S$192</f>
        <v>13.859112636681346</v>
      </c>
      <c r="T80" s="246"/>
      <c r="U80" s="47"/>
      <c r="V80" s="212">
        <f>1-SUM(V78:V79)</f>
        <v>0.33256300000000016</v>
      </c>
      <c r="W80" s="212">
        <f t="shared" ref="W80" si="733">1-SUM(W78:W79)</f>
        <v>0.32611731175299996</v>
      </c>
      <c r="X80" s="212">
        <f t="shared" ref="X80" si="734">1-SUM(X78:X79)</f>
        <v>0.32421219240999999</v>
      </c>
      <c r="Y80" s="212">
        <f t="shared" ref="Y80" si="735">1-SUM(Y78:Y79)</f>
        <v>0.32734123100000001</v>
      </c>
      <c r="Z80" s="212">
        <f t="shared" ref="Z80" si="736">1-SUM(Z78:Z79)</f>
        <v>0.32999715929169993</v>
      </c>
      <c r="AA80" s="212">
        <f t="shared" ref="AA80" si="737">1-SUM(AA78:AA79)</f>
        <v>0.33068480775340003</v>
      </c>
      <c r="AB80" s="212">
        <f t="shared" ref="AB80" si="738">1-SUM(AB78:AB79)</f>
        <v>0.33137245621510003</v>
      </c>
      <c r="AC80" s="212">
        <f t="shared" ref="AC80" si="739">1-SUM(AC78:AC79)</f>
        <v>0.33206010467680003</v>
      </c>
      <c r="AD80" s="212">
        <f t="shared" ref="AD80" si="740">1-SUM(AD78:AD79)</f>
        <v>0.33274775313850014</v>
      </c>
      <c r="AE80" s="212">
        <f t="shared" ref="AE80" si="741">1-SUM(AE78:AE79)</f>
        <v>0.33343540160020013</v>
      </c>
      <c r="AF80" s="212">
        <f t="shared" ref="AF80" si="742">1-SUM(AF78:AF79)</f>
        <v>0.33468541572761412</v>
      </c>
      <c r="AG80" s="212">
        <f t="shared" ref="AG80" si="743">1-SUM(AG78:AG79)</f>
        <v>0.33558395131395713</v>
      </c>
      <c r="AH80" s="212">
        <f t="shared" ref="AH80" si="744">1-SUM(AH78:AH79)</f>
        <v>0.33648248690030003</v>
      </c>
      <c r="AI80" s="212">
        <f t="shared" ref="AI80" si="745">1-SUM(AI78:AI79)</f>
        <v>0.33738102248664303</v>
      </c>
      <c r="AJ80" s="212">
        <f t="shared" ref="AJ80" si="746">1-SUM(AJ78:AJ79)</f>
        <v>0.33827955807298604</v>
      </c>
      <c r="AK80" s="212">
        <f t="shared" ref="AK80" si="747">1-SUM(AK78:AK79)</f>
        <v>0.33917809365932905</v>
      </c>
    </row>
    <row r="81" spans="1:53" s="93" customFormat="1" ht="15">
      <c r="A81" s="60" t="s">
        <v>40</v>
      </c>
      <c r="B81" s="60" t="s">
        <v>109</v>
      </c>
      <c r="C81" s="248" t="s">
        <v>60</v>
      </c>
      <c r="D81" s="61">
        <f>SUM(D78:D80)</f>
        <v>36.815154</v>
      </c>
      <c r="E81" s="61">
        <f t="shared" ref="E81" si="748">SUM(E78:E80)</f>
        <v>38.775058999999999</v>
      </c>
      <c r="F81" s="61">
        <f t="shared" ref="F81" si="749">SUM(F78:F80)</f>
        <v>39.270000000000003</v>
      </c>
      <c r="G81" s="61">
        <f t="shared" ref="G81" si="750">SUM(G78:G80)</f>
        <v>35.849519000000001</v>
      </c>
      <c r="H81" s="61">
        <f t="shared" ref="H81" si="751">SUM(H78:H80)</f>
        <v>32.359935999999998</v>
      </c>
      <c r="I81" s="61">
        <f t="shared" ref="I81" si="752">SUM(I78:I80)</f>
        <v>27.11</v>
      </c>
      <c r="J81" s="61">
        <f t="shared" ref="J81" si="753">SUM(J78:J80)</f>
        <v>28.430257000000005</v>
      </c>
      <c r="K81" s="61">
        <f t="shared" ref="K81" si="754">SUM(K78:K80)</f>
        <v>29.885886158399998</v>
      </c>
      <c r="L81" s="61">
        <f t="shared" ref="L81" si="755">SUM(L78:L80)</f>
        <v>31.484781067874401</v>
      </c>
      <c r="M81" s="61">
        <f t="shared" ref="M81" si="756">SUM(M78:M80)</f>
        <v>32.901596215928748</v>
      </c>
      <c r="N81" s="61">
        <f t="shared" ref="N81" si="757">SUM(N78:N80)</f>
        <v>34.294649799711181</v>
      </c>
      <c r="O81" s="61">
        <f t="shared" ref="O81" si="758">SUM(O78:O80)</f>
        <v>35.614993817000055</v>
      </c>
      <c r="P81" s="61">
        <f t="shared" ref="P81" si="759">SUM(P78:P80)</f>
        <v>36.936310087610757</v>
      </c>
      <c r="Q81" s="61">
        <f t="shared" ref="Q81" si="760">SUM(Q78:Q80)</f>
        <v>38.273404512782264</v>
      </c>
      <c r="R81" s="61">
        <f t="shared" ref="R81" si="761">SUM(R78:R80)</f>
        <v>39.578527606668139</v>
      </c>
      <c r="S81" s="61">
        <f t="shared" ref="S81" si="762">SUM(S78:S80)</f>
        <v>40.860871901124185</v>
      </c>
      <c r="T81" s="247"/>
      <c r="U81" s="249"/>
      <c r="V81" s="250">
        <f>SUM(V78:V80)</f>
        <v>1</v>
      </c>
      <c r="W81" s="250">
        <f t="shared" ref="W81" si="763">SUM(W78:W80)</f>
        <v>1</v>
      </c>
      <c r="X81" s="250">
        <f t="shared" ref="X81" si="764">SUM(X78:X80)</f>
        <v>1</v>
      </c>
      <c r="Y81" s="250">
        <f t="shared" ref="Y81" si="765">SUM(Y78:Y80)</f>
        <v>1</v>
      </c>
      <c r="Z81" s="250">
        <f t="shared" ref="Z81" si="766">SUM(Z78:Z80)</f>
        <v>1</v>
      </c>
      <c r="AA81" s="250">
        <f t="shared" ref="AA81" si="767">SUM(AA78:AA80)</f>
        <v>1</v>
      </c>
      <c r="AB81" s="250">
        <f t="shared" ref="AB81" si="768">SUM(AB78:AB80)</f>
        <v>1</v>
      </c>
      <c r="AC81" s="250">
        <f t="shared" ref="AC81" si="769">SUM(AC78:AC80)</f>
        <v>1</v>
      </c>
      <c r="AD81" s="250">
        <f t="shared" ref="AD81" si="770">SUM(AD78:AD80)</f>
        <v>1</v>
      </c>
      <c r="AE81" s="250">
        <f t="shared" ref="AE81" si="771">SUM(AE78:AE80)</f>
        <v>1</v>
      </c>
      <c r="AF81" s="250">
        <f t="shared" ref="AF81" si="772">SUM(AF78:AF80)</f>
        <v>1</v>
      </c>
      <c r="AG81" s="250">
        <f t="shared" ref="AG81" si="773">SUM(AG78:AG80)</f>
        <v>1</v>
      </c>
      <c r="AH81" s="250">
        <f t="shared" ref="AH81" si="774">SUM(AH78:AH80)</f>
        <v>1</v>
      </c>
      <c r="AI81" s="250">
        <f t="shared" ref="AI81" si="775">SUM(AI78:AI80)</f>
        <v>1</v>
      </c>
      <c r="AJ81" s="250">
        <f t="shared" ref="AJ81" si="776">SUM(AJ78:AJ80)</f>
        <v>1</v>
      </c>
      <c r="AK81" s="250">
        <f t="shared" ref="AK81" si="777">SUM(AK78:AK80)</f>
        <v>1</v>
      </c>
    </row>
    <row r="82" spans="1:53" s="28" customFormat="1" ht="15">
      <c r="A82" s="32" t="s">
        <v>40</v>
      </c>
      <c r="B82" s="32" t="s">
        <v>304</v>
      </c>
      <c r="C82" s="95" t="s">
        <v>370</v>
      </c>
      <c r="D82" s="34">
        <f>V82*' Demand-Supply Gap'!D$201</f>
        <v>22.778979999999997</v>
      </c>
      <c r="E82" s="34">
        <f>W82*' Demand-Supply Gap'!E$201</f>
        <v>24.538579800000001</v>
      </c>
      <c r="F82" s="34">
        <f>X82*' Demand-Supply Gap'!F$201</f>
        <v>25.080707999999998</v>
      </c>
      <c r="G82" s="34">
        <f>Y82*' Demand-Supply Gap'!G$201</f>
        <v>28.997320400000003</v>
      </c>
      <c r="H82" s="34">
        <f>Z82*' Demand-Supply Gap'!H$201</f>
        <v>29.708290200000004</v>
      </c>
      <c r="I82" s="34">
        <f>AA82*' Demand-Supply Gap'!I$201</f>
        <v>18.946746000000001</v>
      </c>
      <c r="J82" s="34">
        <f>AB82*' Demand-Supply Gap'!J$201</f>
        <v>19.758946065143988</v>
      </c>
      <c r="K82" s="34">
        <f>AC82*' Demand-Supply Gap'!K$201</f>
        <v>20.604631420418812</v>
      </c>
      <c r="L82" s="34">
        <f>AD82*' Demand-Supply Gap'!L$201</f>
        <v>21.618470387339894</v>
      </c>
      <c r="M82" s="34">
        <f>AE82*' Demand-Supply Gap'!M$201</f>
        <v>22.528929807982607</v>
      </c>
      <c r="N82" s="34">
        <f>AF82*' Demand-Supply Gap'!N$201</f>
        <v>23.365047682932165</v>
      </c>
      <c r="O82" s="34">
        <f>AG82*' Demand-Supply Gap'!O$201</f>
        <v>24.173437431360121</v>
      </c>
      <c r="P82" s="34">
        <f>AH82*' Demand-Supply Gap'!P$201</f>
        <v>24.925132033527113</v>
      </c>
      <c r="Q82" s="34">
        <f>AI82*' Demand-Supply Gap'!Q$201</f>
        <v>25.658540715648645</v>
      </c>
      <c r="R82" s="34">
        <f>AJ82*' Demand-Supply Gap'!R$201</f>
        <v>26.38154024108961</v>
      </c>
      <c r="S82" s="34">
        <f>AK82*' Demand-Supply Gap'!S$201</f>
        <v>27.108940576125416</v>
      </c>
      <c r="T82" s="246"/>
      <c r="U82" s="47"/>
      <c r="V82" s="212">
        <v>0.56299999999999994</v>
      </c>
      <c r="W82" s="212">
        <v>0.56657999999999997</v>
      </c>
      <c r="X82" s="212">
        <v>0.56259999999999999</v>
      </c>
      <c r="Y82" s="212">
        <v>0.57014000000000009</v>
      </c>
      <c r="Z82" s="212">
        <v>0.56598000000000004</v>
      </c>
      <c r="AA82" s="212">
        <v>0.56490000000000007</v>
      </c>
      <c r="AB82" s="212">
        <v>0.56705733333333297</v>
      </c>
      <c r="AC82" s="212">
        <v>0.56749276190476206</v>
      </c>
      <c r="AD82" s="212">
        <v>0.56792819047619003</v>
      </c>
      <c r="AE82" s="212">
        <v>0.56957599999999908</v>
      </c>
      <c r="AF82" s="212">
        <v>0.57073885714285799</v>
      </c>
      <c r="AG82" s="212">
        <v>0.57189871428571493</v>
      </c>
      <c r="AH82" s="212">
        <v>0.57306357142857189</v>
      </c>
      <c r="AI82" s="212">
        <v>0.57422631318681394</v>
      </c>
      <c r="AJ82" s="212">
        <v>0.57538905494505499</v>
      </c>
      <c r="AK82" s="212">
        <v>0.57655179670329693</v>
      </c>
    </row>
    <row r="83" spans="1:53" s="28" customFormat="1" ht="15">
      <c r="A83" s="32" t="s">
        <v>40</v>
      </c>
      <c r="B83" s="32" t="s">
        <v>304</v>
      </c>
      <c r="C83" s="95" t="s">
        <v>371</v>
      </c>
      <c r="D83" s="34">
        <f>V83*' Demand-Supply Gap'!D$201</f>
        <v>4.5598419999999997</v>
      </c>
      <c r="E83" s="34">
        <f>W83*' Demand-Supply Gap'!E$201</f>
        <v>4.8671778000000003</v>
      </c>
      <c r="F83" s="34">
        <f>X83*' Demand-Supply Gap'!F$201</f>
        <v>5.0197080000000005</v>
      </c>
      <c r="G83" s="34">
        <f>Y83*' Demand-Supply Gap'!G$201</f>
        <v>5.4796563999999988</v>
      </c>
      <c r="H83" s="34">
        <f>Z83*' Demand-Supply Gap'!H$201</f>
        <v>5.6384757999999993</v>
      </c>
      <c r="I83" s="34">
        <f>AA83*' Demand-Supply Gap'!I$201</f>
        <v>3.7262940000000002</v>
      </c>
      <c r="J83" s="34">
        <f>AB83*' Demand-Supply Gap'!J$201</f>
        <v>3.7591398024960112</v>
      </c>
      <c r="K83" s="34">
        <f>AC83*' Demand-Supply Gap'!K$201</f>
        <v>3.8882468452149226</v>
      </c>
      <c r="L83" s="34">
        <f>AD83*' Demand-Supply Gap'!L$201</f>
        <v>4.0462683650145257</v>
      </c>
      <c r="M83" s="34">
        <f>AE83*' Demand-Supply Gap'!M$201</f>
        <v>4.1251738507386451</v>
      </c>
      <c r="N83" s="34">
        <f>AF83*' Demand-Supply Gap'!N$201</f>
        <v>4.2073288017343833</v>
      </c>
      <c r="O83" s="34">
        <f>AG83*' Demand-Supply Gap'!O$201</f>
        <v>4.2798185046628303</v>
      </c>
      <c r="P83" s="34">
        <f>AH83*' Demand-Supply Gap'!P$201</f>
        <v>4.3378215521594177</v>
      </c>
      <c r="Q83" s="34">
        <f>AI83*' Demand-Supply Gap'!Q$201</f>
        <v>4.3884984106757727</v>
      </c>
      <c r="R83" s="34">
        <f>AJ83*' Demand-Supply Gap'!R$201</f>
        <v>4.4333463458057416</v>
      </c>
      <c r="S83" s="34">
        <f>AK83*' Demand-Supply Gap'!S$201</f>
        <v>4.4749276614637079</v>
      </c>
      <c r="T83" s="246"/>
      <c r="U83" s="73"/>
      <c r="V83" s="212">
        <v>0.11269999999999999</v>
      </c>
      <c r="W83" s="212">
        <v>0.11238000000000001</v>
      </c>
      <c r="X83" s="212">
        <v>0.11260000000000001</v>
      </c>
      <c r="Y83" s="212">
        <v>0.10773999999999997</v>
      </c>
      <c r="Z83" s="212">
        <v>0.10741999999999999</v>
      </c>
      <c r="AA83" s="212">
        <v>0.1111</v>
      </c>
      <c r="AB83" s="212">
        <v>0.10788266666666699</v>
      </c>
      <c r="AC83" s="212">
        <v>0.10709009523809496</v>
      </c>
      <c r="AD83" s="212">
        <v>0.10629752380952398</v>
      </c>
      <c r="AE83" s="212">
        <v>0.10429257142857198</v>
      </c>
      <c r="AF83" s="212">
        <v>0.10277257142857096</v>
      </c>
      <c r="AG83" s="212">
        <v>0.10125257142857105</v>
      </c>
      <c r="AH83" s="212">
        <v>9.9732571428571032E-2</v>
      </c>
      <c r="AI83" s="212">
        <v>9.8212571428571066E-2</v>
      </c>
      <c r="AJ83" s="212">
        <v>9.6692571428571045E-2</v>
      </c>
      <c r="AK83" s="212">
        <v>9.5172571428571023E-2</v>
      </c>
    </row>
    <row r="84" spans="1:53" s="28" customFormat="1" ht="15">
      <c r="A84" s="32" t="s">
        <v>40</v>
      </c>
      <c r="B84" s="32" t="s">
        <v>304</v>
      </c>
      <c r="C84" s="95" t="s">
        <v>372</v>
      </c>
      <c r="D84" s="34">
        <f>V84*' Demand-Supply Gap'!D$201</f>
        <v>13.121178000000002</v>
      </c>
      <c r="E84" s="34">
        <f>W84*' Demand-Supply Gap'!E$201</f>
        <v>13.904242400000001</v>
      </c>
      <c r="F84" s="34">
        <f>X84*' Demand-Supply Gap'!F$201</f>
        <v>14.479583999999999</v>
      </c>
      <c r="G84" s="34">
        <f>Y84*' Demand-Supply Gap'!G$201</f>
        <v>16.383023199999997</v>
      </c>
      <c r="H84" s="34">
        <f>Z84*' Demand-Supply Gap'!H$201</f>
        <v>17.143234</v>
      </c>
      <c r="I84" s="34">
        <f>AA84*' Demand-Supply Gap'!I$201</f>
        <v>10.866959999999999</v>
      </c>
      <c r="J84" s="34">
        <f>AB84*' Demand-Supply Gap'!J$201</f>
        <v>11.32662013236</v>
      </c>
      <c r="K84" s="34">
        <f>AC84*' Demand-Supply Gap'!K$201</f>
        <v>11.815305386366267</v>
      </c>
      <c r="L84" s="34">
        <f>AD84*' Demand-Supply Gap'!L$201</f>
        <v>12.400760988402387</v>
      </c>
      <c r="M84" s="34">
        <f>AE84*' Demand-Supply Gap'!M$201</f>
        <v>12.899757121899146</v>
      </c>
      <c r="N84" s="34">
        <f>AF84*' Demand-Supply Gap'!N$201</f>
        <v>13.365869423275564</v>
      </c>
      <c r="O84" s="34">
        <f>AG84*' Demand-Supply Gap'!O$201</f>
        <v>13.815482963927279</v>
      </c>
      <c r="P84" s="34">
        <f>AH84*' Demand-Supply Gap'!P$201</f>
        <v>14.231578742362252</v>
      </c>
      <c r="Q84" s="34">
        <f>AI84*' Demand-Supply Gap'!Q$201</f>
        <v>14.636633715573218</v>
      </c>
      <c r="R84" s="34">
        <f>AJ84*' Demand-Supply Gap'!R$201</f>
        <v>15.035030116175816</v>
      </c>
      <c r="S84" s="34">
        <f>AK84*' Demand-Supply Gap'!S$201</f>
        <v>15.435221341410358</v>
      </c>
      <c r="T84" s="246"/>
      <c r="U84" s="47"/>
      <c r="V84" s="212">
        <f>1-SUM(V82:V83)</f>
        <v>0.32430000000000003</v>
      </c>
      <c r="W84" s="212">
        <f t="shared" ref="W84" si="778">1-SUM(W82:W83)</f>
        <v>0.32103999999999999</v>
      </c>
      <c r="X84" s="212">
        <f t="shared" ref="X84" si="779">1-SUM(X82:X83)</f>
        <v>0.32479999999999998</v>
      </c>
      <c r="Y84" s="212">
        <f t="shared" ref="Y84" si="780">1-SUM(Y82:Y83)</f>
        <v>0.32211999999999996</v>
      </c>
      <c r="Z84" s="212">
        <f t="shared" ref="Z84" si="781">1-SUM(Z82:Z83)</f>
        <v>0.3266</v>
      </c>
      <c r="AA84" s="212">
        <f t="shared" ref="AA84" si="782">1-SUM(AA82:AA83)</f>
        <v>0.32399999999999995</v>
      </c>
      <c r="AB84" s="212">
        <f t="shared" ref="AB84" si="783">1-SUM(AB82:AB83)</f>
        <v>0.32506000000000002</v>
      </c>
      <c r="AC84" s="212">
        <f t="shared" ref="AC84" si="784">1-SUM(AC82:AC83)</f>
        <v>0.32541714285714296</v>
      </c>
      <c r="AD84" s="212">
        <f t="shared" ref="AD84" si="785">1-SUM(AD82:AD83)</f>
        <v>0.32577428571428602</v>
      </c>
      <c r="AE84" s="212">
        <f t="shared" ref="AE84" si="786">1-SUM(AE82:AE83)</f>
        <v>0.32613142857142896</v>
      </c>
      <c r="AF84" s="212">
        <f t="shared" ref="AF84" si="787">1-SUM(AF82:AF83)</f>
        <v>0.32648857142857102</v>
      </c>
      <c r="AG84" s="212">
        <f t="shared" ref="AG84" si="788">1-SUM(AG82:AG83)</f>
        <v>0.32684871428571405</v>
      </c>
      <c r="AH84" s="212">
        <f t="shared" ref="AH84" si="789">1-SUM(AH82:AH83)</f>
        <v>0.32720385714285705</v>
      </c>
      <c r="AI84" s="212">
        <f t="shared" ref="AI84" si="790">1-SUM(AI82:AI83)</f>
        <v>0.32756111538461496</v>
      </c>
      <c r="AJ84" s="212">
        <f t="shared" ref="AJ84" si="791">1-SUM(AJ82:AJ83)</f>
        <v>0.32791837362637399</v>
      </c>
      <c r="AK84" s="212">
        <f t="shared" ref="AK84" si="792">1-SUM(AK82:AK83)</f>
        <v>0.32827563186813202</v>
      </c>
    </row>
    <row r="85" spans="1:53" s="93" customFormat="1" ht="15">
      <c r="A85" s="60" t="s">
        <v>40</v>
      </c>
      <c r="B85" s="60" t="s">
        <v>304</v>
      </c>
      <c r="C85" s="248" t="s">
        <v>60</v>
      </c>
      <c r="D85" s="61">
        <f>SUM(D82:D84)</f>
        <v>40.46</v>
      </c>
      <c r="E85" s="61">
        <f t="shared" ref="E85" si="793">SUM(E82:E84)</f>
        <v>43.31</v>
      </c>
      <c r="F85" s="61">
        <f t="shared" ref="F85" si="794">SUM(F82:F84)</f>
        <v>44.58</v>
      </c>
      <c r="G85" s="61">
        <f t="shared" ref="G85" si="795">SUM(G82:G84)</f>
        <v>50.86</v>
      </c>
      <c r="H85" s="61">
        <f t="shared" ref="H85" si="796">SUM(H82:H84)</f>
        <v>52.49</v>
      </c>
      <c r="I85" s="61">
        <f t="shared" ref="I85" si="797">SUM(I82:I84)</f>
        <v>33.54</v>
      </c>
      <c r="J85" s="61">
        <f t="shared" ref="J85" si="798">SUM(J82:J84)</f>
        <v>34.844706000000002</v>
      </c>
      <c r="K85" s="61">
        <f t="shared" ref="K85" si="799">SUM(K82:K84)</f>
        <v>36.308183652000004</v>
      </c>
      <c r="L85" s="61">
        <f t="shared" ref="L85" si="800">SUM(L82:L84)</f>
        <v>38.065499740756806</v>
      </c>
      <c r="M85" s="61">
        <f t="shared" ref="M85" si="801">SUM(M82:M84)</f>
        <v>39.553860780620397</v>
      </c>
      <c r="N85" s="61">
        <f t="shared" ref="N85" si="802">SUM(N82:N84)</f>
        <v>40.938245907942111</v>
      </c>
      <c r="O85" s="61">
        <f t="shared" ref="O85" si="803">SUM(O82:O84)</f>
        <v>42.268738899950229</v>
      </c>
      <c r="P85" s="61">
        <f t="shared" ref="P85" si="804">SUM(P82:P84)</f>
        <v>43.494532328048784</v>
      </c>
      <c r="Q85" s="61">
        <f t="shared" ref="Q85" si="805">SUM(Q82:Q84)</f>
        <v>44.683672841897632</v>
      </c>
      <c r="R85" s="61">
        <f t="shared" ref="R85" si="806">SUM(R82:R84)</f>
        <v>45.849916703071166</v>
      </c>
      <c r="S85" s="61">
        <f t="shared" ref="S85" si="807">SUM(S82:S84)</f>
        <v>47.019089578999484</v>
      </c>
      <c r="T85" s="247"/>
      <c r="U85" s="249"/>
      <c r="V85" s="250">
        <f>SUM(V82:V84)</f>
        <v>1</v>
      </c>
      <c r="W85" s="250">
        <f t="shared" ref="W85" si="808">SUM(W82:W84)</f>
        <v>1</v>
      </c>
      <c r="X85" s="250">
        <f t="shared" ref="X85" si="809">SUM(X82:X84)</f>
        <v>1</v>
      </c>
      <c r="Y85" s="250">
        <f t="shared" ref="Y85" si="810">SUM(Y82:Y84)</f>
        <v>1</v>
      </c>
      <c r="Z85" s="250">
        <f t="shared" ref="Z85" si="811">SUM(Z82:Z84)</f>
        <v>1</v>
      </c>
      <c r="AA85" s="250">
        <f t="shared" ref="AA85" si="812">SUM(AA82:AA84)</f>
        <v>1</v>
      </c>
      <c r="AB85" s="250">
        <f t="shared" ref="AB85" si="813">SUM(AB82:AB84)</f>
        <v>1</v>
      </c>
      <c r="AC85" s="250">
        <f t="shared" ref="AC85" si="814">SUM(AC82:AC84)</f>
        <v>1</v>
      </c>
      <c r="AD85" s="250">
        <f t="shared" ref="AD85" si="815">SUM(AD82:AD84)</f>
        <v>1</v>
      </c>
      <c r="AE85" s="250">
        <f t="shared" ref="AE85" si="816">SUM(AE82:AE84)</f>
        <v>1</v>
      </c>
      <c r="AF85" s="250">
        <f t="shared" ref="AF85" si="817">SUM(AF82:AF84)</f>
        <v>1</v>
      </c>
      <c r="AG85" s="250">
        <f t="shared" ref="AG85" si="818">SUM(AG82:AG84)</f>
        <v>1</v>
      </c>
      <c r="AH85" s="250">
        <f t="shared" ref="AH85" si="819">SUM(AH82:AH84)</f>
        <v>1</v>
      </c>
      <c r="AI85" s="250">
        <f t="shared" ref="AI85" si="820">SUM(AI82:AI84)</f>
        <v>1</v>
      </c>
      <c r="AJ85" s="250">
        <f t="shared" ref="AJ85" si="821">SUM(AJ82:AJ84)</f>
        <v>1</v>
      </c>
      <c r="AK85" s="250">
        <f t="shared" ref="AK85" si="822">SUM(AK82:AK84)</f>
        <v>1</v>
      </c>
    </row>
    <row r="86" spans="1:53" s="28" customFormat="1" ht="15">
      <c r="A86" s="292" t="s">
        <v>40</v>
      </c>
      <c r="B86" s="293" t="s">
        <v>40</v>
      </c>
      <c r="C86" s="205" t="s">
        <v>370</v>
      </c>
      <c r="D86" s="294">
        <f>ROUND(V86*' Demand-Supply Gap'!D$210,2)</f>
        <v>166.32</v>
      </c>
      <c r="E86" s="294">
        <f>ROUND(W86*' Demand-Supply Gap'!E$210,2)</f>
        <v>172.65</v>
      </c>
      <c r="F86" s="294">
        <f>ROUND(X86*' Demand-Supply Gap'!F$210,2)</f>
        <v>178.11</v>
      </c>
      <c r="G86" s="294">
        <f>ROUND(Y86*' Demand-Supply Gap'!G$210,2)</f>
        <v>183.16</v>
      </c>
      <c r="H86" s="294">
        <f>ROUND(Z86*' Demand-Supply Gap'!H$210,2)</f>
        <v>188.96</v>
      </c>
      <c r="I86" s="294">
        <f>ROUND(AA86*' Demand-Supply Gap'!I$210,2)</f>
        <v>177.89</v>
      </c>
      <c r="J86" s="294">
        <f>ROUND(AB86*' Demand-Supply Gap'!J$210,2)</f>
        <v>188.44</v>
      </c>
      <c r="K86" s="294">
        <f>ROUND(AC86*' Demand-Supply Gap'!K$210,2)</f>
        <v>197.47</v>
      </c>
      <c r="L86" s="294">
        <f>ROUND(AD86*' Demand-Supply Gap'!L$210,2)</f>
        <v>207.14</v>
      </c>
      <c r="M86" s="294">
        <f>ROUND(AE86*' Demand-Supply Gap'!M$210,2)</f>
        <v>216.3</v>
      </c>
      <c r="N86" s="294">
        <f>ROUND(AF86*' Demand-Supply Gap'!N$210,2)</f>
        <v>225.16</v>
      </c>
      <c r="O86" s="294">
        <f>ROUND(AG86*' Demand-Supply Gap'!O$210,2)</f>
        <v>234.1</v>
      </c>
      <c r="P86" s="294">
        <f>ROUND(AH86*' Demand-Supply Gap'!P$210,2)</f>
        <v>242.47</v>
      </c>
      <c r="Q86" s="294">
        <f>ROUND(AI86*' Demand-Supply Gap'!Q$210,2)</f>
        <v>250.47</v>
      </c>
      <c r="R86" s="294">
        <f>ROUND(AJ86*' Demand-Supply Gap'!R$210,2)</f>
        <v>258.16000000000003</v>
      </c>
      <c r="S86" s="294">
        <f>ROUND(AK86*' Demand-Supply Gap'!S$210,2)</f>
        <v>266.17</v>
      </c>
      <c r="T86" s="280">
        <f>(I86/D86)^(1/5)-1</f>
        <v>1.3541210485207067E-2</v>
      </c>
      <c r="U86" s="280">
        <f>(S86/J86)^(1/9)-1</f>
        <v>3.911858431613835E-2</v>
      </c>
      <c r="V86" s="295">
        <v>0.55649999999999999</v>
      </c>
      <c r="W86" s="295">
        <v>0.55900000000000005</v>
      </c>
      <c r="X86" s="295">
        <v>0.55969999999999998</v>
      </c>
      <c r="Y86" s="295">
        <v>0.56110000000000004</v>
      </c>
      <c r="Z86" s="295">
        <v>0.56140000000000001</v>
      </c>
      <c r="AA86" s="295">
        <v>0.56189999999999996</v>
      </c>
      <c r="AB86" s="295">
        <v>0.56310000000000004</v>
      </c>
      <c r="AC86" s="295">
        <v>0.56399999999999995</v>
      </c>
      <c r="AD86" s="295">
        <v>0.56499999999999995</v>
      </c>
      <c r="AE86" s="295">
        <v>0.56610000000000005</v>
      </c>
      <c r="AF86" s="295">
        <v>0.56710000000000005</v>
      </c>
      <c r="AG86" s="295">
        <v>0.56810000000000005</v>
      </c>
      <c r="AH86" s="295">
        <v>0.56910000000000005</v>
      </c>
      <c r="AI86" s="295">
        <v>0.57010000000000005</v>
      </c>
      <c r="AJ86" s="295">
        <v>0.57110000000000005</v>
      </c>
      <c r="AK86" s="295">
        <v>0.57210000000000005</v>
      </c>
      <c r="AL86" s="94">
        <f>ROUND(V86,4)</f>
        <v>0.55649999999999999</v>
      </c>
      <c r="AM86" s="94">
        <f t="shared" ref="AM86:BA87" si="823">ROUND(W86,4)</f>
        <v>0.55900000000000005</v>
      </c>
      <c r="AN86" s="94">
        <f t="shared" si="823"/>
        <v>0.55969999999999998</v>
      </c>
      <c r="AO86" s="94">
        <f t="shared" si="823"/>
        <v>0.56110000000000004</v>
      </c>
      <c r="AP86" s="94">
        <f t="shared" si="823"/>
        <v>0.56140000000000001</v>
      </c>
      <c r="AQ86" s="94">
        <f t="shared" si="823"/>
        <v>0.56189999999999996</v>
      </c>
      <c r="AR86" s="94">
        <f t="shared" si="823"/>
        <v>0.56310000000000004</v>
      </c>
      <c r="AS86" s="94">
        <f t="shared" si="823"/>
        <v>0.56399999999999995</v>
      </c>
      <c r="AT86" s="94">
        <f t="shared" si="823"/>
        <v>0.56499999999999995</v>
      </c>
      <c r="AU86" s="94">
        <f t="shared" si="823"/>
        <v>0.56610000000000005</v>
      </c>
      <c r="AV86" s="94">
        <f t="shared" si="823"/>
        <v>0.56710000000000005</v>
      </c>
      <c r="AW86" s="94">
        <f t="shared" si="823"/>
        <v>0.56810000000000005</v>
      </c>
      <c r="AX86" s="94">
        <f t="shared" si="823"/>
        <v>0.56910000000000005</v>
      </c>
      <c r="AY86" s="94">
        <f t="shared" si="823"/>
        <v>0.57010000000000005</v>
      </c>
      <c r="AZ86" s="94">
        <f t="shared" si="823"/>
        <v>0.57110000000000005</v>
      </c>
      <c r="BA86" s="94">
        <f t="shared" si="823"/>
        <v>0.57210000000000005</v>
      </c>
    </row>
    <row r="87" spans="1:53" s="28" customFormat="1" ht="15">
      <c r="A87" s="292" t="s">
        <v>40</v>
      </c>
      <c r="B87" s="293" t="s">
        <v>40</v>
      </c>
      <c r="C87" s="205" t="s">
        <v>371</v>
      </c>
      <c r="D87" s="294">
        <f>ROUND(V87*' Demand-Supply Gap'!D$210,2)</f>
        <v>30.9</v>
      </c>
      <c r="E87" s="294">
        <f>ROUND(W87*' Demand-Supply Gap'!E$210,2)</f>
        <v>31.81</v>
      </c>
      <c r="F87" s="294">
        <f>ROUND(X87*' Demand-Supply Gap'!F$210,2)</f>
        <v>32.65</v>
      </c>
      <c r="G87" s="294">
        <f>ROUND(Y87*' Demand-Supply Gap'!G$210,2)</f>
        <v>33.130000000000003</v>
      </c>
      <c r="H87" s="294">
        <f>ROUND(Z87*' Demand-Supply Gap'!H$210,2)</f>
        <v>34.03</v>
      </c>
      <c r="I87" s="294">
        <f>ROUND(AA87*' Demand-Supply Gap'!I$210,2)</f>
        <v>31.91</v>
      </c>
      <c r="J87" s="294">
        <f>ROUND(AB87*' Demand-Supply Gap'!J$210,2)</f>
        <v>33.43</v>
      </c>
      <c r="K87" s="294">
        <f>ROUND(AC87*' Demand-Supply Gap'!K$210,2)</f>
        <v>34.770000000000003</v>
      </c>
      <c r="L87" s="294">
        <f>ROUND(AD87*' Demand-Supply Gap'!L$210,2)</f>
        <v>36.15</v>
      </c>
      <c r="M87" s="294">
        <f>ROUND(AE87*' Demand-Supply Gap'!M$210,2)</f>
        <v>37.409999999999997</v>
      </c>
      <c r="N87" s="294">
        <f>ROUND(AF87*' Demand-Supply Gap'!N$210,2)</f>
        <v>38.590000000000003</v>
      </c>
      <c r="O87" s="294">
        <f>ROUND(AG87*' Demand-Supply Gap'!O$210,2)</f>
        <v>39.770000000000003</v>
      </c>
      <c r="P87" s="294">
        <f>ROUND(AH87*' Demand-Supply Gap'!P$210,2)</f>
        <v>40.82</v>
      </c>
      <c r="Q87" s="294">
        <f>ROUND(AI87*' Demand-Supply Gap'!Q$210,2)</f>
        <v>41.78</v>
      </c>
      <c r="R87" s="294">
        <f>ROUND(AJ87*' Demand-Supply Gap'!R$210,2)</f>
        <v>42.67</v>
      </c>
      <c r="S87" s="294">
        <f>ROUND(AK87*' Demand-Supply Gap'!S$210,2)</f>
        <v>43.55</v>
      </c>
      <c r="T87" s="280">
        <f t="shared" ref="T87:T89" si="824">(I87/D87)^(1/5)-1</f>
        <v>6.4533852127346414E-3</v>
      </c>
      <c r="U87" s="280">
        <f t="shared" ref="U87:U89" si="825">(S87/J87)^(1/9)-1</f>
        <v>2.9819969754539821E-2</v>
      </c>
      <c r="V87" s="295">
        <v>0.10340000000000001</v>
      </c>
      <c r="W87" s="295">
        <v>0.10299999999999999</v>
      </c>
      <c r="X87" s="295">
        <v>0.1026</v>
      </c>
      <c r="Y87" s="295">
        <v>0.10150000000000001</v>
      </c>
      <c r="Z87" s="295">
        <v>0.1011</v>
      </c>
      <c r="AA87" s="295">
        <v>0.1008</v>
      </c>
      <c r="AB87" s="295">
        <v>9.9900000000000003E-2</v>
      </c>
      <c r="AC87" s="295">
        <v>9.9299999999999999E-2</v>
      </c>
      <c r="AD87" s="295">
        <v>9.8599999999999993E-2</v>
      </c>
      <c r="AE87" s="295">
        <v>9.7900000000000001E-2</v>
      </c>
      <c r="AF87" s="295">
        <v>9.7199999999999995E-2</v>
      </c>
      <c r="AG87" s="295">
        <v>9.6500000000000002E-2</v>
      </c>
      <c r="AH87" s="295">
        <v>9.5799999999999996E-2</v>
      </c>
      <c r="AI87" s="295">
        <v>9.5100000000000004E-2</v>
      </c>
      <c r="AJ87" s="295">
        <v>9.4399999999999998E-2</v>
      </c>
      <c r="AK87" s="295">
        <v>9.3600000000000003E-2</v>
      </c>
      <c r="AL87" s="94">
        <f>ROUND(V87,4)</f>
        <v>0.10340000000000001</v>
      </c>
      <c r="AM87" s="94">
        <f t="shared" si="823"/>
        <v>0.10299999999999999</v>
      </c>
      <c r="AN87" s="94">
        <f t="shared" si="823"/>
        <v>0.1026</v>
      </c>
      <c r="AO87" s="94">
        <f t="shared" si="823"/>
        <v>0.10150000000000001</v>
      </c>
      <c r="AP87" s="94">
        <f t="shared" si="823"/>
        <v>0.1011</v>
      </c>
      <c r="AQ87" s="94">
        <f t="shared" si="823"/>
        <v>0.1008</v>
      </c>
      <c r="AR87" s="94">
        <f t="shared" si="823"/>
        <v>9.9900000000000003E-2</v>
      </c>
      <c r="AS87" s="94">
        <f t="shared" si="823"/>
        <v>9.9299999999999999E-2</v>
      </c>
      <c r="AT87" s="94">
        <f t="shared" si="823"/>
        <v>9.8599999999999993E-2</v>
      </c>
      <c r="AU87" s="94">
        <f t="shared" si="823"/>
        <v>9.7900000000000001E-2</v>
      </c>
      <c r="AV87" s="94">
        <f t="shared" si="823"/>
        <v>9.7199999999999995E-2</v>
      </c>
      <c r="AW87" s="94">
        <f t="shared" si="823"/>
        <v>9.6500000000000002E-2</v>
      </c>
      <c r="AX87" s="94">
        <f t="shared" si="823"/>
        <v>9.5799999999999996E-2</v>
      </c>
      <c r="AY87" s="94">
        <f t="shared" si="823"/>
        <v>9.5100000000000004E-2</v>
      </c>
      <c r="AZ87" s="94">
        <f t="shared" si="823"/>
        <v>9.4399999999999998E-2</v>
      </c>
      <c r="BA87" s="94">
        <f t="shared" si="823"/>
        <v>9.3600000000000003E-2</v>
      </c>
    </row>
    <row r="88" spans="1:53" s="28" customFormat="1" ht="15">
      <c r="A88" s="292" t="s">
        <v>40</v>
      </c>
      <c r="B88" s="293" t="s">
        <v>40</v>
      </c>
      <c r="C88" s="205" t="s">
        <v>372</v>
      </c>
      <c r="D88" s="294">
        <f>ROUND(V88*' Demand-Supply Gap'!D$210,2)</f>
        <v>101.64</v>
      </c>
      <c r="E88" s="294">
        <f>ROUND(W88*' Demand-Supply Gap'!E$210,2)</f>
        <v>104.4</v>
      </c>
      <c r="F88" s="294">
        <f>ROUND(X88*' Demand-Supply Gap'!F$210,2)</f>
        <v>107.47</v>
      </c>
      <c r="G88" s="294">
        <f>ROUND(Y88*' Demand-Supply Gap'!G$210,2)</f>
        <v>110.14</v>
      </c>
      <c r="H88" s="294">
        <f>ROUND(Z88*' Demand-Supply Gap'!H$210,2)</f>
        <v>113.6</v>
      </c>
      <c r="I88" s="294">
        <f>ROUND(AA88*' Demand-Supply Gap'!I$210,2)</f>
        <v>106.78</v>
      </c>
      <c r="J88" s="294">
        <f>ROUND(AB88*' Demand-Supply Gap'!J$210,2)</f>
        <v>112.78</v>
      </c>
      <c r="K88" s="294">
        <f>ROUND(AC88*' Demand-Supply Gap'!K$210,2)</f>
        <v>117.88</v>
      </c>
      <c r="L88" s="294">
        <f>ROUND(AD88*' Demand-Supply Gap'!L$210,2)</f>
        <v>123.33</v>
      </c>
      <c r="M88" s="294">
        <f>ROUND(AE88*' Demand-Supply Gap'!M$210,2)</f>
        <v>128.38</v>
      </c>
      <c r="N88" s="294">
        <f>ROUND(AF88*' Demand-Supply Gap'!N$210,2)</f>
        <v>133.29</v>
      </c>
      <c r="O88" s="294">
        <f>ROUND(AG88*' Demand-Supply Gap'!O$210,2)</f>
        <v>138.21</v>
      </c>
      <c r="P88" s="294">
        <f>ROUND(AH88*' Demand-Supply Gap'!P$210,2)</f>
        <v>142.77000000000001</v>
      </c>
      <c r="Q88" s="294">
        <f>ROUND(AI88*' Demand-Supply Gap'!Q$210,2)</f>
        <v>147.09</v>
      </c>
      <c r="R88" s="294">
        <f>ROUND(AJ88*' Demand-Supply Gap'!R$210,2)</f>
        <v>151.21</v>
      </c>
      <c r="S88" s="294">
        <f>ROUND(AK88*' Demand-Supply Gap'!S$210,2)</f>
        <v>155.54</v>
      </c>
      <c r="T88" s="280">
        <f t="shared" si="824"/>
        <v>9.9155332637475002E-3</v>
      </c>
      <c r="U88" s="280">
        <f t="shared" si="825"/>
        <v>3.6363771260081057E-2</v>
      </c>
      <c r="V88" s="295">
        <f t="shared" ref="V88:AK88" si="826">1-SUM(V86:V87)</f>
        <v>0.34009999999999996</v>
      </c>
      <c r="W88" s="295">
        <f t="shared" si="826"/>
        <v>0.33799999999999997</v>
      </c>
      <c r="X88" s="295">
        <f t="shared" si="826"/>
        <v>0.3377</v>
      </c>
      <c r="Y88" s="295">
        <f t="shared" si="826"/>
        <v>0.33739999999999992</v>
      </c>
      <c r="Z88" s="295">
        <f t="shared" si="826"/>
        <v>0.33750000000000002</v>
      </c>
      <c r="AA88" s="295">
        <f t="shared" si="826"/>
        <v>0.33730000000000004</v>
      </c>
      <c r="AB88" s="295">
        <f t="shared" si="826"/>
        <v>0.33699999999999997</v>
      </c>
      <c r="AC88" s="295">
        <f t="shared" si="826"/>
        <v>0.3367</v>
      </c>
      <c r="AD88" s="295">
        <f t="shared" si="826"/>
        <v>0.33640000000000003</v>
      </c>
      <c r="AE88" s="295">
        <f t="shared" si="826"/>
        <v>0.33599999999999997</v>
      </c>
      <c r="AF88" s="295">
        <f t="shared" si="826"/>
        <v>0.3357</v>
      </c>
      <c r="AG88" s="295">
        <f t="shared" si="826"/>
        <v>0.33539999999999992</v>
      </c>
      <c r="AH88" s="295">
        <f t="shared" si="826"/>
        <v>0.33509999999999995</v>
      </c>
      <c r="AI88" s="295">
        <f t="shared" si="826"/>
        <v>0.33479999999999999</v>
      </c>
      <c r="AJ88" s="295">
        <f t="shared" si="826"/>
        <v>0.33449999999999991</v>
      </c>
      <c r="AK88" s="295">
        <f t="shared" si="826"/>
        <v>0.33429999999999993</v>
      </c>
      <c r="AL88" s="94">
        <f>ROUND(1-SUM(AL86:AL87),4)</f>
        <v>0.34010000000000001</v>
      </c>
      <c r="AM88" s="94">
        <f t="shared" ref="AM88:BA88" si="827">ROUND(1-SUM(AM86:AM87),4)</f>
        <v>0.33800000000000002</v>
      </c>
      <c r="AN88" s="94">
        <f t="shared" si="827"/>
        <v>0.3377</v>
      </c>
      <c r="AO88" s="94">
        <f t="shared" si="827"/>
        <v>0.33739999999999998</v>
      </c>
      <c r="AP88" s="94">
        <f t="shared" si="827"/>
        <v>0.33750000000000002</v>
      </c>
      <c r="AQ88" s="94">
        <f t="shared" si="827"/>
        <v>0.33729999999999999</v>
      </c>
      <c r="AR88" s="94">
        <f t="shared" si="827"/>
        <v>0.33700000000000002</v>
      </c>
      <c r="AS88" s="94">
        <f t="shared" si="827"/>
        <v>0.3367</v>
      </c>
      <c r="AT88" s="94">
        <f t="shared" si="827"/>
        <v>0.33639999999999998</v>
      </c>
      <c r="AU88" s="94">
        <f t="shared" si="827"/>
        <v>0.33600000000000002</v>
      </c>
      <c r="AV88" s="94">
        <f t="shared" si="827"/>
        <v>0.3357</v>
      </c>
      <c r="AW88" s="94">
        <f t="shared" si="827"/>
        <v>0.33539999999999998</v>
      </c>
      <c r="AX88" s="94">
        <f t="shared" si="827"/>
        <v>0.33510000000000001</v>
      </c>
      <c r="AY88" s="94">
        <f t="shared" si="827"/>
        <v>0.33479999999999999</v>
      </c>
      <c r="AZ88" s="94">
        <f t="shared" si="827"/>
        <v>0.33450000000000002</v>
      </c>
      <c r="BA88" s="94">
        <f t="shared" si="827"/>
        <v>0.33429999999999999</v>
      </c>
    </row>
    <row r="89" spans="1:53" s="93" customFormat="1" ht="15">
      <c r="A89" s="293" t="s">
        <v>40</v>
      </c>
      <c r="B89" s="293" t="s">
        <v>40</v>
      </c>
      <c r="C89" s="296" t="s">
        <v>60</v>
      </c>
      <c r="D89" s="294">
        <f>SUM(D86:D88)</f>
        <v>298.86</v>
      </c>
      <c r="E89" s="294">
        <f t="shared" ref="E89" si="828">SUM(E86:E88)</f>
        <v>308.86</v>
      </c>
      <c r="F89" s="294">
        <f t="shared" ref="F89" si="829">SUM(F86:F88)</f>
        <v>318.23</v>
      </c>
      <c r="G89" s="294">
        <f t="shared" ref="G89" si="830">SUM(G86:G88)</f>
        <v>326.43</v>
      </c>
      <c r="H89" s="294">
        <f t="shared" ref="H89" si="831">SUM(H86:H88)</f>
        <v>336.59000000000003</v>
      </c>
      <c r="I89" s="294">
        <f t="shared" ref="I89" si="832">SUM(I86:I88)</f>
        <v>316.58</v>
      </c>
      <c r="J89" s="294">
        <f t="shared" ref="J89" si="833">SUM(J86:J88)</f>
        <v>334.65</v>
      </c>
      <c r="K89" s="294">
        <f t="shared" ref="K89" si="834">SUM(K86:K88)</f>
        <v>350.12</v>
      </c>
      <c r="L89" s="294">
        <f t="shared" ref="L89" si="835">SUM(L86:L88)</f>
        <v>366.62</v>
      </c>
      <c r="M89" s="294">
        <f t="shared" ref="M89" si="836">SUM(M86:M88)</f>
        <v>382.09000000000003</v>
      </c>
      <c r="N89" s="294">
        <f t="shared" ref="N89" si="837">SUM(N86:N88)</f>
        <v>397.03999999999996</v>
      </c>
      <c r="O89" s="294">
        <f t="shared" ref="O89" si="838">SUM(O86:O88)</f>
        <v>412.08000000000004</v>
      </c>
      <c r="P89" s="294">
        <f t="shared" ref="P89" si="839">SUM(P86:P88)</f>
        <v>426.06000000000006</v>
      </c>
      <c r="Q89" s="294">
        <f t="shared" ref="Q89" si="840">SUM(Q86:Q88)</f>
        <v>439.34000000000003</v>
      </c>
      <c r="R89" s="294">
        <f t="shared" ref="R89" si="841">SUM(R86:R88)</f>
        <v>452.04000000000008</v>
      </c>
      <c r="S89" s="294">
        <f t="shared" ref="S89" si="842">SUM(S86:S88)</f>
        <v>465.26</v>
      </c>
      <c r="T89" s="280">
        <f t="shared" si="824"/>
        <v>1.1586760038432287E-2</v>
      </c>
      <c r="U89" s="280">
        <f t="shared" si="825"/>
        <v>3.7290840504458078E-2</v>
      </c>
      <c r="V89" s="297">
        <f>SUM(V86:V88)</f>
        <v>1</v>
      </c>
      <c r="W89" s="297">
        <f t="shared" ref="W89" si="843">SUM(W86:W88)</f>
        <v>1</v>
      </c>
      <c r="X89" s="297">
        <f t="shared" ref="X89" si="844">SUM(X86:X88)</f>
        <v>1</v>
      </c>
      <c r="Y89" s="297">
        <f t="shared" ref="Y89" si="845">SUM(Y86:Y88)</f>
        <v>1</v>
      </c>
      <c r="Z89" s="297">
        <f t="shared" ref="Z89" si="846">SUM(Z86:Z88)</f>
        <v>1</v>
      </c>
      <c r="AA89" s="297">
        <f t="shared" ref="AA89" si="847">SUM(AA86:AA88)</f>
        <v>1</v>
      </c>
      <c r="AB89" s="297">
        <f t="shared" ref="AB89" si="848">SUM(AB86:AB88)</f>
        <v>1</v>
      </c>
      <c r="AC89" s="297">
        <f t="shared" ref="AC89" si="849">SUM(AC86:AC88)</f>
        <v>1</v>
      </c>
      <c r="AD89" s="297">
        <f t="shared" ref="AD89" si="850">SUM(AD86:AD88)</f>
        <v>1</v>
      </c>
      <c r="AE89" s="297">
        <f t="shared" ref="AE89" si="851">SUM(AE86:AE88)</f>
        <v>1</v>
      </c>
      <c r="AF89" s="297">
        <f t="shared" ref="AF89" si="852">SUM(AF86:AF88)</f>
        <v>1</v>
      </c>
      <c r="AG89" s="297">
        <f t="shared" ref="AG89" si="853">SUM(AG86:AG88)</f>
        <v>1</v>
      </c>
      <c r="AH89" s="297">
        <f t="shared" ref="AH89" si="854">SUM(AH86:AH88)</f>
        <v>1</v>
      </c>
      <c r="AI89" s="297">
        <f t="shared" ref="AI89" si="855">SUM(AI86:AI88)</f>
        <v>1</v>
      </c>
      <c r="AJ89" s="297">
        <f t="shared" ref="AJ89" si="856">SUM(AJ86:AJ88)</f>
        <v>1</v>
      </c>
      <c r="AK89" s="297">
        <f t="shared" ref="AK89" si="857">SUM(AK86:AK88)</f>
        <v>1</v>
      </c>
    </row>
    <row r="90" spans="1:53" s="28" customFormat="1" ht="15">
      <c r="A90" s="32" t="s">
        <v>42</v>
      </c>
      <c r="B90" s="32" t="s">
        <v>18</v>
      </c>
      <c r="C90" s="95" t="s">
        <v>370</v>
      </c>
      <c r="D90" s="34">
        <f>V90*' Demand-Supply Gap'!D$223</f>
        <v>38.377982465999992</v>
      </c>
      <c r="E90" s="34">
        <f>W90*' Demand-Supply Gap'!E$223</f>
        <v>32.909469561545201</v>
      </c>
      <c r="F90" s="34">
        <f>X90*' Demand-Supply Gap'!F$223</f>
        <v>30.508576018119779</v>
      </c>
      <c r="G90" s="34">
        <f>Y90*' Demand-Supply Gap'!G$223</f>
        <v>30.55826833210314</v>
      </c>
      <c r="H90" s="34">
        <f>Z90*' Demand-Supply Gap'!H$223</f>
        <v>31.759163936502212</v>
      </c>
      <c r="I90" s="34">
        <f>AA90*' Demand-Supply Gap'!I$223</f>
        <v>33.122584537773733</v>
      </c>
      <c r="J90" s="34">
        <f>AB90*' Demand-Supply Gap'!J$223</f>
        <v>34.91472503361463</v>
      </c>
      <c r="K90" s="34">
        <f>AC90*' Demand-Supply Gap'!K$223</f>
        <v>37.059049680270476</v>
      </c>
      <c r="L90" s="34">
        <f>AD90*' Demand-Supply Gap'!L$223</f>
        <v>39.138174579184742</v>
      </c>
      <c r="M90" s="34">
        <f>AE90*' Demand-Supply Gap'!M$223</f>
        <v>41.102479146424542</v>
      </c>
      <c r="N90" s="34">
        <f>AF90*' Demand-Supply Gap'!N$223</f>
        <v>42.992289557263412</v>
      </c>
      <c r="O90" s="34">
        <f>AG90*' Demand-Supply Gap'!O$223</f>
        <v>44.973151681933288</v>
      </c>
      <c r="P90" s="34">
        <f>AH90*' Demand-Supply Gap'!P$223</f>
        <v>46.878431669803099</v>
      </c>
      <c r="Q90" s="34">
        <f>AI90*' Demand-Supply Gap'!Q$223</f>
        <v>48.746866377107686</v>
      </c>
      <c r="R90" s="34">
        <f>AJ90*' Demand-Supply Gap'!R$223</f>
        <v>50.60170860961049</v>
      </c>
      <c r="S90" s="34">
        <f>AK90*' Demand-Supply Gap'!S$223</f>
        <v>52.521892384743353</v>
      </c>
      <c r="T90" s="246"/>
      <c r="U90" s="73"/>
      <c r="V90" s="212">
        <v>0.53979999999999984</v>
      </c>
      <c r="W90" s="212">
        <v>0.54078691074014862</v>
      </c>
      <c r="X90" s="212">
        <v>0.54177382148029751</v>
      </c>
      <c r="Y90" s="212">
        <v>0.5427607322204463</v>
      </c>
      <c r="Z90" s="212">
        <v>0.54374764296059508</v>
      </c>
      <c r="AA90" s="212">
        <v>0.54473455370074386</v>
      </c>
      <c r="AB90" s="212">
        <v>0.54572146444089265</v>
      </c>
      <c r="AC90" s="212">
        <v>0.54670837518104154</v>
      </c>
      <c r="AD90" s="212">
        <v>0.54769528592119032</v>
      </c>
      <c r="AE90" s="212">
        <v>0.54868219666133911</v>
      </c>
      <c r="AF90" s="212">
        <v>0.54966910740148789</v>
      </c>
      <c r="AG90" s="212">
        <v>0.55065601814163667</v>
      </c>
      <c r="AH90" s="212">
        <v>0.55164292888178557</v>
      </c>
      <c r="AI90" s="212">
        <v>0.55262983962193435</v>
      </c>
      <c r="AJ90" s="212">
        <v>0.55361675036208313</v>
      </c>
      <c r="AK90" s="212">
        <v>0.55460366110223192</v>
      </c>
    </row>
    <row r="91" spans="1:53" s="28" customFormat="1" ht="15">
      <c r="A91" s="32" t="s">
        <v>42</v>
      </c>
      <c r="B91" s="32" t="s">
        <v>18</v>
      </c>
      <c r="C91" s="95" t="s">
        <v>371</v>
      </c>
      <c r="D91" s="34">
        <f>V91*' Demand-Supply Gap'!D$223</f>
        <v>7.5078083520000014</v>
      </c>
      <c r="E91" s="34">
        <f>W91*' Demand-Supply Gap'!E$223</f>
        <v>6.3779868521466669</v>
      </c>
      <c r="F91" s="34">
        <f>X91*' Demand-Supply Gap'!F$223</f>
        <v>5.8572388717999999</v>
      </c>
      <c r="G91" s="34">
        <f>Y91*' Demand-Supply Gap'!G$223</f>
        <v>5.8114455781200007</v>
      </c>
      <c r="H91" s="34">
        <f>Z91*' Demand-Supply Gap'!H$223</f>
        <v>5.9825276306933342</v>
      </c>
      <c r="I91" s="34">
        <f>AA91*' Demand-Supply Gap'!I$223</f>
        <v>6.1798148333333343</v>
      </c>
      <c r="J91" s="34">
        <f>AB91*' Demand-Supply Gap'!J$223</f>
        <v>6.4682790231000009</v>
      </c>
      <c r="K91" s="34">
        <f>AC91*' Demand-Supply Gap'!K$223</f>
        <v>6.7817406110116449</v>
      </c>
      <c r="L91" s="34">
        <f>AD91*' Demand-Supply Gap'!L$223</f>
        <v>7.0926195412333417</v>
      </c>
      <c r="M91" s="34">
        <f>AE91*' Demand-Supply Gap'!M$223</f>
        <v>7.3757634590335419</v>
      </c>
      <c r="N91" s="34">
        <f>AF91*' Demand-Supply Gap'!N$223</f>
        <v>7.638984175909127</v>
      </c>
      <c r="O91" s="34">
        <f>AG91*' Demand-Supply Gap'!O$223</f>
        <v>7.9118341948527995</v>
      </c>
      <c r="P91" s="34">
        <f>AH91*' Demand-Supply Gap'!P$223</f>
        <v>8.1648462783067508</v>
      </c>
      <c r="Q91" s="34">
        <f>AI91*' Demand-Supply Gap'!Q$223</f>
        <v>8.4051313817901931</v>
      </c>
      <c r="R91" s="34">
        <f>AJ91*' Demand-Supply Gap'!R$223</f>
        <v>8.6368848409244432</v>
      </c>
      <c r="S91" s="34">
        <f>AK91*' Demand-Supply Gap'!S$223</f>
        <v>8.8546060590614815</v>
      </c>
      <c r="T91" s="246"/>
      <c r="U91" s="47"/>
      <c r="V91" s="212">
        <v>0.10560000000000001</v>
      </c>
      <c r="W91" s="212">
        <v>0.10480666666666667</v>
      </c>
      <c r="X91" s="212">
        <v>0.10401333333333335</v>
      </c>
      <c r="Y91" s="212">
        <v>0.10322000000000001</v>
      </c>
      <c r="Z91" s="212">
        <v>0.10242666666666668</v>
      </c>
      <c r="AA91" s="212">
        <v>0.10163333333333334</v>
      </c>
      <c r="AB91" s="212">
        <v>0.1011</v>
      </c>
      <c r="AC91" s="212">
        <v>0.10004666666666667</v>
      </c>
      <c r="AD91" s="212">
        <v>9.9253333333333346E-2</v>
      </c>
      <c r="AE91" s="212">
        <v>9.8460000000000006E-2</v>
      </c>
      <c r="AF91" s="212">
        <v>9.7666666666666679E-2</v>
      </c>
      <c r="AG91" s="212">
        <v>9.6873333333333339E-2</v>
      </c>
      <c r="AH91" s="212">
        <v>9.6080000000000013E-2</v>
      </c>
      <c r="AI91" s="212">
        <v>9.5286666666666686E-2</v>
      </c>
      <c r="AJ91" s="212">
        <v>9.4493333333333346E-2</v>
      </c>
      <c r="AK91" s="212">
        <v>9.35E-2</v>
      </c>
    </row>
    <row r="92" spans="1:53" s="28" customFormat="1" ht="15">
      <c r="A92" s="32" t="s">
        <v>42</v>
      </c>
      <c r="B92" s="32" t="s">
        <v>18</v>
      </c>
      <c r="C92" s="95" t="s">
        <v>372</v>
      </c>
      <c r="D92" s="34">
        <f>V92*' Demand-Supply Gap'!D$223</f>
        <v>25.21087918200001</v>
      </c>
      <c r="E92" s="34">
        <f>W92*' Demand-Supply Gap'!E$223</f>
        <v>21.567325586308126</v>
      </c>
      <c r="F92" s="34">
        <f>X92*' Demand-Supply Gap'!F$223</f>
        <v>19.946570110080209</v>
      </c>
      <c r="G92" s="34">
        <f>Y92*' Demand-Supply Gap'!G$223</f>
        <v>19.931832089776861</v>
      </c>
      <c r="H92" s="34">
        <f>Z92*' Demand-Supply Gap'!H$223</f>
        <v>20.666219432804454</v>
      </c>
      <c r="I92" s="34">
        <f>AA92*' Demand-Supply Gap'!I$223</f>
        <v>21.502600628892939</v>
      </c>
      <c r="J92" s="34">
        <f>AB92*' Demand-Supply Gap'!J$223</f>
        <v>22.596016943285381</v>
      </c>
      <c r="K92" s="34">
        <f>AC92*' Demand-Supply Gap'!K$223</f>
        <v>23.944982458217897</v>
      </c>
      <c r="L92" s="34">
        <f>AD92*' Demand-Supply Gap'!L$223</f>
        <v>25.22896751210483</v>
      </c>
      <c r="M92" s="34">
        <f>AE92*' Demand-Supply Gap'!M$223</f>
        <v>26.433025513915688</v>
      </c>
      <c r="N92" s="34">
        <f>AF92*' Demand-Supply Gap'!N$223</f>
        <v>27.583581310265611</v>
      </c>
      <c r="O92" s="34">
        <f>AG92*' Demand-Supply Gap'!O$223</f>
        <v>28.786965759572027</v>
      </c>
      <c r="P92" s="34">
        <f>AH92*' Demand-Supply Gap'!P$223</f>
        <v>29.936387729520764</v>
      </c>
      <c r="Q92" s="34">
        <f>AI92*' Demand-Supply Gap'!Q$223</f>
        <v>31.056895214482712</v>
      </c>
      <c r="R92" s="34">
        <f>AJ92*' Demand-Supply Gap'!R$223</f>
        <v>32.163461448482032</v>
      </c>
      <c r="S92" s="34">
        <f>AK92*' Demand-Supply Gap'!S$223</f>
        <v>33.325170637066627</v>
      </c>
      <c r="T92" s="246"/>
      <c r="U92" s="47"/>
      <c r="V92" s="212">
        <f>1-SUM(V90:V91)</f>
        <v>0.35460000000000014</v>
      </c>
      <c r="W92" s="212">
        <f t="shared" ref="W92" si="858">1-SUM(W90:W91)</f>
        <v>0.35440642259318467</v>
      </c>
      <c r="X92" s="212">
        <f t="shared" ref="X92" si="859">1-SUM(X90:X91)</f>
        <v>0.35421284518636909</v>
      </c>
      <c r="Y92" s="212">
        <f t="shared" ref="Y92" si="860">1-SUM(Y90:Y91)</f>
        <v>0.35401926777955373</v>
      </c>
      <c r="Z92" s="212">
        <f t="shared" ref="Z92" si="861">1-SUM(Z90:Z91)</f>
        <v>0.35382569037273826</v>
      </c>
      <c r="AA92" s="212">
        <f t="shared" ref="AA92" si="862">1-SUM(AA90:AA91)</f>
        <v>0.35363211296592278</v>
      </c>
      <c r="AB92" s="212">
        <f t="shared" ref="AB92" si="863">1-SUM(AB90:AB91)</f>
        <v>0.35317853555910739</v>
      </c>
      <c r="AC92" s="212">
        <f t="shared" ref="AC92" si="864">1-SUM(AC90:AC91)</f>
        <v>0.35324495815229184</v>
      </c>
      <c r="AD92" s="212">
        <f t="shared" ref="AD92" si="865">1-SUM(AD90:AD91)</f>
        <v>0.35305138074547637</v>
      </c>
      <c r="AE92" s="212">
        <f t="shared" ref="AE92" si="866">1-SUM(AE90:AE91)</f>
        <v>0.3528578033386609</v>
      </c>
      <c r="AF92" s="212">
        <f t="shared" ref="AF92" si="867">1-SUM(AF90:AF91)</f>
        <v>0.35266422593184543</v>
      </c>
      <c r="AG92" s="212">
        <f t="shared" ref="AG92" si="868">1-SUM(AG90:AG91)</f>
        <v>0.35247064852502996</v>
      </c>
      <c r="AH92" s="212">
        <f t="shared" ref="AH92" si="869">1-SUM(AH90:AH91)</f>
        <v>0.35227707111821438</v>
      </c>
      <c r="AI92" s="212">
        <f t="shared" ref="AI92" si="870">1-SUM(AI90:AI91)</f>
        <v>0.35208349371139902</v>
      </c>
      <c r="AJ92" s="212">
        <f t="shared" ref="AJ92" si="871">1-SUM(AJ90:AJ91)</f>
        <v>0.35188991630458355</v>
      </c>
      <c r="AK92" s="212">
        <f t="shared" ref="AK92" si="872">1-SUM(AK90:AK91)</f>
        <v>0.35189633889776806</v>
      </c>
    </row>
    <row r="93" spans="1:53" s="93" customFormat="1" ht="15">
      <c r="A93" s="60" t="s">
        <v>42</v>
      </c>
      <c r="B93" s="60" t="s">
        <v>18</v>
      </c>
      <c r="C93" s="248" t="s">
        <v>60</v>
      </c>
      <c r="D93" s="61">
        <f>SUM(D90:D92)</f>
        <v>71.096670000000003</v>
      </c>
      <c r="E93" s="61">
        <f t="shared" ref="E93" si="873">SUM(E90:E92)</f>
        <v>60.854782</v>
      </c>
      <c r="F93" s="61">
        <f t="shared" ref="F93" si="874">SUM(F90:F92)</f>
        <v>56.312384999999985</v>
      </c>
      <c r="G93" s="61">
        <f t="shared" ref="G93" si="875">SUM(G90:G92)</f>
        <v>56.301546000000002</v>
      </c>
      <c r="H93" s="61">
        <f t="shared" ref="H93" si="876">SUM(H90:H92)</f>
        <v>58.407910999999999</v>
      </c>
      <c r="I93" s="61">
        <f t="shared" ref="I93" si="877">SUM(I90:I92)</f>
        <v>60.805000000000007</v>
      </c>
      <c r="J93" s="61">
        <f t="shared" ref="J93" si="878">SUM(J90:J92)</f>
        <v>63.979021000000017</v>
      </c>
      <c r="K93" s="61">
        <f t="shared" ref="K93" si="879">SUM(K90:K92)</f>
        <v>67.785772749500012</v>
      </c>
      <c r="L93" s="61">
        <f t="shared" ref="L93" si="880">SUM(L90:L92)</f>
        <v>71.459761632522913</v>
      </c>
      <c r="M93" s="61">
        <f t="shared" ref="M93" si="881">SUM(M90:M92)</f>
        <v>74.911268119373773</v>
      </c>
      <c r="N93" s="61">
        <f t="shared" ref="N93" si="882">SUM(N90:N92)</f>
        <v>78.214855043438149</v>
      </c>
      <c r="O93" s="61">
        <f t="shared" ref="O93" si="883">SUM(O90:O92)</f>
        <v>81.671951636358116</v>
      </c>
      <c r="P93" s="61">
        <f t="shared" ref="P93" si="884">SUM(P90:P92)</f>
        <v>84.979665677630607</v>
      </c>
      <c r="Q93" s="61">
        <f t="shared" ref="Q93" si="885">SUM(Q90:Q92)</f>
        <v>88.208892973380586</v>
      </c>
      <c r="R93" s="61">
        <f t="shared" ref="R93" si="886">SUM(R90:R92)</f>
        <v>91.402054899016974</v>
      </c>
      <c r="S93" s="61">
        <f t="shared" ref="S93" si="887">SUM(S90:S92)</f>
        <v>94.701669080871454</v>
      </c>
      <c r="T93" s="247"/>
      <c r="U93" s="249"/>
      <c r="V93" s="250">
        <f>SUM(V90:V92)</f>
        <v>1</v>
      </c>
      <c r="W93" s="250">
        <f t="shared" ref="W93" si="888">SUM(W90:W92)</f>
        <v>1</v>
      </c>
      <c r="X93" s="250">
        <f t="shared" ref="X93" si="889">SUM(X90:X92)</f>
        <v>1</v>
      </c>
      <c r="Y93" s="250">
        <f t="shared" ref="Y93" si="890">SUM(Y90:Y92)</f>
        <v>1</v>
      </c>
      <c r="Z93" s="250">
        <f t="shared" ref="Z93" si="891">SUM(Z90:Z92)</f>
        <v>1</v>
      </c>
      <c r="AA93" s="250">
        <f t="shared" ref="AA93" si="892">SUM(AA90:AA92)</f>
        <v>1</v>
      </c>
      <c r="AB93" s="250">
        <f t="shared" ref="AB93" si="893">SUM(AB90:AB92)</f>
        <v>1</v>
      </c>
      <c r="AC93" s="250">
        <f t="shared" ref="AC93" si="894">SUM(AC90:AC92)</f>
        <v>1</v>
      </c>
      <c r="AD93" s="250">
        <f t="shared" ref="AD93" si="895">SUM(AD90:AD92)</f>
        <v>1</v>
      </c>
      <c r="AE93" s="250">
        <f t="shared" ref="AE93" si="896">SUM(AE90:AE92)</f>
        <v>1</v>
      </c>
      <c r="AF93" s="250">
        <f t="shared" ref="AF93" si="897">SUM(AF90:AF92)</f>
        <v>1</v>
      </c>
      <c r="AG93" s="250">
        <f t="shared" ref="AG93" si="898">SUM(AG90:AG92)</f>
        <v>1</v>
      </c>
      <c r="AH93" s="250">
        <f t="shared" ref="AH93" si="899">SUM(AH90:AH92)</f>
        <v>1</v>
      </c>
      <c r="AI93" s="250">
        <f t="shared" ref="AI93" si="900">SUM(AI90:AI92)</f>
        <v>1</v>
      </c>
      <c r="AJ93" s="250">
        <f t="shared" ref="AJ93" si="901">SUM(AJ90:AJ92)</f>
        <v>1</v>
      </c>
      <c r="AK93" s="250">
        <f t="shared" ref="AK93" si="902">SUM(AK90:AK92)</f>
        <v>1</v>
      </c>
    </row>
    <row r="94" spans="1:53" s="28" customFormat="1" ht="15">
      <c r="A94" s="32" t="s">
        <v>42</v>
      </c>
      <c r="B94" s="32" t="s">
        <v>107</v>
      </c>
      <c r="C94" s="95" t="s">
        <v>370</v>
      </c>
      <c r="D94" s="34">
        <f>V94*' Demand-Supply Gap'!D$232</f>
        <v>5.7061447673999997</v>
      </c>
      <c r="E94" s="34">
        <f>W94*' Demand-Supply Gap'!E$232</f>
        <v>4.0644234940800006</v>
      </c>
      <c r="F94" s="34">
        <f>X94*' Demand-Supply Gap'!F$232</f>
        <v>4.3431338841000002</v>
      </c>
      <c r="G94" s="34">
        <f>Y94*' Demand-Supply Gap'!G$232</f>
        <v>4.5600836643200005</v>
      </c>
      <c r="H94" s="34">
        <f>Z94*' Demand-Supply Gap'!H$232</f>
        <v>4.2449361913200008</v>
      </c>
      <c r="I94" s="34">
        <f>AA94*' Demand-Supply Gap'!I$232</f>
        <v>4.7273919999999992</v>
      </c>
      <c r="J94" s="34">
        <f>AB94*' Demand-Supply Gap'!J$232</f>
        <v>4.9818139652906632</v>
      </c>
      <c r="K94" s="34">
        <f>AC94*' Demand-Supply Gap'!K$232</f>
        <v>5.2271522406796249</v>
      </c>
      <c r="L94" s="34">
        <f>AD94*' Demand-Supply Gap'!L$232</f>
        <v>5.4531846216489415</v>
      </c>
      <c r="M94" s="34">
        <f>AE94*' Demand-Supply Gap'!M$232</f>
        <v>5.6726170221687617</v>
      </c>
      <c r="N94" s="34">
        <f>AF94*' Demand-Supply Gap'!N$232</f>
        <v>5.8946319375305745</v>
      </c>
      <c r="O94" s="34">
        <f>AG94*' Demand-Supply Gap'!O$232</f>
        <v>6.1212038113844844</v>
      </c>
      <c r="P94" s="34">
        <f>AH94*' Demand-Supply Gap'!P$232</f>
        <v>6.345455236590352</v>
      </c>
      <c r="Q94" s="34">
        <f>AI94*' Demand-Supply Gap'!Q$232</f>
        <v>6.5798238320753262</v>
      </c>
      <c r="R94" s="34">
        <f>AJ94*' Demand-Supply Gap'!R$232</f>
        <v>6.8156024398703936</v>
      </c>
      <c r="S94" s="34">
        <f>AK94*' Demand-Supply Gap'!S$232</f>
        <v>7.0550519967114953</v>
      </c>
      <c r="T94" s="246"/>
      <c r="U94" s="73"/>
      <c r="V94" s="212">
        <v>0.60829999999999995</v>
      </c>
      <c r="W94" s="212">
        <v>0.61088000000000009</v>
      </c>
      <c r="X94" s="212">
        <v>0.60990000000000011</v>
      </c>
      <c r="Y94" s="212">
        <v>0.61443999999999999</v>
      </c>
      <c r="Z94" s="212">
        <v>0.61028000000000004</v>
      </c>
      <c r="AA94" s="212">
        <v>0.60919999999999996</v>
      </c>
      <c r="AB94" s="212">
        <v>0.61135733333333298</v>
      </c>
      <c r="AC94" s="212">
        <v>0.61179276190476195</v>
      </c>
      <c r="AD94" s="212">
        <v>0.61222819047619004</v>
      </c>
      <c r="AE94" s="212">
        <v>0.6126636190476189</v>
      </c>
      <c r="AF94" s="212">
        <v>0.61309904761904799</v>
      </c>
      <c r="AG94" s="212">
        <v>0.61353447619047596</v>
      </c>
      <c r="AH94" s="212">
        <v>0.61396990476190505</v>
      </c>
      <c r="AI94" s="212">
        <v>0.61440533333333291</v>
      </c>
      <c r="AJ94" s="212">
        <v>0.614840761904762</v>
      </c>
      <c r="AK94" s="212">
        <v>0.61527619047618998</v>
      </c>
    </row>
    <row r="95" spans="1:53" s="28" customFormat="1" ht="15">
      <c r="A95" s="32" t="s">
        <v>42</v>
      </c>
      <c r="B95" s="32" t="s">
        <v>107</v>
      </c>
      <c r="C95" s="95" t="s">
        <v>371</v>
      </c>
      <c r="D95" s="34">
        <f>V95*' Demand-Supply Gap'!D$232</f>
        <v>0.80765915580000036</v>
      </c>
      <c r="E95" s="34">
        <f>W95*' Demand-Supply Gap'!E$232</f>
        <v>0.57072787997999996</v>
      </c>
      <c r="F95" s="34">
        <f>X95*' Demand-Supply Gap'!F$232</f>
        <v>0.63377425099999996</v>
      </c>
      <c r="G95" s="34">
        <f>Y95*' Demand-Supply Gap'!G$232</f>
        <v>0.60218278192000019</v>
      </c>
      <c r="H95" s="34">
        <f>Z95*' Demand-Supply Gap'!H$232</f>
        <v>0.56216120958000027</v>
      </c>
      <c r="I95" s="34">
        <f>AA95*' Demand-Supply Gap'!I$232</f>
        <v>0.6557200000000003</v>
      </c>
      <c r="J95" s="34">
        <f>AB95*' Demand-Supply Gap'!J$232</f>
        <v>0.66235424334933624</v>
      </c>
      <c r="K95" s="34">
        <f>AC95*' Demand-Supply Gap'!K$232</f>
        <v>0.68770670049512705</v>
      </c>
      <c r="L95" s="34">
        <f>AD95*' Demand-Supply Gap'!L$232</f>
        <v>0.70987471335411967</v>
      </c>
      <c r="M95" s="34">
        <f>AE95*' Demand-Supply Gap'!M$232</f>
        <v>0.73057639150402187</v>
      </c>
      <c r="N95" s="34">
        <f>AF95*' Demand-Supply Gap'!N$232</f>
        <v>0.75101035838594044</v>
      </c>
      <c r="O95" s="34">
        <f>AG95*' Demand-Supply Gap'!O$232</f>
        <v>0.77141600206625094</v>
      </c>
      <c r="P95" s="34">
        <f>AH95*' Demand-Supply Gap'!P$232</f>
        <v>0.79091851236835198</v>
      </c>
      <c r="Q95" s="34">
        <f>AI95*' Demand-Supply Gap'!Q$232</f>
        <v>0.81106191240899095</v>
      </c>
      <c r="R95" s="34">
        <f>AJ95*' Demand-Supply Gap'!R$232</f>
        <v>0.83074441188868042</v>
      </c>
      <c r="S95" s="34">
        <f>AK95*' Demand-Supply Gap'!S$232</f>
        <v>0.85023401539837928</v>
      </c>
      <c r="T95" s="246"/>
      <c r="U95" s="73"/>
      <c r="V95" s="212">
        <v>8.6100000000000038E-2</v>
      </c>
      <c r="W95" s="212">
        <v>8.5779999999999995E-2</v>
      </c>
      <c r="X95" s="212">
        <v>8.8999999999999996E-2</v>
      </c>
      <c r="Y95" s="212">
        <v>8.1140000000000018E-2</v>
      </c>
      <c r="Z95" s="212">
        <v>8.0820000000000031E-2</v>
      </c>
      <c r="AA95" s="212">
        <v>8.4500000000000047E-2</v>
      </c>
      <c r="AB95" s="212">
        <v>8.1282666666667031E-2</v>
      </c>
      <c r="AC95" s="212">
        <v>8.0490095238095E-2</v>
      </c>
      <c r="AD95" s="212">
        <v>7.9697523809524023E-2</v>
      </c>
      <c r="AE95" s="212">
        <v>7.8904952380952048E-2</v>
      </c>
      <c r="AF95" s="212">
        <v>7.8112380952381016E-2</v>
      </c>
      <c r="AG95" s="212">
        <v>7.731980952381004E-2</v>
      </c>
      <c r="AH95" s="212">
        <v>7.6527238095238009E-2</v>
      </c>
      <c r="AI95" s="212">
        <v>7.5734666666667033E-2</v>
      </c>
      <c r="AJ95" s="212">
        <v>7.4942095238095002E-2</v>
      </c>
      <c r="AK95" s="212">
        <v>7.4149523809524026E-2</v>
      </c>
    </row>
    <row r="96" spans="1:53" s="28" customFormat="1" ht="15">
      <c r="A96" s="32" t="s">
        <v>42</v>
      </c>
      <c r="B96" s="32" t="s">
        <v>107</v>
      </c>
      <c r="C96" s="95" t="s">
        <v>372</v>
      </c>
      <c r="D96" s="34">
        <f>V96*' Demand-Supply Gap'!D$232</f>
        <v>2.8666740767999999</v>
      </c>
      <c r="E96" s="34">
        <f>W96*' Demand-Supply Gap'!E$232</f>
        <v>2.0182396259399997</v>
      </c>
      <c r="F96" s="34">
        <f>X96*' Demand-Supply Gap'!F$232</f>
        <v>2.1441508648999994</v>
      </c>
      <c r="G96" s="34">
        <f>Y96*' Demand-Supply Gap'!G$232</f>
        <v>2.2592615537600005</v>
      </c>
      <c r="H96" s="34">
        <f>Z96*' Demand-Supply Gap'!H$232</f>
        <v>2.1486215990999997</v>
      </c>
      <c r="I96" s="34">
        <f>AA96*' Demand-Supply Gap'!I$232</f>
        <v>2.3768880000000001</v>
      </c>
      <c r="J96" s="34">
        <f>AB96*' Demand-Supply Gap'!J$232</f>
        <v>2.5046077913599998</v>
      </c>
      <c r="K96" s="34">
        <f>AC96*' Demand-Supply Gap'!K$232</f>
        <v>2.6291326948252469</v>
      </c>
      <c r="L96" s="34">
        <f>AD96*' Demand-Supply Gap'!L$232</f>
        <v>2.7440519455269388</v>
      </c>
      <c r="M96" s="34">
        <f>AE96*' Demand-Supply Gap'!M$232</f>
        <v>2.8557487624381515</v>
      </c>
      <c r="N96" s="34">
        <f>AF96*' Demand-Supply Gap'!N$232</f>
        <v>2.9688432597570795</v>
      </c>
      <c r="O96" s="34">
        <f>AG96*' Demand-Supply Gap'!O$232</f>
        <v>3.0843318476717525</v>
      </c>
      <c r="P96" s="34">
        <f>AH96*' Demand-Supply Gap'!P$232</f>
        <v>3.1987504767980828</v>
      </c>
      <c r="Q96" s="34">
        <f>AI96*' Demand-Supply Gap'!Q$232</f>
        <v>3.3183699782448648</v>
      </c>
      <c r="R96" s="34">
        <f>AJ96*' Demand-Supply Gap'!R$232</f>
        <v>3.4388037468379022</v>
      </c>
      <c r="S96" s="34">
        <f>AK96*' Demand-Supply Gap'!S$232</f>
        <v>3.5611937670788389</v>
      </c>
      <c r="T96" s="246"/>
      <c r="U96" s="47"/>
      <c r="V96" s="212">
        <f>1-SUM(V94:V95)</f>
        <v>0.30559999999999998</v>
      </c>
      <c r="W96" s="212">
        <f t="shared" ref="W96" si="903">1-SUM(W94:W95)</f>
        <v>0.30333999999999994</v>
      </c>
      <c r="X96" s="212">
        <f t="shared" ref="X96" si="904">1-SUM(X94:X95)</f>
        <v>0.30109999999999992</v>
      </c>
      <c r="Y96" s="212">
        <f t="shared" ref="Y96" si="905">1-SUM(Y94:Y95)</f>
        <v>0.30442000000000002</v>
      </c>
      <c r="Z96" s="212">
        <f t="shared" ref="Z96" si="906">1-SUM(Z94:Z95)</f>
        <v>0.30889999999999995</v>
      </c>
      <c r="AA96" s="212">
        <f t="shared" ref="AA96" si="907">1-SUM(AA94:AA95)</f>
        <v>0.30630000000000002</v>
      </c>
      <c r="AB96" s="212">
        <f t="shared" ref="AB96" si="908">1-SUM(AB94:AB95)</f>
        <v>0.30735999999999997</v>
      </c>
      <c r="AC96" s="212">
        <f t="shared" ref="AC96" si="909">1-SUM(AC94:AC95)</f>
        <v>0.30771714285714302</v>
      </c>
      <c r="AD96" s="212">
        <f t="shared" ref="AD96" si="910">1-SUM(AD94:AD95)</f>
        <v>0.30807428571428597</v>
      </c>
      <c r="AE96" s="212">
        <f t="shared" ref="AE96" si="911">1-SUM(AE94:AE95)</f>
        <v>0.30843142857142902</v>
      </c>
      <c r="AF96" s="212">
        <f t="shared" ref="AF96" si="912">1-SUM(AF94:AF95)</f>
        <v>0.30878857142857097</v>
      </c>
      <c r="AG96" s="212">
        <f t="shared" ref="AG96" si="913">1-SUM(AG94:AG95)</f>
        <v>0.30914571428571402</v>
      </c>
      <c r="AH96" s="212">
        <f t="shared" ref="AH96" si="914">1-SUM(AH94:AH95)</f>
        <v>0.30950285714285697</v>
      </c>
      <c r="AI96" s="212">
        <f t="shared" ref="AI96" si="915">1-SUM(AI94:AI95)</f>
        <v>0.30986000000000002</v>
      </c>
      <c r="AJ96" s="212">
        <f t="shared" ref="AJ96" si="916">1-SUM(AJ94:AJ95)</f>
        <v>0.31021714285714297</v>
      </c>
      <c r="AK96" s="212">
        <f t="shared" ref="AK96" si="917">1-SUM(AK94:AK95)</f>
        <v>0.31057428571428602</v>
      </c>
    </row>
    <row r="97" spans="1:53" s="93" customFormat="1" ht="15">
      <c r="A97" s="60" t="s">
        <v>42</v>
      </c>
      <c r="B97" s="60" t="s">
        <v>107</v>
      </c>
      <c r="C97" s="248" t="s">
        <v>60</v>
      </c>
      <c r="D97" s="61">
        <f>SUM(D94:D96)</f>
        <v>9.3804780000000001</v>
      </c>
      <c r="E97" s="61">
        <f t="shared" ref="E97" si="918">SUM(E94:E96)</f>
        <v>6.6533910000000001</v>
      </c>
      <c r="F97" s="61">
        <f t="shared" ref="F97" si="919">SUM(F94:F96)</f>
        <v>7.1210589999999998</v>
      </c>
      <c r="G97" s="61">
        <f t="shared" ref="G97" si="920">SUM(G94:G96)</f>
        <v>7.4215280000000003</v>
      </c>
      <c r="H97" s="61">
        <f t="shared" ref="H97" si="921">SUM(H94:H96)</f>
        <v>6.9557190000000002</v>
      </c>
      <c r="I97" s="61">
        <f t="shared" ref="I97" si="922">SUM(I94:I96)</f>
        <v>7.76</v>
      </c>
      <c r="J97" s="61">
        <f t="shared" ref="J97" si="923">SUM(J94:J96)</f>
        <v>8.148775999999998</v>
      </c>
      <c r="K97" s="61">
        <f t="shared" ref="K97" si="924">SUM(K94:K96)</f>
        <v>8.5439916359999994</v>
      </c>
      <c r="L97" s="61">
        <f t="shared" ref="L97" si="925">SUM(L94:L96)</f>
        <v>8.9071112805299997</v>
      </c>
      <c r="M97" s="61">
        <f t="shared" ref="M97" si="926">SUM(M94:M96)</f>
        <v>9.258942176110935</v>
      </c>
      <c r="N97" s="61">
        <f t="shared" ref="N97" si="927">SUM(N94:N96)</f>
        <v>9.6144855556735944</v>
      </c>
      <c r="O97" s="61">
        <f t="shared" ref="O97" si="928">SUM(O94:O96)</f>
        <v>9.976951661122488</v>
      </c>
      <c r="P97" s="61">
        <f t="shared" ref="P97" si="929">SUM(P94:P96)</f>
        <v>10.335124225756786</v>
      </c>
      <c r="Q97" s="61">
        <f t="shared" ref="Q97" si="930">SUM(Q94:Q96)</f>
        <v>10.709255722729182</v>
      </c>
      <c r="R97" s="61">
        <f t="shared" ref="R97" si="931">SUM(R94:R96)</f>
        <v>11.085150598596977</v>
      </c>
      <c r="S97" s="61">
        <f t="shared" ref="S97" si="932">SUM(S94:S96)</f>
        <v>11.466479779188713</v>
      </c>
      <c r="T97" s="247"/>
      <c r="U97" s="249"/>
      <c r="V97" s="250">
        <f>SUM(V94:V96)</f>
        <v>1</v>
      </c>
      <c r="W97" s="250">
        <f t="shared" ref="W97" si="933">SUM(W94:W96)</f>
        <v>1</v>
      </c>
      <c r="X97" s="250">
        <f t="shared" ref="X97" si="934">SUM(X94:X96)</f>
        <v>1</v>
      </c>
      <c r="Y97" s="250">
        <f t="shared" ref="Y97" si="935">SUM(Y94:Y96)</f>
        <v>1</v>
      </c>
      <c r="Z97" s="250">
        <f t="shared" ref="Z97" si="936">SUM(Z94:Z96)</f>
        <v>1</v>
      </c>
      <c r="AA97" s="250">
        <f t="shared" ref="AA97" si="937">SUM(AA94:AA96)</f>
        <v>1</v>
      </c>
      <c r="AB97" s="250">
        <f t="shared" ref="AB97" si="938">SUM(AB94:AB96)</f>
        <v>1</v>
      </c>
      <c r="AC97" s="250">
        <f t="shared" ref="AC97" si="939">SUM(AC94:AC96)</f>
        <v>1</v>
      </c>
      <c r="AD97" s="250">
        <f t="shared" ref="AD97" si="940">SUM(AD94:AD96)</f>
        <v>1</v>
      </c>
      <c r="AE97" s="250">
        <f t="shared" ref="AE97" si="941">SUM(AE94:AE96)</f>
        <v>1</v>
      </c>
      <c r="AF97" s="250">
        <f t="shared" ref="AF97" si="942">SUM(AF94:AF96)</f>
        <v>1</v>
      </c>
      <c r="AG97" s="250">
        <f t="shared" ref="AG97" si="943">SUM(AG94:AG96)</f>
        <v>1</v>
      </c>
      <c r="AH97" s="250">
        <f t="shared" ref="AH97" si="944">SUM(AH94:AH96)</f>
        <v>1</v>
      </c>
      <c r="AI97" s="250">
        <f t="shared" ref="AI97" si="945">SUM(AI94:AI96)</f>
        <v>1</v>
      </c>
      <c r="AJ97" s="250">
        <f t="shared" ref="AJ97" si="946">SUM(AJ94:AJ96)</f>
        <v>1</v>
      </c>
      <c r="AK97" s="250">
        <f t="shared" ref="AK97" si="947">SUM(AK94:AK96)</f>
        <v>1</v>
      </c>
    </row>
    <row r="98" spans="1:53" s="28" customFormat="1" ht="15">
      <c r="A98" s="32" t="s">
        <v>42</v>
      </c>
      <c r="B98" s="32" t="s">
        <v>62</v>
      </c>
      <c r="C98" s="95" t="s">
        <v>370</v>
      </c>
      <c r="D98" s="34">
        <f>V98*' Demand-Supply Gap'!D$241</f>
        <v>47.991298965908598</v>
      </c>
      <c r="E98" s="34">
        <f>W98*' Demand-Supply Gap'!E$241</f>
        <v>50.826598636393733</v>
      </c>
      <c r="F98" s="34">
        <f>X98*' Demand-Supply Gap'!F$241</f>
        <v>55.694248693050248</v>
      </c>
      <c r="G98" s="34">
        <f>Y98*' Demand-Supply Gap'!G$241</f>
        <v>66.271619591208832</v>
      </c>
      <c r="H98" s="34">
        <f>Z98*' Demand-Supply Gap'!H$241</f>
        <v>58.749941223388305</v>
      </c>
      <c r="I98" s="34">
        <f>AA98*' Demand-Supply Gap'!I$241</f>
        <v>41.433248505573033</v>
      </c>
      <c r="J98" s="34">
        <f>AB98*' Demand-Supply Gap'!J$241</f>
        <v>43.182261741923817</v>
      </c>
      <c r="K98" s="34">
        <f>AC98*' Demand-Supply Gap'!K$241</f>
        <v>45.176991381286058</v>
      </c>
      <c r="L98" s="34">
        <f>AD98*' Demand-Supply Gap'!L$241</f>
        <v>47.000314893403697</v>
      </c>
      <c r="M98" s="34">
        <f>AE98*' Demand-Supply Gap'!M$241</f>
        <v>48.930015656196304</v>
      </c>
      <c r="N98" s="34">
        <f>AF98*' Demand-Supply Gap'!N$241</f>
        <v>50.615219240123182</v>
      </c>
      <c r="O98" s="34">
        <f>AG98*' Demand-Supply Gap'!O$241</f>
        <v>52.206148136022762</v>
      </c>
      <c r="P98" s="34">
        <f>AH98*' Demand-Supply Gap'!P$241</f>
        <v>53.721364514882289</v>
      </c>
      <c r="Q98" s="34">
        <f>AI98*' Demand-Supply Gap'!Q$241</f>
        <v>55.194250033376633</v>
      </c>
      <c r="R98" s="34">
        <f>AJ98*' Demand-Supply Gap'!R$241</f>
        <v>56.856622946081586</v>
      </c>
      <c r="S98" s="34">
        <f>AK98*' Demand-Supply Gap'!S$241</f>
        <v>58.699874807084583</v>
      </c>
      <c r="T98" s="246"/>
      <c r="U98" s="73"/>
      <c r="V98" s="212">
        <v>0.59619789544619994</v>
      </c>
      <c r="W98" s="212">
        <v>0.59376546405354991</v>
      </c>
      <c r="X98" s="212">
        <v>0.61134191589106301</v>
      </c>
      <c r="Y98" s="212">
        <v>0.60891836772857499</v>
      </c>
      <c r="Z98" s="212">
        <v>0.60649581956608789</v>
      </c>
      <c r="AA98" s="212">
        <v>0.60407127140360184</v>
      </c>
      <c r="AB98" s="212">
        <v>0.60564772324111482</v>
      </c>
      <c r="AC98" s="212">
        <v>0.60779335129858092</v>
      </c>
      <c r="AD98" s="212">
        <v>0.60894031564714801</v>
      </c>
      <c r="AE98" s="212">
        <v>0.61008727999571499</v>
      </c>
      <c r="AF98" s="212">
        <v>0.61123424434428208</v>
      </c>
      <c r="AG98" s="212">
        <v>0.61238120869284896</v>
      </c>
      <c r="AH98" s="212">
        <v>0.61352817304141594</v>
      </c>
      <c r="AI98" s="212">
        <v>0.61467513738998303</v>
      </c>
      <c r="AJ98" s="212">
        <v>0.61582210173855001</v>
      </c>
      <c r="AK98" s="212">
        <v>0.61696906608711699</v>
      </c>
    </row>
    <row r="99" spans="1:53" s="28" customFormat="1" ht="15">
      <c r="A99" s="32" t="s">
        <v>42</v>
      </c>
      <c r="B99" s="32" t="s">
        <v>62</v>
      </c>
      <c r="C99" s="95" t="s">
        <v>371</v>
      </c>
      <c r="D99" s="34">
        <f>V99*' Demand-Supply Gap'!D$241</f>
        <v>5.6360833360841278</v>
      </c>
      <c r="E99" s="34">
        <f>W99*' Demand-Supply Gap'!E$241</f>
        <v>6.0874438323536646</v>
      </c>
      <c r="F99" s="34">
        <f>X99*' Demand-Supply Gap'!F$241</f>
        <v>5.689469630082935</v>
      </c>
      <c r="G99" s="34">
        <f>Y99*' Demand-Supply Gap'!G$241</f>
        <v>6.9424934681694612</v>
      </c>
      <c r="H99" s="34">
        <f>Z99*' Demand-Supply Gap'!H$241</f>
        <v>6.308562036280418</v>
      </c>
      <c r="I99" s="34">
        <f>AA99*' Demand-Supply Gap'!I$241</f>
        <v>4.5587473855035068</v>
      </c>
      <c r="J99" s="34">
        <f>AB99*' Demand-Supply Gap'!J$241</f>
        <v>4.5489677990043758</v>
      </c>
      <c r="K99" s="34">
        <f>AC99*' Demand-Supply Gap'!K$241</f>
        <v>4.8153439523331318</v>
      </c>
      <c r="L99" s="34">
        <f>AD99*' Demand-Supply Gap'!L$241</f>
        <v>4.9636541054160128</v>
      </c>
      <c r="M99" s="34">
        <f>AE99*' Demand-Supply Gap'!M$241</f>
        <v>5.1197029032128212</v>
      </c>
      <c r="N99" s="34">
        <f>AF99*' Demand-Supply Gap'!N$241</f>
        <v>5.2468271923162151</v>
      </c>
      <c r="O99" s="34">
        <f>AG99*' Demand-Supply Gap'!O$241</f>
        <v>5.3611841906086193</v>
      </c>
      <c r="P99" s="34">
        <f>AH99*' Demand-Supply Gap'!P$241</f>
        <v>5.4649523769480117</v>
      </c>
      <c r="Q99" s="34">
        <f>AI99*' Demand-Supply Gap'!Q$241</f>
        <v>5.5617299997508187</v>
      </c>
      <c r="R99" s="34">
        <f>AJ99*' Demand-Supply Gap'!R$241</f>
        <v>5.674791404643206</v>
      </c>
      <c r="S99" s="34">
        <f>AK99*' Demand-Supply Gap'!S$241</f>
        <v>5.8027578902606649</v>
      </c>
      <c r="T99" s="246"/>
      <c r="U99" s="73"/>
      <c r="V99" s="212">
        <v>7.0017296800400058E-2</v>
      </c>
      <c r="W99" s="212">
        <v>7.1114613391211029E-2</v>
      </c>
      <c r="X99" s="212">
        <v>6.2451893071195058E-2</v>
      </c>
      <c r="Y99" s="212">
        <v>6.3789172751179041E-2</v>
      </c>
      <c r="Z99" s="212">
        <v>6.512545243116305E-2</v>
      </c>
      <c r="AA99" s="212">
        <v>6.6463732111146062E-2</v>
      </c>
      <c r="AB99" s="212">
        <v>6.3801011791130041E-2</v>
      </c>
      <c r="AC99" s="212">
        <v>6.4783730588493044E-2</v>
      </c>
      <c r="AD99" s="212">
        <v>6.430954993749402E-2</v>
      </c>
      <c r="AE99" s="212">
        <v>6.3835369286495053E-2</v>
      </c>
      <c r="AF99" s="212">
        <v>6.336118863549603E-2</v>
      </c>
      <c r="AG99" s="212">
        <v>6.2887007984497062E-2</v>
      </c>
      <c r="AH99" s="212">
        <v>6.2412827333498039E-2</v>
      </c>
      <c r="AI99" s="212">
        <v>6.1938646682499016E-2</v>
      </c>
      <c r="AJ99" s="212">
        <v>6.1464466031500048E-2</v>
      </c>
      <c r="AK99" s="212">
        <v>6.0990285380501025E-2</v>
      </c>
    </row>
    <row r="100" spans="1:53" s="28" customFormat="1" ht="15">
      <c r="A100" s="32" t="s">
        <v>42</v>
      </c>
      <c r="B100" s="32" t="s">
        <v>62</v>
      </c>
      <c r="C100" s="95" t="s">
        <v>372</v>
      </c>
      <c r="D100" s="34">
        <f>V100*' Demand-Supply Gap'!D$241</f>
        <v>26.868203698007278</v>
      </c>
      <c r="E100" s="34">
        <f>W100*' Demand-Supply Gap'!E$241</f>
        <v>28.686420531252605</v>
      </c>
      <c r="F100" s="34">
        <f>X100*' Demand-Supply Gap'!F$241</f>
        <v>29.717917676866833</v>
      </c>
      <c r="G100" s="34">
        <f>Y100*' Demand-Supply Gap'!G$241</f>
        <v>35.620868940621698</v>
      </c>
      <c r="H100" s="34">
        <f>Z100*' Demand-Supply Gap'!H$241</f>
        <v>31.809338740331267</v>
      </c>
      <c r="I100" s="34">
        <f>AA100*' Demand-Supply Gap'!I$241</f>
        <v>22.59800410892343</v>
      </c>
      <c r="J100" s="34">
        <f>AB100*' Demand-Supply Gap'!J$241</f>
        <v>23.568075459071778</v>
      </c>
      <c r="K100" s="34">
        <f>AC100*' Demand-Supply Gap'!K$241</f>
        <v>24.337190128880778</v>
      </c>
      <c r="L100" s="34">
        <f>AD100*' Demand-Supply Gap'!L$241</f>
        <v>25.219810241440257</v>
      </c>
      <c r="M100" s="34">
        <f>AE100*' Demand-Supply Gap'!M$241</f>
        <v>26.151946449145008</v>
      </c>
      <c r="N100" s="34">
        <f>AF100*' Demand-Supply Gap'!N$241</f>
        <v>26.946172688892748</v>
      </c>
      <c r="O100" s="34">
        <f>AG100*' Demand-Supply Gap'!O$241</f>
        <v>27.683729258780055</v>
      </c>
      <c r="P100" s="34">
        <f>AH100*' Demand-Supply Gap'!P$241</f>
        <v>28.375048462545777</v>
      </c>
      <c r="Q100" s="34">
        <f>AI100*' Demand-Supply Gap'!Q$241</f>
        <v>29.038200137785214</v>
      </c>
      <c r="R100" s="34">
        <f>AJ100*' Demand-Supply Gap'!R$241</f>
        <v>29.794961701007622</v>
      </c>
      <c r="S100" s="34">
        <f>AK100*' Demand-Supply Gap'!S$241</f>
        <v>30.639697823964994</v>
      </c>
      <c r="T100" s="246"/>
      <c r="U100" s="47"/>
      <c r="V100" s="212">
        <f>1-SUM(V98:V99)</f>
        <v>0.33378480775340003</v>
      </c>
      <c r="W100" s="212">
        <f t="shared" ref="W100" si="948">1-SUM(W98:W99)</f>
        <v>0.33511992255523904</v>
      </c>
      <c r="X100" s="212">
        <f t="shared" ref="X100" si="949">1-SUM(X98:X99)</f>
        <v>0.32620619103774195</v>
      </c>
      <c r="Y100" s="212">
        <f t="shared" ref="Y100" si="950">1-SUM(Y98:Y99)</f>
        <v>0.32729245952024599</v>
      </c>
      <c r="Z100" s="212">
        <f t="shared" ref="Z100" si="951">1-SUM(Z98:Z99)</f>
        <v>0.32837872800274903</v>
      </c>
      <c r="AA100" s="212">
        <f t="shared" ref="AA100" si="952">1-SUM(AA98:AA99)</f>
        <v>0.32946499648525207</v>
      </c>
      <c r="AB100" s="212">
        <f t="shared" ref="AB100" si="953">1-SUM(AB98:AB99)</f>
        <v>0.33055126496775511</v>
      </c>
      <c r="AC100" s="212">
        <f t="shared" ref="AC100" si="954">1-SUM(AC98:AC99)</f>
        <v>0.32742291811292601</v>
      </c>
      <c r="AD100" s="212">
        <f t="shared" ref="AD100" si="955">1-SUM(AD98:AD99)</f>
        <v>0.32675013441535794</v>
      </c>
      <c r="AE100" s="212">
        <f t="shared" ref="AE100" si="956">1-SUM(AE98:AE99)</f>
        <v>0.32607735071778998</v>
      </c>
      <c r="AF100" s="212">
        <f t="shared" ref="AF100" si="957">1-SUM(AF98:AF99)</f>
        <v>0.32540456702022191</v>
      </c>
      <c r="AG100" s="212">
        <f t="shared" ref="AG100" si="958">1-SUM(AG98:AG99)</f>
        <v>0.32473178332265396</v>
      </c>
      <c r="AH100" s="212">
        <f t="shared" ref="AH100" si="959">1-SUM(AH98:AH99)</f>
        <v>0.324058999625086</v>
      </c>
      <c r="AI100" s="212">
        <f t="shared" ref="AI100" si="960">1-SUM(AI98:AI99)</f>
        <v>0.32338621592751793</v>
      </c>
      <c r="AJ100" s="212">
        <f t="shared" ref="AJ100" si="961">1-SUM(AJ98:AJ99)</f>
        <v>0.32271343222994997</v>
      </c>
      <c r="AK100" s="212">
        <f t="shared" ref="AK100" si="962">1-SUM(AK98:AK99)</f>
        <v>0.32204064853238201</v>
      </c>
    </row>
    <row r="101" spans="1:53" s="93" customFormat="1" ht="15">
      <c r="A101" s="60" t="s">
        <v>42</v>
      </c>
      <c r="B101" s="60" t="s">
        <v>62</v>
      </c>
      <c r="C101" s="248" t="s">
        <v>60</v>
      </c>
      <c r="D101" s="61">
        <f>SUM(D98:D100)</f>
        <v>80.495586000000003</v>
      </c>
      <c r="E101" s="61">
        <f t="shared" ref="E101" si="963">SUM(E98:E100)</f>
        <v>85.600463000000005</v>
      </c>
      <c r="F101" s="61">
        <f t="shared" ref="F101" si="964">SUM(F98:F100)</f>
        <v>91.101636000000013</v>
      </c>
      <c r="G101" s="61">
        <f t="shared" ref="G101" si="965">SUM(G98:G100)</f>
        <v>108.834982</v>
      </c>
      <c r="H101" s="61">
        <f t="shared" ref="H101" si="966">SUM(H98:H100)</f>
        <v>96.867841999999996</v>
      </c>
      <c r="I101" s="61">
        <f t="shared" ref="I101" si="967">SUM(I98:I100)</f>
        <v>68.589999999999975</v>
      </c>
      <c r="J101" s="61">
        <f t="shared" ref="J101" si="968">SUM(J98:J100)</f>
        <v>71.299304999999976</v>
      </c>
      <c r="K101" s="61">
        <f t="shared" ref="K101" si="969">SUM(K98:K100)</f>
        <v>74.329525462499959</v>
      </c>
      <c r="L101" s="61">
        <f t="shared" ref="L101" si="970">SUM(L98:L100)</f>
        <v>77.183779240259966</v>
      </c>
      <c r="M101" s="61">
        <f t="shared" ref="M101" si="971">SUM(M98:M100)</f>
        <v>80.20166500855413</v>
      </c>
      <c r="N101" s="61">
        <f t="shared" ref="N101" si="972">SUM(N98:N100)</f>
        <v>82.808219121332144</v>
      </c>
      <c r="O101" s="61">
        <f t="shared" ref="O101" si="973">SUM(O98:O100)</f>
        <v>85.251061585411435</v>
      </c>
      <c r="P101" s="61">
        <f t="shared" ref="P101" si="974">SUM(P98:P100)</f>
        <v>87.561365354376079</v>
      </c>
      <c r="Q101" s="61">
        <f t="shared" ref="Q101" si="975">SUM(Q98:Q100)</f>
        <v>89.794180170912668</v>
      </c>
      <c r="R101" s="61">
        <f t="shared" ref="R101" si="976">SUM(R98:R100)</f>
        <v>92.32637605173241</v>
      </c>
      <c r="S101" s="61">
        <f t="shared" ref="S101" si="977">SUM(S98:S100)</f>
        <v>95.142330521310242</v>
      </c>
      <c r="T101" s="247"/>
      <c r="U101" s="249"/>
      <c r="V101" s="250">
        <f>SUM(V98:V100)</f>
        <v>1</v>
      </c>
      <c r="W101" s="250">
        <f t="shared" ref="W101" si="978">SUM(W98:W100)</f>
        <v>1</v>
      </c>
      <c r="X101" s="250">
        <f t="shared" ref="X101" si="979">SUM(X98:X100)</f>
        <v>1</v>
      </c>
      <c r="Y101" s="250">
        <f t="shared" ref="Y101" si="980">SUM(Y98:Y100)</f>
        <v>1</v>
      </c>
      <c r="Z101" s="250">
        <f t="shared" ref="Z101" si="981">SUM(Z98:Z100)</f>
        <v>1</v>
      </c>
      <c r="AA101" s="250">
        <f t="shared" ref="AA101" si="982">SUM(AA98:AA100)</f>
        <v>1</v>
      </c>
      <c r="AB101" s="250">
        <f t="shared" ref="AB101" si="983">SUM(AB98:AB100)</f>
        <v>1</v>
      </c>
      <c r="AC101" s="250">
        <f t="shared" ref="AC101" si="984">SUM(AC98:AC100)</f>
        <v>1</v>
      </c>
      <c r="AD101" s="250">
        <f t="shared" ref="AD101" si="985">SUM(AD98:AD100)</f>
        <v>1</v>
      </c>
      <c r="AE101" s="250">
        <f t="shared" ref="AE101" si="986">SUM(AE98:AE100)</f>
        <v>1</v>
      </c>
      <c r="AF101" s="250">
        <f t="shared" ref="AF101" si="987">SUM(AF98:AF100)</f>
        <v>1</v>
      </c>
      <c r="AG101" s="250">
        <f t="shared" ref="AG101" si="988">SUM(AG98:AG100)</f>
        <v>1</v>
      </c>
      <c r="AH101" s="250">
        <f t="shared" ref="AH101" si="989">SUM(AH98:AH100)</f>
        <v>1</v>
      </c>
      <c r="AI101" s="250">
        <f t="shared" ref="AI101" si="990">SUM(AI98:AI100)</f>
        <v>1</v>
      </c>
      <c r="AJ101" s="250">
        <f t="shared" ref="AJ101" si="991">SUM(AJ98:AJ100)</f>
        <v>1</v>
      </c>
      <c r="AK101" s="250">
        <f t="shared" ref="AK101" si="992">SUM(AK98:AK100)</f>
        <v>1</v>
      </c>
    </row>
    <row r="102" spans="1:53" s="28" customFormat="1" ht="15">
      <c r="A102" s="292" t="s">
        <v>42</v>
      </c>
      <c r="B102" s="293" t="s">
        <v>42</v>
      </c>
      <c r="C102" s="205" t="s">
        <v>370</v>
      </c>
      <c r="D102" s="294">
        <f>ROUND(' Demand-Supply Gap'!D$250*'Demand By Grade'!V102,2)</f>
        <v>45.52</v>
      </c>
      <c r="E102" s="294">
        <f>ROUND(' Demand-Supply Gap'!E$250*'Demand By Grade'!W102,2)</f>
        <v>48.58</v>
      </c>
      <c r="F102" s="294">
        <f>ROUND(' Demand-Supply Gap'!F$250*'Demand By Grade'!X102,2)</f>
        <v>48.07</v>
      </c>
      <c r="G102" s="294">
        <f>ROUND(' Demand-Supply Gap'!G$250*'Demand By Grade'!Y102,2)</f>
        <v>50.63</v>
      </c>
      <c r="H102" s="294">
        <f>ROUND(' Demand-Supply Gap'!H$250*'Demand By Grade'!Z102,2)</f>
        <v>49.84</v>
      </c>
      <c r="I102" s="294">
        <f>ROUND(' Demand-Supply Gap'!I$250*'Demand By Grade'!AA102,2)</f>
        <v>47.91</v>
      </c>
      <c r="J102" s="294">
        <f>ROUND(' Demand-Supply Gap'!J$250*'Demand By Grade'!AB102,2)</f>
        <v>50.74</v>
      </c>
      <c r="K102" s="294">
        <f>ROUND(' Demand-Supply Gap'!K$250*'Demand By Grade'!AC102,2)</f>
        <v>53.49</v>
      </c>
      <c r="L102" s="294">
        <f>ROUND(' Demand-Supply Gap'!L$250*'Demand By Grade'!AD102,2)</f>
        <v>56.08</v>
      </c>
      <c r="M102" s="294">
        <f>ROUND(' Demand-Supply Gap'!M$250*'Demand By Grade'!AE102,2)</f>
        <v>58.64</v>
      </c>
      <c r="N102" s="294">
        <f>ROUND(' Demand-Supply Gap'!N$250*'Demand By Grade'!AF102,2)</f>
        <v>61.03</v>
      </c>
      <c r="O102" s="294">
        <f>ROUND(' Demand-Supply Gap'!O$250*'Demand By Grade'!AG102,2)</f>
        <v>63.43</v>
      </c>
      <c r="P102" s="294">
        <f>ROUND(' Demand-Supply Gap'!P$250*'Demand By Grade'!AH102,2)</f>
        <v>65.739999999999995</v>
      </c>
      <c r="Q102" s="294">
        <f>ROUND(' Demand-Supply Gap'!Q$250*'Demand By Grade'!AI102,2)</f>
        <v>68</v>
      </c>
      <c r="R102" s="294">
        <f>ROUND(' Demand-Supply Gap'!R$250*'Demand By Grade'!AJ102,2)</f>
        <v>70.349999999999994</v>
      </c>
      <c r="S102" s="294">
        <f>ROUND(' Demand-Supply Gap'!S$250*'Demand By Grade'!AK102,2)</f>
        <v>72.84</v>
      </c>
      <c r="T102" s="280">
        <f>(I102/D102)^(1/5)-1</f>
        <v>1.0287043757286174E-2</v>
      </c>
      <c r="U102" s="280">
        <f>(S102/J102)^(1/9)-1</f>
        <v>4.099012141870384E-2</v>
      </c>
      <c r="V102" s="295">
        <v>0.57199999999999995</v>
      </c>
      <c r="W102" s="295">
        <v>0.57350000000000001</v>
      </c>
      <c r="X102" s="295">
        <v>0.58589999999999998</v>
      </c>
      <c r="Y102" s="295">
        <v>0.58760000000000001</v>
      </c>
      <c r="Z102" s="295">
        <v>0.58409999999999995</v>
      </c>
      <c r="AA102" s="295">
        <v>0.57809999999999995</v>
      </c>
      <c r="AB102" s="295">
        <v>0.57920000000000005</v>
      </c>
      <c r="AC102" s="295">
        <v>0.58050000000000002</v>
      </c>
      <c r="AD102" s="295">
        <v>0.58130000000000004</v>
      </c>
      <c r="AE102" s="295">
        <v>0.58220000000000005</v>
      </c>
      <c r="AF102" s="295">
        <v>0.58309999999999995</v>
      </c>
      <c r="AG102" s="295">
        <v>0.58389999999999997</v>
      </c>
      <c r="AH102" s="295">
        <v>0.58479999999999999</v>
      </c>
      <c r="AI102" s="295">
        <v>0.5857</v>
      </c>
      <c r="AJ102" s="295">
        <v>0.58660000000000001</v>
      </c>
      <c r="AK102" s="295">
        <v>0.58750000000000002</v>
      </c>
      <c r="AL102" s="94">
        <f>ROUND(V102,4)</f>
        <v>0.57199999999999995</v>
      </c>
      <c r="AM102" s="94">
        <f t="shared" ref="AM102:AM103" si="993">ROUND(W102,4)</f>
        <v>0.57350000000000001</v>
      </c>
      <c r="AN102" s="94">
        <f t="shared" ref="AN102:AN103" si="994">ROUND(X102,4)</f>
        <v>0.58589999999999998</v>
      </c>
      <c r="AO102" s="94">
        <f t="shared" ref="AO102:AO103" si="995">ROUND(Y102,4)</f>
        <v>0.58760000000000001</v>
      </c>
      <c r="AP102" s="94">
        <f t="shared" ref="AP102:AP103" si="996">ROUND(Z102,4)</f>
        <v>0.58409999999999995</v>
      </c>
      <c r="AQ102" s="94">
        <f t="shared" ref="AQ102:AQ103" si="997">ROUND(AA102,4)</f>
        <v>0.57809999999999995</v>
      </c>
      <c r="AR102" s="94">
        <f t="shared" ref="AR102:AR103" si="998">ROUND(AB102,4)</f>
        <v>0.57920000000000005</v>
      </c>
      <c r="AS102" s="94">
        <f t="shared" ref="AS102:AS103" si="999">ROUND(AC102,4)</f>
        <v>0.58050000000000002</v>
      </c>
      <c r="AT102" s="94">
        <f t="shared" ref="AT102:AT103" si="1000">ROUND(AD102,4)</f>
        <v>0.58130000000000004</v>
      </c>
      <c r="AU102" s="94">
        <f t="shared" ref="AU102:AU103" si="1001">ROUND(AE102,4)</f>
        <v>0.58220000000000005</v>
      </c>
      <c r="AV102" s="94">
        <f t="shared" ref="AV102:AV103" si="1002">ROUND(AF102,4)</f>
        <v>0.58309999999999995</v>
      </c>
      <c r="AW102" s="94">
        <f t="shared" ref="AW102:AW103" si="1003">ROUND(AG102,4)</f>
        <v>0.58389999999999997</v>
      </c>
      <c r="AX102" s="94">
        <f t="shared" ref="AX102:AX103" si="1004">ROUND(AH102,4)</f>
        <v>0.58479999999999999</v>
      </c>
      <c r="AY102" s="94">
        <f t="shared" ref="AY102:AY103" si="1005">ROUND(AI102,4)</f>
        <v>0.5857</v>
      </c>
      <c r="AZ102" s="94">
        <f t="shared" ref="AZ102:AZ103" si="1006">ROUND(AJ102,4)</f>
        <v>0.58660000000000001</v>
      </c>
      <c r="BA102" s="94">
        <f t="shared" ref="BA102:BA103" si="1007">ROUND(AK102,4)</f>
        <v>0.58750000000000002</v>
      </c>
    </row>
    <row r="103" spans="1:53" s="28" customFormat="1" ht="15">
      <c r="A103" s="292" t="s">
        <v>42</v>
      </c>
      <c r="B103" s="293" t="s">
        <v>42</v>
      </c>
      <c r="C103" s="205" t="s">
        <v>371</v>
      </c>
      <c r="D103" s="294">
        <f>ROUND(' Demand-Supply Gap'!D$250*'Demand By Grade'!V103,2)</f>
        <v>6.9</v>
      </c>
      <c r="E103" s="294">
        <f>ROUND(' Demand-Supply Gap'!E$250*'Demand By Grade'!W103,2)</f>
        <v>7.21</v>
      </c>
      <c r="F103" s="294">
        <f>ROUND(' Demand-Supply Gap'!F$250*'Demand By Grade'!X103,2)</f>
        <v>6.46</v>
      </c>
      <c r="G103" s="294">
        <f>ROUND(' Demand-Supply Gap'!G$250*'Demand By Grade'!Y103,2)</f>
        <v>6.67</v>
      </c>
      <c r="H103" s="294">
        <f>ROUND(' Demand-Supply Gap'!H$250*'Demand By Grade'!Z103,2)</f>
        <v>6.76</v>
      </c>
      <c r="I103" s="294">
        <f>ROUND(' Demand-Supply Gap'!I$250*'Demand By Grade'!AA103,2)</f>
        <v>6.89</v>
      </c>
      <c r="J103" s="294">
        <f>ROUND(' Demand-Supply Gap'!J$250*'Demand By Grade'!AB103,2)</f>
        <v>7.13</v>
      </c>
      <c r="K103" s="294">
        <f>ROUND(' Demand-Supply Gap'!K$250*'Demand By Grade'!AC103,2)</f>
        <v>7.51</v>
      </c>
      <c r="L103" s="294">
        <f>ROUND(' Demand-Supply Gap'!L$250*'Demand By Grade'!AD103,2)</f>
        <v>7.81</v>
      </c>
      <c r="M103" s="294">
        <f>ROUND(' Demand-Supply Gap'!M$250*'Demand By Grade'!AE103,2)</f>
        <v>8.11</v>
      </c>
      <c r="N103" s="294">
        <f>ROUND(' Demand-Supply Gap'!N$250*'Demand By Grade'!AF103,2)</f>
        <v>8.36</v>
      </c>
      <c r="O103" s="294">
        <f>ROUND(' Demand-Supply Gap'!O$250*'Demand By Grade'!AG103,2)</f>
        <v>8.6300000000000008</v>
      </c>
      <c r="P103" s="294">
        <f>ROUND(' Demand-Supply Gap'!P$250*'Demand By Grade'!AH103,2)</f>
        <v>8.8699999999999992</v>
      </c>
      <c r="Q103" s="294">
        <f>ROUND(' Demand-Supply Gap'!Q$250*'Demand By Grade'!AI103,2)</f>
        <v>9.09</v>
      </c>
      <c r="R103" s="294">
        <f>ROUND(' Demand-Supply Gap'!R$250*'Demand By Grade'!AJ103,2)</f>
        <v>9.32</v>
      </c>
      <c r="S103" s="294">
        <f>ROUND(' Demand-Supply Gap'!S$250*'Demand By Grade'!AK103,2)</f>
        <v>9.5500000000000007</v>
      </c>
      <c r="T103" s="280">
        <f t="shared" ref="T103:T105" si="1008">(I103/D103)^(1/5)-1</f>
        <v>-2.9002325065297097E-4</v>
      </c>
      <c r="U103" s="280">
        <f t="shared" ref="U103:U105" si="1009">(S103/J103)^(1/9)-1</f>
        <v>3.3002893417416024E-2</v>
      </c>
      <c r="V103" s="295">
        <v>8.6699999999999999E-2</v>
      </c>
      <c r="W103" s="295">
        <v>8.5099999999999995E-2</v>
      </c>
      <c r="X103" s="295">
        <v>7.8799999999999995E-2</v>
      </c>
      <c r="Y103" s="295">
        <v>7.7399999999999997E-2</v>
      </c>
      <c r="Z103" s="295">
        <v>7.9200000000000007E-2</v>
      </c>
      <c r="AA103" s="295">
        <v>8.3099999999999993E-2</v>
      </c>
      <c r="AB103" s="295">
        <v>8.14E-2</v>
      </c>
      <c r="AC103" s="295">
        <v>8.1500000000000003E-2</v>
      </c>
      <c r="AD103" s="295">
        <v>8.1000000000000003E-2</v>
      </c>
      <c r="AE103" s="295">
        <v>8.0500000000000002E-2</v>
      </c>
      <c r="AF103" s="295">
        <v>7.9899999999999999E-2</v>
      </c>
      <c r="AG103" s="295">
        <v>7.9399999999999998E-2</v>
      </c>
      <c r="AH103" s="295">
        <v>7.8899999999999998E-2</v>
      </c>
      <c r="AI103" s="295">
        <v>7.8299999999999995E-2</v>
      </c>
      <c r="AJ103" s="295">
        <v>7.7700000000000005E-2</v>
      </c>
      <c r="AK103" s="295">
        <v>7.6999999999999999E-2</v>
      </c>
      <c r="AL103" s="94">
        <f>ROUND(V103,4)</f>
        <v>8.6699999999999999E-2</v>
      </c>
      <c r="AM103" s="94">
        <f t="shared" si="993"/>
        <v>8.5099999999999995E-2</v>
      </c>
      <c r="AN103" s="94">
        <f t="shared" si="994"/>
        <v>7.8799999999999995E-2</v>
      </c>
      <c r="AO103" s="94">
        <f t="shared" si="995"/>
        <v>7.7399999999999997E-2</v>
      </c>
      <c r="AP103" s="94">
        <f t="shared" si="996"/>
        <v>7.9200000000000007E-2</v>
      </c>
      <c r="AQ103" s="94">
        <f t="shared" si="997"/>
        <v>8.3099999999999993E-2</v>
      </c>
      <c r="AR103" s="94">
        <f t="shared" si="998"/>
        <v>8.14E-2</v>
      </c>
      <c r="AS103" s="94">
        <f t="shared" si="999"/>
        <v>8.1500000000000003E-2</v>
      </c>
      <c r="AT103" s="94">
        <f t="shared" si="1000"/>
        <v>8.1000000000000003E-2</v>
      </c>
      <c r="AU103" s="94">
        <f t="shared" si="1001"/>
        <v>8.0500000000000002E-2</v>
      </c>
      <c r="AV103" s="94">
        <f t="shared" si="1002"/>
        <v>7.9899999999999999E-2</v>
      </c>
      <c r="AW103" s="94">
        <f t="shared" si="1003"/>
        <v>7.9399999999999998E-2</v>
      </c>
      <c r="AX103" s="94">
        <f t="shared" si="1004"/>
        <v>7.8899999999999998E-2</v>
      </c>
      <c r="AY103" s="94">
        <f t="shared" si="1005"/>
        <v>7.8299999999999995E-2</v>
      </c>
      <c r="AZ103" s="94">
        <f t="shared" si="1006"/>
        <v>7.7700000000000005E-2</v>
      </c>
      <c r="BA103" s="94">
        <f t="shared" si="1007"/>
        <v>7.6999999999999999E-2</v>
      </c>
    </row>
    <row r="104" spans="1:53" s="28" customFormat="1" ht="15">
      <c r="A104" s="292" t="s">
        <v>42</v>
      </c>
      <c r="B104" s="293" t="s">
        <v>42</v>
      </c>
      <c r="C104" s="205" t="s">
        <v>372</v>
      </c>
      <c r="D104" s="294">
        <f>ROUND(' Demand-Supply Gap'!D$250*'Demand By Grade'!V104,2)</f>
        <v>27.16</v>
      </c>
      <c r="E104" s="294">
        <f>ROUND(' Demand-Supply Gap'!E$250*'Demand By Grade'!W104,2)</f>
        <v>28.92</v>
      </c>
      <c r="F104" s="294">
        <f>ROUND(' Demand-Supply Gap'!F$250*'Demand By Grade'!X104,2)</f>
        <v>27.51</v>
      </c>
      <c r="G104" s="294">
        <f>ROUND(' Demand-Supply Gap'!G$250*'Demand By Grade'!Y104,2)</f>
        <v>28.86</v>
      </c>
      <c r="H104" s="294">
        <f>ROUND(' Demand-Supply Gap'!H$250*'Demand By Grade'!Z104,2)</f>
        <v>28.73</v>
      </c>
      <c r="I104" s="294">
        <f>ROUND(' Demand-Supply Gap'!I$250*'Demand By Grade'!AA104,2)</f>
        <v>28.08</v>
      </c>
      <c r="J104" s="294">
        <f>ROUND(' Demand-Supply Gap'!J$250*'Demand By Grade'!AB104,2)</f>
        <v>29.73</v>
      </c>
      <c r="K104" s="294">
        <f>ROUND(' Demand-Supply Gap'!K$250*'Demand By Grade'!AC104,2)</f>
        <v>31.14</v>
      </c>
      <c r="L104" s="294">
        <f>ROUND(' Demand-Supply Gap'!L$250*'Demand By Grade'!AD104,2)</f>
        <v>32.58</v>
      </c>
      <c r="M104" s="294">
        <f>ROUND(' Demand-Supply Gap'!M$250*'Demand By Grade'!AE104,2)</f>
        <v>33.979999999999997</v>
      </c>
      <c r="N104" s="294">
        <f>ROUND(' Demand-Supply Gap'!N$250*'Demand By Grade'!AF104,2)</f>
        <v>35.270000000000003</v>
      </c>
      <c r="O104" s="294">
        <f>ROUND(' Demand-Supply Gap'!O$250*'Demand By Grade'!AG104,2)</f>
        <v>36.57</v>
      </c>
      <c r="P104" s="294">
        <f>ROUND(' Demand-Supply Gap'!P$250*'Demand By Grade'!AH104,2)</f>
        <v>37.799999999999997</v>
      </c>
      <c r="Q104" s="294">
        <f>ROUND(' Demand-Supply Gap'!Q$250*'Demand By Grade'!AI104,2)</f>
        <v>39.01</v>
      </c>
      <c r="R104" s="294">
        <f>ROUND(' Demand-Supply Gap'!R$250*'Demand By Grade'!AJ104,2)</f>
        <v>40.26</v>
      </c>
      <c r="S104" s="294">
        <f>ROUND(' Demand-Supply Gap'!S$250*'Demand By Grade'!AK104,2)</f>
        <v>41.6</v>
      </c>
      <c r="T104" s="280">
        <f t="shared" si="1008"/>
        <v>6.6846988200868207E-3</v>
      </c>
      <c r="U104" s="280">
        <f t="shared" si="1009"/>
        <v>3.8032463099999969E-2</v>
      </c>
      <c r="V104" s="295">
        <f>ROUND(1-SUM(V102:V103),4)</f>
        <v>0.34129999999999999</v>
      </c>
      <c r="W104" s="295">
        <f t="shared" ref="W104" si="1010">ROUND(1-SUM(W102:W103),4)</f>
        <v>0.34139999999999998</v>
      </c>
      <c r="X104" s="295">
        <f t="shared" ref="X104" si="1011">ROUND(1-SUM(X102:X103),4)</f>
        <v>0.33529999999999999</v>
      </c>
      <c r="Y104" s="295">
        <f t="shared" ref="Y104" si="1012">ROUND(1-SUM(Y102:Y103),4)</f>
        <v>0.33500000000000002</v>
      </c>
      <c r="Z104" s="295">
        <f t="shared" ref="Z104" si="1013">ROUND(1-SUM(Z102:Z103),4)</f>
        <v>0.3367</v>
      </c>
      <c r="AA104" s="295">
        <f t="shared" ref="AA104" si="1014">ROUND(1-SUM(AA102:AA103),4)</f>
        <v>0.33879999999999999</v>
      </c>
      <c r="AB104" s="295">
        <f t="shared" ref="AB104" si="1015">ROUND(1-SUM(AB102:AB103),4)</f>
        <v>0.33939999999999998</v>
      </c>
      <c r="AC104" s="295">
        <f t="shared" ref="AC104" si="1016">ROUND(1-SUM(AC102:AC103),4)</f>
        <v>0.33800000000000002</v>
      </c>
      <c r="AD104" s="295">
        <f t="shared" ref="AD104" si="1017">ROUND(1-SUM(AD102:AD103),4)</f>
        <v>0.3377</v>
      </c>
      <c r="AE104" s="295">
        <f t="shared" ref="AE104" si="1018">ROUND(1-SUM(AE102:AE103),4)</f>
        <v>0.33729999999999999</v>
      </c>
      <c r="AF104" s="295">
        <f t="shared" ref="AF104" si="1019">ROUND(1-SUM(AF102:AF103),4)</f>
        <v>0.33700000000000002</v>
      </c>
      <c r="AG104" s="295">
        <f t="shared" ref="AG104" si="1020">ROUND(1-SUM(AG102:AG103),4)</f>
        <v>0.3367</v>
      </c>
      <c r="AH104" s="295">
        <f t="shared" ref="AH104" si="1021">ROUND(1-SUM(AH102:AH103),4)</f>
        <v>0.33629999999999999</v>
      </c>
      <c r="AI104" s="295">
        <f t="shared" ref="AI104" si="1022">ROUND(1-SUM(AI102:AI103),4)</f>
        <v>0.33600000000000002</v>
      </c>
      <c r="AJ104" s="295">
        <f t="shared" ref="AJ104" si="1023">ROUND(1-SUM(AJ102:AJ103),4)</f>
        <v>0.3357</v>
      </c>
      <c r="AK104" s="295">
        <f t="shared" ref="AK104" si="1024">ROUND(1-SUM(AK102:AK103),4)</f>
        <v>0.33550000000000002</v>
      </c>
      <c r="AL104" s="94">
        <f>ROUND(1-SUM(AL102:AL103),4)</f>
        <v>0.34129999999999999</v>
      </c>
      <c r="AM104" s="94">
        <f t="shared" ref="AM104" si="1025">ROUND(1-SUM(AM102:AM103),4)</f>
        <v>0.34139999999999998</v>
      </c>
      <c r="AN104" s="94">
        <f t="shared" ref="AN104" si="1026">ROUND(1-SUM(AN102:AN103),4)</f>
        <v>0.33529999999999999</v>
      </c>
      <c r="AO104" s="94">
        <f t="shared" ref="AO104" si="1027">ROUND(1-SUM(AO102:AO103),4)</f>
        <v>0.33500000000000002</v>
      </c>
      <c r="AP104" s="94">
        <f t="shared" ref="AP104" si="1028">ROUND(1-SUM(AP102:AP103),4)</f>
        <v>0.3367</v>
      </c>
      <c r="AQ104" s="94">
        <f t="shared" ref="AQ104" si="1029">ROUND(1-SUM(AQ102:AQ103),4)</f>
        <v>0.33879999999999999</v>
      </c>
      <c r="AR104" s="94">
        <f t="shared" ref="AR104" si="1030">ROUND(1-SUM(AR102:AR103),4)</f>
        <v>0.33939999999999998</v>
      </c>
      <c r="AS104" s="94">
        <f t="shared" ref="AS104" si="1031">ROUND(1-SUM(AS102:AS103),4)</f>
        <v>0.33800000000000002</v>
      </c>
      <c r="AT104" s="94">
        <f t="shared" ref="AT104" si="1032">ROUND(1-SUM(AT102:AT103),4)</f>
        <v>0.3377</v>
      </c>
      <c r="AU104" s="94">
        <f t="shared" ref="AU104" si="1033">ROUND(1-SUM(AU102:AU103),4)</f>
        <v>0.33729999999999999</v>
      </c>
      <c r="AV104" s="94">
        <f t="shared" ref="AV104" si="1034">ROUND(1-SUM(AV102:AV103),4)</f>
        <v>0.33700000000000002</v>
      </c>
      <c r="AW104" s="94">
        <f t="shared" ref="AW104" si="1035">ROUND(1-SUM(AW102:AW103),4)</f>
        <v>0.3367</v>
      </c>
      <c r="AX104" s="94">
        <f t="shared" ref="AX104" si="1036">ROUND(1-SUM(AX102:AX103),4)</f>
        <v>0.33629999999999999</v>
      </c>
      <c r="AY104" s="94">
        <f t="shared" ref="AY104" si="1037">ROUND(1-SUM(AY102:AY103),4)</f>
        <v>0.33600000000000002</v>
      </c>
      <c r="AZ104" s="94">
        <f t="shared" ref="AZ104" si="1038">ROUND(1-SUM(AZ102:AZ103),4)</f>
        <v>0.3357</v>
      </c>
      <c r="BA104" s="94">
        <f t="shared" ref="BA104" si="1039">ROUND(1-SUM(BA102:BA103),4)</f>
        <v>0.33550000000000002</v>
      </c>
    </row>
    <row r="105" spans="1:53" s="93" customFormat="1" ht="15">
      <c r="A105" s="293" t="s">
        <v>42</v>
      </c>
      <c r="B105" s="293" t="s">
        <v>42</v>
      </c>
      <c r="C105" s="296" t="s">
        <v>60</v>
      </c>
      <c r="D105" s="294">
        <f>SUM(D102:D104)</f>
        <v>79.58</v>
      </c>
      <c r="E105" s="294">
        <f t="shared" ref="E105" si="1040">SUM(E102:E104)</f>
        <v>84.710000000000008</v>
      </c>
      <c r="F105" s="294">
        <f t="shared" ref="F105" si="1041">SUM(F102:F104)</f>
        <v>82.04</v>
      </c>
      <c r="G105" s="294">
        <f t="shared" ref="G105" si="1042">SUM(G102:G104)</f>
        <v>86.16</v>
      </c>
      <c r="H105" s="294">
        <f t="shared" ref="H105" si="1043">SUM(H102:H104)</f>
        <v>85.33</v>
      </c>
      <c r="I105" s="294">
        <f t="shared" ref="I105" si="1044">SUM(I102:I104)</f>
        <v>82.88</v>
      </c>
      <c r="J105" s="294">
        <f t="shared" ref="J105" si="1045">SUM(J102:J104)</f>
        <v>87.600000000000009</v>
      </c>
      <c r="K105" s="294">
        <f t="shared" ref="K105" si="1046">SUM(K102:K104)</f>
        <v>92.14</v>
      </c>
      <c r="L105" s="294">
        <f t="shared" ref="L105" si="1047">SUM(L102:L104)</f>
        <v>96.47</v>
      </c>
      <c r="M105" s="294">
        <f t="shared" ref="M105" si="1048">SUM(M102:M104)</f>
        <v>100.72999999999999</v>
      </c>
      <c r="N105" s="294">
        <f t="shared" ref="N105" si="1049">SUM(N102:N104)</f>
        <v>104.66</v>
      </c>
      <c r="O105" s="294">
        <f t="shared" ref="O105" si="1050">SUM(O102:O104)</f>
        <v>108.63</v>
      </c>
      <c r="P105" s="294">
        <f t="shared" ref="P105" si="1051">SUM(P102:P104)</f>
        <v>112.41</v>
      </c>
      <c r="Q105" s="294">
        <f t="shared" ref="Q105" si="1052">SUM(Q102:Q104)</f>
        <v>116.1</v>
      </c>
      <c r="R105" s="294">
        <f t="shared" ref="R105" si="1053">SUM(R102:R104)</f>
        <v>119.92999999999998</v>
      </c>
      <c r="S105" s="294">
        <f t="shared" ref="S105" si="1054">SUM(S102:S104)</f>
        <v>123.99000000000001</v>
      </c>
      <c r="T105" s="280">
        <f t="shared" si="1008"/>
        <v>8.1593018402370543E-3</v>
      </c>
      <c r="U105" s="280">
        <f t="shared" si="1009"/>
        <v>3.9356958981421775E-2</v>
      </c>
      <c r="V105" s="297">
        <f>SUM(V102:V104)</f>
        <v>1</v>
      </c>
      <c r="W105" s="297">
        <f t="shared" ref="W105" si="1055">SUM(W102:W104)</f>
        <v>1</v>
      </c>
      <c r="X105" s="297">
        <f t="shared" ref="X105" si="1056">SUM(X102:X104)</f>
        <v>1</v>
      </c>
      <c r="Y105" s="297">
        <f t="shared" ref="Y105" si="1057">SUM(Y102:Y104)</f>
        <v>1</v>
      </c>
      <c r="Z105" s="297">
        <f t="shared" ref="Z105" si="1058">SUM(Z102:Z104)</f>
        <v>1</v>
      </c>
      <c r="AA105" s="297">
        <f t="shared" ref="AA105" si="1059">SUM(AA102:AA104)</f>
        <v>0.99999999999999989</v>
      </c>
      <c r="AB105" s="297">
        <f t="shared" ref="AB105" si="1060">SUM(AB102:AB104)</f>
        <v>1</v>
      </c>
      <c r="AC105" s="297">
        <f t="shared" ref="AC105" si="1061">SUM(AC102:AC104)</f>
        <v>1</v>
      </c>
      <c r="AD105" s="297">
        <f t="shared" ref="AD105" si="1062">SUM(AD102:AD104)</f>
        <v>1</v>
      </c>
      <c r="AE105" s="297">
        <f t="shared" ref="AE105" si="1063">SUM(AE102:AE104)</f>
        <v>1</v>
      </c>
      <c r="AF105" s="297">
        <f t="shared" ref="AF105" si="1064">SUM(AF102:AF104)</f>
        <v>1</v>
      </c>
      <c r="AG105" s="297">
        <f t="shared" ref="AG105" si="1065">SUM(AG102:AG104)</f>
        <v>1</v>
      </c>
      <c r="AH105" s="297">
        <f t="shared" ref="AH105" si="1066">SUM(AH102:AH104)</f>
        <v>1</v>
      </c>
      <c r="AI105" s="297">
        <f t="shared" ref="AI105" si="1067">SUM(AI102:AI104)</f>
        <v>1</v>
      </c>
      <c r="AJ105" s="297">
        <f t="shared" ref="AJ105" si="1068">SUM(AJ102:AJ104)</f>
        <v>1</v>
      </c>
      <c r="AK105" s="297">
        <f t="shared" ref="AK105" si="1069">SUM(AK102:AK104)</f>
        <v>1</v>
      </c>
    </row>
    <row r="106" spans="1:53" s="28" customFormat="1" ht="15">
      <c r="A106" s="32" t="s">
        <v>39</v>
      </c>
      <c r="B106" s="32" t="s">
        <v>34</v>
      </c>
      <c r="C106" s="95" t="s">
        <v>370</v>
      </c>
      <c r="D106" s="34">
        <f>(V106*' Demand-Supply Gap'!D$263)</f>
        <v>45.115819511399991</v>
      </c>
      <c r="E106" s="34">
        <f>(W106*' Demand-Supply Gap'!E$263)</f>
        <v>42.382832473333323</v>
      </c>
      <c r="F106" s="34">
        <f>(X106*' Demand-Supply Gap'!F$263)</f>
        <v>38.453648624400003</v>
      </c>
      <c r="G106" s="34">
        <f>(Y106*' Demand-Supply Gap'!G$263)</f>
        <v>44.374096889159993</v>
      </c>
      <c r="H106" s="34">
        <f>(Z106*' Demand-Supply Gap'!H$263)</f>
        <v>46.043227199999997</v>
      </c>
      <c r="I106" s="34">
        <f>(AA106*' Demand-Supply Gap'!I$263)</f>
        <v>45.69501666666666</v>
      </c>
      <c r="J106" s="34">
        <f>(AB106*' Demand-Supply Gap'!J$263)</f>
        <v>48.300171949999992</v>
      </c>
      <c r="K106" s="34">
        <f>(AC106*' Demand-Supply Gap'!K$263)</f>
        <v>51.462276493908689</v>
      </c>
      <c r="L106" s="34">
        <f>(AD106*' Demand-Supply Gap'!L$263)</f>
        <v>54.269793271854489</v>
      </c>
      <c r="M106" s="34">
        <f>(AE106*' Demand-Supply Gap'!M$263)</f>
        <v>57.428804381194112</v>
      </c>
      <c r="N106" s="34">
        <f>(AF106*' Demand-Supply Gap'!N$263)</f>
        <v>60.684974435286492</v>
      </c>
      <c r="O106" s="34">
        <f>(AG106*' Demand-Supply Gap'!O$263)</f>
        <v>63.237198896164337</v>
      </c>
      <c r="P106" s="34">
        <f>(AH106*' Demand-Supply Gap'!P$263)</f>
        <v>65.57306428706795</v>
      </c>
      <c r="Q106" s="34">
        <f>(AI106*' Demand-Supply Gap'!Q$263)</f>
        <v>67.791030778068546</v>
      </c>
      <c r="R106" s="34">
        <f>(AJ106*' Demand-Supply Gap'!R$263)</f>
        <v>69.968074543447685</v>
      </c>
      <c r="S106" s="34">
        <f>(AK106*' Demand-Supply Gap'!S$263)</f>
        <v>72.220816504639416</v>
      </c>
      <c r="T106" s="246"/>
      <c r="U106" s="73"/>
      <c r="V106" s="212">
        <v>0.55779999999999996</v>
      </c>
      <c r="W106" s="212">
        <v>0.55920666666666663</v>
      </c>
      <c r="X106" s="212">
        <v>0.5606133333333333</v>
      </c>
      <c r="Y106" s="212">
        <v>0.56201999999999996</v>
      </c>
      <c r="Z106" s="212">
        <v>0.56342666666666663</v>
      </c>
      <c r="AA106" s="212">
        <v>0.5648333333333333</v>
      </c>
      <c r="AB106" s="212">
        <v>0.56499999999999995</v>
      </c>
      <c r="AC106" s="212">
        <v>0.56764666666666663</v>
      </c>
      <c r="AD106" s="212">
        <v>0.5690533333333333</v>
      </c>
      <c r="AE106" s="212">
        <v>0.57045999999999997</v>
      </c>
      <c r="AF106" s="212">
        <v>0.57186666666666663</v>
      </c>
      <c r="AG106" s="212">
        <v>0.5732733333333333</v>
      </c>
      <c r="AH106" s="212">
        <v>0.57467999999999997</v>
      </c>
      <c r="AI106" s="212">
        <v>0.57608666666666664</v>
      </c>
      <c r="AJ106" s="212">
        <v>0.5774933333333333</v>
      </c>
      <c r="AK106" s="212">
        <v>0.57940000000000003</v>
      </c>
    </row>
    <row r="107" spans="1:53" s="28" customFormat="1" ht="15">
      <c r="A107" s="32" t="s">
        <v>39</v>
      </c>
      <c r="B107" s="32" t="s">
        <v>34</v>
      </c>
      <c r="C107" s="95" t="s">
        <v>371</v>
      </c>
      <c r="D107" s="34">
        <f>(V107*' Demand-Supply Gap'!D$263)</f>
        <v>6.0256876184999992</v>
      </c>
      <c r="E107" s="34">
        <f>(W107*' Demand-Supply Gap'!E$263)</f>
        <v>5.5787228733333318</v>
      </c>
      <c r="F107" s="34">
        <f>(X107*' Demand-Supply Gap'!F$263)</f>
        <v>4.9875605948999997</v>
      </c>
      <c r="G107" s="34">
        <f>(Y107*' Demand-Supply Gap'!G$263)</f>
        <v>5.6705235375599994</v>
      </c>
      <c r="H107" s="34">
        <f>(Z107*' Demand-Supply Gap'!H$263)</f>
        <v>5.7961271999999999</v>
      </c>
      <c r="I107" s="34">
        <f>(AA107*' Demand-Supply Gap'!I$263)</f>
        <v>5.6656966666666664</v>
      </c>
      <c r="J107" s="34">
        <f>(AB107*' Demand-Supply Gap'!J$263)</f>
        <v>5.9105732541999991</v>
      </c>
      <c r="K107" s="34">
        <f>(AC107*' Demand-Supply Gap'!K$263)</f>
        <v>6.1871742335976982</v>
      </c>
      <c r="L107" s="34">
        <f>(AD107*' Demand-Supply Gap'!L$263)</f>
        <v>6.4233899742911733</v>
      </c>
      <c r="M107" s="34">
        <f>(AE107*' Demand-Supply Gap'!M$263)</f>
        <v>6.6905976565826899</v>
      </c>
      <c r="N107" s="34">
        <f>(AF107*' Demand-Supply Gap'!N$263)</f>
        <v>6.9577608250296414</v>
      </c>
      <c r="O107" s="34">
        <f>(AG107*' Demand-Supply Gap'!O$263)</f>
        <v>7.1340496853355617</v>
      </c>
      <c r="P107" s="34">
        <f>(AH107*' Demand-Supply Gap'!P$263)</f>
        <v>7.2775284336138277</v>
      </c>
      <c r="Q107" s="34">
        <f>(AI107*' Demand-Supply Gap'!Q$263)</f>
        <v>7.4001920235325791</v>
      </c>
      <c r="R107" s="34">
        <f>(AJ107*' Demand-Supply Gap'!R$263)</f>
        <v>7.5110030150942011</v>
      </c>
      <c r="S107" s="34">
        <f>(AK107*' Demand-Supply Gap'!S$263)</f>
        <v>7.6159680504547254</v>
      </c>
      <c r="T107" s="246"/>
      <c r="U107" s="73"/>
      <c r="V107" s="212">
        <v>7.4499999999999997E-2</v>
      </c>
      <c r="W107" s="212">
        <v>7.3606666666666667E-2</v>
      </c>
      <c r="X107" s="212">
        <v>7.2713333333333324E-2</v>
      </c>
      <c r="Y107" s="212">
        <v>7.1819999999999995E-2</v>
      </c>
      <c r="Z107" s="212">
        <v>7.0926666666666666E-2</v>
      </c>
      <c r="AA107" s="212">
        <v>7.0033333333333336E-2</v>
      </c>
      <c r="AB107" s="212">
        <v>6.9139999999999993E-2</v>
      </c>
      <c r="AC107" s="212">
        <v>6.8246666666666664E-2</v>
      </c>
      <c r="AD107" s="212">
        <v>6.7353333333333334E-2</v>
      </c>
      <c r="AE107" s="212">
        <v>6.6460000000000005E-2</v>
      </c>
      <c r="AF107" s="212">
        <v>6.5566666666666662E-2</v>
      </c>
      <c r="AG107" s="212">
        <v>6.4673333333333333E-2</v>
      </c>
      <c r="AH107" s="212">
        <v>6.3780000000000003E-2</v>
      </c>
      <c r="AI107" s="212">
        <v>6.2886666666666674E-2</v>
      </c>
      <c r="AJ107" s="212">
        <v>6.1993333333333338E-2</v>
      </c>
      <c r="AK107" s="212">
        <v>6.1100000000000002E-2</v>
      </c>
    </row>
    <row r="108" spans="1:53" s="28" customFormat="1" ht="15">
      <c r="A108" s="32" t="s">
        <v>39</v>
      </c>
      <c r="B108" s="32" t="s">
        <v>34</v>
      </c>
      <c r="C108" s="95" t="s">
        <v>372</v>
      </c>
      <c r="D108" s="34">
        <f>(V108*' Demand-Supply Gap'!D$263)</f>
        <v>29.740205870099999</v>
      </c>
      <c r="E108" s="34">
        <f>(W108*' Demand-Supply Gap'!E$263)</f>
        <v>27.829444653333326</v>
      </c>
      <c r="F108" s="34">
        <f>(X108*' Demand-Supply Gap'!F$263)</f>
        <v>25.150895780700008</v>
      </c>
      <c r="G108" s="34">
        <f>(Y108*' Demand-Supply Gap'!G$263)</f>
        <v>28.91003757328</v>
      </c>
      <c r="H108" s="34">
        <f>(Z108*' Demand-Supply Gap'!H$263)</f>
        <v>29.880645600000001</v>
      </c>
      <c r="I108" s="34">
        <f>(AA108*' Demand-Supply Gap'!I$263)</f>
        <v>29.539286666666662</v>
      </c>
      <c r="J108" s="34">
        <f>(AB108*' Demand-Supply Gap'!J$263)</f>
        <v>31.276284795800002</v>
      </c>
      <c r="K108" s="34">
        <f>(AC108*' Demand-Supply Gap'!K$263)</f>
        <v>33.009544587493593</v>
      </c>
      <c r="L108" s="34">
        <f>(AD108*' Demand-Supply Gap'!L$263)</f>
        <v>34.675370267036158</v>
      </c>
      <c r="M108" s="34">
        <f>(AE108*' Demand-Supply Gap'!M$263)</f>
        <v>36.551643050737937</v>
      </c>
      <c r="N108" s="34">
        <f>(AF108*' Demand-Supply Gap'!N$263)</f>
        <v>38.474613367487251</v>
      </c>
      <c r="O108" s="34">
        <f>(AG108*' Demand-Supply Gap'!O$263)</f>
        <v>39.937735317101712</v>
      </c>
      <c r="P108" s="34">
        <f>(AH108*' Demand-Supply Gap'!P$263)</f>
        <v>41.253020224031715</v>
      </c>
      <c r="Q108" s="34">
        <f>(AI108*' Demand-Supply Gap'!Q$263)</f>
        <v>42.48383322828191</v>
      </c>
      <c r="R108" s="34">
        <f>(AJ108*' Demand-Supply Gap'!R$263)</f>
        <v>43.679160129825689</v>
      </c>
      <c r="S108" s="34">
        <f>(AK108*' Demand-Supply Gap'!S$263)</f>
        <v>44.81081037869842</v>
      </c>
      <c r="T108" s="246"/>
      <c r="U108" s="47"/>
      <c r="V108" s="212">
        <f>1-SUM(V106:V107)</f>
        <v>0.36770000000000003</v>
      </c>
      <c r="W108" s="212">
        <f t="shared" ref="W108" si="1070">1-SUM(W106:W107)</f>
        <v>0.36718666666666666</v>
      </c>
      <c r="X108" s="212">
        <f t="shared" ref="X108" si="1071">1-SUM(X106:X107)</f>
        <v>0.36667333333333341</v>
      </c>
      <c r="Y108" s="212">
        <f t="shared" ref="Y108" si="1072">1-SUM(Y106:Y107)</f>
        <v>0.36616000000000004</v>
      </c>
      <c r="Z108" s="212">
        <f t="shared" ref="Z108" si="1073">1-SUM(Z106:Z107)</f>
        <v>0.36564666666666668</v>
      </c>
      <c r="AA108" s="212">
        <f t="shared" ref="AA108" si="1074">1-SUM(AA106:AA107)</f>
        <v>0.36513333333333331</v>
      </c>
      <c r="AB108" s="212">
        <f t="shared" ref="AB108" si="1075">1-SUM(AB106:AB107)</f>
        <v>0.36586000000000007</v>
      </c>
      <c r="AC108" s="212">
        <f t="shared" ref="AC108" si="1076">1-SUM(AC106:AC107)</f>
        <v>0.36410666666666669</v>
      </c>
      <c r="AD108" s="212">
        <f t="shared" ref="AD108" si="1077">1-SUM(AD106:AD107)</f>
        <v>0.36359333333333332</v>
      </c>
      <c r="AE108" s="212">
        <f t="shared" ref="AE108" si="1078">1-SUM(AE106:AE107)</f>
        <v>0.36308000000000007</v>
      </c>
      <c r="AF108" s="212">
        <f t="shared" ref="AF108" si="1079">1-SUM(AF106:AF107)</f>
        <v>0.3625666666666667</v>
      </c>
      <c r="AG108" s="212">
        <f t="shared" ref="AG108" si="1080">1-SUM(AG106:AG107)</f>
        <v>0.36205333333333334</v>
      </c>
      <c r="AH108" s="212">
        <f t="shared" ref="AH108" si="1081">1-SUM(AH106:AH107)</f>
        <v>0.36153999999999997</v>
      </c>
      <c r="AI108" s="212">
        <f t="shared" ref="AI108" si="1082">1-SUM(AI106:AI107)</f>
        <v>0.36102666666666672</v>
      </c>
      <c r="AJ108" s="212">
        <f t="shared" ref="AJ108" si="1083">1-SUM(AJ106:AJ107)</f>
        <v>0.36051333333333335</v>
      </c>
      <c r="AK108" s="212">
        <f t="shared" ref="AK108" si="1084">1-SUM(AK106:AK107)</f>
        <v>0.35949999999999993</v>
      </c>
    </row>
    <row r="109" spans="1:53" s="93" customFormat="1" ht="15">
      <c r="A109" s="60" t="s">
        <v>39</v>
      </c>
      <c r="B109" s="60" t="s">
        <v>34</v>
      </c>
      <c r="C109" s="248" t="s">
        <v>60</v>
      </c>
      <c r="D109" s="61">
        <f>SUM(D106:D108)</f>
        <v>80.881712999999991</v>
      </c>
      <c r="E109" s="61">
        <f t="shared" ref="E109" si="1085">SUM(E106:E108)</f>
        <v>75.790999999999983</v>
      </c>
      <c r="F109" s="61">
        <f t="shared" ref="F109" si="1086">SUM(F106:F108)</f>
        <v>68.592105000000018</v>
      </c>
      <c r="G109" s="61">
        <f t="shared" ref="G109" si="1087">SUM(G106:G108)</f>
        <v>78.954657999999995</v>
      </c>
      <c r="H109" s="61">
        <f t="shared" ref="H109" si="1088">SUM(H106:H108)</f>
        <v>81.72</v>
      </c>
      <c r="I109" s="61">
        <f t="shared" ref="I109" si="1089">SUM(I106:I108)</f>
        <v>80.899999999999991</v>
      </c>
      <c r="J109" s="61">
        <f t="shared" ref="J109" si="1090">SUM(J106:J108)</f>
        <v>85.487030000000004</v>
      </c>
      <c r="K109" s="61">
        <f t="shared" ref="K109" si="1091">SUM(K106:K108)</f>
        <v>90.658995314999984</v>
      </c>
      <c r="L109" s="61">
        <f t="shared" ref="L109" si="1092">SUM(L106:L108)</f>
        <v>95.368553513181823</v>
      </c>
      <c r="M109" s="61">
        <f t="shared" ref="M109" si="1093">SUM(M106:M108)</f>
        <v>100.67104508851475</v>
      </c>
      <c r="N109" s="61">
        <f t="shared" ref="N109" si="1094">SUM(N106:N108)</f>
        <v>106.11734862780338</v>
      </c>
      <c r="O109" s="61">
        <f t="shared" ref="O109" si="1095">SUM(O106:O108)</f>
        <v>110.30898389860161</v>
      </c>
      <c r="P109" s="61">
        <f t="shared" ref="P109" si="1096">SUM(P106:P108)</f>
        <v>114.10361294471349</v>
      </c>
      <c r="Q109" s="61">
        <f t="shared" ref="Q109" si="1097">SUM(Q106:Q108)</f>
        <v>117.67505602988304</v>
      </c>
      <c r="R109" s="61">
        <f t="shared" ref="R109" si="1098">SUM(R106:R108)</f>
        <v>121.15823768836758</v>
      </c>
      <c r="S109" s="61">
        <f t="shared" ref="S109" si="1099">SUM(S106:S108)</f>
        <v>124.64759493379256</v>
      </c>
      <c r="T109" s="247"/>
      <c r="U109" s="249"/>
      <c r="V109" s="250">
        <f>SUM(V106:V108)</f>
        <v>1</v>
      </c>
      <c r="W109" s="250">
        <f t="shared" ref="W109" si="1100">SUM(W106:W108)</f>
        <v>1</v>
      </c>
      <c r="X109" s="250">
        <f t="shared" ref="X109" si="1101">SUM(X106:X108)</f>
        <v>1</v>
      </c>
      <c r="Y109" s="250">
        <f t="shared" ref="Y109" si="1102">SUM(Y106:Y108)</f>
        <v>1</v>
      </c>
      <c r="Z109" s="250">
        <f t="shared" ref="Z109" si="1103">SUM(Z106:Z108)</f>
        <v>1</v>
      </c>
      <c r="AA109" s="250">
        <f t="shared" ref="AA109" si="1104">SUM(AA106:AA108)</f>
        <v>1</v>
      </c>
      <c r="AB109" s="250">
        <f t="shared" ref="AB109" si="1105">SUM(AB106:AB108)</f>
        <v>1</v>
      </c>
      <c r="AC109" s="250">
        <f t="shared" ref="AC109" si="1106">SUM(AC106:AC108)</f>
        <v>1</v>
      </c>
      <c r="AD109" s="250">
        <f t="shared" ref="AD109" si="1107">SUM(AD106:AD108)</f>
        <v>1</v>
      </c>
      <c r="AE109" s="250">
        <f t="shared" ref="AE109" si="1108">SUM(AE106:AE108)</f>
        <v>1</v>
      </c>
      <c r="AF109" s="250">
        <f t="shared" ref="AF109" si="1109">SUM(AF106:AF108)</f>
        <v>1</v>
      </c>
      <c r="AG109" s="250">
        <f t="shared" ref="AG109" si="1110">SUM(AG106:AG108)</f>
        <v>1</v>
      </c>
      <c r="AH109" s="250">
        <f t="shared" ref="AH109" si="1111">SUM(AH106:AH108)</f>
        <v>1</v>
      </c>
      <c r="AI109" s="250">
        <f t="shared" ref="AI109" si="1112">SUM(AI106:AI108)</f>
        <v>1</v>
      </c>
      <c r="AJ109" s="250">
        <f t="shared" ref="AJ109" si="1113">SUM(AJ106:AJ108)</f>
        <v>1</v>
      </c>
      <c r="AK109" s="250">
        <f t="shared" ref="AK109" si="1114">SUM(AK106:AK108)</f>
        <v>1</v>
      </c>
    </row>
    <row r="110" spans="1:53" s="28" customFormat="1" ht="15">
      <c r="A110" s="32" t="s">
        <v>39</v>
      </c>
      <c r="B110" s="32" t="s">
        <v>207</v>
      </c>
      <c r="C110" s="95" t="s">
        <v>370</v>
      </c>
      <c r="D110" s="34">
        <f>V110*' Demand-Supply Gap'!D$272</f>
        <v>39.813593644799994</v>
      </c>
      <c r="E110" s="34">
        <f>W110*' Demand-Supply Gap'!E$272</f>
        <v>41.106078784333334</v>
      </c>
      <c r="F110" s="34">
        <f>X110*' Demand-Supply Gap'!F$272</f>
        <v>38.525860505933331</v>
      </c>
      <c r="G110" s="34">
        <f>Y110*' Demand-Supply Gap'!G$272</f>
        <v>34.700615776399992</v>
      </c>
      <c r="H110" s="34">
        <f>Z110*' Demand-Supply Gap'!H$272</f>
        <v>45.860731405699987</v>
      </c>
      <c r="I110" s="34">
        <f>AA110*' Demand-Supply Gap'!I$272</f>
        <v>47.464404325333341</v>
      </c>
      <c r="J110" s="34">
        <f>AB110*' Demand-Supply Gap'!J$272</f>
        <v>49.315742102480002</v>
      </c>
      <c r="K110" s="34">
        <f>AC110*' Demand-Supply Gap'!K$272</f>
        <v>51.377451159409297</v>
      </c>
      <c r="L110" s="34">
        <f>AD110*' Demand-Supply Gap'!L$272</f>
        <v>54.090909959224021</v>
      </c>
      <c r="M110" s="34">
        <f>AE110*' Demand-Supply Gap'!M$272</f>
        <v>57.028842958232566</v>
      </c>
      <c r="N110" s="34">
        <f>AF110*' Demand-Supply Gap'!N$272</f>
        <v>60.308946400382382</v>
      </c>
      <c r="O110" s="34">
        <f>AG110*' Demand-Supply Gap'!O$272</f>
        <v>63.862169836159531</v>
      </c>
      <c r="P110" s="34">
        <f>AH110*' Demand-Supply Gap'!P$272</f>
        <v>67.816432683073586</v>
      </c>
      <c r="Q110" s="34">
        <f>AI110*' Demand-Supply Gap'!Q$272</f>
        <v>72.171593607818409</v>
      </c>
      <c r="R110" s="34">
        <f>AJ110*' Demand-Supply Gap'!R$272</f>
        <v>77.000905377622644</v>
      </c>
      <c r="S110" s="34">
        <f>AK110*' Demand-Supply Gap'!S$272</f>
        <v>82.258535831472884</v>
      </c>
      <c r="T110" s="246"/>
      <c r="U110" s="73"/>
      <c r="V110" s="212">
        <v>0.5996999999999999</v>
      </c>
      <c r="W110" s="212">
        <v>0.60016666666666663</v>
      </c>
      <c r="X110" s="212">
        <v>0.60063333333333324</v>
      </c>
      <c r="Y110" s="212">
        <v>0.60109999999999997</v>
      </c>
      <c r="Z110" s="212">
        <v>0.60156666666666658</v>
      </c>
      <c r="AA110" s="212">
        <v>0.60203333333333331</v>
      </c>
      <c r="AB110" s="212">
        <v>0.60249999999999992</v>
      </c>
      <c r="AC110" s="212">
        <v>0.60296666666666665</v>
      </c>
      <c r="AD110" s="212">
        <v>0.60343333333333327</v>
      </c>
      <c r="AE110" s="212">
        <v>0.60389999999999999</v>
      </c>
      <c r="AF110" s="212">
        <v>0.60436666666666661</v>
      </c>
      <c r="AG110" s="212">
        <v>0.60483333333333333</v>
      </c>
      <c r="AH110" s="212">
        <v>0.60529999999999995</v>
      </c>
      <c r="AI110" s="212">
        <v>0.60576666666666668</v>
      </c>
      <c r="AJ110" s="212">
        <v>0.60640000000000005</v>
      </c>
      <c r="AK110" s="212">
        <v>0.6069</v>
      </c>
    </row>
    <row r="111" spans="1:53" s="28" customFormat="1" ht="15">
      <c r="A111" s="32" t="s">
        <v>39</v>
      </c>
      <c r="B111" s="32" t="s">
        <v>207</v>
      </c>
      <c r="C111" s="95" t="s">
        <v>371</v>
      </c>
      <c r="D111" s="34">
        <f>V111*' Demand-Supply Gap'!D$272</f>
        <v>3.1202916480000011</v>
      </c>
      <c r="E111" s="34">
        <f>W111*' Demand-Supply Gap'!E$272</f>
        <v>3.1971648280800018</v>
      </c>
      <c r="F111" s="34">
        <f>X111*' Demand-Supply Gap'!F$272</f>
        <v>3.6496833278000027</v>
      </c>
      <c r="G111" s="34">
        <f>Y111*' Demand-Supply Gap'!G$272</f>
        <v>3.0041923889600031</v>
      </c>
      <c r="H111" s="34">
        <f>Z111*' Demand-Supply Gap'!H$272</f>
        <v>3.9428996979600006</v>
      </c>
      <c r="I111" s="34">
        <f>AA111*' Demand-Supply Gap'!I$272</f>
        <v>4.0602682400000019</v>
      </c>
      <c r="J111" s="34">
        <f>AB111*' Demand-Supply Gap'!J$272</f>
        <v>3.6764578792945959</v>
      </c>
      <c r="K111" s="34">
        <f>AC111*' Demand-Supply Gap'!K$272</f>
        <v>3.5174258539508787</v>
      </c>
      <c r="L111" s="34">
        <f>AD111*' Demand-Supply Gap'!L$272</f>
        <v>4.0787604919244496</v>
      </c>
      <c r="M111" s="34">
        <f>AE111*' Demand-Supply Gap'!M$272</f>
        <v>4.2234773513230568</v>
      </c>
      <c r="N111" s="34">
        <f>AF111*' Demand-Supply Gap'!N$272</f>
        <v>4.3852844201372978</v>
      </c>
      <c r="O111" s="34">
        <f>AG111*' Demand-Supply Gap'!O$272</f>
        <v>4.5578930639054676</v>
      </c>
      <c r="P111" s="34">
        <f>AH111*' Demand-Supply Gap'!P$272</f>
        <v>4.7491829721866239</v>
      </c>
      <c r="Q111" s="34">
        <f>AI111*' Demand-Supply Gap'!Q$272</f>
        <v>4.9575555022075584</v>
      </c>
      <c r="R111" s="34">
        <f>AJ111*' Demand-Supply Gap'!R$272</f>
        <v>5.1849356347236402</v>
      </c>
      <c r="S111" s="34">
        <f>AK111*' Demand-Supply Gap'!S$272</f>
        <v>5.4289123358585698</v>
      </c>
      <c r="T111" s="246"/>
      <c r="U111" s="160"/>
      <c r="V111" s="212">
        <v>4.7000000000000014E-2</v>
      </c>
      <c r="W111" s="212">
        <v>4.6680000000000027E-2</v>
      </c>
      <c r="X111" s="212">
        <v>5.6900000000000034E-2</v>
      </c>
      <c r="Y111" s="212">
        <v>5.2040000000000058E-2</v>
      </c>
      <c r="Z111" s="212">
        <v>5.1720000000000016E-2</v>
      </c>
      <c r="AA111" s="212">
        <v>5.1500000000000018E-2</v>
      </c>
      <c r="AB111" s="212">
        <v>4.4916000000000039E-2</v>
      </c>
      <c r="AC111" s="212">
        <v>4.1280571428571028E-2</v>
      </c>
      <c r="AD111" s="212">
        <v>4.5502285714285023E-2</v>
      </c>
      <c r="AE111" s="212">
        <v>4.4724000000000014E-2</v>
      </c>
      <c r="AF111" s="212">
        <v>4.3945714285714005E-2</v>
      </c>
      <c r="AG111" s="212">
        <v>4.3167428571428051E-2</v>
      </c>
      <c r="AH111" s="212">
        <v>4.2389142857142043E-2</v>
      </c>
      <c r="AI111" s="212">
        <v>4.1610857142857033E-2</v>
      </c>
      <c r="AJ111" s="212">
        <v>4.0832571428571024E-2</v>
      </c>
      <c r="AK111" s="212">
        <v>4.0054285714285015E-2</v>
      </c>
    </row>
    <row r="112" spans="1:53" s="28" customFormat="1" ht="15">
      <c r="A112" s="32" t="s">
        <v>39</v>
      </c>
      <c r="B112" s="32" t="s">
        <v>207</v>
      </c>
      <c r="C112" s="95" t="s">
        <v>372</v>
      </c>
      <c r="D112" s="34">
        <f>V112*' Demand-Supply Gap'!D$272</f>
        <v>23.455298707200004</v>
      </c>
      <c r="E112" s="34">
        <f>W112*' Demand-Supply Gap'!E$272</f>
        <v>24.187862387586666</v>
      </c>
      <c r="F112" s="34">
        <f>X112*' Demand-Supply Gap'!F$272</f>
        <v>21.96651816626667</v>
      </c>
      <c r="G112" s="34">
        <f>Y112*' Demand-Supply Gap'!G$272</f>
        <v>20.023715834639994</v>
      </c>
      <c r="H112" s="34">
        <f>Z112*' Demand-Supply Gap'!H$272</f>
        <v>26.431861896340003</v>
      </c>
      <c r="I112" s="34">
        <f>AA112*' Demand-Supply Gap'!I$272</f>
        <v>27.315487434666672</v>
      </c>
      <c r="J112" s="34">
        <f>AB112*' Demand-Supply Gap'!J$272</f>
        <v>28.859654130225412</v>
      </c>
      <c r="K112" s="34">
        <f>AC112*' Demand-Supply Gap'!K$272</f>
        <v>30.312903117231841</v>
      </c>
      <c r="L112" s="34">
        <f>AD112*' Demand-Supply Gap'!L$272</f>
        <v>31.468914246234327</v>
      </c>
      <c r="M112" s="34">
        <f>AE112*' Demand-Supply Gap'!M$272</f>
        <v>33.181928669137157</v>
      </c>
      <c r="N112" s="34">
        <f>AF112*' Demand-Supply Gap'!N$272</f>
        <v>35.094440075264977</v>
      </c>
      <c r="O112" s="34">
        <f>AG112*' Demand-Supply Gap'!O$272</f>
        <v>37.166329774764755</v>
      </c>
      <c r="P112" s="34">
        <f>AH112*' Demand-Supply Gap'!P$272</f>
        <v>39.472105612001634</v>
      </c>
      <c r="Q112" s="34">
        <f>AI112*' Demand-Supply Gap'!Q$272</f>
        <v>42.01176368558027</v>
      </c>
      <c r="R112" s="34">
        <f>AJ112*' Demand-Supply Gap'!R$272</f>
        <v>44.794543845210839</v>
      </c>
      <c r="S112" s="34">
        <f>AK112*' Demand-Supply Gap'!S$272</f>
        <v>47.851414629625012</v>
      </c>
      <c r="T112" s="246"/>
      <c r="U112" s="47"/>
      <c r="V112" s="212">
        <f>1-SUM(V110:V111)</f>
        <v>0.35330000000000006</v>
      </c>
      <c r="W112" s="212">
        <f t="shared" ref="W112" si="1115">1-SUM(W110:W111)</f>
        <v>0.35315333333333332</v>
      </c>
      <c r="X112" s="212">
        <f t="shared" ref="X112" si="1116">1-SUM(X110:X111)</f>
        <v>0.3424666666666667</v>
      </c>
      <c r="Y112" s="212">
        <f t="shared" ref="Y112" si="1117">1-SUM(Y110:Y111)</f>
        <v>0.34685999999999995</v>
      </c>
      <c r="Z112" s="212">
        <f t="shared" ref="Z112" si="1118">1-SUM(Z110:Z111)</f>
        <v>0.34671333333333343</v>
      </c>
      <c r="AA112" s="212">
        <f t="shared" ref="AA112" si="1119">1-SUM(AA110:AA111)</f>
        <v>0.3464666666666667</v>
      </c>
      <c r="AB112" s="212">
        <f t="shared" ref="AB112" si="1120">1-SUM(AB110:AB111)</f>
        <v>0.35258400000000001</v>
      </c>
      <c r="AC112" s="212">
        <f t="shared" ref="AC112" si="1121">1-SUM(AC110:AC111)</f>
        <v>0.35575276190476235</v>
      </c>
      <c r="AD112" s="212">
        <f t="shared" ref="AD112" si="1122">1-SUM(AD110:AD111)</f>
        <v>0.35106438095238168</v>
      </c>
      <c r="AE112" s="212">
        <f t="shared" ref="AE112" si="1123">1-SUM(AE110:AE111)</f>
        <v>0.35137600000000002</v>
      </c>
      <c r="AF112" s="212">
        <f t="shared" ref="AF112" si="1124">1-SUM(AF110:AF111)</f>
        <v>0.35168761904761936</v>
      </c>
      <c r="AG112" s="212">
        <f t="shared" ref="AG112" si="1125">1-SUM(AG110:AG111)</f>
        <v>0.35199923809523859</v>
      </c>
      <c r="AH112" s="212">
        <f t="shared" ref="AH112" si="1126">1-SUM(AH110:AH111)</f>
        <v>0.35231085714285804</v>
      </c>
      <c r="AI112" s="212">
        <f t="shared" ref="AI112" si="1127">1-SUM(AI110:AI111)</f>
        <v>0.35262247619047626</v>
      </c>
      <c r="AJ112" s="212">
        <f t="shared" ref="AJ112" si="1128">1-SUM(AJ110:AJ111)</f>
        <v>0.35276742857142895</v>
      </c>
      <c r="AK112" s="212">
        <f t="shared" ref="AK112" si="1129">1-SUM(AK110:AK111)</f>
        <v>0.35304571428571496</v>
      </c>
    </row>
    <row r="113" spans="1:53" s="93" customFormat="1" ht="15">
      <c r="A113" s="60" t="s">
        <v>39</v>
      </c>
      <c r="B113" s="60" t="s">
        <v>207</v>
      </c>
      <c r="C113" s="248" t="s">
        <v>60</v>
      </c>
      <c r="D113" s="61">
        <f>SUM(D110:D112)</f>
        <v>66.389184</v>
      </c>
      <c r="E113" s="61">
        <f t="shared" ref="E113" si="1130">SUM(E110:E112)</f>
        <v>68.491106000000002</v>
      </c>
      <c r="F113" s="61">
        <f t="shared" ref="F113" si="1131">SUM(F110:F112)</f>
        <v>64.14206200000001</v>
      </c>
      <c r="G113" s="61">
        <f t="shared" ref="G113" si="1132">SUM(G110:G112)</f>
        <v>57.728523999999986</v>
      </c>
      <c r="H113" s="61">
        <f t="shared" ref="H113" si="1133">SUM(H110:H112)</f>
        <v>76.235492999999991</v>
      </c>
      <c r="I113" s="61">
        <f t="shared" ref="I113" si="1134">SUM(I110:I112)</f>
        <v>78.840160000000012</v>
      </c>
      <c r="J113" s="61">
        <f t="shared" ref="J113" si="1135">SUM(J110:J112)</f>
        <v>81.851854112000012</v>
      </c>
      <c r="K113" s="61">
        <f t="shared" ref="K113" si="1136">SUM(K110:K112)</f>
        <v>85.207780130592013</v>
      </c>
      <c r="L113" s="61">
        <f t="shared" ref="L113" si="1137">SUM(L110:L112)</f>
        <v>89.638584697382797</v>
      </c>
      <c r="M113" s="61">
        <f t="shared" ref="M113" si="1138">SUM(M110:M112)</f>
        <v>94.434248978692779</v>
      </c>
      <c r="N113" s="61">
        <f t="shared" ref="N113" si="1139">SUM(N110:N112)</f>
        <v>99.788670895784662</v>
      </c>
      <c r="O113" s="61">
        <f t="shared" ref="O113" si="1140">SUM(O110:O112)</f>
        <v>105.58639267482977</v>
      </c>
      <c r="P113" s="61">
        <f t="shared" ref="P113" si="1141">SUM(P110:P112)</f>
        <v>112.03772126726184</v>
      </c>
      <c r="Q113" s="61">
        <f t="shared" ref="Q113" si="1142">SUM(Q110:Q112)</f>
        <v>119.14091279560623</v>
      </c>
      <c r="R113" s="61">
        <f t="shared" ref="R113" si="1143">SUM(R110:R112)</f>
        <v>126.98038485755713</v>
      </c>
      <c r="S113" s="61">
        <f t="shared" ref="S113" si="1144">SUM(S110:S112)</f>
        <v>135.53886279695647</v>
      </c>
      <c r="T113" s="247"/>
      <c r="U113" s="249"/>
      <c r="V113" s="250">
        <f>SUM(V110:V112)</f>
        <v>1</v>
      </c>
      <c r="W113" s="250">
        <f t="shared" ref="W113" si="1145">SUM(W110:W112)</f>
        <v>1</v>
      </c>
      <c r="X113" s="250">
        <f t="shared" ref="X113" si="1146">SUM(X110:X112)</f>
        <v>1</v>
      </c>
      <c r="Y113" s="250">
        <f t="shared" ref="Y113" si="1147">SUM(Y110:Y112)</f>
        <v>1</v>
      </c>
      <c r="Z113" s="250">
        <f t="shared" ref="Z113" si="1148">SUM(Z110:Z112)</f>
        <v>1</v>
      </c>
      <c r="AA113" s="250">
        <f t="shared" ref="AA113" si="1149">SUM(AA110:AA112)</f>
        <v>1</v>
      </c>
      <c r="AB113" s="250">
        <f t="shared" ref="AB113" si="1150">SUM(AB110:AB112)</f>
        <v>1</v>
      </c>
      <c r="AC113" s="250">
        <f t="shared" ref="AC113" si="1151">SUM(AC110:AC112)</f>
        <v>1</v>
      </c>
      <c r="AD113" s="250">
        <f t="shared" ref="AD113" si="1152">SUM(AD110:AD112)</f>
        <v>1</v>
      </c>
      <c r="AE113" s="250">
        <f t="shared" ref="AE113" si="1153">SUM(AE110:AE112)</f>
        <v>1</v>
      </c>
      <c r="AF113" s="250">
        <f t="shared" ref="AF113" si="1154">SUM(AF110:AF112)</f>
        <v>1</v>
      </c>
      <c r="AG113" s="250">
        <f t="shared" ref="AG113" si="1155">SUM(AG110:AG112)</f>
        <v>1</v>
      </c>
      <c r="AH113" s="250">
        <f t="shared" ref="AH113" si="1156">SUM(AH110:AH112)</f>
        <v>1</v>
      </c>
      <c r="AI113" s="250">
        <f t="shared" ref="AI113" si="1157">SUM(AI110:AI112)</f>
        <v>1</v>
      </c>
      <c r="AJ113" s="250">
        <f t="shared" ref="AJ113" si="1158">SUM(AJ110:AJ112)</f>
        <v>1</v>
      </c>
      <c r="AK113" s="250">
        <f t="shared" ref="AK113" si="1159">SUM(AK110:AK112)</f>
        <v>1</v>
      </c>
    </row>
    <row r="114" spans="1:53" s="28" customFormat="1" ht="15">
      <c r="A114" s="32" t="s">
        <v>39</v>
      </c>
      <c r="B114" s="32" t="s">
        <v>57</v>
      </c>
      <c r="C114" s="95" t="s">
        <v>370</v>
      </c>
      <c r="D114" s="34">
        <f>V114*' Demand-Supply Gap'!D$281</f>
        <v>109.90727493149997</v>
      </c>
      <c r="E114" s="34">
        <f>W114*' Demand-Supply Gap'!E$281</f>
        <v>124.56265470659999</v>
      </c>
      <c r="F114" s="34">
        <f>X114*' Demand-Supply Gap'!F$281</f>
        <v>150.27232029443996</v>
      </c>
      <c r="G114" s="34">
        <f>Y114*' Demand-Supply Gap'!G$281</f>
        <v>131.91196164690004</v>
      </c>
      <c r="H114" s="34">
        <f>Z114*' Demand-Supply Gap'!H$281</f>
        <v>123.12942443802001</v>
      </c>
      <c r="I114" s="34">
        <f>AA114*' Demand-Supply Gap'!I$281</f>
        <v>96.23910552000001</v>
      </c>
      <c r="J114" s="34">
        <f>AB114*' Demand-Supply Gap'!J$281</f>
        <v>98.983862937572184</v>
      </c>
      <c r="K114" s="34">
        <f>AC114*' Demand-Supply Gap'!K$281</f>
        <v>102.13380732489316</v>
      </c>
      <c r="L114" s="34">
        <f>AD114*' Demand-Supply Gap'!L$281</f>
        <v>105.58829137045775</v>
      </c>
      <c r="M114" s="34">
        <f>AE114*' Demand-Supply Gap'!M$281</f>
        <v>109.58237535056426</v>
      </c>
      <c r="N114" s="34">
        <f>AF114*' Demand-Supply Gap'!N$281</f>
        <v>113.95771904138915</v>
      </c>
      <c r="O114" s="34">
        <f>AG114*' Demand-Supply Gap'!O$281</f>
        <v>118.72429320061185</v>
      </c>
      <c r="P114" s="34">
        <f>AH114*' Demand-Supply Gap'!P$281</f>
        <v>123.80879350070431</v>
      </c>
      <c r="Q114" s="34">
        <f>AI114*' Demand-Supply Gap'!Q$281</f>
        <v>129.17266008742394</v>
      </c>
      <c r="R114" s="34">
        <f>AJ114*' Demand-Supply Gap'!R$281</f>
        <v>134.82025729093223</v>
      </c>
      <c r="S114" s="34">
        <f>AK114*' Demand-Supply Gap'!S$281</f>
        <v>140.78187408633681</v>
      </c>
      <c r="T114" s="246"/>
      <c r="U114" s="73"/>
      <c r="V114" s="213">
        <v>0.53669999999999995</v>
      </c>
      <c r="W114" s="213">
        <v>0.53766000000000003</v>
      </c>
      <c r="X114" s="213">
        <v>0.53861999999999999</v>
      </c>
      <c r="Y114" s="213">
        <v>0.53958000000000006</v>
      </c>
      <c r="Z114" s="213">
        <v>0.54054000000000002</v>
      </c>
      <c r="AA114" s="213">
        <v>0.54149999999999998</v>
      </c>
      <c r="AB114" s="213">
        <v>0.54246000000000005</v>
      </c>
      <c r="AC114" s="213">
        <v>0.54342000000000001</v>
      </c>
      <c r="AD114" s="213">
        <v>0.54438000000000009</v>
      </c>
      <c r="AE114" s="213">
        <v>0.54534000000000005</v>
      </c>
      <c r="AF114" s="213">
        <v>0.54630000000000001</v>
      </c>
      <c r="AG114" s="213">
        <v>0.54726000000000008</v>
      </c>
      <c r="AH114" s="213">
        <v>0.54822000000000004</v>
      </c>
      <c r="AI114" s="213">
        <v>0.54918000000000011</v>
      </c>
      <c r="AJ114" s="213">
        <v>0.55014000000000007</v>
      </c>
      <c r="AK114" s="213">
        <v>0.55110000000000003</v>
      </c>
    </row>
    <row r="115" spans="1:53" s="28" customFormat="1" ht="15">
      <c r="A115" s="32" t="s">
        <v>39</v>
      </c>
      <c r="B115" s="32" t="s">
        <v>57</v>
      </c>
      <c r="C115" s="95" t="s">
        <v>371</v>
      </c>
      <c r="D115" s="34">
        <f>V115*' Demand-Supply Gap'!D$281</f>
        <v>9.0235228612776037</v>
      </c>
      <c r="E115" s="34">
        <f>W115*' Demand-Supply Gap'!E$281</f>
        <v>9.591600521226054</v>
      </c>
      <c r="F115" s="34">
        <f>X115*' Demand-Supply Gap'!F$281</f>
        <v>11.824851543327899</v>
      </c>
      <c r="G115" s="34">
        <f>Y115*' Demand-Supply Gap'!G$281</f>
        <v>10.245692842569307</v>
      </c>
      <c r="H115" s="34">
        <f>Z115*' Demand-Supply Gap'!H$281</f>
        <v>9.4385488060512497</v>
      </c>
      <c r="I115" s="34">
        <f>AA115*' Demand-Supply Gap'!I$281</f>
        <v>7.8377554079999987</v>
      </c>
      <c r="J115" s="34">
        <f>AB115*' Demand-Supply Gap'!J$281</f>
        <v>7.4599496255130591</v>
      </c>
      <c r="K115" s="34">
        <f>AC115*' Demand-Supply Gap'!K$281</f>
        <v>7.5347872045272721</v>
      </c>
      <c r="L115" s="34">
        <f>AD115*' Demand-Supply Gap'!L$281</f>
        <v>7.6221727362091221</v>
      </c>
      <c r="M115" s="34">
        <f>AE115*' Demand-Supply Gap'!M$281</f>
        <v>9.5031215631539947</v>
      </c>
      <c r="N115" s="34">
        <f>AF115*' Demand-Supply Gap'!N$281</f>
        <v>9.5481197772599913</v>
      </c>
      <c r="O115" s="34">
        <f>AG115*' Demand-Supply Gap'!O$281</f>
        <v>9.6002910222024429</v>
      </c>
      <c r="P115" s="34">
        <f>AH115*' Demand-Supply Gap'!P$281</f>
        <v>9.6506295125727171</v>
      </c>
      <c r="Q115" s="34">
        <f>AI115*' Demand-Supply Gap'!Q$281</f>
        <v>9.6936113479805588</v>
      </c>
      <c r="R115" s="34">
        <f>AJ115*' Demand-Supply Gap'!R$281</f>
        <v>9.7272743158726591</v>
      </c>
      <c r="S115" s="34">
        <f>AK115*' Demand-Supply Gap'!S$281</f>
        <v>10.039425969139971</v>
      </c>
      <c r="T115" s="246"/>
      <c r="U115" s="160"/>
      <c r="V115" s="73">
        <v>4.4063732111146017E-2</v>
      </c>
      <c r="W115" s="73">
        <v>4.1401011791129996E-2</v>
      </c>
      <c r="X115" s="73">
        <v>4.2383730588492999E-2</v>
      </c>
      <c r="Y115" s="73">
        <v>4.1909549937493976E-2</v>
      </c>
      <c r="Z115" s="73">
        <v>4.1435369286495008E-2</v>
      </c>
      <c r="AA115" s="73">
        <v>4.4099999999999986E-2</v>
      </c>
      <c r="AB115" s="73">
        <v>4.088266666666697E-2</v>
      </c>
      <c r="AC115" s="73">
        <v>4.0090095238094994E-2</v>
      </c>
      <c r="AD115" s="73">
        <v>3.9297523809524018E-2</v>
      </c>
      <c r="AE115" s="73">
        <v>4.7292571425571986E-2</v>
      </c>
      <c r="AF115" s="73">
        <v>4.5772571425570965E-2</v>
      </c>
      <c r="AG115" s="73">
        <v>4.4252571425571E-2</v>
      </c>
      <c r="AH115" s="73">
        <v>4.2732571425570978E-2</v>
      </c>
      <c r="AI115" s="73">
        <v>4.1212571425571012E-2</v>
      </c>
      <c r="AJ115" s="73">
        <v>3.9692571425570991E-2</v>
      </c>
      <c r="AK115" s="73">
        <v>3.9300000000000015E-2</v>
      </c>
    </row>
    <row r="116" spans="1:53" s="28" customFormat="1" ht="15">
      <c r="A116" s="32" t="s">
        <v>39</v>
      </c>
      <c r="B116" s="32" t="s">
        <v>57</v>
      </c>
      <c r="C116" s="95" t="s">
        <v>372</v>
      </c>
      <c r="D116" s="34">
        <f>V116*' Demand-Supply Gap'!D$281</f>
        <v>85.85264720722239</v>
      </c>
      <c r="E116" s="34">
        <f>W116*' Demand-Supply Gap'!E$281</f>
        <v>97.521254772173933</v>
      </c>
      <c r="F116" s="34">
        <f>X116*' Demand-Supply Gap'!F$281</f>
        <v>116.89789016223209</v>
      </c>
      <c r="G116" s="34">
        <f>Y116*' Demand-Supply Gap'!G$281</f>
        <v>102.3139005105307</v>
      </c>
      <c r="H116" s="34">
        <f>Z116*' Demand-Supply Gap'!H$281</f>
        <v>95.22168975592875</v>
      </c>
      <c r="I116" s="34">
        <f>AA116*' Demand-Supply Gap'!I$281</f>
        <v>73.650019072000006</v>
      </c>
      <c r="J116" s="34">
        <f>AB116*' Demand-Supply Gap'!J$281</f>
        <v>76.028375132914789</v>
      </c>
      <c r="K116" s="34">
        <f>AC116*' Demand-Supply Gap'!K$281</f>
        <v>78.277758797459597</v>
      </c>
      <c r="L116" s="34">
        <f>AD116*' Demand-Supply Gap'!L$281</f>
        <v>80.750172526673325</v>
      </c>
      <c r="M116" s="34">
        <f>AE116*' Demand-Supply Gap'!M$281</f>
        <v>81.85772263842216</v>
      </c>
      <c r="N116" s="34">
        <f>AF116*' Demand-Supply Gap'!N$281</f>
        <v>85.093317398427814</v>
      </c>
      <c r="O116" s="34">
        <f>AG116*' Demand-Supply Gap'!O$281</f>
        <v>88.618538242945732</v>
      </c>
      <c r="P116" s="34">
        <f>AH116*' Demand-Supply Gap'!P$281</f>
        <v>92.378367473579175</v>
      </c>
      <c r="Q116" s="34">
        <f>AI116*' Demand-Supply Gap'!Q$281</f>
        <v>96.343787356656236</v>
      </c>
      <c r="R116" s="34">
        <f>AJ116*' Demand-Supply Gap'!R$281</f>
        <v>100.51782864864319</v>
      </c>
      <c r="S116" s="34">
        <f>AK116*' Demand-Supply Gap'!S$281</f>
        <v>104.6348314748023</v>
      </c>
      <c r="T116" s="246"/>
      <c r="U116" s="160"/>
      <c r="V116" s="212">
        <f>1-SUM(V114:V115)</f>
        <v>0.41923626788885404</v>
      </c>
      <c r="W116" s="212">
        <f t="shared" ref="W116:AK116" si="1160">1-SUM(W114:W115)</f>
        <v>0.42093898820886999</v>
      </c>
      <c r="X116" s="212">
        <f t="shared" si="1160"/>
        <v>0.41899626941150703</v>
      </c>
      <c r="Y116" s="212">
        <f t="shared" si="1160"/>
        <v>0.41851045006250598</v>
      </c>
      <c r="Z116" s="212">
        <f t="shared" si="1160"/>
        <v>0.41802463071350493</v>
      </c>
      <c r="AA116" s="212">
        <f t="shared" si="1160"/>
        <v>0.41439999999999999</v>
      </c>
      <c r="AB116" s="212">
        <f t="shared" si="1160"/>
        <v>0.41665733333333299</v>
      </c>
      <c r="AC116" s="212">
        <f t="shared" si="1160"/>
        <v>0.41648990476190495</v>
      </c>
      <c r="AD116" s="212">
        <f t="shared" si="1160"/>
        <v>0.41632247619047591</v>
      </c>
      <c r="AE116" s="212">
        <f t="shared" si="1160"/>
        <v>0.40736742857442798</v>
      </c>
      <c r="AF116" s="212">
        <f t="shared" si="1160"/>
        <v>0.40792742857442899</v>
      </c>
      <c r="AG116" s="212">
        <f t="shared" si="1160"/>
        <v>0.40848742857442888</v>
      </c>
      <c r="AH116" s="212">
        <f t="shared" si="1160"/>
        <v>0.409047428574429</v>
      </c>
      <c r="AI116" s="212">
        <f t="shared" si="1160"/>
        <v>0.40960742857442889</v>
      </c>
      <c r="AJ116" s="212">
        <f t="shared" si="1160"/>
        <v>0.41016742857442889</v>
      </c>
      <c r="AK116" s="212">
        <f t="shared" si="1160"/>
        <v>0.40959999999999996</v>
      </c>
    </row>
    <row r="117" spans="1:53" s="93" customFormat="1" ht="15">
      <c r="A117" s="60" t="s">
        <v>39</v>
      </c>
      <c r="B117" s="60" t="s">
        <v>57</v>
      </c>
      <c r="C117" s="248" t="s">
        <v>60</v>
      </c>
      <c r="D117" s="61">
        <f>SUM(D114:D116)</f>
        <v>204.78344499999997</v>
      </c>
      <c r="E117" s="61">
        <f t="shared" ref="E117" si="1161">SUM(E114:E116)</f>
        <v>231.67550999999997</v>
      </c>
      <c r="F117" s="61">
        <f t="shared" ref="F117" si="1162">SUM(F114:F116)</f>
        <v>278.99506199999996</v>
      </c>
      <c r="G117" s="61">
        <f t="shared" ref="G117" si="1163">SUM(G114:G116)</f>
        <v>244.47155500000002</v>
      </c>
      <c r="H117" s="61">
        <f t="shared" ref="H117" si="1164">SUM(H114:H116)</f>
        <v>227.78966300000002</v>
      </c>
      <c r="I117" s="61">
        <f t="shared" ref="I117" si="1165">SUM(I114:I116)</f>
        <v>177.72687999999999</v>
      </c>
      <c r="J117" s="61">
        <f t="shared" ref="J117" si="1166">SUM(J114:J116)</f>
        <v>182.47218769600005</v>
      </c>
      <c r="K117" s="61">
        <f t="shared" ref="K117" si="1167">SUM(K114:K116)</f>
        <v>187.94635332688003</v>
      </c>
      <c r="L117" s="61">
        <f t="shared" ref="L117" si="1168">SUM(L114:L116)</f>
        <v>193.96063663334019</v>
      </c>
      <c r="M117" s="61">
        <f t="shared" ref="M117" si="1169">SUM(M114:M116)</f>
        <v>200.94321955214042</v>
      </c>
      <c r="N117" s="61">
        <f t="shared" ref="N117" si="1170">SUM(N114:N116)</f>
        <v>208.59915621707697</v>
      </c>
      <c r="O117" s="61">
        <f t="shared" ref="O117" si="1171">SUM(O114:O116)</f>
        <v>216.94312246576004</v>
      </c>
      <c r="P117" s="61">
        <f t="shared" ref="P117" si="1172">SUM(P114:P116)</f>
        <v>225.83779048685619</v>
      </c>
      <c r="Q117" s="61">
        <f t="shared" ref="Q117" si="1173">SUM(Q114:Q116)</f>
        <v>235.21005879206072</v>
      </c>
      <c r="R117" s="61">
        <f t="shared" ref="R117" si="1174">SUM(R114:R116)</f>
        <v>245.06536025544807</v>
      </c>
      <c r="S117" s="61">
        <f t="shared" ref="S117" si="1175">SUM(S114:S116)</f>
        <v>255.45613153027909</v>
      </c>
      <c r="T117" s="247"/>
      <c r="U117" s="249"/>
      <c r="V117" s="250">
        <f>SUM(V114:V116)</f>
        <v>1</v>
      </c>
      <c r="W117" s="250">
        <f t="shared" ref="W117" si="1176">SUM(W114:W116)</f>
        <v>1</v>
      </c>
      <c r="X117" s="250">
        <f t="shared" ref="X117" si="1177">SUM(X114:X116)</f>
        <v>1</v>
      </c>
      <c r="Y117" s="250">
        <f t="shared" ref="Y117" si="1178">SUM(Y114:Y116)</f>
        <v>1</v>
      </c>
      <c r="Z117" s="250">
        <f t="shared" ref="Z117" si="1179">SUM(Z114:Z116)</f>
        <v>1</v>
      </c>
      <c r="AA117" s="250">
        <f t="shared" ref="AA117" si="1180">SUM(AA114:AA116)</f>
        <v>1</v>
      </c>
      <c r="AB117" s="250">
        <f t="shared" ref="AB117" si="1181">SUM(AB114:AB116)</f>
        <v>1</v>
      </c>
      <c r="AC117" s="250">
        <f t="shared" ref="AC117" si="1182">SUM(AC114:AC116)</f>
        <v>1</v>
      </c>
      <c r="AD117" s="250">
        <f t="shared" ref="AD117" si="1183">SUM(AD114:AD116)</f>
        <v>1</v>
      </c>
      <c r="AE117" s="250">
        <f t="shared" ref="AE117" si="1184">SUM(AE114:AE116)</f>
        <v>1</v>
      </c>
      <c r="AF117" s="250">
        <f t="shared" ref="AF117" si="1185">SUM(AF114:AF116)</f>
        <v>1</v>
      </c>
      <c r="AG117" s="250">
        <f t="shared" ref="AG117" si="1186">SUM(AG114:AG116)</f>
        <v>1</v>
      </c>
      <c r="AH117" s="250">
        <f t="shared" ref="AH117" si="1187">SUM(AH114:AH116)</f>
        <v>1</v>
      </c>
      <c r="AI117" s="250">
        <f t="shared" ref="AI117" si="1188">SUM(AI114:AI116)</f>
        <v>1</v>
      </c>
      <c r="AJ117" s="250">
        <f t="shared" ref="AJ117" si="1189">SUM(AJ114:AJ116)</f>
        <v>1</v>
      </c>
      <c r="AK117" s="250">
        <f t="shared" ref="AK117" si="1190">SUM(AK114:AK116)</f>
        <v>1</v>
      </c>
    </row>
    <row r="118" spans="1:53" s="28" customFormat="1" ht="15">
      <c r="A118" s="292" t="s">
        <v>39</v>
      </c>
      <c r="B118" s="293" t="s">
        <v>39</v>
      </c>
      <c r="C118" s="205" t="s">
        <v>370</v>
      </c>
      <c r="D118" s="294">
        <f>ROUND(V118*' Demand-Supply Gap'!D$290,2)</f>
        <v>151.55000000000001</v>
      </c>
      <c r="E118" s="294">
        <f>ROUND(W118*' Demand-Supply Gap'!E$290,2)</f>
        <v>157.4</v>
      </c>
      <c r="F118" s="294">
        <f>ROUND(X118*' Demand-Supply Gap'!F$290,2)</f>
        <v>161</v>
      </c>
      <c r="G118" s="294">
        <f>ROUND(Y118*' Demand-Supply Gap'!G$290,2)</f>
        <v>153.5</v>
      </c>
      <c r="H118" s="294">
        <f>ROUND(Z118*' Demand-Supply Gap'!H$290,2)</f>
        <v>161.86000000000001</v>
      </c>
      <c r="I118" s="294">
        <f>ROUND(AA118*' Demand-Supply Gap'!I$290,2)</f>
        <v>152.08000000000001</v>
      </c>
      <c r="J118" s="294">
        <f>ROUND(AB118*' Demand-Supply Gap'!J$290,2)</f>
        <v>162.53</v>
      </c>
      <c r="K118" s="294">
        <f>ROUND(AC118*' Demand-Supply Gap'!K$290,2)</f>
        <v>172.59</v>
      </c>
      <c r="L118" s="294">
        <f>ROUND(AD118*' Demand-Supply Gap'!L$290,2)</f>
        <v>181.81</v>
      </c>
      <c r="M118" s="294">
        <f>ROUND(AE118*' Demand-Supply Gap'!M$290,2)</f>
        <v>190.91</v>
      </c>
      <c r="N118" s="294">
        <f>ROUND(AF118*' Demand-Supply Gap'!N$290,2)</f>
        <v>199.79</v>
      </c>
      <c r="O118" s="294">
        <f>ROUND(AG118*' Demand-Supply Gap'!O$290,2)</f>
        <v>208.18</v>
      </c>
      <c r="P118" s="294">
        <f>ROUND(AH118*' Demand-Supply Gap'!P$290,2)</f>
        <v>217.16</v>
      </c>
      <c r="Q118" s="294">
        <f>ROUND(AI118*' Demand-Supply Gap'!Q$290,2)</f>
        <v>225.84</v>
      </c>
      <c r="R118" s="294">
        <f>ROUND(AJ118*' Demand-Supply Gap'!R$290,2)</f>
        <v>234.43</v>
      </c>
      <c r="S118" s="294">
        <f>ROUND(AK118*' Demand-Supply Gap'!S$290,2)</f>
        <v>243.54</v>
      </c>
      <c r="T118" s="280">
        <f>(I118/D118)^(1/5)-1</f>
        <v>6.9846274685447796E-4</v>
      </c>
      <c r="U118" s="280">
        <f>(S118/J118)^(1/9)-1</f>
        <v>4.596028868733093E-2</v>
      </c>
      <c r="V118" s="295">
        <v>0.5534</v>
      </c>
      <c r="W118" s="295">
        <v>0.5534</v>
      </c>
      <c r="X118" s="295">
        <v>0.55189999999999995</v>
      </c>
      <c r="Y118" s="295">
        <v>0.55349999999999999</v>
      </c>
      <c r="Z118" s="295">
        <v>0.55740000000000001</v>
      </c>
      <c r="AA118" s="295">
        <v>0.56120000000000003</v>
      </c>
      <c r="AB118" s="295">
        <v>0.56200000000000006</v>
      </c>
      <c r="AC118" s="295">
        <v>0.56340000000000001</v>
      </c>
      <c r="AD118" s="295">
        <v>0.56459999999999999</v>
      </c>
      <c r="AE118" s="295">
        <v>0.56569999999999998</v>
      </c>
      <c r="AF118" s="295">
        <v>0.56679999999999997</v>
      </c>
      <c r="AG118" s="295">
        <v>0.56789999999999996</v>
      </c>
      <c r="AH118" s="295">
        <v>0.56899999999999995</v>
      </c>
      <c r="AI118" s="295">
        <v>0.57020000000000004</v>
      </c>
      <c r="AJ118" s="295">
        <v>0.57130000000000003</v>
      </c>
      <c r="AK118" s="295">
        <v>0.5726</v>
      </c>
      <c r="AL118" s="94">
        <f>ROUND(V118,4)</f>
        <v>0.5534</v>
      </c>
      <c r="AM118" s="94">
        <f t="shared" ref="AM118:AM119" si="1191">ROUND(W118,4)</f>
        <v>0.5534</v>
      </c>
      <c r="AN118" s="94">
        <f t="shared" ref="AN118:AN119" si="1192">ROUND(X118,4)</f>
        <v>0.55189999999999995</v>
      </c>
      <c r="AO118" s="94">
        <f t="shared" ref="AO118:AO119" si="1193">ROUND(Y118,4)</f>
        <v>0.55349999999999999</v>
      </c>
      <c r="AP118" s="94">
        <f t="shared" ref="AP118:AP119" si="1194">ROUND(Z118,4)</f>
        <v>0.55740000000000001</v>
      </c>
      <c r="AQ118" s="94">
        <f t="shared" ref="AQ118:AQ119" si="1195">ROUND(AA118,4)</f>
        <v>0.56120000000000003</v>
      </c>
      <c r="AR118" s="94">
        <f t="shared" ref="AR118:AR119" si="1196">ROUND(AB118,4)</f>
        <v>0.56200000000000006</v>
      </c>
      <c r="AS118" s="94">
        <f t="shared" ref="AS118:AS119" si="1197">ROUND(AC118,4)</f>
        <v>0.56340000000000001</v>
      </c>
      <c r="AT118" s="94">
        <f t="shared" ref="AT118:AT119" si="1198">ROUND(AD118,4)</f>
        <v>0.56459999999999999</v>
      </c>
      <c r="AU118" s="94">
        <f t="shared" ref="AU118:AU119" si="1199">ROUND(AE118,4)</f>
        <v>0.56569999999999998</v>
      </c>
      <c r="AV118" s="94">
        <f t="shared" ref="AV118:AV119" si="1200">ROUND(AF118,4)</f>
        <v>0.56679999999999997</v>
      </c>
      <c r="AW118" s="94">
        <f t="shared" ref="AW118:AW119" si="1201">ROUND(AG118,4)</f>
        <v>0.56789999999999996</v>
      </c>
      <c r="AX118" s="94">
        <f t="shared" ref="AX118:AX119" si="1202">ROUND(AH118,4)</f>
        <v>0.56899999999999995</v>
      </c>
      <c r="AY118" s="94">
        <f t="shared" ref="AY118:AY119" si="1203">ROUND(AI118,4)</f>
        <v>0.57020000000000004</v>
      </c>
      <c r="AZ118" s="94">
        <f t="shared" ref="AZ118:AZ119" si="1204">ROUND(AJ118,4)</f>
        <v>0.57130000000000003</v>
      </c>
      <c r="BA118" s="94">
        <f t="shared" ref="BA118:BA119" si="1205">ROUND(AK118,4)</f>
        <v>0.5726</v>
      </c>
    </row>
    <row r="119" spans="1:53" s="28" customFormat="1" ht="15">
      <c r="A119" s="292" t="s">
        <v>39</v>
      </c>
      <c r="B119" s="293" t="s">
        <v>39</v>
      </c>
      <c r="C119" s="205" t="s">
        <v>371</v>
      </c>
      <c r="D119" s="294">
        <f>ROUND(V119*' Demand-Supply Gap'!D$290,2)</f>
        <v>14.13</v>
      </c>
      <c r="E119" s="294">
        <f>ROUND(W119*' Demand-Supply Gap'!E$290,2)</f>
        <v>13.91</v>
      </c>
      <c r="F119" s="294">
        <f>ROUND(X119*' Demand-Supply Gap'!F$290,2)</f>
        <v>14.5</v>
      </c>
      <c r="G119" s="294">
        <f>ROUND(Y119*' Demand-Supply Gap'!G$290,2)</f>
        <v>13.76</v>
      </c>
      <c r="H119" s="294">
        <f>ROUND(Z119*' Demand-Supply Gap'!H$290,2)</f>
        <v>14.43</v>
      </c>
      <c r="I119" s="294">
        <f>ROUND(AA119*' Demand-Supply Gap'!I$290,2)</f>
        <v>14.09</v>
      </c>
      <c r="J119" s="294">
        <f>ROUND(AB119*' Demand-Supply Gap'!J$290,2)</f>
        <v>14.08</v>
      </c>
      <c r="K119" s="294">
        <f>ROUND(AC119*' Demand-Supply Gap'!K$290,2)</f>
        <v>14.52</v>
      </c>
      <c r="L119" s="294">
        <f>ROUND(AD119*' Demand-Supply Gap'!L$290,2)</f>
        <v>15.39</v>
      </c>
      <c r="M119" s="294">
        <f>ROUND(AE119*' Demand-Supply Gap'!M$290,2)</f>
        <v>17.41</v>
      </c>
      <c r="N119" s="294">
        <f>ROUND(AF119*' Demand-Supply Gap'!N$290,2)</f>
        <v>17.77</v>
      </c>
      <c r="O119" s="294">
        <f>ROUND(AG119*' Demand-Supply Gap'!O$290,2)</f>
        <v>18.04</v>
      </c>
      <c r="P119" s="294">
        <f>ROUND(AH119*' Demand-Supply Gap'!P$290,2)</f>
        <v>18.32</v>
      </c>
      <c r="Q119" s="294">
        <f>ROUND(AI119*' Demand-Supply Gap'!Q$290,2)</f>
        <v>18.5</v>
      </c>
      <c r="R119" s="294">
        <f>ROUND(AJ119*' Demand-Supply Gap'!R$290,2)</f>
        <v>18.670000000000002</v>
      </c>
      <c r="S119" s="294">
        <f>ROUND(AK119*' Demand-Supply Gap'!S$290,2)</f>
        <v>19.05</v>
      </c>
      <c r="T119" s="280">
        <f t="shared" ref="T119:T121" si="1206">(I119/D119)^(1/5)-1</f>
        <v>-5.6681345769427072E-4</v>
      </c>
      <c r="U119" s="280">
        <f t="shared" ref="U119:U120" si="1207">(S119/J119)^(1/9)-1</f>
        <v>3.4160715167943723E-2</v>
      </c>
      <c r="V119" s="295">
        <v>5.16E-2</v>
      </c>
      <c r="W119" s="295">
        <v>4.8899999999999999E-2</v>
      </c>
      <c r="X119" s="295">
        <v>4.9700000000000001E-2</v>
      </c>
      <c r="Y119" s="295">
        <v>4.9599999999999998E-2</v>
      </c>
      <c r="Z119" s="295">
        <v>4.9700000000000001E-2</v>
      </c>
      <c r="AA119" s="295">
        <v>5.1999999999999998E-2</v>
      </c>
      <c r="AB119" s="295">
        <v>4.87E-2</v>
      </c>
      <c r="AC119" s="295">
        <v>4.7399999999999998E-2</v>
      </c>
      <c r="AD119" s="295">
        <v>4.7800000000000002E-2</v>
      </c>
      <c r="AE119" s="295">
        <v>5.16E-2</v>
      </c>
      <c r="AF119" s="295">
        <v>5.04E-2</v>
      </c>
      <c r="AG119" s="295">
        <v>4.9200000000000001E-2</v>
      </c>
      <c r="AH119" s="295">
        <v>4.8000000000000001E-2</v>
      </c>
      <c r="AI119" s="295">
        <v>4.6699999999999998E-2</v>
      </c>
      <c r="AJ119" s="295">
        <v>4.5499999999999999E-2</v>
      </c>
      <c r="AK119" s="295">
        <v>4.48E-2</v>
      </c>
      <c r="AL119" s="94">
        <f>ROUND(V119,4)</f>
        <v>5.16E-2</v>
      </c>
      <c r="AM119" s="94">
        <f t="shared" si="1191"/>
        <v>4.8899999999999999E-2</v>
      </c>
      <c r="AN119" s="94">
        <f t="shared" si="1192"/>
        <v>4.9700000000000001E-2</v>
      </c>
      <c r="AO119" s="94">
        <f t="shared" si="1193"/>
        <v>4.9599999999999998E-2</v>
      </c>
      <c r="AP119" s="94">
        <f t="shared" si="1194"/>
        <v>4.9700000000000001E-2</v>
      </c>
      <c r="AQ119" s="94">
        <f t="shared" si="1195"/>
        <v>5.1999999999999998E-2</v>
      </c>
      <c r="AR119" s="94">
        <f t="shared" si="1196"/>
        <v>4.87E-2</v>
      </c>
      <c r="AS119" s="94">
        <f t="shared" si="1197"/>
        <v>4.7399999999999998E-2</v>
      </c>
      <c r="AT119" s="94">
        <f t="shared" si="1198"/>
        <v>4.7800000000000002E-2</v>
      </c>
      <c r="AU119" s="94">
        <f t="shared" si="1199"/>
        <v>5.16E-2</v>
      </c>
      <c r="AV119" s="94">
        <f t="shared" si="1200"/>
        <v>5.04E-2</v>
      </c>
      <c r="AW119" s="94">
        <f t="shared" si="1201"/>
        <v>4.9200000000000001E-2</v>
      </c>
      <c r="AX119" s="94">
        <f t="shared" si="1202"/>
        <v>4.8000000000000001E-2</v>
      </c>
      <c r="AY119" s="94">
        <f t="shared" si="1203"/>
        <v>4.6699999999999998E-2</v>
      </c>
      <c r="AZ119" s="94">
        <f t="shared" si="1204"/>
        <v>4.5499999999999999E-2</v>
      </c>
      <c r="BA119" s="94">
        <f t="shared" si="1205"/>
        <v>4.48E-2</v>
      </c>
    </row>
    <row r="120" spans="1:53" s="28" customFormat="1" ht="15">
      <c r="A120" s="292" t="s">
        <v>39</v>
      </c>
      <c r="B120" s="293" t="s">
        <v>39</v>
      </c>
      <c r="C120" s="205" t="s">
        <v>372</v>
      </c>
      <c r="D120" s="294">
        <f>ROUND(V120*' Demand-Supply Gap'!D$290,2)</f>
        <v>108.18</v>
      </c>
      <c r="E120" s="294">
        <f>ROUND(W120*' Demand-Supply Gap'!E$290,2)</f>
        <v>113.11</v>
      </c>
      <c r="F120" s="294">
        <f>ROUND(X120*' Demand-Supply Gap'!F$290,2)</f>
        <v>116.22</v>
      </c>
      <c r="G120" s="294">
        <f>ROUND(Y120*' Demand-Supply Gap'!G$290,2)</f>
        <v>110.07</v>
      </c>
      <c r="H120" s="294">
        <f>ROUND(Z120*' Demand-Supply Gap'!H$290,2)</f>
        <v>114.09</v>
      </c>
      <c r="I120" s="294">
        <f>ROUND(AA120*' Demand-Supply Gap'!I$290,2)</f>
        <v>104.82</v>
      </c>
      <c r="J120" s="294">
        <f>ROUND(AB120*' Demand-Supply Gap'!J$290,2)</f>
        <v>112.59</v>
      </c>
      <c r="K120" s="294">
        <f>ROUND(AC120*' Demand-Supply Gap'!K$290,2)</f>
        <v>119.22</v>
      </c>
      <c r="L120" s="294">
        <f>ROUND(AD120*' Demand-Supply Gap'!L$290,2)</f>
        <v>124.81</v>
      </c>
      <c r="M120" s="294">
        <f>ROUND(AE120*' Demand-Supply Gap'!M$290,2)</f>
        <v>129.15</v>
      </c>
      <c r="N120" s="294">
        <f>ROUND(AF120*' Demand-Supply Gap'!N$290,2)</f>
        <v>134.93</v>
      </c>
      <c r="O120" s="294">
        <f>ROUND(AG120*' Demand-Supply Gap'!O$290,2)</f>
        <v>140.37</v>
      </c>
      <c r="P120" s="294">
        <f>ROUND(AH120*' Demand-Supply Gap'!P$290,2)</f>
        <v>146.16999999999999</v>
      </c>
      <c r="Q120" s="294">
        <f>ROUND(AI120*' Demand-Supply Gap'!Q$290,2)</f>
        <v>151.74</v>
      </c>
      <c r="R120" s="294">
        <f>ROUND(AJ120*' Demand-Supply Gap'!R$290,2)</f>
        <v>157.24</v>
      </c>
      <c r="S120" s="294">
        <f>ROUND(AK120*' Demand-Supply Gap'!S$290,2)</f>
        <v>162.72999999999999</v>
      </c>
      <c r="T120" s="280">
        <f t="shared" si="1206"/>
        <v>-6.2905139643805175E-3</v>
      </c>
      <c r="U120" s="280">
        <f t="shared" si="1207"/>
        <v>4.1775646114126763E-2</v>
      </c>
      <c r="V120" s="295">
        <f>ROUND(1-SUM(V118:V119),4)</f>
        <v>0.39500000000000002</v>
      </c>
      <c r="W120" s="295">
        <f t="shared" ref="W120" si="1208">ROUND(1-SUM(W118:W119),4)</f>
        <v>0.3977</v>
      </c>
      <c r="X120" s="295">
        <f t="shared" ref="X120" si="1209">ROUND(1-SUM(X118:X119),4)</f>
        <v>0.39839999999999998</v>
      </c>
      <c r="Y120" s="295">
        <f t="shared" ref="Y120" si="1210">ROUND(1-SUM(Y118:Y119),4)</f>
        <v>0.39689999999999998</v>
      </c>
      <c r="Z120" s="295">
        <f t="shared" ref="Z120" si="1211">ROUND(1-SUM(Z118:Z119),4)</f>
        <v>0.39290000000000003</v>
      </c>
      <c r="AA120" s="295">
        <f t="shared" ref="AA120" si="1212">ROUND(1-SUM(AA118:AA119),4)</f>
        <v>0.38679999999999998</v>
      </c>
      <c r="AB120" s="295">
        <f t="shared" ref="AB120" si="1213">ROUND(1-SUM(AB118:AB119),4)</f>
        <v>0.38929999999999998</v>
      </c>
      <c r="AC120" s="295">
        <f t="shared" ref="AC120" si="1214">ROUND(1-SUM(AC118:AC119),4)</f>
        <v>0.38919999999999999</v>
      </c>
      <c r="AD120" s="295">
        <f t="shared" ref="AD120" si="1215">ROUND(1-SUM(AD118:AD119),4)</f>
        <v>0.3876</v>
      </c>
      <c r="AE120" s="295">
        <f t="shared" ref="AE120" si="1216">ROUND(1-SUM(AE118:AE119),4)</f>
        <v>0.38269999999999998</v>
      </c>
      <c r="AF120" s="295">
        <f t="shared" ref="AF120" si="1217">ROUND(1-SUM(AF118:AF119),4)</f>
        <v>0.38279999999999997</v>
      </c>
      <c r="AG120" s="295">
        <f t="shared" ref="AG120" si="1218">ROUND(1-SUM(AG118:AG119),4)</f>
        <v>0.38290000000000002</v>
      </c>
      <c r="AH120" s="295">
        <f t="shared" ref="AH120" si="1219">ROUND(1-SUM(AH118:AH119),4)</f>
        <v>0.38300000000000001</v>
      </c>
      <c r="AI120" s="295">
        <f t="shared" ref="AI120" si="1220">ROUND(1-SUM(AI118:AI119),4)</f>
        <v>0.3831</v>
      </c>
      <c r="AJ120" s="295">
        <f t="shared" ref="AJ120" si="1221">ROUND(1-SUM(AJ118:AJ119),4)</f>
        <v>0.38319999999999999</v>
      </c>
      <c r="AK120" s="295">
        <f t="shared" ref="AK120" si="1222">ROUND(1-SUM(AK118:AK119),4)</f>
        <v>0.3826</v>
      </c>
      <c r="AL120" s="94">
        <f>ROUND(1-SUM(AL118:AL119),4)</f>
        <v>0.39500000000000002</v>
      </c>
      <c r="AM120" s="94">
        <f t="shared" ref="AM120" si="1223">ROUND(1-SUM(AM118:AM119),4)</f>
        <v>0.3977</v>
      </c>
      <c r="AN120" s="94">
        <f t="shared" ref="AN120" si="1224">ROUND(1-SUM(AN118:AN119),4)</f>
        <v>0.39839999999999998</v>
      </c>
      <c r="AO120" s="94">
        <f t="shared" ref="AO120" si="1225">ROUND(1-SUM(AO118:AO119),4)</f>
        <v>0.39689999999999998</v>
      </c>
      <c r="AP120" s="94">
        <f t="shared" ref="AP120" si="1226">ROUND(1-SUM(AP118:AP119),4)</f>
        <v>0.39290000000000003</v>
      </c>
      <c r="AQ120" s="94">
        <f t="shared" ref="AQ120" si="1227">ROUND(1-SUM(AQ118:AQ119),4)</f>
        <v>0.38679999999999998</v>
      </c>
      <c r="AR120" s="94">
        <f t="shared" ref="AR120" si="1228">ROUND(1-SUM(AR118:AR119),4)</f>
        <v>0.38929999999999998</v>
      </c>
      <c r="AS120" s="94">
        <f t="shared" ref="AS120" si="1229">ROUND(1-SUM(AS118:AS119),4)</f>
        <v>0.38919999999999999</v>
      </c>
      <c r="AT120" s="94">
        <f t="shared" ref="AT120" si="1230">ROUND(1-SUM(AT118:AT119),4)</f>
        <v>0.3876</v>
      </c>
      <c r="AU120" s="94">
        <f t="shared" ref="AU120" si="1231">ROUND(1-SUM(AU118:AU119),4)</f>
        <v>0.38269999999999998</v>
      </c>
      <c r="AV120" s="94">
        <f t="shared" ref="AV120" si="1232">ROUND(1-SUM(AV118:AV119),4)</f>
        <v>0.38279999999999997</v>
      </c>
      <c r="AW120" s="94">
        <f t="shared" ref="AW120" si="1233">ROUND(1-SUM(AW118:AW119),4)</f>
        <v>0.38290000000000002</v>
      </c>
      <c r="AX120" s="94">
        <f t="shared" ref="AX120" si="1234">ROUND(1-SUM(AX118:AX119),4)</f>
        <v>0.38300000000000001</v>
      </c>
      <c r="AY120" s="94">
        <f t="shared" ref="AY120" si="1235">ROUND(1-SUM(AY118:AY119),4)</f>
        <v>0.3831</v>
      </c>
      <c r="AZ120" s="94">
        <f t="shared" ref="AZ120" si="1236">ROUND(1-SUM(AZ118:AZ119),4)</f>
        <v>0.38319999999999999</v>
      </c>
      <c r="BA120" s="94">
        <f t="shared" ref="BA120" si="1237">ROUND(1-SUM(BA118:BA119),4)</f>
        <v>0.3826</v>
      </c>
    </row>
    <row r="121" spans="1:53" s="93" customFormat="1" ht="15">
      <c r="A121" s="293" t="s">
        <v>39</v>
      </c>
      <c r="B121" s="293" t="s">
        <v>39</v>
      </c>
      <c r="C121" s="296" t="s">
        <v>60</v>
      </c>
      <c r="D121" s="294">
        <f>SUM(D118:D120)</f>
        <v>273.86</v>
      </c>
      <c r="E121" s="294">
        <f t="shared" ref="E121" si="1238">SUM(E118:E120)</f>
        <v>284.42</v>
      </c>
      <c r="F121" s="294">
        <f t="shared" ref="F121" si="1239">SUM(F118:F120)</f>
        <v>291.72000000000003</v>
      </c>
      <c r="G121" s="294">
        <f t="shared" ref="G121" si="1240">SUM(G118:G120)</f>
        <v>277.33</v>
      </c>
      <c r="H121" s="294">
        <f t="shared" ref="H121" si="1241">SUM(H118:H120)</f>
        <v>290.38</v>
      </c>
      <c r="I121" s="294">
        <f t="shared" ref="I121" si="1242">SUM(I118:I120)</f>
        <v>270.99</v>
      </c>
      <c r="J121" s="294">
        <f t="shared" ref="J121" si="1243">SUM(J118:J120)</f>
        <v>289.20000000000005</v>
      </c>
      <c r="K121" s="294">
        <f t="shared" ref="K121" si="1244">SUM(K118:K120)</f>
        <v>306.33000000000004</v>
      </c>
      <c r="L121" s="294">
        <f t="shared" ref="L121" si="1245">SUM(L118:L120)</f>
        <v>322.01</v>
      </c>
      <c r="M121" s="294">
        <f t="shared" ref="M121" si="1246">SUM(M118:M120)</f>
        <v>337.47</v>
      </c>
      <c r="N121" s="294">
        <f t="shared" ref="N121" si="1247">SUM(N118:N120)</f>
        <v>352.49</v>
      </c>
      <c r="O121" s="294">
        <f t="shared" ref="O121" si="1248">SUM(O118:O120)</f>
        <v>366.59000000000003</v>
      </c>
      <c r="P121" s="294">
        <f t="shared" ref="P121" si="1249">SUM(P118:P120)</f>
        <v>381.65</v>
      </c>
      <c r="Q121" s="294">
        <f t="shared" ref="Q121" si="1250">SUM(Q118:Q120)</f>
        <v>396.08000000000004</v>
      </c>
      <c r="R121" s="294">
        <f t="shared" ref="R121" si="1251">SUM(R118:R120)</f>
        <v>410.34000000000003</v>
      </c>
      <c r="S121" s="294">
        <f t="shared" ref="S121" si="1252">SUM(S118:S120)</f>
        <v>425.31999999999994</v>
      </c>
      <c r="T121" s="280">
        <f t="shared" si="1206"/>
        <v>-2.1048032034369779E-3</v>
      </c>
      <c r="U121" s="280">
        <f t="shared" ref="U121" si="1253">(S121/J121)^(1/9)-1</f>
        <v>4.378982119660435E-2</v>
      </c>
      <c r="V121" s="297">
        <f>SUM(V118:V120)</f>
        <v>1</v>
      </c>
      <c r="W121" s="297">
        <f t="shared" ref="W121" si="1254">SUM(W118:W120)</f>
        <v>1</v>
      </c>
      <c r="X121" s="297">
        <f t="shared" ref="X121" si="1255">SUM(X118:X120)</f>
        <v>0.99999999999999989</v>
      </c>
      <c r="Y121" s="297">
        <f t="shared" ref="Y121" si="1256">SUM(Y118:Y120)</f>
        <v>1</v>
      </c>
      <c r="Z121" s="297">
        <f t="shared" ref="Z121" si="1257">SUM(Z118:Z120)</f>
        <v>1</v>
      </c>
      <c r="AA121" s="297">
        <f t="shared" ref="AA121" si="1258">SUM(AA118:AA120)</f>
        <v>1</v>
      </c>
      <c r="AB121" s="297">
        <f t="shared" ref="AB121" si="1259">SUM(AB118:AB120)</f>
        <v>1</v>
      </c>
      <c r="AC121" s="297">
        <f t="shared" ref="AC121" si="1260">SUM(AC118:AC120)</f>
        <v>1</v>
      </c>
      <c r="AD121" s="297">
        <f t="shared" ref="AD121" si="1261">SUM(AD118:AD120)</f>
        <v>1</v>
      </c>
      <c r="AE121" s="297">
        <f t="shared" ref="AE121" si="1262">SUM(AE118:AE120)</f>
        <v>1</v>
      </c>
      <c r="AF121" s="297">
        <f t="shared" ref="AF121" si="1263">SUM(AF118:AF120)</f>
        <v>1</v>
      </c>
      <c r="AG121" s="297">
        <f t="shared" ref="AG121" si="1264">SUM(AG118:AG120)</f>
        <v>1</v>
      </c>
      <c r="AH121" s="297">
        <f t="shared" ref="AH121" si="1265">SUM(AH118:AH120)</f>
        <v>1</v>
      </c>
      <c r="AI121" s="297">
        <f t="shared" ref="AI121" si="1266">SUM(AI118:AI120)</f>
        <v>1</v>
      </c>
      <c r="AJ121" s="297">
        <f t="shared" ref="AJ121" si="1267">SUM(AJ118:AJ120)</f>
        <v>1</v>
      </c>
      <c r="AK121" s="297">
        <f t="shared" ref="AK121" si="1268">SUM(AK118:AK120)</f>
        <v>1</v>
      </c>
    </row>
    <row r="122" spans="1:53" s="28" customFormat="1" ht="15">
      <c r="A122" s="44" t="s">
        <v>59</v>
      </c>
      <c r="B122" s="44" t="s">
        <v>59</v>
      </c>
      <c r="C122" s="95" t="s">
        <v>370</v>
      </c>
      <c r="D122" s="34">
        <f>D30+D70+D86+D102+D118</f>
        <v>1413.6</v>
      </c>
      <c r="E122" s="34">
        <f t="shared" ref="E122:S122" si="1269">E30+E70+E86+E102+E118</f>
        <v>1492.5300000000002</v>
      </c>
      <c r="F122" s="34">
        <f t="shared" si="1269"/>
        <v>1601.6200000000001</v>
      </c>
      <c r="G122" s="34">
        <f t="shared" si="1269"/>
        <v>1642.89</v>
      </c>
      <c r="H122" s="34">
        <f t="shared" si="1269"/>
        <v>1736.0700000000002</v>
      </c>
      <c r="I122" s="34">
        <f t="shared" si="1269"/>
        <v>1686.9199999999998</v>
      </c>
      <c r="J122" s="34">
        <f t="shared" si="1269"/>
        <v>1824.8500000000001</v>
      </c>
      <c r="K122" s="34">
        <f t="shared" si="1269"/>
        <v>1943.28</v>
      </c>
      <c r="L122" s="34">
        <f t="shared" si="1269"/>
        <v>2060.9699999999998</v>
      </c>
      <c r="M122" s="34">
        <f t="shared" si="1269"/>
        <v>2183.86</v>
      </c>
      <c r="N122" s="34">
        <f t="shared" si="1269"/>
        <v>2304.16</v>
      </c>
      <c r="O122" s="34">
        <f t="shared" si="1269"/>
        <v>2418.66</v>
      </c>
      <c r="P122" s="34">
        <f t="shared" si="1269"/>
        <v>2535.2099999999996</v>
      </c>
      <c r="Q122" s="34">
        <f t="shared" si="1269"/>
        <v>2652.9</v>
      </c>
      <c r="R122" s="34">
        <f t="shared" si="1269"/>
        <v>2773.2299999999996</v>
      </c>
      <c r="S122" s="34">
        <f t="shared" si="1269"/>
        <v>2896.6200000000003</v>
      </c>
      <c r="T122" s="280">
        <f>(I122/D122)^(1/5)-1</f>
        <v>3.5985293001021379E-2</v>
      </c>
      <c r="U122" s="280">
        <f>(S122/J122)^(1/9)-1</f>
        <v>5.2679193900733834E-2</v>
      </c>
      <c r="V122" s="215">
        <f>ROUND(D122/D$125,4)</f>
        <v>0.51339999999999997</v>
      </c>
      <c r="W122" s="215">
        <f t="shared" ref="W122:AK123" si="1270">ROUND(E122/E$125,4)</f>
        <v>0.51619999999999999</v>
      </c>
      <c r="X122" s="215">
        <f t="shared" si="1270"/>
        <v>0.51490000000000002</v>
      </c>
      <c r="Y122" s="215">
        <f t="shared" si="1270"/>
        <v>0.51919999999999999</v>
      </c>
      <c r="Z122" s="215">
        <f t="shared" si="1270"/>
        <v>0.51970000000000005</v>
      </c>
      <c r="AA122" s="215">
        <f t="shared" si="1270"/>
        <v>0.51980000000000004</v>
      </c>
      <c r="AB122" s="215">
        <f t="shared" si="1270"/>
        <v>0.52480000000000004</v>
      </c>
      <c r="AC122" s="215">
        <f t="shared" si="1270"/>
        <v>0.52510000000000001</v>
      </c>
      <c r="AD122" s="215">
        <f t="shared" si="1270"/>
        <v>0.52580000000000005</v>
      </c>
      <c r="AE122" s="215">
        <f t="shared" si="1270"/>
        <v>0.52600000000000002</v>
      </c>
      <c r="AF122" s="215">
        <f t="shared" si="1270"/>
        <v>0.52629999999999999</v>
      </c>
      <c r="AG122" s="215">
        <f t="shared" si="1270"/>
        <v>0.52659999999999996</v>
      </c>
      <c r="AH122" s="215">
        <f t="shared" si="1270"/>
        <v>0.52700000000000002</v>
      </c>
      <c r="AI122" s="215">
        <f t="shared" si="1270"/>
        <v>0.52739999999999998</v>
      </c>
      <c r="AJ122" s="215">
        <f t="shared" si="1270"/>
        <v>0.52780000000000005</v>
      </c>
      <c r="AK122" s="215">
        <f t="shared" si="1270"/>
        <v>0.52829999999999999</v>
      </c>
    </row>
    <row r="123" spans="1:53" s="28" customFormat="1" ht="15">
      <c r="A123" s="44" t="s">
        <v>59</v>
      </c>
      <c r="B123" s="44" t="s">
        <v>59</v>
      </c>
      <c r="C123" s="95" t="s">
        <v>371</v>
      </c>
      <c r="D123" s="34">
        <f t="shared" ref="D123:S124" si="1271">D31+D71+D87+D103+D119</f>
        <v>250.29000000000002</v>
      </c>
      <c r="E123" s="34">
        <f t="shared" si="1271"/>
        <v>261.16000000000003</v>
      </c>
      <c r="F123" s="34">
        <f t="shared" si="1271"/>
        <v>274.81</v>
      </c>
      <c r="G123" s="34">
        <f t="shared" si="1271"/>
        <v>275.54000000000002</v>
      </c>
      <c r="H123" s="34">
        <f t="shared" si="1271"/>
        <v>286.27000000000004</v>
      </c>
      <c r="I123" s="34">
        <f t="shared" si="1271"/>
        <v>282.39999999999998</v>
      </c>
      <c r="J123" s="34">
        <f t="shared" si="1271"/>
        <v>288.03999999999996</v>
      </c>
      <c r="K123" s="34">
        <f t="shared" si="1271"/>
        <v>305.09999999999997</v>
      </c>
      <c r="L123" s="34">
        <f t="shared" si="1271"/>
        <v>321.76</v>
      </c>
      <c r="M123" s="34">
        <f t="shared" si="1271"/>
        <v>339.98000000000008</v>
      </c>
      <c r="N123" s="34">
        <f t="shared" si="1271"/>
        <v>355.43999999999994</v>
      </c>
      <c r="O123" s="34">
        <f t="shared" si="1271"/>
        <v>370.42</v>
      </c>
      <c r="P123" s="34">
        <f t="shared" si="1271"/>
        <v>384.67</v>
      </c>
      <c r="Q123" s="34">
        <f t="shared" si="1271"/>
        <v>399.08</v>
      </c>
      <c r="R123" s="34">
        <f t="shared" si="1271"/>
        <v>413.39</v>
      </c>
      <c r="S123" s="34">
        <f t="shared" si="1271"/>
        <v>428.09000000000003</v>
      </c>
      <c r="T123" s="280">
        <f t="shared" ref="T123:T125" si="1272">(I123/D123)^(1/5)-1</f>
        <v>2.4434601399127898E-2</v>
      </c>
      <c r="U123" s="280">
        <f t="shared" ref="U123:U125" si="1273">(S123/J123)^(1/9)-1</f>
        <v>4.5009535751895369E-2</v>
      </c>
      <c r="V123" s="215">
        <f>ROUND(D123/D$125,4)</f>
        <v>9.0899999999999995E-2</v>
      </c>
      <c r="W123" s="215">
        <f t="shared" si="1270"/>
        <v>9.0300000000000005E-2</v>
      </c>
      <c r="X123" s="215">
        <f t="shared" si="1270"/>
        <v>8.8400000000000006E-2</v>
      </c>
      <c r="Y123" s="215">
        <f t="shared" si="1270"/>
        <v>8.7099999999999997E-2</v>
      </c>
      <c r="Z123" s="215">
        <f t="shared" si="1270"/>
        <v>8.5699999999999998E-2</v>
      </c>
      <c r="AA123" s="215">
        <f t="shared" si="1270"/>
        <v>8.6999999999999994E-2</v>
      </c>
      <c r="AB123" s="215">
        <f t="shared" si="1270"/>
        <v>8.2799999999999999E-2</v>
      </c>
      <c r="AC123" s="215">
        <f t="shared" si="1270"/>
        <v>8.2400000000000001E-2</v>
      </c>
      <c r="AD123" s="215">
        <f t="shared" si="1270"/>
        <v>8.2100000000000006E-2</v>
      </c>
      <c r="AE123" s="215">
        <f t="shared" si="1270"/>
        <v>8.1900000000000001E-2</v>
      </c>
      <c r="AF123" s="215">
        <f t="shared" si="1270"/>
        <v>8.1199999999999994E-2</v>
      </c>
      <c r="AG123" s="215">
        <f t="shared" si="1270"/>
        <v>8.0699999999999994E-2</v>
      </c>
      <c r="AH123" s="215">
        <f t="shared" si="1270"/>
        <v>0.08</v>
      </c>
      <c r="AI123" s="215">
        <f t="shared" si="1270"/>
        <v>7.9299999999999995E-2</v>
      </c>
      <c r="AJ123" s="215">
        <f t="shared" si="1270"/>
        <v>7.8700000000000006E-2</v>
      </c>
      <c r="AK123" s="215">
        <f t="shared" si="1270"/>
        <v>7.8100000000000003E-2</v>
      </c>
    </row>
    <row r="124" spans="1:53" s="28" customFormat="1" ht="15">
      <c r="A124" s="44" t="s">
        <v>59</v>
      </c>
      <c r="B124" s="44" t="s">
        <v>59</v>
      </c>
      <c r="C124" s="95" t="s">
        <v>372</v>
      </c>
      <c r="D124" s="34">
        <f t="shared" si="1271"/>
        <v>1089.6600000000001</v>
      </c>
      <c r="E124" s="34">
        <f t="shared" si="1271"/>
        <v>1137.6199999999999</v>
      </c>
      <c r="F124" s="34">
        <f t="shared" si="1271"/>
        <v>1234.01</v>
      </c>
      <c r="G124" s="34">
        <f t="shared" si="1271"/>
        <v>1245.6299999999999</v>
      </c>
      <c r="H124" s="34">
        <f t="shared" si="1271"/>
        <v>1318.1299999999999</v>
      </c>
      <c r="I124" s="34">
        <f t="shared" si="1271"/>
        <v>1276.2399999999998</v>
      </c>
      <c r="J124" s="34">
        <f t="shared" si="1271"/>
        <v>1364.2299999999998</v>
      </c>
      <c r="K124" s="34">
        <f t="shared" si="1271"/>
        <v>1452.58</v>
      </c>
      <c r="L124" s="34">
        <f t="shared" si="1271"/>
        <v>1537.2599999999998</v>
      </c>
      <c r="M124" s="34">
        <f t="shared" si="1271"/>
        <v>1627.9300000000003</v>
      </c>
      <c r="N124" s="34">
        <f t="shared" si="1271"/>
        <v>1718.26</v>
      </c>
      <c r="O124" s="34">
        <f t="shared" si="1271"/>
        <v>1803.7200000000003</v>
      </c>
      <c r="P124" s="34">
        <f t="shared" si="1271"/>
        <v>1890.5</v>
      </c>
      <c r="Q124" s="34">
        <f t="shared" si="1271"/>
        <v>1977.96</v>
      </c>
      <c r="R124" s="34">
        <f t="shared" si="1271"/>
        <v>2067.2200000000003</v>
      </c>
      <c r="S124" s="34">
        <f t="shared" si="1271"/>
        <v>2158.6299999999997</v>
      </c>
      <c r="T124" s="280">
        <f t="shared" si="1272"/>
        <v>3.2115425073839798E-2</v>
      </c>
      <c r="U124" s="280">
        <f t="shared" si="1273"/>
        <v>5.2309282662257761E-2</v>
      </c>
      <c r="V124" s="215">
        <f>ROUND(1-SUM(V122:V123),4)</f>
        <v>0.3957</v>
      </c>
      <c r="W124" s="215">
        <f t="shared" ref="W124:AK124" si="1274">ROUND(1-SUM(W122:W123),4)</f>
        <v>0.39350000000000002</v>
      </c>
      <c r="X124" s="215">
        <f t="shared" si="1274"/>
        <v>0.3967</v>
      </c>
      <c r="Y124" s="215">
        <f t="shared" si="1274"/>
        <v>0.39369999999999999</v>
      </c>
      <c r="Z124" s="215">
        <f t="shared" si="1274"/>
        <v>0.39460000000000001</v>
      </c>
      <c r="AA124" s="215">
        <f t="shared" si="1274"/>
        <v>0.39319999999999999</v>
      </c>
      <c r="AB124" s="215">
        <f t="shared" si="1274"/>
        <v>0.39240000000000003</v>
      </c>
      <c r="AC124" s="215">
        <f t="shared" si="1274"/>
        <v>0.39250000000000002</v>
      </c>
      <c r="AD124" s="215">
        <f t="shared" si="1274"/>
        <v>0.3921</v>
      </c>
      <c r="AE124" s="215">
        <f t="shared" si="1274"/>
        <v>0.3921</v>
      </c>
      <c r="AF124" s="215">
        <f t="shared" si="1274"/>
        <v>0.39250000000000002</v>
      </c>
      <c r="AG124" s="215">
        <f t="shared" si="1274"/>
        <v>0.39269999999999999</v>
      </c>
      <c r="AH124" s="215">
        <f t="shared" si="1274"/>
        <v>0.39300000000000002</v>
      </c>
      <c r="AI124" s="215">
        <f t="shared" si="1274"/>
        <v>0.39329999999999998</v>
      </c>
      <c r="AJ124" s="215">
        <f t="shared" si="1274"/>
        <v>0.39350000000000002</v>
      </c>
      <c r="AK124" s="215">
        <f t="shared" si="1274"/>
        <v>0.39360000000000001</v>
      </c>
    </row>
    <row r="125" spans="1:53" s="93" customFormat="1" ht="15">
      <c r="A125" s="62" t="s">
        <v>59</v>
      </c>
      <c r="B125" s="62" t="s">
        <v>59</v>
      </c>
      <c r="C125" s="251" t="s">
        <v>60</v>
      </c>
      <c r="D125" s="61">
        <f>SUM(D122:D124)</f>
        <v>2753.55</v>
      </c>
      <c r="E125" s="61">
        <f t="shared" ref="E125:S125" si="1275">SUM(E122:E124)</f>
        <v>2891.3100000000004</v>
      </c>
      <c r="F125" s="61">
        <f t="shared" si="1275"/>
        <v>3110.44</v>
      </c>
      <c r="G125" s="61">
        <f t="shared" si="1275"/>
        <v>3164.06</v>
      </c>
      <c r="H125" s="61">
        <f t="shared" si="1275"/>
        <v>3340.4700000000003</v>
      </c>
      <c r="I125" s="61">
        <f t="shared" si="1275"/>
        <v>3245.5599999999995</v>
      </c>
      <c r="J125" s="61">
        <f t="shared" si="1275"/>
        <v>3477.12</v>
      </c>
      <c r="K125" s="61">
        <f t="shared" si="1275"/>
        <v>3700.96</v>
      </c>
      <c r="L125" s="61">
        <f t="shared" si="1275"/>
        <v>3919.9899999999993</v>
      </c>
      <c r="M125" s="61">
        <f t="shared" si="1275"/>
        <v>4151.7700000000004</v>
      </c>
      <c r="N125" s="61">
        <f t="shared" si="1275"/>
        <v>4377.8599999999997</v>
      </c>
      <c r="O125" s="61">
        <f t="shared" si="1275"/>
        <v>4592.8</v>
      </c>
      <c r="P125" s="61">
        <f t="shared" si="1275"/>
        <v>4810.3799999999992</v>
      </c>
      <c r="Q125" s="61">
        <f t="shared" si="1275"/>
        <v>5029.9400000000005</v>
      </c>
      <c r="R125" s="61">
        <f t="shared" si="1275"/>
        <v>5253.84</v>
      </c>
      <c r="S125" s="61">
        <f t="shared" si="1275"/>
        <v>5483.34</v>
      </c>
      <c r="T125" s="280">
        <f t="shared" si="1272"/>
        <v>3.3425884067399103E-2</v>
      </c>
      <c r="U125" s="280">
        <f t="shared" si="1273"/>
        <v>5.1914909565529355E-2</v>
      </c>
      <c r="V125" s="250">
        <f>SUM(V122:V124)</f>
        <v>1</v>
      </c>
      <c r="W125" s="250">
        <f t="shared" ref="W125" si="1276">SUM(W122:W124)</f>
        <v>1</v>
      </c>
      <c r="X125" s="250">
        <f t="shared" ref="X125" si="1277">SUM(X122:X124)</f>
        <v>1</v>
      </c>
      <c r="Y125" s="250">
        <f t="shared" ref="Y125" si="1278">SUM(Y122:Y124)</f>
        <v>1</v>
      </c>
      <c r="Z125" s="250">
        <f t="shared" ref="Z125" si="1279">SUM(Z122:Z124)</f>
        <v>1</v>
      </c>
      <c r="AA125" s="250">
        <f t="shared" ref="AA125" si="1280">SUM(AA122:AA124)</f>
        <v>1</v>
      </c>
      <c r="AB125" s="250">
        <f t="shared" ref="AB125" si="1281">SUM(AB122:AB124)</f>
        <v>1</v>
      </c>
      <c r="AC125" s="250">
        <f t="shared" ref="AC125" si="1282">SUM(AC122:AC124)</f>
        <v>1</v>
      </c>
      <c r="AD125" s="250">
        <f t="shared" ref="AD125" si="1283">SUM(AD122:AD124)</f>
        <v>1</v>
      </c>
      <c r="AE125" s="250">
        <f t="shared" ref="AE125" si="1284">SUM(AE122:AE124)</f>
        <v>1</v>
      </c>
      <c r="AF125" s="250">
        <f t="shared" ref="AF125" si="1285">SUM(AF122:AF124)</f>
        <v>1</v>
      </c>
      <c r="AG125" s="250">
        <f t="shared" ref="AG125" si="1286">SUM(AG122:AG124)</f>
        <v>1</v>
      </c>
      <c r="AH125" s="250">
        <f t="shared" ref="AH125" si="1287">SUM(AH122:AH124)</f>
        <v>1</v>
      </c>
      <c r="AI125" s="250">
        <f t="shared" ref="AI125" si="1288">SUM(AI122:AI124)</f>
        <v>1</v>
      </c>
      <c r="AJ125" s="250">
        <f t="shared" ref="AJ125" si="1289">SUM(AJ122:AJ124)</f>
        <v>1</v>
      </c>
      <c r="AK125" s="250">
        <f t="shared" ref="AK125" si="1290">SUM(AK122:AK124)</f>
        <v>1</v>
      </c>
    </row>
    <row r="126" spans="1:53">
      <c r="D126" s="478">
        <f>D125-' Demand-Supply Gap'!D303</f>
        <v>-5.0440610020814347E-3</v>
      </c>
      <c r="E126" s="478">
        <f>E125-' Demand-Supply Gap'!E303</f>
        <v>1.6092475369077874E-2</v>
      </c>
      <c r="F126" s="478">
        <f>F125-' Demand-Supply Gap'!F303</f>
        <v>1.9465286209197075E-3</v>
      </c>
      <c r="G126" s="478">
        <f>G125-' Demand-Supply Gap'!G303</f>
        <v>1.9391621951399429E-2</v>
      </c>
      <c r="H126" s="478">
        <f>H125-' Demand-Supply Gap'!H303</f>
        <v>-2.4762948014540598E-3</v>
      </c>
      <c r="I126" s="478">
        <f>I125-' Demand-Supply Gap'!I303</f>
        <v>4.3933333331551694E-3</v>
      </c>
      <c r="J126" s="478">
        <f>J125-' Demand-Supply Gap'!J303</f>
        <v>-2.1641561333581194E-2</v>
      </c>
      <c r="K126" s="478">
        <f>K125-' Demand-Supply Gap'!K303</f>
        <v>1.0513995870496728E-2</v>
      </c>
      <c r="L126" s="478">
        <f>L125-' Demand-Supply Gap'!L303</f>
        <v>-9.3383631965480163E-3</v>
      </c>
      <c r="M126" s="478">
        <f>M125-' Demand-Supply Gap'!M303</f>
        <v>5.7701136602190672E-3</v>
      </c>
      <c r="N126" s="478">
        <f>N125-' Demand-Supply Gap'!N303</f>
        <v>-7.6553635453819879E-3</v>
      </c>
      <c r="O126" s="478">
        <f>O125-' Demand-Supply Gap'!O303</f>
        <v>-1.6968175432339194E-3</v>
      </c>
      <c r="P126" s="478">
        <f>P125-' Demand-Supply Gap'!P303</f>
        <v>-6.2778992651146837E-4</v>
      </c>
      <c r="Q126" s="478">
        <f>Q125-' Demand-Supply Gap'!Q303</f>
        <v>-4.72471583452716E-3</v>
      </c>
      <c r="R126" s="478">
        <f>R125-' Demand-Supply Gap'!R303</f>
        <v>3.7252385500323726E-3</v>
      </c>
      <c r="S126" s="478">
        <f>S125-' Demand-Supply Gap'!S303</f>
        <v>8.5950617658454576E-3</v>
      </c>
      <c r="U126" s="2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2C6F-52E7-46AE-9C90-64D890C2B0F9}">
  <dimension ref="A1:X394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ColWidth="9" defaultRowHeight="12.75"/>
  <cols>
    <col min="1" max="1" width="11.5703125" style="71" bestFit="1" customWidth="1"/>
    <col min="2" max="2" width="12" style="104" customWidth="1"/>
    <col min="3" max="3" width="45.85546875" style="71" customWidth="1"/>
    <col min="4" max="5" width="10" style="71" bestFit="1" customWidth="1"/>
    <col min="6" max="6" width="12" style="71" bestFit="1" customWidth="1"/>
    <col min="7" max="8" width="10" style="71" bestFit="1" customWidth="1"/>
    <col min="9" max="9" width="11.42578125" style="71" bestFit="1" customWidth="1"/>
    <col min="10" max="10" width="11" style="71" bestFit="1" customWidth="1"/>
    <col min="11" max="11" width="12" style="71" bestFit="1" customWidth="1"/>
    <col min="12" max="12" width="12.5703125" style="71" bestFit="1" customWidth="1"/>
    <col min="13" max="18" width="12" style="71" bestFit="1" customWidth="1"/>
    <col min="19" max="19" width="8.5703125" style="71" bestFit="1" customWidth="1"/>
    <col min="20" max="16384" width="9" style="71"/>
  </cols>
  <sheetData>
    <row r="1" spans="1:24">
      <c r="A1" s="142" t="s">
        <v>31</v>
      </c>
      <c r="B1" s="142" t="s">
        <v>15</v>
      </c>
      <c r="C1" s="142" t="s">
        <v>27</v>
      </c>
      <c r="D1" s="143">
        <v>2015</v>
      </c>
      <c r="E1" s="143">
        <v>2016</v>
      </c>
      <c r="F1" s="143">
        <v>2017</v>
      </c>
      <c r="G1" s="143">
        <v>2018</v>
      </c>
      <c r="H1" s="143">
        <v>2019</v>
      </c>
      <c r="I1" s="143">
        <v>2020</v>
      </c>
      <c r="J1" s="143" t="s">
        <v>30</v>
      </c>
      <c r="K1" s="143" t="s">
        <v>3</v>
      </c>
      <c r="L1" s="143" t="s">
        <v>4</v>
      </c>
      <c r="M1" s="143" t="s">
        <v>5</v>
      </c>
      <c r="N1" s="143" t="s">
        <v>6</v>
      </c>
      <c r="O1" s="143" t="s">
        <v>7</v>
      </c>
      <c r="P1" s="143" t="s">
        <v>8</v>
      </c>
      <c r="Q1" s="143" t="s">
        <v>9</v>
      </c>
      <c r="R1" s="143" t="s">
        <v>10</v>
      </c>
      <c r="S1" s="144" t="s">
        <v>16</v>
      </c>
    </row>
    <row r="2" spans="1:24">
      <c r="A2" s="441" t="s">
        <v>32</v>
      </c>
      <c r="B2" s="99" t="s">
        <v>33</v>
      </c>
      <c r="C2" s="137" t="s">
        <v>45</v>
      </c>
      <c r="D2" s="38">
        <f>' Capacity by Location'!E7</f>
        <v>74</v>
      </c>
      <c r="E2" s="38">
        <f>' Capacity by Location'!F7</f>
        <v>84</v>
      </c>
      <c r="F2" s="38">
        <f>' Capacity by Location'!G7</f>
        <v>84</v>
      </c>
      <c r="G2" s="38">
        <f>' Capacity by Location'!H7</f>
        <v>106</v>
      </c>
      <c r="H2" s="38">
        <f>' Capacity by Location'!I7</f>
        <v>136</v>
      </c>
      <c r="I2" s="38">
        <f>' Capacity by Location'!J7</f>
        <v>176</v>
      </c>
      <c r="J2" s="38">
        <f>' Capacity by Location'!K7</f>
        <v>176</v>
      </c>
      <c r="K2" s="38">
        <f>' Capacity by Location'!L7</f>
        <v>176</v>
      </c>
      <c r="L2" s="38">
        <f>' Capacity by Location'!M7</f>
        <v>176</v>
      </c>
      <c r="M2" s="38">
        <f>' Capacity by Location'!N7</f>
        <v>211</v>
      </c>
      <c r="N2" s="38">
        <f>' Capacity by Location'!O7</f>
        <v>235</v>
      </c>
      <c r="O2" s="38">
        <f>' Capacity by Location'!P7</f>
        <v>235</v>
      </c>
      <c r="P2" s="38">
        <f>' Capacity by Location'!Q7</f>
        <v>235</v>
      </c>
      <c r="Q2" s="38">
        <f>' Capacity by Location'!R7</f>
        <v>235</v>
      </c>
      <c r="R2" s="38">
        <f>' Capacity by Location'!S7</f>
        <v>235</v>
      </c>
      <c r="S2" s="442">
        <f>' Capacity by Location'!T7</f>
        <v>235</v>
      </c>
    </row>
    <row r="3" spans="1:24">
      <c r="A3" s="441" t="s">
        <v>32</v>
      </c>
      <c r="B3" s="99" t="s">
        <v>33</v>
      </c>
      <c r="C3" s="137" t="s">
        <v>46</v>
      </c>
      <c r="D3" s="38">
        <f>'Production by Company'!D7</f>
        <v>46.760000000000005</v>
      </c>
      <c r="E3" s="38">
        <f>'Production by Company'!E7</f>
        <v>55.66</v>
      </c>
      <c r="F3" s="38">
        <f>'Production by Company'!F7</f>
        <v>68.567999999999998</v>
      </c>
      <c r="G3" s="38">
        <f>'Production by Company'!G7</f>
        <v>89.139999999999986</v>
      </c>
      <c r="H3" s="38">
        <f>'Production by Company'!H7</f>
        <v>89.7</v>
      </c>
      <c r="I3" s="38">
        <f>'Production by Company'!I7</f>
        <v>101.58</v>
      </c>
      <c r="J3" s="38">
        <f>'Production by Company'!J7</f>
        <v>93.86</v>
      </c>
      <c r="K3" s="38">
        <f>'Production by Company'!K7</f>
        <v>119.80000000000001</v>
      </c>
      <c r="L3" s="38">
        <f>'Production by Company'!L7</f>
        <v>141.1</v>
      </c>
      <c r="M3" s="38">
        <f>'Production by Company'!M7</f>
        <v>163.1</v>
      </c>
      <c r="N3" s="38">
        <f>'Production by Company'!N7</f>
        <v>190</v>
      </c>
      <c r="O3" s="38">
        <f>'Production by Company'!O7</f>
        <v>193.5</v>
      </c>
      <c r="P3" s="38">
        <f>'Production by Company'!P7</f>
        <v>198</v>
      </c>
      <c r="Q3" s="38">
        <f>'Production by Company'!Q7</f>
        <v>200.5</v>
      </c>
      <c r="R3" s="38">
        <f>'Production by Company'!R7</f>
        <v>205</v>
      </c>
      <c r="S3" s="442">
        <f>'Production by Company'!S7</f>
        <v>206.25</v>
      </c>
    </row>
    <row r="4" spans="1:24">
      <c r="A4" s="441" t="s">
        <v>32</v>
      </c>
      <c r="B4" s="99" t="s">
        <v>33</v>
      </c>
      <c r="C4" s="137" t="s">
        <v>47</v>
      </c>
      <c r="D4" s="37">
        <f>(D3/D2)</f>
        <v>0.63189189189189199</v>
      </c>
      <c r="E4" s="37">
        <f>(E3/E2)</f>
        <v>0.66261904761904755</v>
      </c>
      <c r="F4" s="37">
        <f t="shared" ref="F4:S4" si="0">(F3/F2)</f>
        <v>0.81628571428571428</v>
      </c>
      <c r="G4" s="37">
        <f t="shared" si="0"/>
        <v>0.84094339622641501</v>
      </c>
      <c r="H4" s="37">
        <f t="shared" si="0"/>
        <v>0.65955882352941175</v>
      </c>
      <c r="I4" s="37">
        <f t="shared" si="0"/>
        <v>0.5771590909090909</v>
      </c>
      <c r="J4" s="37">
        <f t="shared" si="0"/>
        <v>0.53329545454545457</v>
      </c>
      <c r="K4" s="37">
        <f t="shared" si="0"/>
        <v>0.68068181818181828</v>
      </c>
      <c r="L4" s="37">
        <f t="shared" si="0"/>
        <v>0.80170454545454539</v>
      </c>
      <c r="M4" s="37">
        <f t="shared" si="0"/>
        <v>0.77298578199052126</v>
      </c>
      <c r="N4" s="37">
        <f t="shared" si="0"/>
        <v>0.80851063829787229</v>
      </c>
      <c r="O4" s="37">
        <f t="shared" si="0"/>
        <v>0.82340425531914896</v>
      </c>
      <c r="P4" s="37">
        <f t="shared" si="0"/>
        <v>0.8425531914893617</v>
      </c>
      <c r="Q4" s="37">
        <f t="shared" si="0"/>
        <v>0.85319148936170208</v>
      </c>
      <c r="R4" s="37">
        <f t="shared" si="0"/>
        <v>0.87234042553191493</v>
      </c>
      <c r="S4" s="443">
        <f t="shared" si="0"/>
        <v>0.87765957446808507</v>
      </c>
    </row>
    <row r="5" spans="1:24">
      <c r="A5" s="441" t="s">
        <v>32</v>
      </c>
      <c r="B5" s="99" t="s">
        <v>33</v>
      </c>
      <c r="C5" s="137" t="s">
        <v>48</v>
      </c>
      <c r="D5" s="434">
        <v>39.67</v>
      </c>
      <c r="E5" s="434">
        <v>42.06</v>
      </c>
      <c r="F5" s="434">
        <v>37.47</v>
      </c>
      <c r="G5" s="434">
        <v>26.37</v>
      </c>
      <c r="H5" s="434">
        <v>32.049999999999997</v>
      </c>
      <c r="I5" s="434">
        <v>29.81</v>
      </c>
      <c r="J5" s="434">
        <v>27.52</v>
      </c>
      <c r="K5" s="51"/>
      <c r="L5" s="51"/>
      <c r="M5" s="51"/>
      <c r="N5" s="51"/>
      <c r="O5" s="51"/>
      <c r="P5" s="51"/>
      <c r="Q5" s="51"/>
      <c r="R5" s="51"/>
      <c r="S5" s="52"/>
    </row>
    <row r="6" spans="1:24">
      <c r="A6" s="441" t="s">
        <v>32</v>
      </c>
      <c r="B6" s="99" t="s">
        <v>33</v>
      </c>
      <c r="C6" s="137" t="s">
        <v>49</v>
      </c>
      <c r="D6" s="434">
        <v>22.4</v>
      </c>
      <c r="E6" s="434">
        <v>26.37</v>
      </c>
      <c r="F6" s="434">
        <v>28.2</v>
      </c>
      <c r="G6" s="434">
        <v>29.66</v>
      </c>
      <c r="H6" s="434">
        <v>25.47</v>
      </c>
      <c r="I6" s="434">
        <v>19.32</v>
      </c>
      <c r="J6" s="199">
        <v>32.549999999999997</v>
      </c>
      <c r="K6" s="51"/>
      <c r="L6" s="51"/>
      <c r="M6" s="51"/>
      <c r="N6" s="51"/>
      <c r="O6" s="51"/>
      <c r="P6" s="51"/>
      <c r="Q6" s="51"/>
      <c r="R6" s="51"/>
      <c r="S6" s="52"/>
    </row>
    <row r="7" spans="1:24">
      <c r="A7" s="441" t="s">
        <v>32</v>
      </c>
      <c r="B7" s="99" t="s">
        <v>33</v>
      </c>
      <c r="C7" s="137" t="s">
        <v>25</v>
      </c>
      <c r="D7" s="38">
        <v>5.2</v>
      </c>
      <c r="E7" s="38">
        <v>5.92</v>
      </c>
      <c r="F7" s="38">
        <v>6.05</v>
      </c>
      <c r="G7" s="38">
        <v>6.2</v>
      </c>
      <c r="H7" s="38">
        <v>6.81</v>
      </c>
      <c r="I7" s="38">
        <v>9.0500000000000007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442">
        <v>0</v>
      </c>
      <c r="T7" s="280"/>
      <c r="U7" s="280"/>
    </row>
    <row r="8" spans="1:24">
      <c r="A8" s="441" t="s">
        <v>32</v>
      </c>
      <c r="B8" s="99" t="s">
        <v>33</v>
      </c>
      <c r="C8" s="137" t="s">
        <v>411</v>
      </c>
      <c r="D8" s="36">
        <f>D3+D5-D6-D7</f>
        <v>58.83</v>
      </c>
      <c r="E8" s="36">
        <f t="shared" ref="E8:J8" si="1">E3+E5-E6-E7</f>
        <v>65.429999999999993</v>
      </c>
      <c r="F8" s="36">
        <f t="shared" si="1"/>
        <v>71.787999999999997</v>
      </c>
      <c r="G8" s="36">
        <f t="shared" si="1"/>
        <v>79.649999999999991</v>
      </c>
      <c r="H8" s="36">
        <f t="shared" si="1"/>
        <v>89.47</v>
      </c>
      <c r="I8" s="36">
        <f t="shared" si="1"/>
        <v>103.02</v>
      </c>
      <c r="J8" s="36">
        <f t="shared" si="1"/>
        <v>88.83</v>
      </c>
      <c r="K8" s="36">
        <f>J8+J8*K9</f>
        <v>98.112735000000001</v>
      </c>
      <c r="L8" s="36">
        <f t="shared" ref="L8:S8" si="2">K8+K8*L9</f>
        <v>107.53155756</v>
      </c>
      <c r="M8" s="36">
        <f t="shared" si="2"/>
        <v>117.69328974941999</v>
      </c>
      <c r="N8" s="36">
        <f t="shared" si="2"/>
        <v>128.53284173534158</v>
      </c>
      <c r="O8" s="36">
        <f t="shared" si="2"/>
        <v>139.84373180805164</v>
      </c>
      <c r="P8" s="36">
        <f t="shared" si="2"/>
        <v>152.03810522171375</v>
      </c>
      <c r="Q8" s="36">
        <f t="shared" si="2"/>
        <v>164.87012130242638</v>
      </c>
      <c r="R8" s="36">
        <f t="shared" si="2"/>
        <v>178.40595826135558</v>
      </c>
      <c r="S8" s="527">
        <f t="shared" si="2"/>
        <v>192.78547849722085</v>
      </c>
      <c r="T8" s="280">
        <f t="shared" ref="T8" si="3">(I8/D8)^(1/5)-1</f>
        <v>0.11857353384208302</v>
      </c>
      <c r="U8" s="280">
        <f t="shared" ref="U8:U12" si="4">(S8/J8)^(1/9)-1</f>
        <v>8.9909698862499443E-2</v>
      </c>
      <c r="X8" s="90">
        <v>1.09E-2</v>
      </c>
    </row>
    <row r="9" spans="1:24">
      <c r="A9" s="441" t="s">
        <v>32</v>
      </c>
      <c r="B9" s="99" t="s">
        <v>33</v>
      </c>
      <c r="C9" s="139" t="s">
        <v>211</v>
      </c>
      <c r="D9" s="37"/>
      <c r="E9" s="37">
        <f>E8/D8-1</f>
        <v>0.11218765935747066</v>
      </c>
      <c r="F9" s="37">
        <f>F8/E8-1</f>
        <v>9.7172550817667736E-2</v>
      </c>
      <c r="G9" s="37">
        <f t="shared" ref="G9" si="5">G8/F8-1</f>
        <v>0.10951691090432925</v>
      </c>
      <c r="H9" s="37">
        <f>H8/G8-1</f>
        <v>0.12328939108600134</v>
      </c>
      <c r="I9" s="37">
        <f>I8/H8-1</f>
        <v>0.1514474125405163</v>
      </c>
      <c r="J9" s="37">
        <f>J8/I8-1</f>
        <v>-0.13774024461269652</v>
      </c>
      <c r="K9" s="37">
        <v>0.1045</v>
      </c>
      <c r="L9" s="37">
        <v>9.6000000000000002E-2</v>
      </c>
      <c r="M9" s="37">
        <v>9.4500000000000001E-2</v>
      </c>
      <c r="N9" s="37">
        <v>9.2100000000000001E-2</v>
      </c>
      <c r="O9" s="37">
        <v>8.7999999999999995E-2</v>
      </c>
      <c r="P9" s="37">
        <v>8.72E-2</v>
      </c>
      <c r="Q9" s="37">
        <v>8.4400000000000003E-2</v>
      </c>
      <c r="R9" s="37">
        <v>8.2100000000000006E-2</v>
      </c>
      <c r="S9" s="443">
        <v>8.0600000000000005E-2</v>
      </c>
      <c r="T9" s="280"/>
      <c r="U9" s="280"/>
    </row>
    <row r="10" spans="1:24">
      <c r="A10" s="441"/>
      <c r="B10" s="99"/>
      <c r="C10" s="137" t="s">
        <v>410</v>
      </c>
      <c r="D10" s="354"/>
      <c r="E10" s="354"/>
      <c r="F10" s="354"/>
      <c r="G10" s="354"/>
      <c r="H10" s="354"/>
      <c r="I10" s="354"/>
      <c r="J10" s="355">
        <f>I8+I8*J11</f>
        <v>91.415801999999999</v>
      </c>
      <c r="K10" s="355">
        <f>J10+J10*K11</f>
        <v>103.254148359</v>
      </c>
      <c r="L10" s="355">
        <f t="shared" ref="L10:S10" si="6">K10+K10*L11</f>
        <v>115.74790031043899</v>
      </c>
      <c r="M10" s="355">
        <f t="shared" si="6"/>
        <v>129.57977439753645</v>
      </c>
      <c r="N10" s="355">
        <f t="shared" si="6"/>
        <v>144.75356597948797</v>
      </c>
      <c r="O10" s="355">
        <f t="shared" si="6"/>
        <v>161.1107189351701</v>
      </c>
      <c r="P10" s="355">
        <f t="shared" si="6"/>
        <v>179.1873415996962</v>
      </c>
      <c r="Q10" s="355">
        <f t="shared" si="6"/>
        <v>198.79043677070297</v>
      </c>
      <c r="R10" s="355">
        <f t="shared" si="6"/>
        <v>220.08089254884527</v>
      </c>
      <c r="S10" s="444">
        <f t="shared" si="6"/>
        <v>243.32143480200332</v>
      </c>
      <c r="T10" s="280"/>
      <c r="U10" s="280">
        <f t="shared" si="4"/>
        <v>0.11491022754032243</v>
      </c>
    </row>
    <row r="11" spans="1:24">
      <c r="A11" s="441"/>
      <c r="B11" s="99"/>
      <c r="C11" s="139" t="s">
        <v>211</v>
      </c>
      <c r="D11" s="354"/>
      <c r="E11" s="354"/>
      <c r="F11" s="354"/>
      <c r="G11" s="354"/>
      <c r="H11" s="354"/>
      <c r="I11" s="354"/>
      <c r="J11" s="354">
        <f>J9+2.51%</f>
        <v>-0.11264024461269652</v>
      </c>
      <c r="K11" s="354">
        <f>K9+2.5%</f>
        <v>0.1295</v>
      </c>
      <c r="L11" s="354">
        <f t="shared" ref="L11:S11" si="7">L9+2.5%</f>
        <v>0.121</v>
      </c>
      <c r="M11" s="354">
        <f t="shared" si="7"/>
        <v>0.1195</v>
      </c>
      <c r="N11" s="354">
        <f t="shared" si="7"/>
        <v>0.11710000000000001</v>
      </c>
      <c r="O11" s="354">
        <f t="shared" si="7"/>
        <v>0.11299999999999999</v>
      </c>
      <c r="P11" s="354">
        <f t="shared" si="7"/>
        <v>0.11219999999999999</v>
      </c>
      <c r="Q11" s="354">
        <f t="shared" si="7"/>
        <v>0.1094</v>
      </c>
      <c r="R11" s="354">
        <f t="shared" si="7"/>
        <v>0.1071</v>
      </c>
      <c r="S11" s="354">
        <f t="shared" si="7"/>
        <v>0.1056</v>
      </c>
      <c r="T11" s="280"/>
      <c r="U11" s="280"/>
    </row>
    <row r="12" spans="1:24">
      <c r="A12" s="441"/>
      <c r="B12" s="99"/>
      <c r="C12" s="137" t="s">
        <v>412</v>
      </c>
      <c r="D12" s="354"/>
      <c r="E12" s="354"/>
      <c r="F12" s="354"/>
      <c r="G12" s="354"/>
      <c r="H12" s="354"/>
      <c r="I12" s="354"/>
      <c r="J12" s="355">
        <f>I8+I8*J13</f>
        <v>85.718795999999998</v>
      </c>
      <c r="K12" s="355">
        <f>J12+J12*K13</f>
        <v>92.087702542800002</v>
      </c>
      <c r="L12" s="355">
        <f t="shared" ref="L12:S12" si="8">K12+K12*L13</f>
        <v>98.147073370116246</v>
      </c>
      <c r="M12" s="355">
        <f t="shared" si="8"/>
        <v>104.45793018781472</v>
      </c>
      <c r="N12" s="355">
        <f t="shared" si="8"/>
        <v>110.92387606644046</v>
      </c>
      <c r="O12" s="355">
        <f t="shared" si="8"/>
        <v>117.33527610308072</v>
      </c>
      <c r="P12" s="355">
        <f t="shared" si="8"/>
        <v>124.02338684095632</v>
      </c>
      <c r="Q12" s="355">
        <f t="shared" si="8"/>
        <v>130.74545440773616</v>
      </c>
      <c r="R12" s="355">
        <f t="shared" si="8"/>
        <v>137.53114349149766</v>
      </c>
      <c r="S12" s="444">
        <f t="shared" si="8"/>
        <v>144.46271312346914</v>
      </c>
      <c r="T12" s="280"/>
      <c r="U12" s="280">
        <f t="shared" si="4"/>
        <v>5.9709027036604745E-2</v>
      </c>
    </row>
    <row r="13" spans="1:24">
      <c r="A13" s="441"/>
      <c r="B13" s="99"/>
      <c r="C13" s="139" t="s">
        <v>211</v>
      </c>
      <c r="D13" s="354"/>
      <c r="E13" s="354"/>
      <c r="F13" s="354"/>
      <c r="G13" s="354"/>
      <c r="H13" s="354"/>
      <c r="I13" s="354"/>
      <c r="J13" s="354">
        <f>J9-3.02%</f>
        <v>-0.16794024461269652</v>
      </c>
      <c r="K13" s="354">
        <f t="shared" ref="K13:S13" si="9">K9-3.02%</f>
        <v>7.4299999999999991E-2</v>
      </c>
      <c r="L13" s="354">
        <f t="shared" si="9"/>
        <v>6.5799999999999997E-2</v>
      </c>
      <c r="M13" s="354">
        <f t="shared" si="9"/>
        <v>6.4299999999999996E-2</v>
      </c>
      <c r="N13" s="354">
        <f t="shared" si="9"/>
        <v>6.1899999999999997E-2</v>
      </c>
      <c r="O13" s="354">
        <f t="shared" si="9"/>
        <v>5.779999999999999E-2</v>
      </c>
      <c r="P13" s="354">
        <f t="shared" si="9"/>
        <v>5.6999999999999995E-2</v>
      </c>
      <c r="Q13" s="354">
        <f t="shared" si="9"/>
        <v>5.4199999999999998E-2</v>
      </c>
      <c r="R13" s="354">
        <f t="shared" si="9"/>
        <v>5.1900000000000002E-2</v>
      </c>
      <c r="S13" s="445">
        <f t="shared" si="9"/>
        <v>5.04E-2</v>
      </c>
      <c r="T13" s="280"/>
      <c r="U13" s="280"/>
    </row>
    <row r="14" spans="1:24" ht="13.5" thickBot="1">
      <c r="A14" s="446" t="s">
        <v>32</v>
      </c>
      <c r="B14" s="447" t="s">
        <v>33</v>
      </c>
      <c r="C14" s="140" t="s">
        <v>212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f t="shared" ref="J14:S14" si="10">J3-J8</f>
        <v>5.0300000000000011</v>
      </c>
      <c r="K14" s="54">
        <f t="shared" si="10"/>
        <v>21.687265000000011</v>
      </c>
      <c r="L14" s="54">
        <f t="shared" si="10"/>
        <v>33.568442439999998</v>
      </c>
      <c r="M14" s="54">
        <f t="shared" si="10"/>
        <v>45.406710250580005</v>
      </c>
      <c r="N14" s="54">
        <f t="shared" si="10"/>
        <v>61.467158264658423</v>
      </c>
      <c r="O14" s="54">
        <f t="shared" si="10"/>
        <v>53.656268191948357</v>
      </c>
      <c r="P14" s="54">
        <f t="shared" si="10"/>
        <v>45.961894778286251</v>
      </c>
      <c r="Q14" s="54">
        <f t="shared" si="10"/>
        <v>35.629878697573616</v>
      </c>
      <c r="R14" s="54">
        <f t="shared" si="10"/>
        <v>26.594041738644421</v>
      </c>
      <c r="S14" s="448">
        <f t="shared" si="10"/>
        <v>13.464521502779149</v>
      </c>
      <c r="T14" s="280"/>
      <c r="U14" s="280"/>
    </row>
    <row r="15" spans="1:24">
      <c r="A15" s="529"/>
      <c r="B15" s="530"/>
      <c r="C15" s="531"/>
      <c r="D15" s="457"/>
      <c r="E15" s="457"/>
      <c r="F15" s="457"/>
      <c r="G15" s="457"/>
      <c r="H15" s="457"/>
      <c r="I15" s="457"/>
      <c r="J15" s="532">
        <f>J10-J3</f>
        <v>-2.4441980000000001</v>
      </c>
      <c r="K15" s="532">
        <f t="shared" ref="K15:S15" si="11">K10-K3</f>
        <v>-16.545851641000013</v>
      </c>
      <c r="L15" s="532">
        <f t="shared" si="11"/>
        <v>-25.352099689561001</v>
      </c>
      <c r="M15" s="532">
        <f t="shared" si="11"/>
        <v>-33.52022560246354</v>
      </c>
      <c r="N15" s="532">
        <f t="shared" si="11"/>
        <v>-45.246434020512027</v>
      </c>
      <c r="O15" s="532">
        <f t="shared" si="11"/>
        <v>-32.389281064829902</v>
      </c>
      <c r="P15" s="532">
        <f t="shared" si="11"/>
        <v>-18.812658400303803</v>
      </c>
      <c r="Q15" s="532">
        <f t="shared" si="11"/>
        <v>-1.7095632292970322</v>
      </c>
      <c r="R15" s="532">
        <f t="shared" si="11"/>
        <v>15.08089254884527</v>
      </c>
      <c r="S15" s="532">
        <f t="shared" si="11"/>
        <v>37.071434802003324</v>
      </c>
      <c r="T15" s="280"/>
      <c r="U15" s="280"/>
    </row>
    <row r="16" spans="1:24">
      <c r="A16" s="438" t="s">
        <v>32</v>
      </c>
      <c r="B16" s="438" t="s">
        <v>35</v>
      </c>
      <c r="C16" s="439" t="s">
        <v>45</v>
      </c>
      <c r="D16" s="440">
        <f>' Capacity by Company'!D22</f>
        <v>1318</v>
      </c>
      <c r="E16" s="440">
        <f>' Capacity by Company'!E22</f>
        <v>1338</v>
      </c>
      <c r="F16" s="440">
        <f>' Capacity by Company'!F22</f>
        <v>1518</v>
      </c>
      <c r="G16" s="440">
        <f>' Capacity by Company'!G22</f>
        <v>1548</v>
      </c>
      <c r="H16" s="440">
        <f>' Capacity by Company'!H22</f>
        <v>1613</v>
      </c>
      <c r="I16" s="440">
        <f>' Capacity by Company'!I22</f>
        <v>1613</v>
      </c>
      <c r="J16" s="440">
        <f>' Capacity by Company'!J22</f>
        <v>1628</v>
      </c>
      <c r="K16" s="440">
        <f>' Capacity by Company'!K22</f>
        <v>1628</v>
      </c>
      <c r="L16" s="440">
        <f>' Capacity by Company'!L22</f>
        <v>1628</v>
      </c>
      <c r="M16" s="440">
        <f>' Capacity by Company'!M22</f>
        <v>1628</v>
      </c>
      <c r="N16" s="440">
        <f>' Capacity by Company'!N22</f>
        <v>1628</v>
      </c>
      <c r="O16" s="440">
        <f>' Capacity by Company'!O22</f>
        <v>1628</v>
      </c>
      <c r="P16" s="440">
        <f>' Capacity by Company'!P22</f>
        <v>1628</v>
      </c>
      <c r="Q16" s="440">
        <f>' Capacity by Company'!Q22</f>
        <v>1628</v>
      </c>
      <c r="R16" s="440">
        <f>' Capacity by Company'!R22</f>
        <v>1628</v>
      </c>
      <c r="S16" s="440">
        <f>' Capacity by Company'!S22</f>
        <v>1628</v>
      </c>
    </row>
    <row r="17" spans="1:21">
      <c r="A17" s="99" t="s">
        <v>32</v>
      </c>
      <c r="B17" s="99" t="s">
        <v>35</v>
      </c>
      <c r="C17" s="137" t="s">
        <v>46</v>
      </c>
      <c r="D17" s="38">
        <f>'Production by Company'!D22</f>
        <v>1083.3842962962963</v>
      </c>
      <c r="E17" s="38">
        <f>'Production by Company'!E22</f>
        <v>1134.3045185185183</v>
      </c>
      <c r="F17" s="38">
        <f>'Production by Company'!F22</f>
        <v>1220.7545121951221</v>
      </c>
      <c r="G17" s="38">
        <f>'Production by Company'!G22</f>
        <v>1261.2874923780487</v>
      </c>
      <c r="H17" s="38">
        <f>'Production by Company'!H22</f>
        <v>1319.1734069599574</v>
      </c>
      <c r="I17" s="38">
        <f>'Production by Company'!I22</f>
        <v>1253.7965000000002</v>
      </c>
      <c r="J17" s="38">
        <f>'Production by Company'!J22</f>
        <v>1329.1169609756096</v>
      </c>
      <c r="K17" s="38">
        <f>'Production by Company'!K22</f>
        <v>1234.1999999999998</v>
      </c>
      <c r="L17" s="38">
        <f>'Production by Company'!L22</f>
        <v>1237.82</v>
      </c>
      <c r="M17" s="38">
        <f>'Production by Company'!M22</f>
        <v>1289.0299999999997</v>
      </c>
      <c r="N17" s="38">
        <f>'Production by Company'!N22</f>
        <v>1294.8799999999997</v>
      </c>
      <c r="O17" s="38">
        <f>'Production by Company'!O22</f>
        <v>1318.3999999999999</v>
      </c>
      <c r="P17" s="38">
        <f>'Production by Company'!P22</f>
        <v>1341.7500000000002</v>
      </c>
      <c r="Q17" s="38">
        <f>'Production by Company'!Q22</f>
        <v>1394.5200000000002</v>
      </c>
      <c r="R17" s="38">
        <f>'Production by Company'!R22</f>
        <v>1417.8700000000001</v>
      </c>
      <c r="S17" s="38">
        <f>'Production by Company'!S22</f>
        <v>1463.8</v>
      </c>
    </row>
    <row r="18" spans="1:21">
      <c r="A18" s="99" t="s">
        <v>32</v>
      </c>
      <c r="B18" s="99" t="s">
        <v>35</v>
      </c>
      <c r="C18" s="137" t="s">
        <v>47</v>
      </c>
      <c r="D18" s="37">
        <f t="shared" ref="D18:S18" si="12">(D17/D16)</f>
        <v>0.82199112010341147</v>
      </c>
      <c r="E18" s="37">
        <f t="shared" si="12"/>
        <v>0.84776122460277903</v>
      </c>
      <c r="F18" s="37">
        <f t="shared" si="12"/>
        <v>0.80418610816542957</v>
      </c>
      <c r="G18" s="37">
        <f t="shared" si="12"/>
        <v>0.81478520179460512</v>
      </c>
      <c r="H18" s="37">
        <f t="shared" si="12"/>
        <v>0.81783844200865308</v>
      </c>
      <c r="I18" s="37">
        <f t="shared" si="12"/>
        <v>0.77730719156850603</v>
      </c>
      <c r="J18" s="37">
        <f t="shared" si="12"/>
        <v>0.81641090969017782</v>
      </c>
      <c r="K18" s="37">
        <f t="shared" si="12"/>
        <v>0.75810810810810803</v>
      </c>
      <c r="L18" s="37">
        <f t="shared" si="12"/>
        <v>0.76033169533169531</v>
      </c>
      <c r="M18" s="37">
        <f t="shared" si="12"/>
        <v>0.79178746928746913</v>
      </c>
      <c r="N18" s="37">
        <f t="shared" si="12"/>
        <v>0.79538083538083515</v>
      </c>
      <c r="O18" s="37">
        <f t="shared" si="12"/>
        <v>0.80982800982800973</v>
      </c>
      <c r="P18" s="37">
        <f t="shared" si="12"/>
        <v>0.82417076167076186</v>
      </c>
      <c r="Q18" s="37">
        <f t="shared" si="12"/>
        <v>0.85658476658476668</v>
      </c>
      <c r="R18" s="37">
        <f t="shared" si="12"/>
        <v>0.87092751842751848</v>
      </c>
      <c r="S18" s="37">
        <f t="shared" si="12"/>
        <v>0.89914004914004908</v>
      </c>
      <c r="T18" s="113"/>
    </row>
    <row r="19" spans="1:21">
      <c r="A19" s="99" t="s">
        <v>32</v>
      </c>
      <c r="B19" s="99" t="s">
        <v>35</v>
      </c>
      <c r="C19" s="137" t="s">
        <v>48</v>
      </c>
      <c r="D19" s="436">
        <v>221.05</v>
      </c>
      <c r="E19" s="436">
        <v>235.25</v>
      </c>
      <c r="F19" s="436">
        <v>274.83999999999997</v>
      </c>
      <c r="G19" s="436">
        <v>274.55</v>
      </c>
      <c r="H19" s="436">
        <v>288.77</v>
      </c>
      <c r="I19" s="436">
        <v>390.11</v>
      </c>
      <c r="J19" s="51"/>
      <c r="K19" s="51"/>
      <c r="L19" s="51"/>
      <c r="M19" s="51"/>
      <c r="N19" s="51"/>
      <c r="O19" s="51"/>
      <c r="P19" s="51"/>
      <c r="Q19" s="51"/>
      <c r="R19" s="51"/>
      <c r="S19" s="52"/>
      <c r="T19" s="105"/>
    </row>
    <row r="20" spans="1:21">
      <c r="A20" s="99" t="s">
        <v>32</v>
      </c>
      <c r="B20" s="99" t="s">
        <v>35</v>
      </c>
      <c r="C20" s="137" t="s">
        <v>49</v>
      </c>
      <c r="D20" s="436">
        <v>78</v>
      </c>
      <c r="E20" s="436">
        <f>'Foreign Trade'!AJ3</f>
        <v>67.357838999999998</v>
      </c>
      <c r="F20" s="436">
        <f>'Foreign Trade'!AK3</f>
        <v>71.525818000000001</v>
      </c>
      <c r="G20" s="436">
        <v>48.55</v>
      </c>
      <c r="H20" s="436">
        <v>48.25</v>
      </c>
      <c r="I20" s="436">
        <v>47.44</v>
      </c>
      <c r="J20" s="51"/>
      <c r="K20" s="51"/>
      <c r="L20" s="51"/>
      <c r="M20" s="51"/>
      <c r="N20" s="51"/>
      <c r="O20" s="51"/>
      <c r="P20" s="51"/>
      <c r="Q20" s="51"/>
      <c r="R20" s="51"/>
      <c r="S20" s="52"/>
      <c r="T20" s="105"/>
    </row>
    <row r="21" spans="1:21">
      <c r="A21" s="99" t="s">
        <v>32</v>
      </c>
      <c r="B21" s="99" t="s">
        <v>35</v>
      </c>
      <c r="C21" s="137" t="s">
        <v>25</v>
      </c>
      <c r="D21" s="38">
        <f>2%*D17</f>
        <v>21.667685925925927</v>
      </c>
      <c r="E21" s="38">
        <f t="shared" ref="E21:S21" si="13">2%*E17</f>
        <v>22.686090370370366</v>
      </c>
      <c r="F21" s="38">
        <f t="shared" si="13"/>
        <v>24.415090243902441</v>
      </c>
      <c r="G21" s="38">
        <f t="shared" si="13"/>
        <v>25.225749847560973</v>
      </c>
      <c r="H21" s="38">
        <f t="shared" si="13"/>
        <v>26.383468139199149</v>
      </c>
      <c r="I21" s="38">
        <f t="shared" si="13"/>
        <v>25.075930000000003</v>
      </c>
      <c r="J21" s="38">
        <f t="shared" si="13"/>
        <v>26.582339219512193</v>
      </c>
      <c r="K21" s="38">
        <f t="shared" si="13"/>
        <v>24.683999999999997</v>
      </c>
      <c r="L21" s="38">
        <f t="shared" si="13"/>
        <v>24.756399999999999</v>
      </c>
      <c r="M21" s="38">
        <f t="shared" si="13"/>
        <v>25.780599999999996</v>
      </c>
      <c r="N21" s="38">
        <f t="shared" si="13"/>
        <v>25.897599999999994</v>
      </c>
      <c r="O21" s="38">
        <f t="shared" si="13"/>
        <v>26.367999999999999</v>
      </c>
      <c r="P21" s="38">
        <f t="shared" si="13"/>
        <v>26.835000000000004</v>
      </c>
      <c r="Q21" s="38">
        <f t="shared" si="13"/>
        <v>27.890400000000003</v>
      </c>
      <c r="R21" s="38">
        <f t="shared" si="13"/>
        <v>28.357400000000002</v>
      </c>
      <c r="S21" s="38">
        <f t="shared" si="13"/>
        <v>29.276</v>
      </c>
      <c r="T21" s="105"/>
    </row>
    <row r="22" spans="1:21">
      <c r="A22" s="99" t="s">
        <v>32</v>
      </c>
      <c r="B22" s="99" t="s">
        <v>35</v>
      </c>
      <c r="C22" s="137" t="s">
        <v>50</v>
      </c>
      <c r="D22" s="38">
        <f>D17+D19-D20-D21</f>
        <v>1204.7666103703702</v>
      </c>
      <c r="E22" s="38">
        <f>E17+E19-E20-E21</f>
        <v>1279.510589148148</v>
      </c>
      <c r="F22" s="38">
        <f t="shared" ref="F22:I22" si="14">F17+F19-F20-F21</f>
        <v>1399.6536039512196</v>
      </c>
      <c r="G22" s="38">
        <f t="shared" si="14"/>
        <v>1462.0617425304877</v>
      </c>
      <c r="H22" s="38">
        <f t="shared" si="14"/>
        <v>1533.3099388207584</v>
      </c>
      <c r="I22" s="38">
        <f t="shared" si="14"/>
        <v>1571.39057</v>
      </c>
      <c r="J22" s="38">
        <f t="shared" ref="J22" si="15">I22+I22*J23</f>
        <v>1697.1018156</v>
      </c>
      <c r="K22" s="38">
        <f t="shared" ref="K22" si="16">J22+J22*K23</f>
        <v>1848.82271791464</v>
      </c>
      <c r="L22" s="38">
        <f t="shared" ref="L22" si="17">K22+K22*L23</f>
        <v>1984.5263054095744</v>
      </c>
      <c r="M22" s="38">
        <f t="shared" ref="M22" si="18">L22+L22*M23</f>
        <v>2129.3967257044733</v>
      </c>
      <c r="N22" s="38">
        <f t="shared" ref="N22" si="19">M22+M22*N23</f>
        <v>2275.2604014152298</v>
      </c>
      <c r="O22" s="38">
        <f t="shared" ref="O22" si="20">N22+N22*O23</f>
        <v>2425.8826399889181</v>
      </c>
      <c r="P22" s="38">
        <f t="shared" ref="P22" si="21">O22+O22*P23</f>
        <v>2581.3817172122076</v>
      </c>
      <c r="Q22" s="38">
        <f t="shared" ref="Q22" si="22">P22+P22*Q23</f>
        <v>2745.2994562551826</v>
      </c>
      <c r="R22" s="38">
        <f t="shared" ref="R22" si="23">Q22+Q22*R23</f>
        <v>2913.3117829779999</v>
      </c>
      <c r="S22" s="38">
        <f t="shared" ref="S22" si="24">R22+R22*S23</f>
        <v>3083.7405222822131</v>
      </c>
      <c r="T22" s="280">
        <f t="shared" ref="T22" si="25">(I22/D22)^(1/5)-1</f>
        <v>5.4572018945455048E-2</v>
      </c>
      <c r="U22" s="280">
        <f t="shared" ref="U22" si="26">(S22/J22)^(1/9)-1</f>
        <v>6.8609131663466938E-2</v>
      </c>
    </row>
    <row r="23" spans="1:21">
      <c r="A23" s="99" t="s">
        <v>32</v>
      </c>
      <c r="B23" s="99" t="s">
        <v>35</v>
      </c>
      <c r="C23" s="139" t="s">
        <v>211</v>
      </c>
      <c r="D23" s="37"/>
      <c r="E23" s="37">
        <f>E22/D22-1</f>
        <v>6.2040214373803027E-2</v>
      </c>
      <c r="F23" s="37">
        <f>F22/E22-1</f>
        <v>9.3897632283808097E-2</v>
      </c>
      <c r="G23" s="37">
        <f t="shared" ref="G23" si="27">G22/F22-1</f>
        <v>4.4588274129463201E-2</v>
      </c>
      <c r="H23" s="37">
        <f t="shared" ref="H23:I23" si="28">H22/G22-1</f>
        <v>4.8731318396278311E-2</v>
      </c>
      <c r="I23" s="37">
        <f t="shared" si="28"/>
        <v>2.4835573170893799E-2</v>
      </c>
      <c r="J23" s="37">
        <v>0.08</v>
      </c>
      <c r="K23" s="37">
        <v>8.9399999999999993E-2</v>
      </c>
      <c r="L23" s="37">
        <v>7.3400000000000007E-2</v>
      </c>
      <c r="M23" s="37">
        <v>7.2999999999999995E-2</v>
      </c>
      <c r="N23" s="37">
        <v>6.8500000000000005E-2</v>
      </c>
      <c r="O23" s="37">
        <v>6.6199999999999995E-2</v>
      </c>
      <c r="P23" s="37">
        <v>6.4100000000000004E-2</v>
      </c>
      <c r="Q23" s="37">
        <v>6.3500000000000001E-2</v>
      </c>
      <c r="R23" s="37">
        <v>6.1199999999999997E-2</v>
      </c>
      <c r="S23" s="37">
        <v>5.8500000000000003E-2</v>
      </c>
    </row>
    <row r="24" spans="1:21" ht="13.5" thickBot="1">
      <c r="A24" s="99" t="s">
        <v>32</v>
      </c>
      <c r="B24" s="99" t="s">
        <v>35</v>
      </c>
      <c r="C24" s="140" t="s">
        <v>212</v>
      </c>
      <c r="D24" s="54">
        <f>D17-D22</f>
        <v>-121.38231407407397</v>
      </c>
      <c r="E24" s="54">
        <f t="shared" ref="E24:S24" si="29">E17-E22</f>
        <v>-145.20607062962972</v>
      </c>
      <c r="F24" s="54">
        <f t="shared" si="29"/>
        <v>-178.8990917560975</v>
      </c>
      <c r="G24" s="54">
        <f t="shared" si="29"/>
        <v>-200.77425015243898</v>
      </c>
      <c r="H24" s="54">
        <f t="shared" si="29"/>
        <v>-214.13653186080091</v>
      </c>
      <c r="I24" s="54">
        <f t="shared" si="29"/>
        <v>-317.59406999999987</v>
      </c>
      <c r="J24" s="54">
        <f t="shared" si="29"/>
        <v>-367.98485462439044</v>
      </c>
      <c r="K24" s="54">
        <f t="shared" si="29"/>
        <v>-614.62271791464013</v>
      </c>
      <c r="L24" s="54">
        <f t="shared" si="29"/>
        <v>-746.7063054095745</v>
      </c>
      <c r="M24" s="54">
        <f t="shared" si="29"/>
        <v>-840.36672570447354</v>
      </c>
      <c r="N24" s="54">
        <f t="shared" si="29"/>
        <v>-980.38040141523015</v>
      </c>
      <c r="O24" s="54">
        <f t="shared" si="29"/>
        <v>-1107.4826399889182</v>
      </c>
      <c r="P24" s="54">
        <f t="shared" si="29"/>
        <v>-1239.6317172122074</v>
      </c>
      <c r="Q24" s="54">
        <f t="shared" si="29"/>
        <v>-1350.7794562551824</v>
      </c>
      <c r="R24" s="54">
        <f t="shared" si="29"/>
        <v>-1495.4417829779998</v>
      </c>
      <c r="S24" s="54">
        <f t="shared" si="29"/>
        <v>-1619.9405222822131</v>
      </c>
    </row>
    <row r="25" spans="1:21">
      <c r="A25" s="99" t="s">
        <v>32</v>
      </c>
      <c r="B25" s="99" t="s">
        <v>43</v>
      </c>
      <c r="C25" s="137" t="s">
        <v>45</v>
      </c>
      <c r="D25" s="36">
        <f>' Capacity by Company'!D26</f>
        <v>180</v>
      </c>
      <c r="E25" s="36">
        <f>' Capacity by Company'!E26</f>
        <v>180</v>
      </c>
      <c r="F25" s="36">
        <f>' Capacity by Company'!F26</f>
        <v>180</v>
      </c>
      <c r="G25" s="36">
        <f>' Capacity by Company'!G26</f>
        <v>180</v>
      </c>
      <c r="H25" s="36">
        <f>' Capacity by Company'!H26</f>
        <v>200</v>
      </c>
      <c r="I25" s="36">
        <f>' Capacity by Company'!I26</f>
        <v>200</v>
      </c>
      <c r="J25" s="36">
        <f>' Capacity by Company'!J26</f>
        <v>200</v>
      </c>
      <c r="K25" s="36">
        <f>' Capacity by Company'!K26</f>
        <v>200</v>
      </c>
      <c r="L25" s="36">
        <f>' Capacity by Company'!L26</f>
        <v>200</v>
      </c>
      <c r="M25" s="36">
        <f>' Capacity by Company'!M26</f>
        <v>200</v>
      </c>
      <c r="N25" s="36">
        <f>' Capacity by Company'!N26</f>
        <v>200</v>
      </c>
      <c r="O25" s="36">
        <f>' Capacity by Company'!O26</f>
        <v>200</v>
      </c>
      <c r="P25" s="36">
        <f>' Capacity by Company'!P26</f>
        <v>200</v>
      </c>
      <c r="Q25" s="36">
        <f>' Capacity by Company'!Q26</f>
        <v>200</v>
      </c>
      <c r="R25" s="36">
        <f>' Capacity by Company'!R26</f>
        <v>200</v>
      </c>
      <c r="S25" s="36">
        <f>' Capacity by Company'!S26</f>
        <v>200</v>
      </c>
    </row>
    <row r="26" spans="1:21">
      <c r="A26" s="99" t="s">
        <v>32</v>
      </c>
      <c r="B26" s="99" t="s">
        <v>43</v>
      </c>
      <c r="C26" s="137" t="s">
        <v>46</v>
      </c>
      <c r="D26" s="38">
        <f>'Production by Company'!D26</f>
        <v>140.4</v>
      </c>
      <c r="E26" s="38">
        <f>'Production by Company'!E26</f>
        <v>143.92000000000002</v>
      </c>
      <c r="F26" s="38">
        <f>'Production by Company'!F26</f>
        <v>144.4</v>
      </c>
      <c r="G26" s="38">
        <f>'Production by Company'!G26</f>
        <v>141</v>
      </c>
      <c r="H26" s="38">
        <f>'Production by Company'!H26</f>
        <v>154.80000000000001</v>
      </c>
      <c r="I26" s="38">
        <f>'Production by Company'!I26</f>
        <v>158.24</v>
      </c>
      <c r="J26" s="38">
        <f>'Production by Company'!J26</f>
        <v>155.6</v>
      </c>
      <c r="K26" s="38">
        <f>'Production by Company'!K26</f>
        <v>157.19999999999999</v>
      </c>
      <c r="L26" s="38">
        <f>'Production by Company'!L26</f>
        <v>160.80000000000001</v>
      </c>
      <c r="M26" s="38">
        <f>'Production by Company'!M26</f>
        <v>163.19999999999999</v>
      </c>
      <c r="N26" s="38">
        <f>'Production by Company'!N26</f>
        <v>166.8</v>
      </c>
      <c r="O26" s="38">
        <f>'Production by Company'!O26</f>
        <v>168.8</v>
      </c>
      <c r="P26" s="38">
        <f>'Production by Company'!P26</f>
        <v>171.2</v>
      </c>
      <c r="Q26" s="38">
        <f>'Production by Company'!Q26</f>
        <v>174</v>
      </c>
      <c r="R26" s="38">
        <f>'Production by Company'!R26</f>
        <v>180</v>
      </c>
      <c r="S26" s="38">
        <f>'Production by Company'!S26</f>
        <v>182</v>
      </c>
    </row>
    <row r="27" spans="1:21">
      <c r="A27" s="99" t="s">
        <v>32</v>
      </c>
      <c r="B27" s="99" t="s">
        <v>43</v>
      </c>
      <c r="C27" s="137" t="s">
        <v>47</v>
      </c>
      <c r="D27" s="37">
        <f t="shared" ref="D27:S27" si="30">(D26/D25)</f>
        <v>0.78</v>
      </c>
      <c r="E27" s="37">
        <f t="shared" si="30"/>
        <v>0.79955555555555569</v>
      </c>
      <c r="F27" s="37">
        <f t="shared" si="30"/>
        <v>0.80222222222222228</v>
      </c>
      <c r="G27" s="37">
        <f t="shared" si="30"/>
        <v>0.78333333333333333</v>
      </c>
      <c r="H27" s="37">
        <f t="shared" si="30"/>
        <v>0.77400000000000002</v>
      </c>
      <c r="I27" s="37">
        <f t="shared" si="30"/>
        <v>0.79120000000000001</v>
      </c>
      <c r="J27" s="37">
        <f t="shared" si="30"/>
        <v>0.77800000000000002</v>
      </c>
      <c r="K27" s="37">
        <f t="shared" si="30"/>
        <v>0.78599999999999992</v>
      </c>
      <c r="L27" s="37">
        <f t="shared" si="30"/>
        <v>0.80400000000000005</v>
      </c>
      <c r="M27" s="37">
        <f t="shared" si="30"/>
        <v>0.81599999999999995</v>
      </c>
      <c r="N27" s="37">
        <f t="shared" si="30"/>
        <v>0.83400000000000007</v>
      </c>
      <c r="O27" s="37">
        <f t="shared" si="30"/>
        <v>0.84400000000000008</v>
      </c>
      <c r="P27" s="37">
        <f t="shared" si="30"/>
        <v>0.85599999999999998</v>
      </c>
      <c r="Q27" s="37">
        <f t="shared" si="30"/>
        <v>0.87</v>
      </c>
      <c r="R27" s="37">
        <f t="shared" si="30"/>
        <v>0.9</v>
      </c>
      <c r="S27" s="37">
        <f t="shared" si="30"/>
        <v>0.91</v>
      </c>
    </row>
    <row r="28" spans="1:21">
      <c r="A28" s="99" t="s">
        <v>32</v>
      </c>
      <c r="B28" s="99" t="s">
        <v>43</v>
      </c>
      <c r="C28" s="137" t="s">
        <v>48</v>
      </c>
      <c r="D28" s="138">
        <f>'Foreign Trade'!I4</f>
        <v>46.176234000000001</v>
      </c>
      <c r="E28" s="138">
        <f>'Foreign Trade'!J4</f>
        <v>48.405828</v>
      </c>
      <c r="F28" s="138">
        <f>'Foreign Trade'!K4</f>
        <v>51.983522000000001</v>
      </c>
      <c r="G28" s="138">
        <f>'Foreign Trade'!L4</f>
        <v>52.310464000000003</v>
      </c>
      <c r="H28" s="138">
        <v>51.23</v>
      </c>
      <c r="I28" s="138">
        <v>44.34</v>
      </c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21">
      <c r="A29" s="99" t="s">
        <v>32</v>
      </c>
      <c r="B29" s="99" t="s">
        <v>43</v>
      </c>
      <c r="C29" s="137" t="s">
        <v>49</v>
      </c>
      <c r="D29" s="138">
        <f>'Foreign Trade'!AI4</f>
        <v>40.746769</v>
      </c>
      <c r="E29" s="138">
        <f>'Foreign Trade'!AJ4</f>
        <v>43.859521999999998</v>
      </c>
      <c r="F29" s="138">
        <f>'Foreign Trade'!AK4</f>
        <v>46.760345999999998</v>
      </c>
      <c r="G29" s="138">
        <f>'Foreign Trade'!AL4</f>
        <v>49.401547999999998</v>
      </c>
      <c r="H29" s="138">
        <f>'Foreign Trade'!AM4</f>
        <v>44.463265999999997</v>
      </c>
      <c r="I29" s="138">
        <v>41.34</v>
      </c>
      <c r="J29" s="51"/>
      <c r="K29" s="51"/>
      <c r="L29" s="51"/>
      <c r="M29" s="51"/>
      <c r="N29" s="51"/>
      <c r="O29" s="51"/>
      <c r="P29" s="51"/>
      <c r="Q29" s="51"/>
      <c r="R29" s="51"/>
      <c r="S29" s="52"/>
    </row>
    <row r="30" spans="1:21">
      <c r="A30" s="99" t="s">
        <v>32</v>
      </c>
      <c r="B30" s="99" t="s">
        <v>43</v>
      </c>
      <c r="C30" s="137" t="s">
        <v>25</v>
      </c>
      <c r="D30" s="38">
        <f>2%*D26</f>
        <v>2.8080000000000003</v>
      </c>
      <c r="E30" s="38">
        <f t="shared" ref="E30:S30" si="31">2%*E26</f>
        <v>2.8784000000000005</v>
      </c>
      <c r="F30" s="38">
        <f t="shared" si="31"/>
        <v>2.8880000000000003</v>
      </c>
      <c r="G30" s="38">
        <f t="shared" si="31"/>
        <v>2.82</v>
      </c>
      <c r="H30" s="38">
        <f t="shared" si="31"/>
        <v>3.0960000000000001</v>
      </c>
      <c r="I30" s="38">
        <f t="shared" si="31"/>
        <v>3.1648000000000001</v>
      </c>
      <c r="J30" s="38">
        <f t="shared" si="31"/>
        <v>3.1120000000000001</v>
      </c>
      <c r="K30" s="38">
        <f t="shared" si="31"/>
        <v>3.1439999999999997</v>
      </c>
      <c r="L30" s="38">
        <f t="shared" si="31"/>
        <v>3.2160000000000002</v>
      </c>
      <c r="M30" s="38">
        <f t="shared" si="31"/>
        <v>3.2639999999999998</v>
      </c>
      <c r="N30" s="38">
        <f t="shared" si="31"/>
        <v>3.3360000000000003</v>
      </c>
      <c r="O30" s="38">
        <f t="shared" si="31"/>
        <v>3.3760000000000003</v>
      </c>
      <c r="P30" s="38">
        <f t="shared" si="31"/>
        <v>3.4239999999999999</v>
      </c>
      <c r="Q30" s="38">
        <f t="shared" si="31"/>
        <v>3.48</v>
      </c>
      <c r="R30" s="38">
        <f t="shared" si="31"/>
        <v>3.6</v>
      </c>
      <c r="S30" s="38">
        <f t="shared" si="31"/>
        <v>3.64</v>
      </c>
    </row>
    <row r="31" spans="1:21">
      <c r="A31" s="99" t="s">
        <v>32</v>
      </c>
      <c r="B31" s="99" t="s">
        <v>43</v>
      </c>
      <c r="C31" s="137" t="s">
        <v>50</v>
      </c>
      <c r="D31" s="38">
        <f>D26+D28-D29-D30</f>
        <v>143.02146500000001</v>
      </c>
      <c r="E31" s="38">
        <f t="shared" ref="E31" si="32">E26+E28-E29-E30</f>
        <v>145.587906</v>
      </c>
      <c r="F31" s="38">
        <f t="shared" ref="F31:I31" si="33">F26+F28-F29-F30</f>
        <v>146.735176</v>
      </c>
      <c r="G31" s="38">
        <f t="shared" si="33"/>
        <v>141.08891600000001</v>
      </c>
      <c r="H31" s="38">
        <f t="shared" si="33"/>
        <v>158.47073399999999</v>
      </c>
      <c r="I31" s="38">
        <f t="shared" si="33"/>
        <v>158.0752</v>
      </c>
      <c r="J31" s="38">
        <f t="shared" ref="J31" si="34">I31+I31*J32</f>
        <v>163.76590719999999</v>
      </c>
      <c r="K31" s="38">
        <f t="shared" ref="K31" si="35">J31+J31*K32</f>
        <v>170.00538826431998</v>
      </c>
      <c r="L31" s="38">
        <f t="shared" ref="L31" si="36">K31+K31*L32</f>
        <v>177.99564151274302</v>
      </c>
      <c r="M31" s="38">
        <f t="shared" ref="M31" si="37">L31+L31*M32</f>
        <v>188.49738436199485</v>
      </c>
      <c r="N31" s="38">
        <f t="shared" ref="N31" si="38">M31+M31*N32</f>
        <v>195.63708095382722</v>
      </c>
      <c r="O31" s="38">
        <f t="shared" ref="O31" si="39">N31+N31*O32</f>
        <v>203.67776498102953</v>
      </c>
      <c r="P31" s="38">
        <f t="shared" ref="P31" si="40">O31+O31*P32</f>
        <v>212.43590887521378</v>
      </c>
      <c r="Q31" s="38">
        <f t="shared" ref="Q31" si="41">P31+P31*Q32</f>
        <v>221.93179400193583</v>
      </c>
      <c r="R31" s="38">
        <f t="shared" ref="R31" si="42">Q31+Q31*R32</f>
        <v>232.36258832002682</v>
      </c>
      <c r="S31" s="38">
        <f t="shared" ref="S31" si="43">R31+R31*S32</f>
        <v>243.72511888887612</v>
      </c>
      <c r="T31" s="280">
        <f t="shared" ref="T31" si="44">(I31/D31)^(1/5)-1</f>
        <v>2.0216876847518384E-2</v>
      </c>
      <c r="U31" s="280">
        <f t="shared" ref="U31" si="45">(S31/J31)^(1/9)-1</f>
        <v>4.5168496211109632E-2</v>
      </c>
    </row>
    <row r="32" spans="1:21">
      <c r="A32" s="99" t="s">
        <v>32</v>
      </c>
      <c r="B32" s="99" t="s">
        <v>43</v>
      </c>
      <c r="C32" s="139" t="s">
        <v>211</v>
      </c>
      <c r="D32" s="37"/>
      <c r="E32" s="37">
        <f>E31/D31-1</f>
        <v>1.7944446310908635E-2</v>
      </c>
      <c r="F32" s="37">
        <f>F31/E31-1</f>
        <v>7.8802562075450666E-3</v>
      </c>
      <c r="G32" s="37">
        <f t="shared" ref="G32" si="46">G31/F31-1</f>
        <v>-3.8479253263716262E-2</v>
      </c>
      <c r="H32" s="37">
        <f t="shared" ref="H32" si="47">H31/G31-1</f>
        <v>0.12319761532507623</v>
      </c>
      <c r="I32" s="37">
        <v>-1.7299999999999999E-2</v>
      </c>
      <c r="J32" s="37">
        <v>3.5999999999999997E-2</v>
      </c>
      <c r="K32" s="37">
        <v>3.8100000000000002E-2</v>
      </c>
      <c r="L32" s="37">
        <v>4.7E-2</v>
      </c>
      <c r="M32" s="37">
        <v>5.8999999999999997E-2</v>
      </c>
      <c r="N32" s="37">
        <v>3.7876900074757192E-2</v>
      </c>
      <c r="O32" s="37">
        <v>4.1099999999999998E-2</v>
      </c>
      <c r="P32" s="37">
        <v>4.2999999999999997E-2</v>
      </c>
      <c r="Q32" s="37">
        <v>4.4699999999999997E-2</v>
      </c>
      <c r="R32" s="37">
        <v>4.7E-2</v>
      </c>
      <c r="S32" s="37">
        <v>4.8899999999999999E-2</v>
      </c>
    </row>
    <row r="33" spans="1:21" ht="13.5" thickBot="1">
      <c r="A33" s="99" t="s">
        <v>32</v>
      </c>
      <c r="B33" s="99" t="s">
        <v>43</v>
      </c>
      <c r="C33" s="140" t="s">
        <v>212</v>
      </c>
      <c r="D33" s="54">
        <f>D26-D31</f>
        <v>-2.6214650000000006</v>
      </c>
      <c r="E33" s="54">
        <f t="shared" ref="E33:S33" si="48">E26-E31</f>
        <v>-1.6679059999999879</v>
      </c>
      <c r="F33" s="54">
        <f t="shared" si="48"/>
        <v>-2.3351759999999899</v>
      </c>
      <c r="G33" s="54">
        <f t="shared" si="48"/>
        <v>-8.8916000000011763E-2</v>
      </c>
      <c r="H33" s="54">
        <f t="shared" si="48"/>
        <v>-3.6707339999999817</v>
      </c>
      <c r="I33" s="54">
        <f t="shared" si="48"/>
        <v>0.16480000000001382</v>
      </c>
      <c r="J33" s="54">
        <f t="shared" si="48"/>
        <v>-8.1659071999999924</v>
      </c>
      <c r="K33" s="54">
        <f t="shared" si="48"/>
        <v>-12.805388264319987</v>
      </c>
      <c r="L33" s="54">
        <f t="shared" si="48"/>
        <v>-17.195641512743009</v>
      </c>
      <c r="M33" s="54">
        <f t="shared" si="48"/>
        <v>-25.297384361994858</v>
      </c>
      <c r="N33" s="54">
        <f t="shared" si="48"/>
        <v>-28.837080953827211</v>
      </c>
      <c r="O33" s="54">
        <f t="shared" si="48"/>
        <v>-34.877764981029515</v>
      </c>
      <c r="P33" s="54">
        <f t="shared" si="48"/>
        <v>-41.235908875213795</v>
      </c>
      <c r="Q33" s="54">
        <f t="shared" si="48"/>
        <v>-47.931794001935828</v>
      </c>
      <c r="R33" s="54">
        <f t="shared" si="48"/>
        <v>-52.362588320026816</v>
      </c>
      <c r="S33" s="54">
        <f t="shared" si="48"/>
        <v>-61.725118888876125</v>
      </c>
    </row>
    <row r="34" spans="1:21">
      <c r="A34" s="99" t="s">
        <v>32</v>
      </c>
      <c r="B34" s="99" t="s">
        <v>51</v>
      </c>
      <c r="C34" s="137" t="s">
        <v>45</v>
      </c>
      <c r="D34" s="36">
        <f>' Capacity by Company'!D31</f>
        <v>285</v>
      </c>
      <c r="E34" s="36">
        <f>' Capacity by Company'!E31</f>
        <v>285</v>
      </c>
      <c r="F34" s="36">
        <f>' Capacity by Company'!F31</f>
        <v>285</v>
      </c>
      <c r="G34" s="36">
        <f>' Capacity by Company'!G31</f>
        <v>307</v>
      </c>
      <c r="H34" s="36">
        <f>' Capacity by Company'!H31</f>
        <v>307</v>
      </c>
      <c r="I34" s="36">
        <f>' Capacity by Company'!I31</f>
        <v>307</v>
      </c>
      <c r="J34" s="36">
        <f>' Capacity by Company'!J31</f>
        <v>307</v>
      </c>
      <c r="K34" s="36">
        <f>' Capacity by Company'!K31</f>
        <v>317</v>
      </c>
      <c r="L34" s="36">
        <f>' Capacity by Company'!L31</f>
        <v>317</v>
      </c>
      <c r="M34" s="36">
        <f>' Capacity by Company'!M31</f>
        <v>317</v>
      </c>
      <c r="N34" s="36">
        <f>' Capacity by Company'!N31</f>
        <v>317</v>
      </c>
      <c r="O34" s="36">
        <f>' Capacity by Company'!O31</f>
        <v>317</v>
      </c>
      <c r="P34" s="36">
        <f>' Capacity by Company'!P31</f>
        <v>317</v>
      </c>
      <c r="Q34" s="36">
        <f>' Capacity by Company'!Q31</f>
        <v>317</v>
      </c>
      <c r="R34" s="36">
        <f>' Capacity by Company'!R31</f>
        <v>317</v>
      </c>
      <c r="S34" s="36">
        <f>' Capacity by Company'!S31</f>
        <v>317</v>
      </c>
    </row>
    <row r="35" spans="1:21">
      <c r="A35" s="99" t="s">
        <v>32</v>
      </c>
      <c r="B35" s="99" t="s">
        <v>51</v>
      </c>
      <c r="C35" s="137" t="s">
        <v>46</v>
      </c>
      <c r="D35" s="38">
        <f>'Production by Company'!D32</f>
        <v>212.06</v>
      </c>
      <c r="E35" s="38">
        <f>'Production by Company'!E32</f>
        <v>221.6</v>
      </c>
      <c r="F35" s="38">
        <f>'Production by Company'!F32</f>
        <v>212.60000000000002</v>
      </c>
      <c r="G35" s="38">
        <f>'Production by Company'!G32</f>
        <v>227.33</v>
      </c>
      <c r="H35" s="38">
        <f>'Production by Company'!H32</f>
        <v>233.25</v>
      </c>
      <c r="I35" s="38">
        <f>'Production by Company'!I32</f>
        <v>203.58</v>
      </c>
      <c r="J35" s="38">
        <f>'Production by Company'!J32</f>
        <v>218.38000000000002</v>
      </c>
      <c r="K35" s="38">
        <f>'Production by Company'!K32</f>
        <v>232.79999999999998</v>
      </c>
      <c r="L35" s="38">
        <f>'Production by Company'!L32</f>
        <v>235.20000000000002</v>
      </c>
      <c r="M35" s="38">
        <f>'Production by Company'!M32</f>
        <v>243.14000000000001</v>
      </c>
      <c r="N35" s="38">
        <f>'Production by Company'!N32</f>
        <v>244.74</v>
      </c>
      <c r="O35" s="38">
        <f>'Production by Company'!O32</f>
        <v>253.84999999999997</v>
      </c>
      <c r="P35" s="38">
        <f>'Production by Company'!P32</f>
        <v>253.84999999999997</v>
      </c>
      <c r="Q35" s="38">
        <f>'Production by Company'!Q32</f>
        <v>262.56</v>
      </c>
      <c r="R35" s="38">
        <f>'Production by Company'!R32</f>
        <v>262.56</v>
      </c>
      <c r="S35" s="38">
        <f>'Production by Company'!S32</f>
        <v>269.2</v>
      </c>
    </row>
    <row r="36" spans="1:21">
      <c r="A36" s="99" t="s">
        <v>32</v>
      </c>
      <c r="B36" s="99" t="s">
        <v>51</v>
      </c>
      <c r="C36" s="137" t="s">
        <v>47</v>
      </c>
      <c r="D36" s="37">
        <f>(D35/D34)</f>
        <v>0.74407017543859655</v>
      </c>
      <c r="E36" s="37">
        <f t="shared" ref="E36:S36" si="49">(E35/E34)</f>
        <v>0.77754385964912276</v>
      </c>
      <c r="F36" s="37">
        <f t="shared" si="49"/>
        <v>0.74596491228070183</v>
      </c>
      <c r="G36" s="37">
        <f t="shared" si="49"/>
        <v>0.74048859934853428</v>
      </c>
      <c r="H36" s="37">
        <f t="shared" si="49"/>
        <v>0.75977198697068404</v>
      </c>
      <c r="I36" s="37">
        <f t="shared" si="49"/>
        <v>0.66312703583061894</v>
      </c>
      <c r="J36" s="37">
        <f t="shared" si="49"/>
        <v>0.71133550488599351</v>
      </c>
      <c r="K36" s="37">
        <f t="shared" si="49"/>
        <v>0.73438485804416398</v>
      </c>
      <c r="L36" s="37">
        <f t="shared" si="49"/>
        <v>0.7419558359621452</v>
      </c>
      <c r="M36" s="37">
        <f t="shared" si="49"/>
        <v>0.76700315457413248</v>
      </c>
      <c r="N36" s="37">
        <f t="shared" si="49"/>
        <v>0.77205047318611986</v>
      </c>
      <c r="O36" s="37">
        <f t="shared" si="49"/>
        <v>0.80078864353312296</v>
      </c>
      <c r="P36" s="37">
        <f t="shared" si="49"/>
        <v>0.80078864353312296</v>
      </c>
      <c r="Q36" s="37">
        <f t="shared" si="49"/>
        <v>0.82826498422712935</v>
      </c>
      <c r="R36" s="37">
        <f t="shared" si="49"/>
        <v>0.82826498422712935</v>
      </c>
      <c r="S36" s="37">
        <f t="shared" si="49"/>
        <v>0.84921135646687695</v>
      </c>
    </row>
    <row r="37" spans="1:21">
      <c r="A37" s="99" t="s">
        <v>32</v>
      </c>
      <c r="B37" s="99" t="s">
        <v>51</v>
      </c>
      <c r="C37" s="137" t="s">
        <v>48</v>
      </c>
      <c r="D37" s="138">
        <f>'Foreign Trade'!I5</f>
        <v>22.278219</v>
      </c>
      <c r="E37" s="138">
        <f>'Foreign Trade'!J5</f>
        <v>29.930499999999999</v>
      </c>
      <c r="F37" s="138">
        <v>33</v>
      </c>
      <c r="G37" s="138">
        <f>'Foreign Trade'!L5</f>
        <v>19.55592</v>
      </c>
      <c r="H37" s="138">
        <v>20.329999999999998</v>
      </c>
      <c r="I37" s="138">
        <v>18.75</v>
      </c>
      <c r="J37" s="51"/>
      <c r="K37" s="51"/>
      <c r="L37" s="51"/>
      <c r="M37" s="51"/>
      <c r="N37" s="51"/>
      <c r="O37" s="51"/>
      <c r="P37" s="51"/>
      <c r="Q37" s="51"/>
      <c r="R37" s="51"/>
      <c r="S37" s="52"/>
    </row>
    <row r="38" spans="1:21">
      <c r="A38" s="99" t="s">
        <v>32</v>
      </c>
      <c r="B38" s="99" t="s">
        <v>51</v>
      </c>
      <c r="C38" s="137" t="s">
        <v>49</v>
      </c>
      <c r="D38" s="138">
        <f>'Foreign Trade'!AI5</f>
        <v>247.25950800000001</v>
      </c>
      <c r="E38" s="138">
        <f>'Foreign Trade'!AJ5</f>
        <v>278.51124900000002</v>
      </c>
      <c r="F38" s="138">
        <v>289.55</v>
      </c>
      <c r="G38" s="138">
        <v>302</v>
      </c>
      <c r="H38" s="138">
        <f>'Foreign Trade'!AM5</f>
        <v>321.19788</v>
      </c>
      <c r="I38" s="138">
        <v>301.33</v>
      </c>
      <c r="J38" s="51"/>
      <c r="K38" s="51"/>
      <c r="L38" s="51"/>
      <c r="M38" s="51"/>
      <c r="N38" s="51"/>
      <c r="O38" s="51"/>
      <c r="P38" s="51"/>
      <c r="Q38" s="51"/>
      <c r="R38" s="51"/>
      <c r="S38" s="52"/>
    </row>
    <row r="39" spans="1:21">
      <c r="A39" s="99" t="s">
        <v>32</v>
      </c>
      <c r="B39" s="99" t="s">
        <v>51</v>
      </c>
      <c r="C39" s="137" t="s">
        <v>25</v>
      </c>
      <c r="D39" s="38">
        <f>2%*D35</f>
        <v>4.2412000000000001</v>
      </c>
      <c r="E39" s="38">
        <f t="shared" ref="E39:S39" si="50">2%*E35</f>
        <v>4.4320000000000004</v>
      </c>
      <c r="F39" s="38">
        <f t="shared" si="50"/>
        <v>4.2520000000000007</v>
      </c>
      <c r="G39" s="38">
        <v>6.32</v>
      </c>
      <c r="H39" s="38">
        <f t="shared" si="50"/>
        <v>4.665</v>
      </c>
      <c r="I39" s="38">
        <f t="shared" si="50"/>
        <v>4.0716000000000001</v>
      </c>
      <c r="J39" s="38">
        <f t="shared" si="50"/>
        <v>4.3676000000000004</v>
      </c>
      <c r="K39" s="38">
        <f t="shared" si="50"/>
        <v>4.6559999999999997</v>
      </c>
      <c r="L39" s="38">
        <f t="shared" si="50"/>
        <v>4.7040000000000006</v>
      </c>
      <c r="M39" s="38">
        <f t="shared" si="50"/>
        <v>4.8628</v>
      </c>
      <c r="N39" s="38">
        <f t="shared" si="50"/>
        <v>4.8948</v>
      </c>
      <c r="O39" s="38">
        <f t="shared" si="50"/>
        <v>5.0769999999999991</v>
      </c>
      <c r="P39" s="38">
        <f t="shared" si="50"/>
        <v>5.0769999999999991</v>
      </c>
      <c r="Q39" s="38">
        <f t="shared" si="50"/>
        <v>5.2511999999999999</v>
      </c>
      <c r="R39" s="38">
        <f t="shared" si="50"/>
        <v>5.2511999999999999</v>
      </c>
      <c r="S39" s="38">
        <f t="shared" si="50"/>
        <v>5.3839999999999995</v>
      </c>
    </row>
    <row r="40" spans="1:21">
      <c r="A40" s="99" t="s">
        <v>32</v>
      </c>
      <c r="B40" s="99" t="s">
        <v>51</v>
      </c>
      <c r="C40" s="137" t="s">
        <v>50</v>
      </c>
      <c r="D40" s="38">
        <f>D35+D37-D38-D39</f>
        <v>-17.162489000000001</v>
      </c>
      <c r="E40" s="38">
        <f t="shared" ref="E40" si="51">E35+E37-E38-E39</f>
        <v>-31.412749000000034</v>
      </c>
      <c r="F40" s="38">
        <f t="shared" ref="F40:G40" si="52">F35+F37-F38-F39</f>
        <v>-48.201999999999991</v>
      </c>
      <c r="G40" s="38">
        <f t="shared" si="52"/>
        <v>-61.434080000000002</v>
      </c>
      <c r="H40" s="38">
        <f t="shared" ref="H40:I40" si="53">H35+H37-H38-H39</f>
        <v>-72.28288000000002</v>
      </c>
      <c r="I40" s="38">
        <f t="shared" si="53"/>
        <v>-83.071599999999975</v>
      </c>
      <c r="J40" s="38">
        <f t="shared" ref="J40" si="54">I40+I40*J41</f>
        <v>-87.806681199999971</v>
      </c>
      <c r="K40" s="38">
        <f t="shared" ref="K40" si="55">J40+J40*K41</f>
        <v>-92.802881360279969</v>
      </c>
      <c r="L40" s="38">
        <f t="shared" ref="L40" si="56">K40+K40*L41</f>
        <v>-99.484688818220121</v>
      </c>
      <c r="M40" s="38">
        <f t="shared" ref="M40" si="57">L40+L40*M41</f>
        <v>-106.94604047958663</v>
      </c>
      <c r="N40" s="38">
        <f t="shared" ref="N40" si="58">M40+M40*N41</f>
        <v>-115.42686148961785</v>
      </c>
      <c r="O40" s="38">
        <f t="shared" ref="O40" si="59">N40+N40*O41</f>
        <v>-124.08387610133919</v>
      </c>
      <c r="P40" s="38">
        <f t="shared" ref="P40" si="60">O40+O40*P41</f>
        <v>-133.46461713460042</v>
      </c>
      <c r="Q40" s="38">
        <f t="shared" ref="Q40" si="61">P40+P40*Q41</f>
        <v>-143.87485727109924</v>
      </c>
      <c r="R40" s="38">
        <f t="shared" ref="R40" si="62">Q40+Q40*R41</f>
        <v>-153.0828481364496</v>
      </c>
      <c r="S40" s="38">
        <f t="shared" ref="S40" si="63">R40+R40*S41</f>
        <v>-163.18631611345526</v>
      </c>
      <c r="T40" s="288">
        <f>(I40/D40)^(1/5)-1</f>
        <v>0.3708011518224823</v>
      </c>
      <c r="U40" s="288">
        <f t="shared" ref="U40" si="64">(S40/J40)^(1/9)-1</f>
        <v>7.1288003849181436E-2</v>
      </c>
    </row>
    <row r="41" spans="1:21">
      <c r="A41" s="99" t="s">
        <v>32</v>
      </c>
      <c r="B41" s="99" t="s">
        <v>51</v>
      </c>
      <c r="C41" s="139" t="s">
        <v>211</v>
      </c>
      <c r="D41" s="37"/>
      <c r="E41" s="37">
        <f>E40/D40-1</f>
        <v>0.83031429765228304</v>
      </c>
      <c r="F41" s="37">
        <f>F40/E40-1</f>
        <v>0.53447251623854819</v>
      </c>
      <c r="G41" s="37">
        <f t="shared" ref="G41" si="65">G40/F40-1</f>
        <v>0.27451309074312302</v>
      </c>
      <c r="H41" s="37">
        <f t="shared" ref="H41" si="66">H40/G40-1</f>
        <v>0.17659253626000448</v>
      </c>
      <c r="I41" s="37">
        <v>3.4286858551406896E-2</v>
      </c>
      <c r="J41" s="37">
        <v>5.7000000000000002E-2</v>
      </c>
      <c r="K41" s="37">
        <v>5.6899999999999999E-2</v>
      </c>
      <c r="L41" s="37">
        <v>7.1999999999999995E-2</v>
      </c>
      <c r="M41" s="37">
        <v>7.4999999999999997E-2</v>
      </c>
      <c r="N41" s="37">
        <v>7.9299999999999995E-2</v>
      </c>
      <c r="O41" s="37">
        <v>7.4999999999999997E-2</v>
      </c>
      <c r="P41" s="37">
        <v>7.5600000000000001E-2</v>
      </c>
      <c r="Q41" s="37">
        <v>7.8E-2</v>
      </c>
      <c r="R41" s="37">
        <v>6.4000000000000001E-2</v>
      </c>
      <c r="S41" s="37">
        <v>6.6000000000000003E-2</v>
      </c>
    </row>
    <row r="42" spans="1:21" ht="13.5" thickBot="1">
      <c r="A42" s="99" t="s">
        <v>32</v>
      </c>
      <c r="B42" s="99" t="s">
        <v>51</v>
      </c>
      <c r="C42" s="140" t="s">
        <v>212</v>
      </c>
      <c r="D42" s="54">
        <f>D35-D40</f>
        <v>229.222489</v>
      </c>
      <c r="E42" s="54">
        <f t="shared" ref="E42:S42" si="67">E35-E40</f>
        <v>253.01274900000004</v>
      </c>
      <c r="F42" s="54">
        <f t="shared" si="67"/>
        <v>260.80200000000002</v>
      </c>
      <c r="G42" s="54">
        <f t="shared" si="67"/>
        <v>288.76408000000004</v>
      </c>
      <c r="H42" s="54">
        <f t="shared" si="67"/>
        <v>305.53288000000003</v>
      </c>
      <c r="I42" s="54">
        <f t="shared" si="67"/>
        <v>286.65159999999997</v>
      </c>
      <c r="J42" s="54">
        <f t="shared" si="67"/>
        <v>306.18668120000001</v>
      </c>
      <c r="K42" s="54">
        <f t="shared" si="67"/>
        <v>325.60288136027998</v>
      </c>
      <c r="L42" s="54">
        <f t="shared" si="67"/>
        <v>334.68468881822014</v>
      </c>
      <c r="M42" s="54">
        <f t="shared" si="67"/>
        <v>350.08604047958664</v>
      </c>
      <c r="N42" s="54">
        <f t="shared" si="67"/>
        <v>360.16686148961787</v>
      </c>
      <c r="O42" s="54">
        <f t="shared" si="67"/>
        <v>377.93387610133914</v>
      </c>
      <c r="P42" s="54">
        <f t="shared" si="67"/>
        <v>387.31461713460038</v>
      </c>
      <c r="Q42" s="54">
        <f t="shared" si="67"/>
        <v>406.43485727109925</v>
      </c>
      <c r="R42" s="54">
        <f t="shared" si="67"/>
        <v>415.64284813644963</v>
      </c>
      <c r="S42" s="54">
        <f t="shared" si="67"/>
        <v>432.38631611345522</v>
      </c>
    </row>
    <row r="43" spans="1:21">
      <c r="A43" s="99" t="s">
        <v>32</v>
      </c>
      <c r="B43" s="99" t="s">
        <v>53</v>
      </c>
      <c r="C43" s="137" t="s">
        <v>45</v>
      </c>
      <c r="D43" s="36">
        <f>' Capacity by Company'!D35</f>
        <v>260</v>
      </c>
      <c r="E43" s="36">
        <f>' Capacity by Company'!E35</f>
        <v>260</v>
      </c>
      <c r="F43" s="36">
        <f>' Capacity by Company'!F35</f>
        <v>260</v>
      </c>
      <c r="G43" s="36">
        <f>' Capacity by Company'!G35</f>
        <v>280</v>
      </c>
      <c r="H43" s="36">
        <f>' Capacity by Company'!H35</f>
        <v>310</v>
      </c>
      <c r="I43" s="36">
        <f>' Capacity by Company'!I35</f>
        <v>310</v>
      </c>
      <c r="J43" s="36">
        <f>' Capacity by Company'!J35</f>
        <v>330</v>
      </c>
      <c r="K43" s="36">
        <f>' Capacity by Company'!K35</f>
        <v>330</v>
      </c>
      <c r="L43" s="36">
        <f>' Capacity by Company'!L35</f>
        <v>330</v>
      </c>
      <c r="M43" s="36">
        <f>' Capacity by Company'!M35</f>
        <v>330</v>
      </c>
      <c r="N43" s="36">
        <f>' Capacity by Company'!N35</f>
        <v>330</v>
      </c>
      <c r="O43" s="36">
        <f>' Capacity by Company'!O35</f>
        <v>330</v>
      </c>
      <c r="P43" s="36">
        <f>' Capacity by Company'!P35</f>
        <v>330</v>
      </c>
      <c r="Q43" s="36">
        <f>' Capacity by Company'!Q35</f>
        <v>330</v>
      </c>
      <c r="R43" s="36">
        <f>' Capacity by Company'!R35</f>
        <v>330</v>
      </c>
      <c r="S43" s="36">
        <f>' Capacity by Company'!S35</f>
        <v>330</v>
      </c>
    </row>
    <row r="44" spans="1:21">
      <c r="A44" s="99" t="s">
        <v>32</v>
      </c>
      <c r="B44" s="99" t="s">
        <v>53</v>
      </c>
      <c r="C44" s="137" t="s">
        <v>46</v>
      </c>
      <c r="D44" s="38">
        <f>'Production by Company'!D36</f>
        <v>194</v>
      </c>
      <c r="E44" s="38">
        <f>'Production by Company'!E36</f>
        <v>199.7</v>
      </c>
      <c r="F44" s="38">
        <f>'Production by Company'!F36</f>
        <v>204.05</v>
      </c>
      <c r="G44" s="38">
        <f>'Production by Company'!G36</f>
        <v>211.4</v>
      </c>
      <c r="H44" s="38">
        <f>'Production by Company'!H36</f>
        <v>242.9</v>
      </c>
      <c r="I44" s="38">
        <f>'Production by Company'!I36</f>
        <v>228.6</v>
      </c>
      <c r="J44" s="38">
        <f>'Production by Company'!J36</f>
        <v>263.92</v>
      </c>
      <c r="K44" s="38">
        <f>'Production by Company'!K36</f>
        <v>266.60000000000002</v>
      </c>
      <c r="L44" s="38">
        <f>'Production by Company'!L36</f>
        <v>266.60000000000002</v>
      </c>
      <c r="M44" s="38">
        <f>'Production by Company'!M36</f>
        <v>275.5</v>
      </c>
      <c r="N44" s="38">
        <f>'Production by Company'!N36</f>
        <v>275.5</v>
      </c>
      <c r="O44" s="38">
        <f>'Production by Company'!O36</f>
        <v>287.39999999999998</v>
      </c>
      <c r="P44" s="38">
        <f>'Production by Company'!P36</f>
        <v>287.39999999999998</v>
      </c>
      <c r="Q44" s="38">
        <f>'Production by Company'!Q36</f>
        <v>295</v>
      </c>
      <c r="R44" s="38">
        <f>'Production by Company'!R36</f>
        <v>295</v>
      </c>
      <c r="S44" s="38">
        <f>'Production by Company'!S36</f>
        <v>301.60000000000002</v>
      </c>
    </row>
    <row r="45" spans="1:21">
      <c r="A45" s="99" t="s">
        <v>32</v>
      </c>
      <c r="B45" s="99" t="s">
        <v>53</v>
      </c>
      <c r="C45" s="137" t="s">
        <v>47</v>
      </c>
      <c r="D45" s="37">
        <f t="shared" ref="D45:S45" si="68">(D44/D43)</f>
        <v>0.74615384615384617</v>
      </c>
      <c r="E45" s="37">
        <f t="shared" si="68"/>
        <v>0.76807692307692299</v>
      </c>
      <c r="F45" s="37">
        <f t="shared" si="68"/>
        <v>0.78480769230769232</v>
      </c>
      <c r="G45" s="37">
        <f t="shared" si="68"/>
        <v>0.755</v>
      </c>
      <c r="H45" s="37">
        <f t="shared" si="68"/>
        <v>0.78354838709677421</v>
      </c>
      <c r="I45" s="37">
        <f t="shared" si="68"/>
        <v>0.73741935483870968</v>
      </c>
      <c r="J45" s="37">
        <f t="shared" si="68"/>
        <v>0.79975757575757578</v>
      </c>
      <c r="K45" s="37">
        <f t="shared" si="68"/>
        <v>0.80787878787878797</v>
      </c>
      <c r="L45" s="37">
        <f t="shared" si="68"/>
        <v>0.80787878787878797</v>
      </c>
      <c r="M45" s="37">
        <f t="shared" si="68"/>
        <v>0.83484848484848484</v>
      </c>
      <c r="N45" s="37">
        <f t="shared" si="68"/>
        <v>0.83484848484848484</v>
      </c>
      <c r="O45" s="37">
        <f t="shared" si="68"/>
        <v>0.87090909090909085</v>
      </c>
      <c r="P45" s="37">
        <f t="shared" si="68"/>
        <v>0.87090909090909085</v>
      </c>
      <c r="Q45" s="37">
        <f t="shared" si="68"/>
        <v>0.89393939393939392</v>
      </c>
      <c r="R45" s="37">
        <f t="shared" si="68"/>
        <v>0.89393939393939392</v>
      </c>
      <c r="S45" s="37">
        <f t="shared" si="68"/>
        <v>0.91393939393939405</v>
      </c>
    </row>
    <row r="46" spans="1:21">
      <c r="A46" s="99" t="s">
        <v>32</v>
      </c>
      <c r="B46" s="99" t="s">
        <v>53</v>
      </c>
      <c r="C46" s="137" t="s">
        <v>48</v>
      </c>
      <c r="D46" s="138">
        <f>'Foreign Trade'!I7</f>
        <v>19</v>
      </c>
      <c r="E46" s="138">
        <f>'Foreign Trade'!J7</f>
        <v>22</v>
      </c>
      <c r="F46" s="138">
        <f>'Foreign Trade'!K7</f>
        <v>19.45</v>
      </c>
      <c r="G46" s="138">
        <f>'Foreign Trade'!L7</f>
        <v>20.11</v>
      </c>
      <c r="H46" s="138">
        <v>18.899999999999999</v>
      </c>
      <c r="I46" s="138">
        <v>15.34</v>
      </c>
      <c r="J46" s="51"/>
      <c r="K46" s="51"/>
      <c r="L46" s="51"/>
      <c r="M46" s="51"/>
      <c r="N46" s="51"/>
      <c r="O46" s="51"/>
      <c r="P46" s="51"/>
      <c r="Q46" s="51"/>
      <c r="R46" s="51"/>
      <c r="S46" s="52"/>
    </row>
    <row r="47" spans="1:21">
      <c r="A47" s="99" t="s">
        <v>32</v>
      </c>
      <c r="B47" s="99" t="s">
        <v>53</v>
      </c>
      <c r="C47" s="137" t="s">
        <v>49</v>
      </c>
      <c r="D47" s="138">
        <v>137</v>
      </c>
      <c r="E47" s="138">
        <f>'Foreign Trade'!AJ7</f>
        <v>145.83642546447501</v>
      </c>
      <c r="F47" s="138">
        <f>'Foreign Trade'!AK7</f>
        <v>136.70605672374327</v>
      </c>
      <c r="G47" s="138">
        <v>131</v>
      </c>
      <c r="H47" s="138">
        <f>'Foreign Trade'!AM7</f>
        <v>140.49114466515636</v>
      </c>
      <c r="I47" s="138">
        <v>147.88999999999999</v>
      </c>
      <c r="J47" s="51"/>
      <c r="K47" s="51"/>
      <c r="L47" s="51"/>
      <c r="M47" s="51"/>
      <c r="N47" s="51"/>
      <c r="O47" s="51"/>
      <c r="P47" s="51"/>
      <c r="Q47" s="51"/>
      <c r="R47" s="51"/>
      <c r="S47" s="52"/>
    </row>
    <row r="48" spans="1:21">
      <c r="A48" s="99" t="s">
        <v>32</v>
      </c>
      <c r="B48" s="99" t="s">
        <v>53</v>
      </c>
      <c r="C48" s="137" t="s">
        <v>25</v>
      </c>
      <c r="D48" s="38">
        <f>2%*D44</f>
        <v>3.88</v>
      </c>
      <c r="E48" s="38">
        <f t="shared" ref="E48:S48" si="69">2%*E44</f>
        <v>3.9939999999999998</v>
      </c>
      <c r="F48" s="38">
        <f t="shared" si="69"/>
        <v>4.0810000000000004</v>
      </c>
      <c r="G48" s="38">
        <f t="shared" si="69"/>
        <v>4.2279999999999998</v>
      </c>
      <c r="H48" s="38">
        <f t="shared" si="69"/>
        <v>4.8580000000000005</v>
      </c>
      <c r="I48" s="38">
        <f t="shared" si="69"/>
        <v>4.5720000000000001</v>
      </c>
      <c r="J48" s="38">
        <f t="shared" si="69"/>
        <v>5.2784000000000004</v>
      </c>
      <c r="K48" s="38">
        <f t="shared" si="69"/>
        <v>5.3320000000000007</v>
      </c>
      <c r="L48" s="38">
        <f t="shared" si="69"/>
        <v>5.3320000000000007</v>
      </c>
      <c r="M48" s="38">
        <f t="shared" si="69"/>
        <v>5.51</v>
      </c>
      <c r="N48" s="38">
        <f t="shared" si="69"/>
        <v>5.51</v>
      </c>
      <c r="O48" s="38">
        <f t="shared" si="69"/>
        <v>5.7479999999999993</v>
      </c>
      <c r="P48" s="38">
        <f t="shared" si="69"/>
        <v>5.7479999999999993</v>
      </c>
      <c r="Q48" s="38">
        <f t="shared" si="69"/>
        <v>5.9</v>
      </c>
      <c r="R48" s="38">
        <f t="shared" si="69"/>
        <v>5.9</v>
      </c>
      <c r="S48" s="38">
        <f t="shared" si="69"/>
        <v>6.0320000000000009</v>
      </c>
    </row>
    <row r="49" spans="1:21">
      <c r="A49" s="99" t="s">
        <v>32</v>
      </c>
      <c r="B49" s="99" t="s">
        <v>53</v>
      </c>
      <c r="C49" s="137" t="s">
        <v>50</v>
      </c>
      <c r="D49" s="38">
        <f>D44+D46-D47-D48</f>
        <v>72.12</v>
      </c>
      <c r="E49" s="38">
        <f t="shared" ref="E49" si="70">E44+E46-E47-E48</f>
        <v>71.869574535524976</v>
      </c>
      <c r="F49" s="38">
        <f t="shared" ref="F49:G49" si="71">F44+F46-F47-F48</f>
        <v>82.712943276256723</v>
      </c>
      <c r="G49" s="38">
        <f t="shared" si="71"/>
        <v>96.281999999999996</v>
      </c>
      <c r="H49" s="38">
        <f t="shared" ref="H49:I49" si="72">H44+H46-H47-H48</f>
        <v>116.45085533484365</v>
      </c>
      <c r="I49" s="38">
        <f t="shared" si="72"/>
        <v>91.478000000000009</v>
      </c>
      <c r="J49" s="38">
        <f t="shared" ref="J49" si="73">I49+I49*J50</f>
        <v>95.97871760000001</v>
      </c>
      <c r="K49" s="38">
        <f t="shared" ref="K49" si="74">J49+J49*K50</f>
        <v>100.88323006936001</v>
      </c>
      <c r="L49" s="38">
        <f t="shared" ref="L49" si="75">K49+K49*L50</f>
        <v>108.84291692183251</v>
      </c>
      <c r="M49" s="38">
        <f t="shared" ref="M49" si="76">L49+L49*M50</f>
        <v>118.15987061034137</v>
      </c>
      <c r="N49" s="38">
        <f t="shared" ref="N49" si="77">M49+M49*N50</f>
        <v>128.71154705584485</v>
      </c>
      <c r="O49" s="38">
        <f t="shared" ref="O49" si="78">N49+N49*O50</f>
        <v>140.57875169439373</v>
      </c>
      <c r="P49" s="38">
        <f t="shared" ref="P49" si="79">O49+O49*P50</f>
        <v>153.27301297239748</v>
      </c>
      <c r="Q49" s="38">
        <f t="shared" ref="Q49" si="80">P49+P49*Q50</f>
        <v>166.73038351137399</v>
      </c>
      <c r="R49" s="38">
        <f t="shared" ref="R49" si="81">Q49+Q49*R50</f>
        <v>180.25221761414642</v>
      </c>
      <c r="S49" s="38">
        <f t="shared" ref="S49" si="82">R49+R49*S50</f>
        <v>195.68180744191736</v>
      </c>
      <c r="T49" s="280">
        <f t="shared" ref="T49" si="83">(I49/D49)^(1/5)-1</f>
        <v>4.870222295002069E-2</v>
      </c>
      <c r="U49" s="280">
        <f t="shared" ref="U49" si="84">(S49/J49)^(1/9)-1</f>
        <v>8.2368280435128671E-2</v>
      </c>
    </row>
    <row r="50" spans="1:21">
      <c r="A50" s="99" t="s">
        <v>32</v>
      </c>
      <c r="B50" s="99" t="s">
        <v>53</v>
      </c>
      <c r="C50" s="139" t="s">
        <v>211</v>
      </c>
      <c r="D50" s="37"/>
      <c r="E50" s="37">
        <f>E49/D49-1</f>
        <v>-3.4723442106908697E-3</v>
      </c>
      <c r="F50" s="37">
        <f>F49/E49-1</f>
        <v>0.15087564954724897</v>
      </c>
      <c r="G50" s="37">
        <f t="shared" ref="G50" si="85">G49/F49-1</f>
        <v>0.16404998040540475</v>
      </c>
      <c r="H50" s="37">
        <f t="shared" ref="H50" si="86">H49/G49-1</f>
        <v>0.20947690466383806</v>
      </c>
      <c r="I50" s="37">
        <v>-0.14000000000000001</v>
      </c>
      <c r="J50" s="37">
        <v>4.9200000000000001E-2</v>
      </c>
      <c r="K50" s="37">
        <v>5.11E-2</v>
      </c>
      <c r="L50" s="37">
        <v>7.8899999999999998E-2</v>
      </c>
      <c r="M50" s="37">
        <v>8.5599999999999996E-2</v>
      </c>
      <c r="N50" s="37">
        <v>8.9300000000000004E-2</v>
      </c>
      <c r="O50" s="37">
        <v>9.2200000000000004E-2</v>
      </c>
      <c r="P50" s="37">
        <v>9.0300000000000005E-2</v>
      </c>
      <c r="Q50" s="37">
        <v>8.7800000000000003E-2</v>
      </c>
      <c r="R50" s="37">
        <v>8.1100000000000005E-2</v>
      </c>
      <c r="S50" s="37">
        <v>8.5599999999999996E-2</v>
      </c>
    </row>
    <row r="51" spans="1:21" ht="13.5" thickBot="1">
      <c r="A51" s="99" t="s">
        <v>32</v>
      </c>
      <c r="B51" s="99" t="s">
        <v>53</v>
      </c>
      <c r="C51" s="140" t="s">
        <v>212</v>
      </c>
      <c r="D51" s="54">
        <f>D44-D49</f>
        <v>121.88</v>
      </c>
      <c r="E51" s="54">
        <f t="shared" ref="E51:S51" si="87">E44-E49</f>
        <v>127.83042546447501</v>
      </c>
      <c r="F51" s="54">
        <f t="shared" si="87"/>
        <v>121.33705672374329</v>
      </c>
      <c r="G51" s="54">
        <f t="shared" si="87"/>
        <v>115.11800000000001</v>
      </c>
      <c r="H51" s="54">
        <f t="shared" si="87"/>
        <v>126.44914466515635</v>
      </c>
      <c r="I51" s="54">
        <f t="shared" si="87"/>
        <v>137.12199999999999</v>
      </c>
      <c r="J51" s="54">
        <f t="shared" si="87"/>
        <v>167.94128240000001</v>
      </c>
      <c r="K51" s="54">
        <f t="shared" si="87"/>
        <v>165.71676993064</v>
      </c>
      <c r="L51" s="54">
        <f t="shared" si="87"/>
        <v>157.75708307816751</v>
      </c>
      <c r="M51" s="54">
        <f t="shared" si="87"/>
        <v>157.34012938965861</v>
      </c>
      <c r="N51" s="54">
        <f t="shared" si="87"/>
        <v>146.78845294415515</v>
      </c>
      <c r="O51" s="54">
        <f t="shared" si="87"/>
        <v>146.82124830560625</v>
      </c>
      <c r="P51" s="54">
        <f t="shared" si="87"/>
        <v>134.1269870276025</v>
      </c>
      <c r="Q51" s="54">
        <f t="shared" si="87"/>
        <v>128.26961648862601</v>
      </c>
      <c r="R51" s="54">
        <f t="shared" si="87"/>
        <v>114.74778238585358</v>
      </c>
      <c r="S51" s="54">
        <f t="shared" si="87"/>
        <v>105.91819255808267</v>
      </c>
    </row>
    <row r="52" spans="1:21">
      <c r="A52" s="99" t="s">
        <v>32</v>
      </c>
      <c r="B52" s="99" t="s">
        <v>52</v>
      </c>
      <c r="C52" s="137" t="s">
        <v>45</v>
      </c>
      <c r="D52" s="36">
        <f>' Capacity by Company'!D37</f>
        <v>37.5</v>
      </c>
      <c r="E52" s="36">
        <f>' Capacity by Company'!E37</f>
        <v>37.5</v>
      </c>
      <c r="F52" s="36">
        <f>' Capacity by Company'!F37</f>
        <v>100</v>
      </c>
      <c r="G52" s="36">
        <f>' Capacity by Company'!G37</f>
        <v>100</v>
      </c>
      <c r="H52" s="36">
        <f>' Capacity by Company'!H37</f>
        <v>100</v>
      </c>
      <c r="I52" s="36">
        <f>' Capacity by Company'!I37</f>
        <v>100</v>
      </c>
      <c r="J52" s="36">
        <f>' Capacity by Company'!J37</f>
        <v>100</v>
      </c>
      <c r="K52" s="36">
        <f>' Capacity by Company'!K37</f>
        <v>100</v>
      </c>
      <c r="L52" s="36">
        <f>' Capacity by Company'!L37</f>
        <v>100</v>
      </c>
      <c r="M52" s="36">
        <f>' Capacity by Company'!M37</f>
        <v>100</v>
      </c>
      <c r="N52" s="36">
        <f>' Capacity by Company'!N37</f>
        <v>100</v>
      </c>
      <c r="O52" s="36">
        <f>' Capacity by Company'!O37</f>
        <v>100</v>
      </c>
      <c r="P52" s="36">
        <f>' Capacity by Company'!P37</f>
        <v>100</v>
      </c>
      <c r="Q52" s="36">
        <f>' Capacity by Company'!Q37</f>
        <v>100</v>
      </c>
      <c r="R52" s="36">
        <f>' Capacity by Company'!R37</f>
        <v>100</v>
      </c>
      <c r="S52" s="36">
        <f>' Capacity by Company'!S37</f>
        <v>100</v>
      </c>
      <c r="T52" s="36"/>
    </row>
    <row r="53" spans="1:21">
      <c r="A53" s="99" t="s">
        <v>32</v>
      </c>
      <c r="B53" s="99" t="s">
        <v>52</v>
      </c>
      <c r="C53" s="137" t="s">
        <v>46</v>
      </c>
      <c r="D53" s="38">
        <f>'Production by Company'!D38</f>
        <v>29.25</v>
      </c>
      <c r="E53" s="38">
        <f>'Production by Company'!E38</f>
        <v>30.375000000000004</v>
      </c>
      <c r="F53" s="38">
        <f>'Production by Company'!F38</f>
        <v>78</v>
      </c>
      <c r="G53" s="38">
        <f>'Production by Company'!G38</f>
        <v>74</v>
      </c>
      <c r="H53" s="38">
        <f>'Production by Company'!H38</f>
        <v>80.099999999999994</v>
      </c>
      <c r="I53" s="38">
        <f>'Production by Company'!I38</f>
        <v>74</v>
      </c>
      <c r="J53" s="38">
        <f>'Production by Company'!J38</f>
        <v>80.5</v>
      </c>
      <c r="K53" s="38">
        <f>'Production by Company'!K38</f>
        <v>82</v>
      </c>
      <c r="L53" s="38">
        <f>'Production by Company'!L38</f>
        <v>85</v>
      </c>
      <c r="M53" s="38">
        <f>'Production by Company'!M38</f>
        <v>85</v>
      </c>
      <c r="N53" s="38">
        <f>'Production by Company'!N38</f>
        <v>88</v>
      </c>
      <c r="O53" s="38">
        <f>'Production by Company'!O38</f>
        <v>88</v>
      </c>
      <c r="P53" s="38">
        <f>'Production by Company'!P38</f>
        <v>90</v>
      </c>
      <c r="Q53" s="38">
        <f>'Production by Company'!Q38</f>
        <v>90</v>
      </c>
      <c r="R53" s="38">
        <f>'Production by Company'!R38</f>
        <v>92</v>
      </c>
      <c r="S53" s="38">
        <f>'Production by Company'!S38</f>
        <v>92</v>
      </c>
    </row>
    <row r="54" spans="1:21">
      <c r="A54" s="99" t="s">
        <v>32</v>
      </c>
      <c r="B54" s="99" t="s">
        <v>52</v>
      </c>
      <c r="C54" s="137" t="s">
        <v>47</v>
      </c>
      <c r="D54" s="37">
        <f t="shared" ref="D54:S54" si="88">(D53/D52)</f>
        <v>0.78</v>
      </c>
      <c r="E54" s="37">
        <f t="shared" si="88"/>
        <v>0.81</v>
      </c>
      <c r="F54" s="37">
        <f t="shared" si="88"/>
        <v>0.78</v>
      </c>
      <c r="G54" s="37">
        <f t="shared" si="88"/>
        <v>0.74</v>
      </c>
      <c r="H54" s="37">
        <f t="shared" si="88"/>
        <v>0.80099999999999993</v>
      </c>
      <c r="I54" s="37">
        <f t="shared" si="88"/>
        <v>0.74</v>
      </c>
      <c r="J54" s="37">
        <f t="shared" si="88"/>
        <v>0.80500000000000005</v>
      </c>
      <c r="K54" s="37">
        <f t="shared" si="88"/>
        <v>0.82</v>
      </c>
      <c r="L54" s="37">
        <f t="shared" si="88"/>
        <v>0.85</v>
      </c>
      <c r="M54" s="37">
        <f t="shared" si="88"/>
        <v>0.85</v>
      </c>
      <c r="N54" s="37">
        <f t="shared" si="88"/>
        <v>0.88</v>
      </c>
      <c r="O54" s="37">
        <f t="shared" si="88"/>
        <v>0.88</v>
      </c>
      <c r="P54" s="37">
        <f t="shared" si="88"/>
        <v>0.9</v>
      </c>
      <c r="Q54" s="37">
        <f t="shared" si="88"/>
        <v>0.9</v>
      </c>
      <c r="R54" s="37">
        <f t="shared" si="88"/>
        <v>0.92</v>
      </c>
      <c r="S54" s="37">
        <f t="shared" si="88"/>
        <v>0.92</v>
      </c>
    </row>
    <row r="55" spans="1:21">
      <c r="A55" s="99" t="s">
        <v>32</v>
      </c>
      <c r="B55" s="99" t="s">
        <v>52</v>
      </c>
      <c r="C55" s="137" t="s">
        <v>48</v>
      </c>
      <c r="D55" s="138">
        <f>'Foreign Trade'!I9</f>
        <v>19</v>
      </c>
      <c r="E55" s="138">
        <v>21</v>
      </c>
      <c r="F55" s="138">
        <v>24.78</v>
      </c>
      <c r="G55" s="138">
        <v>28.9</v>
      </c>
      <c r="H55" s="138">
        <v>32</v>
      </c>
      <c r="I55" s="51">
        <v>32.67</v>
      </c>
      <c r="J55" s="51"/>
      <c r="K55" s="51"/>
      <c r="L55" s="51"/>
      <c r="M55" s="51"/>
      <c r="N55" s="51"/>
      <c r="O55" s="51"/>
      <c r="P55" s="51"/>
      <c r="Q55" s="51"/>
      <c r="R55" s="51"/>
      <c r="S55" s="52"/>
    </row>
    <row r="56" spans="1:21">
      <c r="A56" s="99" t="s">
        <v>32</v>
      </c>
      <c r="B56" s="99" t="s">
        <v>52</v>
      </c>
      <c r="C56" s="137" t="s">
        <v>49</v>
      </c>
      <c r="D56" s="138">
        <f>'Foreign Trade'!AI9</f>
        <v>38.340000000000003</v>
      </c>
      <c r="E56" s="138">
        <v>35.450000000000003</v>
      </c>
      <c r="F56" s="138">
        <v>43</v>
      </c>
      <c r="G56" s="138">
        <v>55.7</v>
      </c>
      <c r="H56" s="138">
        <v>52</v>
      </c>
      <c r="I56" s="53">
        <v>43.44</v>
      </c>
      <c r="J56" s="51"/>
      <c r="K56" s="51"/>
      <c r="L56" s="51"/>
      <c r="M56" s="51"/>
      <c r="N56" s="51"/>
      <c r="O56" s="51"/>
      <c r="P56" s="51"/>
      <c r="Q56" s="51"/>
      <c r="R56" s="51"/>
      <c r="S56" s="52"/>
    </row>
    <row r="57" spans="1:21">
      <c r="A57" s="99" t="s">
        <v>32</v>
      </c>
      <c r="B57" s="99" t="s">
        <v>52</v>
      </c>
      <c r="C57" s="137" t="s">
        <v>25</v>
      </c>
      <c r="D57" s="38">
        <f>2%*D53</f>
        <v>0.58499999999999996</v>
      </c>
      <c r="E57" s="38">
        <f t="shared" ref="E57:S57" si="89">2%*E53</f>
        <v>0.60750000000000004</v>
      </c>
      <c r="F57" s="38">
        <f t="shared" si="89"/>
        <v>1.56</v>
      </c>
      <c r="G57" s="38">
        <f t="shared" si="89"/>
        <v>1.48</v>
      </c>
      <c r="H57" s="38">
        <f t="shared" si="89"/>
        <v>1.6019999999999999</v>
      </c>
      <c r="I57" s="38">
        <f t="shared" si="89"/>
        <v>1.48</v>
      </c>
      <c r="J57" s="38">
        <f t="shared" si="89"/>
        <v>1.61</v>
      </c>
      <c r="K57" s="38">
        <f t="shared" si="89"/>
        <v>1.6400000000000001</v>
      </c>
      <c r="L57" s="38">
        <f t="shared" si="89"/>
        <v>1.7</v>
      </c>
      <c r="M57" s="38">
        <f t="shared" si="89"/>
        <v>1.7</v>
      </c>
      <c r="N57" s="38">
        <f t="shared" si="89"/>
        <v>1.76</v>
      </c>
      <c r="O57" s="38">
        <f t="shared" si="89"/>
        <v>1.76</v>
      </c>
      <c r="P57" s="38">
        <f t="shared" si="89"/>
        <v>1.8</v>
      </c>
      <c r="Q57" s="38">
        <f t="shared" si="89"/>
        <v>1.8</v>
      </c>
      <c r="R57" s="38">
        <f t="shared" si="89"/>
        <v>1.84</v>
      </c>
      <c r="S57" s="38">
        <f t="shared" si="89"/>
        <v>1.84</v>
      </c>
    </row>
    <row r="58" spans="1:21">
      <c r="A58" s="99" t="s">
        <v>32</v>
      </c>
      <c r="B58" s="99" t="s">
        <v>52</v>
      </c>
      <c r="C58" s="137" t="s">
        <v>50</v>
      </c>
      <c r="D58" s="38">
        <f>D53+D55-D56-D57</f>
        <v>9.3249999999999957</v>
      </c>
      <c r="E58" s="38">
        <f t="shared" ref="E58:G58" si="90">E53+E55-E56-E57</f>
        <v>15.317499999999997</v>
      </c>
      <c r="F58" s="38">
        <f t="shared" si="90"/>
        <v>58.22</v>
      </c>
      <c r="G58" s="38">
        <f t="shared" si="90"/>
        <v>45.720000000000006</v>
      </c>
      <c r="H58" s="38">
        <f t="shared" ref="H58:I58" si="91">H53+H55-H56-H57</f>
        <v>58.497999999999998</v>
      </c>
      <c r="I58" s="38">
        <f t="shared" si="91"/>
        <v>61.750000000000007</v>
      </c>
      <c r="J58" s="38">
        <f t="shared" ref="J58" si="92">I58+I58*J59</f>
        <v>63.262875000000008</v>
      </c>
      <c r="K58" s="38">
        <f t="shared" ref="K58" si="93">J58+J58*K59</f>
        <v>65.021582925000004</v>
      </c>
      <c r="L58" s="38">
        <f t="shared" ref="L58" si="94">K58+K58*L59</f>
        <v>67.232316744450003</v>
      </c>
      <c r="M58" s="38">
        <f t="shared" ref="M58" si="95">L58+L58*M59</f>
        <v>69.787144780739098</v>
      </c>
      <c r="N58" s="38">
        <f t="shared" ref="N58" si="96">M58+M58*N59</f>
        <v>72.57863057196866</v>
      </c>
      <c r="O58" s="38">
        <f t="shared" ref="O58" si="97">N58+N58*O59</f>
        <v>75.561612288476567</v>
      </c>
      <c r="P58" s="38">
        <f t="shared" ref="P58" si="98">O58+O58*P59</f>
        <v>78.508515167727154</v>
      </c>
      <c r="Q58" s="38">
        <f t="shared" ref="Q58" si="99">P58+P58*Q59</f>
        <v>81.743065992637511</v>
      </c>
      <c r="R58" s="38">
        <f t="shared" ref="R58" si="100">Q58+Q58*R59</f>
        <v>85.290715056717985</v>
      </c>
      <c r="S58" s="38">
        <f t="shared" ref="S58" si="101">R58+R58*S59</f>
        <v>89.179971663304329</v>
      </c>
      <c r="T58" s="288">
        <f t="shared" ref="T58" si="102">(I58/D58)^(1/5)-1</f>
        <v>0.45947824001494131</v>
      </c>
      <c r="U58" s="288">
        <f t="shared" ref="U58" si="103">(S58/J58)^(1/9)-1</f>
        <v>3.8887956609786167E-2</v>
      </c>
    </row>
    <row r="59" spans="1:21">
      <c r="A59" s="99" t="s">
        <v>32</v>
      </c>
      <c r="B59" s="99" t="s">
        <v>52</v>
      </c>
      <c r="C59" s="139" t="s">
        <v>211</v>
      </c>
      <c r="D59" s="37"/>
      <c r="E59" s="37">
        <f>E58/D58-1</f>
        <v>0.64262734584450443</v>
      </c>
      <c r="F59" s="37">
        <f>F58/E58-1</f>
        <v>2.8008813448669829</v>
      </c>
      <c r="G59" s="37">
        <f t="shared" ref="G59" si="104">G58/F58-1</f>
        <v>-0.21470285125386457</v>
      </c>
      <c r="H59" s="37">
        <f t="shared" ref="H59" si="105">H58/G58-1</f>
        <v>0.27948381452318438</v>
      </c>
      <c r="I59" s="37">
        <v>-0.19700000000000001</v>
      </c>
      <c r="J59" s="37">
        <v>2.4500000000000001E-2</v>
      </c>
      <c r="K59" s="37">
        <v>2.7799999999999998E-2</v>
      </c>
      <c r="L59" s="37">
        <v>3.4000000000000002E-2</v>
      </c>
      <c r="M59" s="37">
        <v>3.7999999999999999E-2</v>
      </c>
      <c r="N59" s="37">
        <v>0.04</v>
      </c>
      <c r="O59" s="37">
        <v>4.1099999999999998E-2</v>
      </c>
      <c r="P59" s="37">
        <v>3.9E-2</v>
      </c>
      <c r="Q59" s="37">
        <v>4.1200000000000001E-2</v>
      </c>
      <c r="R59" s="37">
        <v>4.3400000000000001E-2</v>
      </c>
      <c r="S59" s="37">
        <v>4.5600000000000002E-2</v>
      </c>
    </row>
    <row r="60" spans="1:21" ht="13.5" thickBot="1">
      <c r="A60" s="99" t="s">
        <v>32</v>
      </c>
      <c r="B60" s="99" t="s">
        <v>52</v>
      </c>
      <c r="C60" s="140" t="s">
        <v>212</v>
      </c>
      <c r="D60" s="54">
        <f>D53-D58</f>
        <v>19.925000000000004</v>
      </c>
      <c r="E60" s="54">
        <f t="shared" ref="E60:S60" si="106">E53-E58</f>
        <v>15.057500000000006</v>
      </c>
      <c r="F60" s="54">
        <f t="shared" si="106"/>
        <v>19.78</v>
      </c>
      <c r="G60" s="54">
        <f t="shared" si="106"/>
        <v>28.279999999999994</v>
      </c>
      <c r="H60" s="54">
        <f t="shared" si="106"/>
        <v>21.601999999999997</v>
      </c>
      <c r="I60" s="54">
        <f t="shared" si="106"/>
        <v>12.249999999999993</v>
      </c>
      <c r="J60" s="54">
        <f t="shared" si="106"/>
        <v>17.237124999999992</v>
      </c>
      <c r="K60" s="54">
        <f t="shared" si="106"/>
        <v>16.978417074999996</v>
      </c>
      <c r="L60" s="54">
        <f t="shared" si="106"/>
        <v>17.767683255549997</v>
      </c>
      <c r="M60" s="54">
        <f t="shared" si="106"/>
        <v>15.212855219260902</v>
      </c>
      <c r="N60" s="54">
        <f t="shared" si="106"/>
        <v>15.42136942803134</v>
      </c>
      <c r="O60" s="54">
        <f t="shared" si="106"/>
        <v>12.438387711523433</v>
      </c>
      <c r="P60" s="54">
        <f t="shared" si="106"/>
        <v>11.491484832272846</v>
      </c>
      <c r="Q60" s="54">
        <f t="shared" si="106"/>
        <v>8.2569340073624886</v>
      </c>
      <c r="R60" s="54">
        <f t="shared" si="106"/>
        <v>6.7092849432820145</v>
      </c>
      <c r="S60" s="54">
        <f t="shared" si="106"/>
        <v>2.8200283366956711</v>
      </c>
    </row>
    <row r="61" spans="1:21">
      <c r="A61" s="99" t="s">
        <v>32</v>
      </c>
      <c r="B61" s="99" t="s">
        <v>54</v>
      </c>
      <c r="C61" s="137" t="s">
        <v>45</v>
      </c>
      <c r="D61" s="36">
        <f>' Capacity by Company'!D38</f>
        <v>180</v>
      </c>
      <c r="E61" s="36">
        <f>' Capacity by Company'!E38</f>
        <v>180</v>
      </c>
      <c r="F61" s="36">
        <f>' Capacity by Company'!F38</f>
        <v>180</v>
      </c>
      <c r="G61" s="36">
        <f>' Capacity by Company'!G38</f>
        <v>150</v>
      </c>
      <c r="H61" s="36">
        <f>' Capacity by Company'!H38</f>
        <v>150</v>
      </c>
      <c r="I61" s="36">
        <f>' Capacity by Company'!I38</f>
        <v>150</v>
      </c>
      <c r="J61" s="36">
        <f>' Capacity by Company'!J38</f>
        <v>150</v>
      </c>
      <c r="K61" s="36">
        <f>' Capacity by Company'!K38</f>
        <v>150</v>
      </c>
      <c r="L61" s="36">
        <f>' Capacity by Company'!L38</f>
        <v>150</v>
      </c>
      <c r="M61" s="36">
        <f>' Capacity by Company'!M38</f>
        <v>150</v>
      </c>
      <c r="N61" s="36">
        <f>' Capacity by Company'!N38</f>
        <v>150</v>
      </c>
      <c r="O61" s="36">
        <f>' Capacity by Company'!O38</f>
        <v>150</v>
      </c>
      <c r="P61" s="36">
        <f>' Capacity by Company'!P38</f>
        <v>150</v>
      </c>
      <c r="Q61" s="36">
        <f>' Capacity by Company'!Q38</f>
        <v>150</v>
      </c>
      <c r="R61" s="36">
        <f>' Capacity by Company'!R38</f>
        <v>150</v>
      </c>
      <c r="S61" s="36">
        <f>' Capacity by Company'!S38</f>
        <v>150</v>
      </c>
      <c r="T61" s="36"/>
    </row>
    <row r="62" spans="1:21">
      <c r="A62" s="99" t="s">
        <v>32</v>
      </c>
      <c r="B62" s="99" t="s">
        <v>54</v>
      </c>
      <c r="C62" s="137" t="s">
        <v>46</v>
      </c>
      <c r="D62" s="38">
        <f>'Production by Company'!D39</f>
        <v>113.4</v>
      </c>
      <c r="E62" s="38">
        <f>'Production by Company'!E39</f>
        <v>122.4</v>
      </c>
      <c r="F62" s="38">
        <f>'Production by Company'!F39</f>
        <v>133.596</v>
      </c>
      <c r="G62" s="38">
        <f>'Production by Company'!G39</f>
        <v>115</v>
      </c>
      <c r="H62" s="38">
        <f>'Production by Company'!H39</f>
        <v>117.79499999999999</v>
      </c>
      <c r="I62" s="38">
        <f>'Production by Company'!I39</f>
        <v>99.5</v>
      </c>
      <c r="J62" s="38">
        <f>'Production by Company'!J39</f>
        <v>105.44999999999999</v>
      </c>
      <c r="K62" s="38">
        <f>'Production by Company'!K39</f>
        <v>102.5</v>
      </c>
      <c r="L62" s="38">
        <f>'Production by Company'!L39</f>
        <v>105</v>
      </c>
      <c r="M62" s="38">
        <f>'Production by Company'!M39</f>
        <v>102</v>
      </c>
      <c r="N62" s="38">
        <f>'Production by Company'!N39</f>
        <v>105</v>
      </c>
      <c r="O62" s="38">
        <f>'Production by Company'!O39</f>
        <v>105</v>
      </c>
      <c r="P62" s="38">
        <f>'Production by Company'!P39</f>
        <v>108</v>
      </c>
      <c r="Q62" s="38">
        <f>'Production by Company'!Q39</f>
        <v>108</v>
      </c>
      <c r="R62" s="38">
        <f>'Production by Company'!R39</f>
        <v>112.5</v>
      </c>
      <c r="S62" s="38">
        <f>'Production by Company'!S39</f>
        <v>112.5</v>
      </c>
    </row>
    <row r="63" spans="1:21">
      <c r="A63" s="99" t="s">
        <v>32</v>
      </c>
      <c r="B63" s="99" t="s">
        <v>54</v>
      </c>
      <c r="C63" s="137" t="s">
        <v>47</v>
      </c>
      <c r="D63" s="37">
        <f t="shared" ref="D63:S63" si="107">(D62/D61)</f>
        <v>0.63</v>
      </c>
      <c r="E63" s="37">
        <f t="shared" si="107"/>
        <v>0.68</v>
      </c>
      <c r="F63" s="37">
        <f t="shared" si="107"/>
        <v>0.74219999999999997</v>
      </c>
      <c r="G63" s="37">
        <f t="shared" si="107"/>
        <v>0.76666666666666672</v>
      </c>
      <c r="H63" s="37">
        <f t="shared" si="107"/>
        <v>0.78529999999999989</v>
      </c>
      <c r="I63" s="37">
        <f t="shared" si="107"/>
        <v>0.66333333333333333</v>
      </c>
      <c r="J63" s="37">
        <f t="shared" si="107"/>
        <v>0.70299999999999996</v>
      </c>
      <c r="K63" s="37">
        <f t="shared" si="107"/>
        <v>0.68333333333333335</v>
      </c>
      <c r="L63" s="37">
        <f t="shared" si="107"/>
        <v>0.7</v>
      </c>
      <c r="M63" s="37">
        <f t="shared" si="107"/>
        <v>0.68</v>
      </c>
      <c r="N63" s="37">
        <f t="shared" si="107"/>
        <v>0.7</v>
      </c>
      <c r="O63" s="37">
        <f t="shared" si="107"/>
        <v>0.7</v>
      </c>
      <c r="P63" s="37">
        <f t="shared" si="107"/>
        <v>0.72</v>
      </c>
      <c r="Q63" s="37">
        <f t="shared" si="107"/>
        <v>0.72</v>
      </c>
      <c r="R63" s="37">
        <f t="shared" si="107"/>
        <v>0.75</v>
      </c>
      <c r="S63" s="37">
        <f t="shared" si="107"/>
        <v>0.75</v>
      </c>
    </row>
    <row r="64" spans="1:21">
      <c r="A64" s="99" t="s">
        <v>32</v>
      </c>
      <c r="B64" s="99" t="s">
        <v>54</v>
      </c>
      <c r="C64" s="137" t="s">
        <v>48</v>
      </c>
      <c r="D64" s="51">
        <v>15.34</v>
      </c>
      <c r="E64" s="51">
        <v>18.559999999999999</v>
      </c>
      <c r="F64" s="51">
        <v>22.11</v>
      </c>
      <c r="G64" s="51">
        <v>24.45</v>
      </c>
      <c r="H64" s="51">
        <v>30.667000000000002</v>
      </c>
      <c r="I64" s="51">
        <v>24.55</v>
      </c>
      <c r="J64" s="51"/>
      <c r="K64" s="51">
        <v>5</v>
      </c>
      <c r="L64" s="51"/>
      <c r="M64" s="51"/>
      <c r="N64" s="51"/>
      <c r="O64" s="51"/>
      <c r="P64" s="51"/>
      <c r="Q64" s="51"/>
      <c r="R64" s="51"/>
      <c r="S64" s="52"/>
    </row>
    <row r="65" spans="1:21">
      <c r="A65" s="99" t="s">
        <v>32</v>
      </c>
      <c r="B65" s="99" t="s">
        <v>54</v>
      </c>
      <c r="C65" s="137" t="s">
        <v>49</v>
      </c>
      <c r="D65" s="138">
        <v>43.56</v>
      </c>
      <c r="E65" s="138">
        <v>44.78</v>
      </c>
      <c r="F65" s="138">
        <v>46.11</v>
      </c>
      <c r="G65" s="138">
        <v>48.66</v>
      </c>
      <c r="H65" s="138">
        <v>51</v>
      </c>
      <c r="I65" s="53">
        <v>49.56</v>
      </c>
      <c r="J65" s="51"/>
      <c r="K65" s="51"/>
      <c r="L65" s="51"/>
      <c r="M65" s="51"/>
      <c r="N65" s="51"/>
      <c r="O65" s="51"/>
      <c r="P65" s="51"/>
      <c r="Q65" s="51"/>
      <c r="R65" s="51"/>
      <c r="S65" s="52"/>
    </row>
    <row r="66" spans="1:21">
      <c r="A66" s="99" t="s">
        <v>32</v>
      </c>
      <c r="B66" s="99" t="s">
        <v>54</v>
      </c>
      <c r="C66" s="137" t="s">
        <v>25</v>
      </c>
      <c r="D66" s="38">
        <f>2%*D62</f>
        <v>2.2680000000000002</v>
      </c>
      <c r="E66" s="38">
        <f t="shared" ref="E66:S66" si="108">2%*E62</f>
        <v>2.448</v>
      </c>
      <c r="F66" s="38">
        <f t="shared" si="108"/>
        <v>2.6719200000000001</v>
      </c>
      <c r="G66" s="38">
        <f t="shared" si="108"/>
        <v>2.3000000000000003</v>
      </c>
      <c r="H66" s="38">
        <f t="shared" si="108"/>
        <v>2.3558999999999997</v>
      </c>
      <c r="I66" s="38">
        <f t="shared" si="108"/>
        <v>1.99</v>
      </c>
      <c r="J66" s="38">
        <f t="shared" si="108"/>
        <v>2.109</v>
      </c>
      <c r="K66" s="38">
        <f t="shared" si="108"/>
        <v>2.0499999999999998</v>
      </c>
      <c r="L66" s="38">
        <f t="shared" si="108"/>
        <v>2.1</v>
      </c>
      <c r="M66" s="38">
        <f t="shared" si="108"/>
        <v>2.04</v>
      </c>
      <c r="N66" s="38">
        <f t="shared" si="108"/>
        <v>2.1</v>
      </c>
      <c r="O66" s="38">
        <f t="shared" si="108"/>
        <v>2.1</v>
      </c>
      <c r="P66" s="38">
        <f t="shared" si="108"/>
        <v>2.16</v>
      </c>
      <c r="Q66" s="38">
        <f t="shared" si="108"/>
        <v>2.16</v>
      </c>
      <c r="R66" s="38">
        <f t="shared" si="108"/>
        <v>2.25</v>
      </c>
      <c r="S66" s="38">
        <f t="shared" si="108"/>
        <v>2.25</v>
      </c>
    </row>
    <row r="67" spans="1:21">
      <c r="A67" s="99" t="s">
        <v>32</v>
      </c>
      <c r="B67" s="99" t="s">
        <v>54</v>
      </c>
      <c r="C67" s="137" t="s">
        <v>50</v>
      </c>
      <c r="D67" s="38">
        <f>D62+D64-D65-D66</f>
        <v>82.912000000000006</v>
      </c>
      <c r="E67" s="38">
        <f t="shared" ref="E67" si="109">E62+E64-E65-E66</f>
        <v>93.732000000000014</v>
      </c>
      <c r="F67" s="38">
        <f t="shared" ref="F67:G67" si="110">F62+F64-F65-F66</f>
        <v>106.92408000000002</v>
      </c>
      <c r="G67" s="38">
        <f t="shared" si="110"/>
        <v>88.49</v>
      </c>
      <c r="H67" s="38">
        <f t="shared" ref="H67:I67" si="111">H62+H64-H65-H66</f>
        <v>95.106099999999984</v>
      </c>
      <c r="I67" s="38">
        <f t="shared" si="111"/>
        <v>72.5</v>
      </c>
      <c r="J67" s="38">
        <f t="shared" ref="J67" si="112">I67+I67*J68</f>
        <v>74.515500000000003</v>
      </c>
      <c r="K67" s="38">
        <f t="shared" ref="K67" si="113">J67+J67*K68</f>
        <v>76.750965000000008</v>
      </c>
      <c r="L67" s="38">
        <f t="shared" ref="L67" si="114">K67+K67*L68</f>
        <v>79.360497810000012</v>
      </c>
      <c r="M67" s="38">
        <f t="shared" ref="M67" si="115">L67+L67*M68</f>
        <v>82.376196726780009</v>
      </c>
      <c r="N67" s="38">
        <f t="shared" ref="N67" si="116">M67+M67*N68</f>
        <v>85.671244595851206</v>
      </c>
      <c r="O67" s="38">
        <f t="shared" ref="O67" si="117">N67+N67*O68</f>
        <v>89.192332748740697</v>
      </c>
      <c r="P67" s="38">
        <f t="shared" ref="P67" si="118">O67+O67*P68</f>
        <v>92.670833725941577</v>
      </c>
      <c r="Q67" s="38">
        <f t="shared" ref="Q67" si="119">P67+P67*Q68</f>
        <v>96.488872075450374</v>
      </c>
      <c r="R67" s="38">
        <f t="shared" ref="R67" si="120">Q67+Q67*R68</f>
        <v>100.67648912352492</v>
      </c>
      <c r="S67" s="38">
        <f t="shared" ref="S67" si="121">R67+R67*S68</f>
        <v>105.26733702755766</v>
      </c>
      <c r="T67" s="280">
        <f t="shared" ref="T67" si="122">(I67/D67)^(1/5)-1</f>
        <v>-2.6481692511940547E-2</v>
      </c>
      <c r="U67" s="280">
        <f t="shared" ref="U67" si="123">(S67/J67)^(1/9)-1</f>
        <v>3.9134803392881112E-2</v>
      </c>
    </row>
    <row r="68" spans="1:21">
      <c r="A68" s="99" t="s">
        <v>32</v>
      </c>
      <c r="B68" s="99" t="s">
        <v>54</v>
      </c>
      <c r="C68" s="139" t="s">
        <v>211</v>
      </c>
      <c r="D68" s="37"/>
      <c r="E68" s="387">
        <f>E67/D67-1</f>
        <v>0.13049980702431507</v>
      </c>
      <c r="F68" s="387">
        <f>F67/E67-1</f>
        <v>0.1407425425681732</v>
      </c>
      <c r="G68" s="387">
        <f t="shared" ref="G68" si="124">G67/F67-1</f>
        <v>-0.17240344738060898</v>
      </c>
      <c r="H68" s="387">
        <f t="shared" ref="H68" si="125">H67/G67-1</f>
        <v>7.4766640298338682E-2</v>
      </c>
      <c r="I68" s="387">
        <v>-0.18540000000000001</v>
      </c>
      <c r="J68" s="387">
        <v>2.7799999999999998E-2</v>
      </c>
      <c r="K68" s="387">
        <v>0.03</v>
      </c>
      <c r="L68" s="387">
        <v>3.4000000000000002E-2</v>
      </c>
      <c r="M68" s="387">
        <v>3.7999999999999999E-2</v>
      </c>
      <c r="N68" s="387">
        <v>0.04</v>
      </c>
      <c r="O68" s="387">
        <v>4.1099999999999998E-2</v>
      </c>
      <c r="P68" s="387">
        <v>3.9E-2</v>
      </c>
      <c r="Q68" s="387">
        <v>4.1200000000000001E-2</v>
      </c>
      <c r="R68" s="387">
        <v>4.3400000000000001E-2</v>
      </c>
      <c r="S68" s="37">
        <v>4.5600000000000002E-2</v>
      </c>
    </row>
    <row r="69" spans="1:21" ht="13.5" thickBot="1">
      <c r="A69" s="453" t="s">
        <v>32</v>
      </c>
      <c r="B69" s="453" t="s">
        <v>54</v>
      </c>
      <c r="C69" s="454" t="s">
        <v>212</v>
      </c>
      <c r="D69" s="355">
        <f>D62-D67</f>
        <v>30.488</v>
      </c>
      <c r="E69" s="355">
        <f t="shared" ref="E69:S69" si="126">E62-E67</f>
        <v>28.667999999999992</v>
      </c>
      <c r="F69" s="355">
        <f t="shared" si="126"/>
        <v>26.671919999999986</v>
      </c>
      <c r="G69" s="355">
        <f t="shared" si="126"/>
        <v>26.510000000000005</v>
      </c>
      <c r="H69" s="355">
        <f t="shared" si="126"/>
        <v>22.688900000000004</v>
      </c>
      <c r="I69" s="355">
        <f t="shared" si="126"/>
        <v>27</v>
      </c>
      <c r="J69" s="355">
        <f t="shared" si="126"/>
        <v>30.934499999999986</v>
      </c>
      <c r="K69" s="355">
        <f t="shared" si="126"/>
        <v>25.749034999999992</v>
      </c>
      <c r="L69" s="355">
        <f t="shared" si="126"/>
        <v>25.639502189999988</v>
      </c>
      <c r="M69" s="355">
        <f t="shared" si="126"/>
        <v>19.623803273219991</v>
      </c>
      <c r="N69" s="355">
        <f t="shared" si="126"/>
        <v>19.328755404148794</v>
      </c>
      <c r="O69" s="355">
        <f t="shared" si="126"/>
        <v>15.807667251259303</v>
      </c>
      <c r="P69" s="355">
        <f t="shared" si="126"/>
        <v>15.329166274058423</v>
      </c>
      <c r="Q69" s="355">
        <f t="shared" si="126"/>
        <v>11.511127924549626</v>
      </c>
      <c r="R69" s="355">
        <f t="shared" si="126"/>
        <v>11.823510876475083</v>
      </c>
      <c r="S69" s="355">
        <f t="shared" si="126"/>
        <v>7.2326629724423412</v>
      </c>
    </row>
    <row r="70" spans="1:21">
      <c r="A70" s="458" t="s">
        <v>32</v>
      </c>
      <c r="B70" s="459" t="s">
        <v>60</v>
      </c>
      <c r="C70" s="460" t="s">
        <v>45</v>
      </c>
      <c r="D70" s="461">
        <f>' Capacity by Location'!E43</f>
        <v>2334.5</v>
      </c>
      <c r="E70" s="461">
        <f>' Capacity by Location'!F43</f>
        <v>2364.5</v>
      </c>
      <c r="F70" s="461">
        <f>' Capacity by Location'!G43</f>
        <v>2607</v>
      </c>
      <c r="G70" s="461">
        <f>' Capacity by Location'!H43</f>
        <v>2701</v>
      </c>
      <c r="H70" s="461">
        <f>' Capacity by Location'!I43</f>
        <v>2816</v>
      </c>
      <c r="I70" s="461">
        <f>' Capacity by Location'!J43</f>
        <v>2856</v>
      </c>
      <c r="J70" s="461">
        <f>' Capacity by Location'!K43</f>
        <v>2891</v>
      </c>
      <c r="K70" s="461">
        <f>' Capacity by Location'!L43</f>
        <v>2901</v>
      </c>
      <c r="L70" s="461">
        <f>' Capacity by Location'!M43</f>
        <v>2901</v>
      </c>
      <c r="M70" s="461">
        <f>' Capacity by Location'!N43</f>
        <v>2936</v>
      </c>
      <c r="N70" s="461">
        <f>' Capacity by Location'!O43</f>
        <v>2960</v>
      </c>
      <c r="O70" s="461">
        <f>' Capacity by Location'!P43</f>
        <v>2960</v>
      </c>
      <c r="P70" s="461">
        <f>' Capacity by Location'!Q43</f>
        <v>2960</v>
      </c>
      <c r="Q70" s="461">
        <f>' Capacity by Location'!R43</f>
        <v>2960</v>
      </c>
      <c r="R70" s="461">
        <f>' Capacity by Location'!S43</f>
        <v>2960</v>
      </c>
      <c r="S70" s="462">
        <f>' Capacity by Location'!T43</f>
        <v>2960</v>
      </c>
    </row>
    <row r="71" spans="1:21">
      <c r="A71" s="463" t="s">
        <v>32</v>
      </c>
      <c r="B71" s="31" t="s">
        <v>60</v>
      </c>
      <c r="C71" s="449" t="s">
        <v>46</v>
      </c>
      <c r="D71" s="450">
        <f>'Production by Company'!D40</f>
        <v>1819.2542962962964</v>
      </c>
      <c r="E71" s="450">
        <f>'Production by Company'!E40</f>
        <v>1907.9595185185185</v>
      </c>
      <c r="F71" s="450">
        <f>'Production by Company'!F40</f>
        <v>2061.9685121951225</v>
      </c>
      <c r="G71" s="450">
        <f>'Production by Company'!G40</f>
        <v>2119.1574923780486</v>
      </c>
      <c r="H71" s="450">
        <f>'Production by Company'!H40</f>
        <v>2237.7184069599575</v>
      </c>
      <c r="I71" s="450">
        <f>'Production by Company'!I40</f>
        <v>2119.2964999999999</v>
      </c>
      <c r="J71" s="450">
        <f>'Production by Company'!J40</f>
        <v>2246.8269609756094</v>
      </c>
      <c r="K71" s="450">
        <f>'Production by Company'!K40</f>
        <v>2195.1</v>
      </c>
      <c r="L71" s="450">
        <f>'Production by Company'!L40</f>
        <v>2231.52</v>
      </c>
      <c r="M71" s="450">
        <f>'Production by Company'!M40</f>
        <v>2320.9699999999998</v>
      </c>
      <c r="N71" s="450">
        <f>'Production by Company'!N40</f>
        <v>2364.9199999999996</v>
      </c>
      <c r="O71" s="450">
        <f>'Production by Company'!O40</f>
        <v>2414.9499999999998</v>
      </c>
      <c r="P71" s="450">
        <f>'Production by Company'!P40</f>
        <v>2450.2000000000003</v>
      </c>
      <c r="Q71" s="450">
        <f>'Production by Company'!Q40</f>
        <v>2524.58</v>
      </c>
      <c r="R71" s="450">
        <f>'Production by Company'!R40</f>
        <v>2564.9300000000003</v>
      </c>
      <c r="S71" s="464">
        <f>'Production by Company'!S40</f>
        <v>2627.35</v>
      </c>
    </row>
    <row r="72" spans="1:21">
      <c r="A72" s="463" t="s">
        <v>32</v>
      </c>
      <c r="B72" s="31" t="s">
        <v>60</v>
      </c>
      <c r="C72" s="449" t="s">
        <v>47</v>
      </c>
      <c r="D72" s="451">
        <f t="shared" ref="D72:S72" si="127">(D71/D70)</f>
        <v>0.77929076731475533</v>
      </c>
      <c r="E72" s="451">
        <f t="shared" si="127"/>
        <v>0.80691880673229799</v>
      </c>
      <c r="F72" s="451">
        <f t="shared" si="127"/>
        <v>0.7909353709992798</v>
      </c>
      <c r="G72" s="451">
        <f t="shared" si="127"/>
        <v>0.78458255919216902</v>
      </c>
      <c r="H72" s="451">
        <f t="shared" si="127"/>
        <v>0.79464432065339397</v>
      </c>
      <c r="I72" s="451">
        <f t="shared" si="127"/>
        <v>0.74205059523809525</v>
      </c>
      <c r="J72" s="451">
        <f t="shared" si="127"/>
        <v>0.77717985505901399</v>
      </c>
      <c r="K72" s="451">
        <f t="shared" si="127"/>
        <v>0.75667011375387794</v>
      </c>
      <c r="L72" s="451">
        <f t="shared" si="127"/>
        <v>0.76922440537745607</v>
      </c>
      <c r="M72" s="451">
        <f t="shared" si="127"/>
        <v>0.79052111716621243</v>
      </c>
      <c r="N72" s="451">
        <f t="shared" si="127"/>
        <v>0.79895945945945934</v>
      </c>
      <c r="O72" s="451">
        <f t="shared" si="127"/>
        <v>0.81586148648648638</v>
      </c>
      <c r="P72" s="451">
        <f t="shared" si="127"/>
        <v>0.82777027027027039</v>
      </c>
      <c r="Q72" s="451">
        <f t="shared" si="127"/>
        <v>0.85289864864864862</v>
      </c>
      <c r="R72" s="451">
        <f t="shared" si="127"/>
        <v>0.86653040540540549</v>
      </c>
      <c r="S72" s="465">
        <f t="shared" si="127"/>
        <v>0.88761824324324323</v>
      </c>
    </row>
    <row r="73" spans="1:21">
      <c r="A73" s="463" t="s">
        <v>32</v>
      </c>
      <c r="B73" s="31" t="s">
        <v>60</v>
      </c>
      <c r="C73" s="449" t="s">
        <v>48</v>
      </c>
      <c r="D73" s="452">
        <f>D5+D19+D28+D37+D46+D55+D64</f>
        <v>382.514453</v>
      </c>
      <c r="E73" s="452">
        <f t="shared" ref="E73:I73" si="128">E5+E19+E28+E37+E46+E55+E64</f>
        <v>417.20632799999998</v>
      </c>
      <c r="F73" s="452">
        <f t="shared" si="128"/>
        <v>463.63352199999997</v>
      </c>
      <c r="G73" s="452">
        <f t="shared" si="128"/>
        <v>446.24638400000003</v>
      </c>
      <c r="H73" s="452">
        <f t="shared" si="128"/>
        <v>473.947</v>
      </c>
      <c r="I73" s="452">
        <f t="shared" si="128"/>
        <v>555.56999999999994</v>
      </c>
      <c r="J73" s="452">
        <v>0</v>
      </c>
      <c r="K73" s="452">
        <v>0</v>
      </c>
      <c r="L73" s="452">
        <v>0</v>
      </c>
      <c r="M73" s="452">
        <v>0</v>
      </c>
      <c r="N73" s="452">
        <v>0</v>
      </c>
      <c r="O73" s="452">
        <v>0</v>
      </c>
      <c r="P73" s="452">
        <v>0</v>
      </c>
      <c r="Q73" s="452">
        <v>0</v>
      </c>
      <c r="R73" s="452">
        <v>0</v>
      </c>
      <c r="S73" s="466">
        <v>0</v>
      </c>
    </row>
    <row r="74" spans="1:21">
      <c r="A74" s="463" t="s">
        <v>32</v>
      </c>
      <c r="B74" s="31" t="s">
        <v>60</v>
      </c>
      <c r="C74" s="449" t="s">
        <v>49</v>
      </c>
      <c r="D74" s="452">
        <f>D6+D20+D29+D38+D47+D56+D65</f>
        <v>607.30627700000014</v>
      </c>
      <c r="E74" s="452">
        <f t="shared" ref="E74:I74" si="129">E6+E20+E29+E38+E47+E56+E65</f>
        <v>642.16503546447507</v>
      </c>
      <c r="F74" s="452">
        <f t="shared" si="129"/>
        <v>661.85222072374324</v>
      </c>
      <c r="G74" s="452">
        <f t="shared" si="129"/>
        <v>664.97154799999998</v>
      </c>
      <c r="H74" s="452">
        <f t="shared" si="129"/>
        <v>682.87229066515636</v>
      </c>
      <c r="I74" s="452">
        <f t="shared" si="129"/>
        <v>650.31999999999994</v>
      </c>
      <c r="J74" s="452">
        <v>0</v>
      </c>
      <c r="K74" s="452">
        <v>0</v>
      </c>
      <c r="L74" s="452">
        <v>0</v>
      </c>
      <c r="M74" s="452">
        <v>0</v>
      </c>
      <c r="N74" s="452">
        <v>0</v>
      </c>
      <c r="O74" s="452">
        <v>0</v>
      </c>
      <c r="P74" s="452">
        <v>0</v>
      </c>
      <c r="Q74" s="452">
        <v>0</v>
      </c>
      <c r="R74" s="452">
        <v>0</v>
      </c>
      <c r="S74" s="466">
        <v>0</v>
      </c>
    </row>
    <row r="75" spans="1:21">
      <c r="A75" s="463" t="s">
        <v>32</v>
      </c>
      <c r="B75" s="31" t="s">
        <v>60</v>
      </c>
      <c r="C75" s="449" t="s">
        <v>25</v>
      </c>
      <c r="D75" s="452">
        <v>0</v>
      </c>
      <c r="E75" s="452">
        <v>0</v>
      </c>
      <c r="F75" s="452">
        <v>0</v>
      </c>
      <c r="G75" s="452">
        <v>0</v>
      </c>
      <c r="H75" s="452">
        <v>0</v>
      </c>
      <c r="I75" s="452">
        <v>0</v>
      </c>
      <c r="J75" s="452">
        <v>0</v>
      </c>
      <c r="K75" s="452">
        <v>0</v>
      </c>
      <c r="L75" s="452">
        <v>0</v>
      </c>
      <c r="M75" s="452">
        <v>0</v>
      </c>
      <c r="N75" s="452">
        <v>0</v>
      </c>
      <c r="O75" s="452">
        <v>0</v>
      </c>
      <c r="P75" s="452">
        <v>0</v>
      </c>
      <c r="Q75" s="452">
        <v>0</v>
      </c>
      <c r="R75" s="452">
        <v>0</v>
      </c>
      <c r="S75" s="466">
        <v>0</v>
      </c>
    </row>
    <row r="76" spans="1:21">
      <c r="A76" s="472" t="s">
        <v>32</v>
      </c>
      <c r="B76" s="114" t="s">
        <v>60</v>
      </c>
      <c r="C76" s="473" t="s">
        <v>410</v>
      </c>
      <c r="D76" s="525">
        <f>D71+D73-D74</f>
        <v>1594.4624722962963</v>
      </c>
      <c r="E76" s="525">
        <f t="shared" ref="E76:I76" si="130">E71+E73-E74</f>
        <v>1683.0008110540432</v>
      </c>
      <c r="F76" s="525">
        <f t="shared" si="130"/>
        <v>1863.7498134713792</v>
      </c>
      <c r="G76" s="525">
        <f t="shared" si="130"/>
        <v>1900.4323283780486</v>
      </c>
      <c r="H76" s="525">
        <f t="shared" si="130"/>
        <v>2028.7931162948012</v>
      </c>
      <c r="I76" s="525">
        <f t="shared" si="130"/>
        <v>2024.5465000000002</v>
      </c>
      <c r="J76" s="525">
        <f>I76+I76*J77</f>
        <v>2183.6758549000001</v>
      </c>
      <c r="K76" s="525">
        <f t="shared" ref="K76:S76" si="131">J76+J76*K77</f>
        <v>2348.5433819449499</v>
      </c>
      <c r="L76" s="525">
        <f t="shared" si="131"/>
        <v>2507.1174504534592</v>
      </c>
      <c r="M76" s="525">
        <f t="shared" si="131"/>
        <v>2679.117705977379</v>
      </c>
      <c r="N76" s="525">
        <f t="shared" si="131"/>
        <v>2848.611769173935</v>
      </c>
      <c r="O76" s="525">
        <f t="shared" si="131"/>
        <v>3004.4308329477494</v>
      </c>
      <c r="P76" s="525">
        <f t="shared" si="131"/>
        <v>3161.2621224276218</v>
      </c>
      <c r="Q76" s="525">
        <f t="shared" si="131"/>
        <v>3320.5897333979738</v>
      </c>
      <c r="R76" s="525">
        <f t="shared" si="131"/>
        <v>3482.634512387795</v>
      </c>
      <c r="S76" s="526">
        <f t="shared" si="131"/>
        <v>3647.0148613724987</v>
      </c>
      <c r="T76" s="280">
        <f>(I76/D76)^(1/5)-1</f>
        <v>4.8920783836617465E-2</v>
      </c>
      <c r="U76" s="280">
        <f t="shared" ref="U76:U80" si="132">(S76/J76)^(1/9)-1</f>
        <v>5.8643972101305453E-2</v>
      </c>
    </row>
    <row r="77" spans="1:21" ht="13.5" thickBot="1">
      <c r="A77" s="467" t="s">
        <v>32</v>
      </c>
      <c r="B77" s="468" t="s">
        <v>60</v>
      </c>
      <c r="C77" s="469" t="s">
        <v>211</v>
      </c>
      <c r="D77" s="470"/>
      <c r="E77" s="470">
        <f>E76/D76-1</f>
        <v>5.5528643850887738E-2</v>
      </c>
      <c r="F77" s="470">
        <f>F76/E76-1</f>
        <v>0.10739685995999904</v>
      </c>
      <c r="G77" s="470">
        <f t="shared" ref="G77" si="133">G76/F76-1</f>
        <v>1.9682102523377543E-2</v>
      </c>
      <c r="H77" s="470">
        <f t="shared" ref="H77" si="134">H76/G76-1</f>
        <v>6.7542940624623071E-2</v>
      </c>
      <c r="I77" s="470">
        <f t="shared" ref="I77" si="135">I76/H76-1</f>
        <v>-2.0931736512181942E-3</v>
      </c>
      <c r="J77" s="470">
        <v>7.8600000000000003E-2</v>
      </c>
      <c r="K77" s="470">
        <v>7.5499999999999998E-2</v>
      </c>
      <c r="L77" s="470">
        <v>6.752017856156689E-2</v>
      </c>
      <c r="M77" s="470">
        <v>6.8604785744206032E-2</v>
      </c>
      <c r="N77" s="470">
        <v>6.3264881127991446E-2</v>
      </c>
      <c r="O77" s="470">
        <v>5.4699999999999999E-2</v>
      </c>
      <c r="P77" s="470">
        <v>5.2200000000000003E-2</v>
      </c>
      <c r="Q77" s="470">
        <v>5.04E-2</v>
      </c>
      <c r="R77" s="470">
        <v>4.8800000000000003E-2</v>
      </c>
      <c r="S77" s="471">
        <v>4.7199999999999999E-2</v>
      </c>
    </row>
    <row r="78" spans="1:21">
      <c r="A78" s="438"/>
      <c r="B78" s="455"/>
      <c r="C78" s="439" t="s">
        <v>411</v>
      </c>
      <c r="D78" s="456"/>
      <c r="E78" s="456"/>
      <c r="F78" s="456"/>
      <c r="G78" s="456"/>
      <c r="H78" s="456"/>
      <c r="I78" s="456"/>
      <c r="J78" s="457">
        <f>I76+I76*J79</f>
        <v>2132.85973775</v>
      </c>
      <c r="K78" s="457">
        <f>J78+J78*K79</f>
        <v>2240.3558685326002</v>
      </c>
      <c r="L78" s="457">
        <f t="shared" ref="L78:S78" si="136">K78+K78*L79</f>
        <v>2335.3921645172072</v>
      </c>
      <c r="M78" s="457">
        <f t="shared" si="136"/>
        <v>2436.9929002632257</v>
      </c>
      <c r="N78" s="457">
        <f t="shared" si="136"/>
        <v>2530.0004446115308</v>
      </c>
      <c r="O78" s="457">
        <f t="shared" si="136"/>
        <v>2604.8884577720323</v>
      </c>
      <c r="P78" s="457">
        <f t="shared" si="136"/>
        <v>2675.4809349776542</v>
      </c>
      <c r="Q78" s="457">
        <f t="shared" si="136"/>
        <v>2743.1706026325887</v>
      </c>
      <c r="R78" s="457">
        <f t="shared" si="136"/>
        <v>2808.183745914981</v>
      </c>
      <c r="S78" s="457">
        <f t="shared" si="136"/>
        <v>2870.2446066997022</v>
      </c>
      <c r="T78" s="280"/>
      <c r="U78" s="280">
        <f t="shared" si="132"/>
        <v>3.3542911187866231E-2</v>
      </c>
    </row>
    <row r="79" spans="1:21">
      <c r="A79" s="99"/>
      <c r="B79" s="70"/>
      <c r="C79" s="139" t="s">
        <v>211</v>
      </c>
      <c r="D79" s="354"/>
      <c r="E79" s="354"/>
      <c r="F79" s="354"/>
      <c r="G79" s="354"/>
      <c r="H79" s="354"/>
      <c r="I79" s="354"/>
      <c r="J79" s="354">
        <f>J77-2.51%</f>
        <v>5.3500000000000006E-2</v>
      </c>
      <c r="K79" s="354">
        <f t="shared" ref="K79:S79" si="137">K77-2.51%</f>
        <v>5.04E-2</v>
      </c>
      <c r="L79" s="354">
        <f t="shared" si="137"/>
        <v>4.2420178561566893E-2</v>
      </c>
      <c r="M79" s="354">
        <f t="shared" si="137"/>
        <v>4.3504785744206034E-2</v>
      </c>
      <c r="N79" s="354">
        <f t="shared" si="137"/>
        <v>3.8164881127991448E-2</v>
      </c>
      <c r="O79" s="354">
        <f t="shared" si="137"/>
        <v>2.9600000000000001E-2</v>
      </c>
      <c r="P79" s="354">
        <f t="shared" si="137"/>
        <v>2.7100000000000006E-2</v>
      </c>
      <c r="Q79" s="354">
        <f t="shared" si="137"/>
        <v>2.5300000000000003E-2</v>
      </c>
      <c r="R79" s="354">
        <f t="shared" si="137"/>
        <v>2.3700000000000006E-2</v>
      </c>
      <c r="S79" s="354">
        <f t="shared" si="137"/>
        <v>2.2100000000000002E-2</v>
      </c>
    </row>
    <row r="80" spans="1:21">
      <c r="A80" s="99"/>
      <c r="B80" s="70"/>
      <c r="C80" s="137" t="s">
        <v>412</v>
      </c>
      <c r="D80" s="354"/>
      <c r="E80" s="354"/>
      <c r="F80" s="354"/>
      <c r="G80" s="354"/>
      <c r="H80" s="354"/>
      <c r="I80" s="354"/>
      <c r="J80" s="355">
        <f>I76+I76*J81</f>
        <v>2122.5345506000003</v>
      </c>
      <c r="K80" s="355">
        <f>J80+J80*K81</f>
        <v>2218.6853657421802</v>
      </c>
      <c r="L80" s="355">
        <f t="shared" ref="L80:S80" si="138">K80+K80*L81</f>
        <v>2301.4870997636135</v>
      </c>
      <c r="M80" s="355">
        <f t="shared" si="138"/>
        <v>2389.8752187230893</v>
      </c>
      <c r="N80" s="355">
        <f t="shared" si="138"/>
        <v>2468.8961587409008</v>
      </c>
      <c r="O80" s="355">
        <f t="shared" si="138"/>
        <v>2529.3841146300529</v>
      </c>
      <c r="P80" s="355">
        <f t="shared" si="138"/>
        <v>2585.0305651519138</v>
      </c>
      <c r="Q80" s="355">
        <f t="shared" si="138"/>
        <v>2637.2481825679824</v>
      </c>
      <c r="R80" s="355">
        <f t="shared" si="138"/>
        <v>2686.300998763747</v>
      </c>
      <c r="S80" s="355">
        <f t="shared" si="138"/>
        <v>2731.9681157427308</v>
      </c>
      <c r="U80" s="280">
        <f t="shared" si="132"/>
        <v>2.8442689308504798E-2</v>
      </c>
    </row>
    <row r="81" spans="1:21">
      <c r="A81" s="99"/>
      <c r="B81" s="70"/>
      <c r="C81" s="139" t="s">
        <v>211</v>
      </c>
      <c r="D81" s="354"/>
      <c r="E81" s="354"/>
      <c r="F81" s="354"/>
      <c r="G81" s="354"/>
      <c r="H81" s="354"/>
      <c r="I81" s="354"/>
      <c r="J81" s="354">
        <f>J77-3.02%</f>
        <v>4.8399999999999999E-2</v>
      </c>
      <c r="K81" s="354">
        <f t="shared" ref="K81:S81" si="139">K77-3.02%</f>
        <v>4.5299999999999993E-2</v>
      </c>
      <c r="L81" s="354">
        <f t="shared" si="139"/>
        <v>3.7320178561566886E-2</v>
      </c>
      <c r="M81" s="354">
        <f t="shared" si="139"/>
        <v>3.8404785744206027E-2</v>
      </c>
      <c r="N81" s="354">
        <f t="shared" si="139"/>
        <v>3.3064881127991441E-2</v>
      </c>
      <c r="O81" s="354">
        <f t="shared" si="139"/>
        <v>2.4499999999999997E-2</v>
      </c>
      <c r="P81" s="354">
        <f t="shared" si="139"/>
        <v>2.2000000000000002E-2</v>
      </c>
      <c r="Q81" s="354">
        <f t="shared" si="139"/>
        <v>2.0199999999999999E-2</v>
      </c>
      <c r="R81" s="354">
        <f t="shared" si="139"/>
        <v>1.8600000000000002E-2</v>
      </c>
      <c r="S81" s="354">
        <f t="shared" si="139"/>
        <v>1.6999999999999998E-2</v>
      </c>
    </row>
    <row r="82" spans="1:21" ht="13.5" thickBot="1">
      <c r="A82" s="99" t="s">
        <v>32</v>
      </c>
      <c r="B82" s="70" t="s">
        <v>60</v>
      </c>
      <c r="C82" s="140" t="s">
        <v>212</v>
      </c>
      <c r="D82" s="54">
        <f>D71-D76</f>
        <v>224.79182400000013</v>
      </c>
      <c r="E82" s="54">
        <f t="shared" ref="E82:S82" si="140">E71-E76</f>
        <v>224.95870746447531</v>
      </c>
      <c r="F82" s="54">
        <f t="shared" si="140"/>
        <v>198.21869872374327</v>
      </c>
      <c r="G82" s="54">
        <f t="shared" si="140"/>
        <v>218.72516399999995</v>
      </c>
      <c r="H82" s="54">
        <f t="shared" si="140"/>
        <v>208.92529066515635</v>
      </c>
      <c r="I82" s="54">
        <f t="shared" si="140"/>
        <v>94.749999999999773</v>
      </c>
      <c r="J82" s="54">
        <f t="shared" si="140"/>
        <v>63.151106075609277</v>
      </c>
      <c r="K82" s="54">
        <f t="shared" si="140"/>
        <v>-153.44338194495003</v>
      </c>
      <c r="L82" s="54">
        <f t="shared" si="140"/>
        <v>-275.59745045345926</v>
      </c>
      <c r="M82" s="54">
        <f t="shared" si="140"/>
        <v>-358.14770597737925</v>
      </c>
      <c r="N82" s="54">
        <f t="shared" si="140"/>
        <v>-483.69176917393543</v>
      </c>
      <c r="O82" s="54">
        <f t="shared" si="140"/>
        <v>-589.4808329477496</v>
      </c>
      <c r="P82" s="54">
        <f t="shared" si="140"/>
        <v>-711.06212242762149</v>
      </c>
      <c r="Q82" s="54">
        <f t="shared" si="140"/>
        <v>-796.00973339797383</v>
      </c>
      <c r="R82" s="54">
        <f t="shared" si="140"/>
        <v>-917.70451238779469</v>
      </c>
      <c r="S82" s="54">
        <f t="shared" si="140"/>
        <v>-1019.6648613724988</v>
      </c>
    </row>
    <row r="83" spans="1:21">
      <c r="A83" s="99" t="s">
        <v>41</v>
      </c>
      <c r="B83" s="99" t="s">
        <v>38</v>
      </c>
      <c r="C83" s="137" t="s">
        <v>45</v>
      </c>
      <c r="D83" s="36">
        <f>' Capacity by Company'!D44</f>
        <v>285</v>
      </c>
      <c r="E83" s="36">
        <f>' Capacity by Company'!E44</f>
        <v>285</v>
      </c>
      <c r="F83" s="36">
        <f>' Capacity by Company'!F44</f>
        <v>295</v>
      </c>
      <c r="G83" s="36">
        <f>' Capacity by Company'!G44</f>
        <v>315</v>
      </c>
      <c r="H83" s="36">
        <f>' Capacity by Company'!H44</f>
        <v>335</v>
      </c>
      <c r="I83" s="36">
        <f>' Capacity by Company'!I44</f>
        <v>360</v>
      </c>
      <c r="J83" s="36">
        <f>' Capacity by Company'!J44</f>
        <v>360</v>
      </c>
      <c r="K83" s="36">
        <f>' Capacity by Company'!K44</f>
        <v>360</v>
      </c>
      <c r="L83" s="36">
        <f>' Capacity by Company'!L44</f>
        <v>360</v>
      </c>
      <c r="M83" s="36">
        <f>' Capacity by Company'!M44</f>
        <v>360</v>
      </c>
      <c r="N83" s="36">
        <f>' Capacity by Company'!N44</f>
        <v>360</v>
      </c>
      <c r="O83" s="36">
        <f>' Capacity by Company'!O44</f>
        <v>360</v>
      </c>
      <c r="P83" s="36">
        <f>' Capacity by Company'!P44</f>
        <v>360</v>
      </c>
      <c r="Q83" s="36">
        <f>' Capacity by Company'!Q44</f>
        <v>360</v>
      </c>
      <c r="R83" s="36">
        <f>' Capacity by Company'!R44</f>
        <v>360</v>
      </c>
      <c r="S83" s="36">
        <f>' Capacity by Company'!S44</f>
        <v>360</v>
      </c>
    </row>
    <row r="84" spans="1:21">
      <c r="A84" s="99" t="s">
        <v>41</v>
      </c>
      <c r="B84" s="99" t="s">
        <v>38</v>
      </c>
      <c r="C84" s="137" t="s">
        <v>46</v>
      </c>
      <c r="D84" s="38">
        <f>'Production by Company'!D45</f>
        <v>208.3</v>
      </c>
      <c r="E84" s="38">
        <f>'Production by Company'!E45</f>
        <v>213.07000000000002</v>
      </c>
      <c r="F84" s="38">
        <f>'Production by Company'!F45</f>
        <v>233.3</v>
      </c>
      <c r="G84" s="38">
        <f>'Production by Company'!G45</f>
        <v>249.85</v>
      </c>
      <c r="H84" s="38">
        <f>'Production by Company'!H45</f>
        <v>268.97000000000003</v>
      </c>
      <c r="I84" s="38">
        <f>'Production by Company'!I45</f>
        <v>237.4</v>
      </c>
      <c r="J84" s="38">
        <f>'Production by Company'!J45</f>
        <v>261.06</v>
      </c>
      <c r="K84" s="38">
        <f>'Production by Company'!K45</f>
        <v>271.25</v>
      </c>
      <c r="L84" s="38">
        <f>'Production by Company'!L45</f>
        <v>278.59999999999997</v>
      </c>
      <c r="M84" s="38">
        <f>'Production by Company'!M45</f>
        <v>286.25</v>
      </c>
      <c r="N84" s="38">
        <f>'Production by Company'!N45</f>
        <v>298.5</v>
      </c>
      <c r="O84" s="38">
        <f>'Production by Company'!O45</f>
        <v>301.25</v>
      </c>
      <c r="P84" s="38">
        <f>'Production by Company'!P45</f>
        <v>308.60000000000002</v>
      </c>
      <c r="Q84" s="38">
        <f>'Production by Company'!Q45</f>
        <v>311.60000000000002</v>
      </c>
      <c r="R84" s="38">
        <f>'Production by Company'!R45</f>
        <v>316.5</v>
      </c>
      <c r="S84" s="38">
        <f>'Production by Company'!S45</f>
        <v>318.60000000000002</v>
      </c>
    </row>
    <row r="85" spans="1:21">
      <c r="A85" s="99" t="s">
        <v>41</v>
      </c>
      <c r="B85" s="99" t="s">
        <v>38</v>
      </c>
      <c r="C85" s="137" t="s">
        <v>47</v>
      </c>
      <c r="D85" s="37">
        <f t="shared" ref="D85:S85" si="141">(D84/D83)</f>
        <v>0.73087719298245613</v>
      </c>
      <c r="E85" s="37">
        <f t="shared" si="141"/>
        <v>0.7476140350877194</v>
      </c>
      <c r="F85" s="37">
        <f t="shared" si="141"/>
        <v>0.79084745762711872</v>
      </c>
      <c r="G85" s="37">
        <f t="shared" si="141"/>
        <v>0.7931746031746032</v>
      </c>
      <c r="H85" s="37">
        <f t="shared" si="141"/>
        <v>0.80289552238805983</v>
      </c>
      <c r="I85" s="37">
        <f t="shared" si="141"/>
        <v>0.6594444444444445</v>
      </c>
      <c r="J85" s="37">
        <f t="shared" si="141"/>
        <v>0.72516666666666663</v>
      </c>
      <c r="K85" s="37">
        <f t="shared" si="141"/>
        <v>0.75347222222222221</v>
      </c>
      <c r="L85" s="37">
        <f t="shared" si="141"/>
        <v>0.77388888888888885</v>
      </c>
      <c r="M85" s="37">
        <f t="shared" si="141"/>
        <v>0.79513888888888884</v>
      </c>
      <c r="N85" s="37">
        <f t="shared" si="141"/>
        <v>0.82916666666666672</v>
      </c>
      <c r="O85" s="37">
        <f t="shared" si="141"/>
        <v>0.83680555555555558</v>
      </c>
      <c r="P85" s="37">
        <f t="shared" si="141"/>
        <v>0.85722222222222233</v>
      </c>
      <c r="Q85" s="37">
        <f t="shared" si="141"/>
        <v>0.86555555555555563</v>
      </c>
      <c r="R85" s="37">
        <f t="shared" si="141"/>
        <v>0.87916666666666665</v>
      </c>
      <c r="S85" s="37">
        <f t="shared" si="141"/>
        <v>0.88500000000000001</v>
      </c>
    </row>
    <row r="86" spans="1:21">
      <c r="A86" s="99" t="s">
        <v>41</v>
      </c>
      <c r="B86" s="99" t="s">
        <v>38</v>
      </c>
      <c r="C86" s="137" t="s">
        <v>48</v>
      </c>
      <c r="D86" s="138">
        <f>'Foreign Trade'!I10</f>
        <v>169.28065799999999</v>
      </c>
      <c r="E86" s="138">
        <f>'Foreign Trade'!J10</f>
        <v>170.57863</v>
      </c>
      <c r="F86" s="138">
        <f>'Foreign Trade'!K10</f>
        <v>175.938311</v>
      </c>
      <c r="G86" s="138">
        <v>168.37</v>
      </c>
      <c r="H86" s="138">
        <v>155.47999999999999</v>
      </c>
      <c r="I86" s="138">
        <v>142.1</v>
      </c>
      <c r="J86" s="51"/>
      <c r="K86" s="51"/>
      <c r="L86" s="51"/>
      <c r="M86" s="51"/>
      <c r="N86" s="51"/>
      <c r="O86" s="51"/>
      <c r="P86" s="51"/>
      <c r="Q86" s="51"/>
      <c r="R86" s="51"/>
      <c r="S86" s="52"/>
    </row>
    <row r="87" spans="1:21">
      <c r="A87" s="99" t="s">
        <v>41</v>
      </c>
      <c r="B87" s="99" t="s">
        <v>38</v>
      </c>
      <c r="C87" s="137" t="s">
        <v>49</v>
      </c>
      <c r="D87" s="138">
        <f>'Foreign Trade'!AI10</f>
        <v>264.28092199999998</v>
      </c>
      <c r="E87" s="138">
        <f>'Foreign Trade'!AJ10</f>
        <v>270.42752899999999</v>
      </c>
      <c r="F87" s="138">
        <f>'Foreign Trade'!AK10</f>
        <v>276.27136899999999</v>
      </c>
      <c r="G87" s="138">
        <f>'Foreign Trade'!AL10</f>
        <v>284.343729</v>
      </c>
      <c r="H87" s="138">
        <v>269.94</v>
      </c>
      <c r="I87" s="138">
        <v>269.45</v>
      </c>
      <c r="J87" s="51"/>
      <c r="K87" s="51"/>
      <c r="L87" s="51"/>
      <c r="M87" s="51"/>
      <c r="N87" s="51"/>
      <c r="O87" s="51"/>
      <c r="P87" s="51"/>
      <c r="Q87" s="51"/>
      <c r="R87" s="51"/>
      <c r="S87" s="52"/>
    </row>
    <row r="88" spans="1:21">
      <c r="A88" s="99" t="s">
        <v>41</v>
      </c>
      <c r="B88" s="99" t="s">
        <v>38</v>
      </c>
      <c r="C88" s="137" t="s">
        <v>25</v>
      </c>
      <c r="D88" s="38">
        <f>2%*D84</f>
        <v>4.1660000000000004</v>
      </c>
      <c r="E88" s="38">
        <f t="shared" ref="E88:S88" si="142">2%*E84</f>
        <v>4.2614000000000001</v>
      </c>
      <c r="F88" s="38">
        <f t="shared" si="142"/>
        <v>4.6660000000000004</v>
      </c>
      <c r="G88" s="38">
        <f t="shared" si="142"/>
        <v>4.9969999999999999</v>
      </c>
      <c r="H88" s="38">
        <f t="shared" si="142"/>
        <v>5.3794000000000004</v>
      </c>
      <c r="I88" s="38">
        <f t="shared" si="142"/>
        <v>4.7480000000000002</v>
      </c>
      <c r="J88" s="38">
        <f t="shared" si="142"/>
        <v>5.2212000000000005</v>
      </c>
      <c r="K88" s="38">
        <f t="shared" si="142"/>
        <v>5.4249999999999998</v>
      </c>
      <c r="L88" s="38">
        <f t="shared" si="142"/>
        <v>5.5719999999999992</v>
      </c>
      <c r="M88" s="38">
        <f t="shared" si="142"/>
        <v>5.7250000000000005</v>
      </c>
      <c r="N88" s="38">
        <f t="shared" si="142"/>
        <v>5.97</v>
      </c>
      <c r="O88" s="38">
        <f t="shared" si="142"/>
        <v>6.0250000000000004</v>
      </c>
      <c r="P88" s="38">
        <f t="shared" si="142"/>
        <v>6.1720000000000006</v>
      </c>
      <c r="Q88" s="38">
        <f t="shared" si="142"/>
        <v>6.2320000000000002</v>
      </c>
      <c r="R88" s="38">
        <f t="shared" si="142"/>
        <v>6.33</v>
      </c>
      <c r="S88" s="38">
        <f t="shared" si="142"/>
        <v>6.3720000000000008</v>
      </c>
    </row>
    <row r="89" spans="1:21">
      <c r="A89" s="99" t="s">
        <v>41</v>
      </c>
      <c r="B89" s="99" t="s">
        <v>38</v>
      </c>
      <c r="C89" s="137" t="s">
        <v>50</v>
      </c>
      <c r="D89" s="38">
        <f>D84+D86-D87-D88</f>
        <v>109.133736</v>
      </c>
      <c r="E89" s="38">
        <f t="shared" ref="E89" si="143">E84+E86-E87-E88</f>
        <v>108.95970100000004</v>
      </c>
      <c r="F89" s="38">
        <f t="shared" ref="F89" si="144">F84+F86-F87-F88</f>
        <v>128.30094200000002</v>
      </c>
      <c r="G89" s="38">
        <f t="shared" ref="G89" si="145">G84+G86-G87-G88</f>
        <v>128.87927100000002</v>
      </c>
      <c r="H89" s="38">
        <f t="shared" ref="H89:I89" si="146">H84+H86-H87-H88</f>
        <v>149.13060000000004</v>
      </c>
      <c r="I89" s="38">
        <f t="shared" si="146"/>
        <v>105.30200000000001</v>
      </c>
      <c r="J89" s="38">
        <f t="shared" ref="J89" si="147">I89+I89*J90</f>
        <v>108.776966</v>
      </c>
      <c r="K89" s="38">
        <f t="shared" ref="K89" si="148">J89+J89*K90</f>
        <v>112.52977132700001</v>
      </c>
      <c r="L89" s="38">
        <f t="shared" ref="L89" si="149">K89+K89*L90</f>
        <v>116.54708416337391</v>
      </c>
      <c r="M89" s="38">
        <f t="shared" ref="M89" si="150">L89+L89*M90</f>
        <v>120.68450565117368</v>
      </c>
      <c r="N89" s="38">
        <f t="shared" ref="N89" si="151">M89+M89*N90</f>
        <v>125.06535320631129</v>
      </c>
      <c r="O89" s="38">
        <f t="shared" ref="O89" si="152">N89+N89*O90</f>
        <v>129.80533009283047</v>
      </c>
      <c r="P89" s="38">
        <f t="shared" ref="P89" si="153">O89+O89*P90</f>
        <v>134.84177690043231</v>
      </c>
      <c r="Q89" s="38">
        <f t="shared" ref="Q89" si="154">P89+P89*Q90</f>
        <v>140.27590050951974</v>
      </c>
      <c r="R89" s="38">
        <f t="shared" ref="R89" si="155">Q89+Q89*R90</f>
        <v>146.25165387122527</v>
      </c>
      <c r="S89" s="38">
        <f t="shared" ref="S89" si="156">R89+R89*S90</f>
        <v>152.67210147617206</v>
      </c>
      <c r="T89" s="280">
        <f t="shared" ref="T89" si="157">(I89/D89)^(1/5)-1</f>
        <v>-7.1228421788960272E-3</v>
      </c>
      <c r="U89" s="280">
        <f t="shared" ref="U89" si="158">(S89/J89)^(1/9)-1</f>
        <v>3.838422669027941E-2</v>
      </c>
    </row>
    <row r="90" spans="1:21">
      <c r="A90" s="99" t="s">
        <v>41</v>
      </c>
      <c r="B90" s="99" t="s">
        <v>38</v>
      </c>
      <c r="C90" s="139" t="s">
        <v>211</v>
      </c>
      <c r="D90" s="37"/>
      <c r="E90" s="37">
        <f>E89/D89-1</f>
        <v>-1.5946947880530749E-3</v>
      </c>
      <c r="F90" s="37">
        <f>F89/E89-1</f>
        <v>0.1775082055337136</v>
      </c>
      <c r="G90" s="37">
        <f t="shared" ref="G90" si="159">G89/F89-1</f>
        <v>4.5075974578581146E-3</v>
      </c>
      <c r="H90" s="37">
        <f t="shared" ref="H90" si="160">H89/G89-1</f>
        <v>0.15713410576321474</v>
      </c>
      <c r="I90" s="37">
        <v>-0.11</v>
      </c>
      <c r="J90" s="37">
        <v>3.3000000000000002E-2</v>
      </c>
      <c r="K90" s="37">
        <v>3.4500000000000003E-2</v>
      </c>
      <c r="L90" s="37">
        <v>3.5700000000000003E-2</v>
      </c>
      <c r="M90" s="37">
        <v>3.5499999999999997E-2</v>
      </c>
      <c r="N90" s="37">
        <v>3.6299999999999999E-2</v>
      </c>
      <c r="O90" s="37">
        <v>3.7900000000000003E-2</v>
      </c>
      <c r="P90" s="37">
        <v>3.8800000000000001E-2</v>
      </c>
      <c r="Q90" s="37">
        <v>4.0300000000000002E-2</v>
      </c>
      <c r="R90" s="37">
        <v>4.2599999999999999E-2</v>
      </c>
      <c r="S90" s="37">
        <v>4.3900000000000002E-2</v>
      </c>
    </row>
    <row r="91" spans="1:21" ht="13.5" thickBot="1">
      <c r="A91" s="99" t="s">
        <v>41</v>
      </c>
      <c r="B91" s="99" t="s">
        <v>38</v>
      </c>
      <c r="C91" s="140" t="s">
        <v>212</v>
      </c>
      <c r="D91" s="54">
        <f>D84-D89</f>
        <v>99.166264000000012</v>
      </c>
      <c r="E91" s="54">
        <f t="shared" ref="E91:S91" si="161">E84-E89</f>
        <v>104.11029899999998</v>
      </c>
      <c r="F91" s="54">
        <f t="shared" si="161"/>
        <v>104.99905799999999</v>
      </c>
      <c r="G91" s="54">
        <f t="shared" si="161"/>
        <v>120.97072899999998</v>
      </c>
      <c r="H91" s="54">
        <f t="shared" si="161"/>
        <v>119.83939999999998</v>
      </c>
      <c r="I91" s="54">
        <f t="shared" si="161"/>
        <v>132.09800000000001</v>
      </c>
      <c r="J91" s="54">
        <f t="shared" si="161"/>
        <v>152.28303399999999</v>
      </c>
      <c r="K91" s="54">
        <f t="shared" si="161"/>
        <v>158.72022867300001</v>
      </c>
      <c r="L91" s="54">
        <f t="shared" si="161"/>
        <v>162.05291583662606</v>
      </c>
      <c r="M91" s="54">
        <f t="shared" si="161"/>
        <v>165.56549434882632</v>
      </c>
      <c r="N91" s="54">
        <f t="shared" si="161"/>
        <v>173.43464679368873</v>
      </c>
      <c r="O91" s="54">
        <f t="shared" si="161"/>
        <v>171.44466990716953</v>
      </c>
      <c r="P91" s="54">
        <f t="shared" si="161"/>
        <v>173.75822309956772</v>
      </c>
      <c r="Q91" s="54">
        <f t="shared" si="161"/>
        <v>171.32409949048028</v>
      </c>
      <c r="R91" s="54">
        <f t="shared" si="161"/>
        <v>170.24834612877473</v>
      </c>
      <c r="S91" s="54">
        <f t="shared" si="161"/>
        <v>165.92789852382796</v>
      </c>
    </row>
    <row r="92" spans="1:21">
      <c r="A92" s="99" t="s">
        <v>41</v>
      </c>
      <c r="B92" s="99" t="s">
        <v>37</v>
      </c>
      <c r="C92" s="137" t="s">
        <v>45</v>
      </c>
      <c r="D92" s="36">
        <f>' Capacity by Company'!D46</f>
        <v>10</v>
      </c>
      <c r="E92" s="36">
        <f>' Capacity by Company'!E46</f>
        <v>10</v>
      </c>
      <c r="F92" s="36">
        <f>' Capacity by Company'!F46</f>
        <v>10</v>
      </c>
      <c r="G92" s="36">
        <f>' Capacity by Company'!G46</f>
        <v>32</v>
      </c>
      <c r="H92" s="36">
        <f>' Capacity by Company'!H46</f>
        <v>32</v>
      </c>
      <c r="I92" s="36">
        <f>' Capacity by Company'!I46</f>
        <v>32</v>
      </c>
      <c r="J92" s="36">
        <f>' Capacity by Company'!J46</f>
        <v>32</v>
      </c>
      <c r="K92" s="36">
        <f>' Capacity by Company'!K46</f>
        <v>32</v>
      </c>
      <c r="L92" s="36">
        <f>' Capacity by Company'!L46</f>
        <v>32</v>
      </c>
      <c r="M92" s="36">
        <f>' Capacity by Company'!M46</f>
        <v>32</v>
      </c>
      <c r="N92" s="36">
        <f>' Capacity by Company'!N46</f>
        <v>32</v>
      </c>
      <c r="O92" s="36">
        <f>' Capacity by Company'!O46</f>
        <v>32</v>
      </c>
      <c r="P92" s="36">
        <f>' Capacity by Company'!P46</f>
        <v>32</v>
      </c>
      <c r="Q92" s="36">
        <f>' Capacity by Company'!Q46</f>
        <v>32</v>
      </c>
      <c r="R92" s="36">
        <f>' Capacity by Company'!R46</f>
        <v>32</v>
      </c>
      <c r="S92" s="36">
        <f>' Capacity by Company'!S46</f>
        <v>32</v>
      </c>
    </row>
    <row r="93" spans="1:21">
      <c r="A93" s="99" t="s">
        <v>41</v>
      </c>
      <c r="B93" s="99" t="s">
        <v>37</v>
      </c>
      <c r="C93" s="137" t="s">
        <v>46</v>
      </c>
      <c r="D93" s="38">
        <f>'Production by Company'!D47</f>
        <v>7</v>
      </c>
      <c r="E93" s="38">
        <f>'Production by Company'!E47</f>
        <v>7.5</v>
      </c>
      <c r="F93" s="38">
        <f>'Production by Company'!F47</f>
        <v>7.8899999999999988</v>
      </c>
      <c r="G93" s="38">
        <f>'Production by Company'!G47</f>
        <v>24</v>
      </c>
      <c r="H93" s="38">
        <f>'Production by Company'!H47</f>
        <v>24.46</v>
      </c>
      <c r="I93" s="38">
        <f>'Production by Company'!I47</f>
        <v>22.08</v>
      </c>
      <c r="J93" s="38">
        <f>'Production by Company'!J47</f>
        <v>23.904</v>
      </c>
      <c r="K93" s="38">
        <f>'Production by Company'!K47</f>
        <v>24.96</v>
      </c>
      <c r="L93" s="38">
        <f>'Production by Company'!L47</f>
        <v>24.96</v>
      </c>
      <c r="M93" s="38">
        <f>'Production by Company'!M47</f>
        <v>25.6</v>
      </c>
      <c r="N93" s="38">
        <f>'Production by Company'!N47</f>
        <v>25.6</v>
      </c>
      <c r="O93" s="38">
        <f>'Production by Company'!O47</f>
        <v>27.2</v>
      </c>
      <c r="P93" s="38">
        <f>'Production by Company'!P47</f>
        <v>27.2</v>
      </c>
      <c r="Q93" s="38">
        <f>'Production by Company'!Q47</f>
        <v>28.16</v>
      </c>
      <c r="R93" s="38">
        <f>'Production by Company'!R47</f>
        <v>28.16</v>
      </c>
      <c r="S93" s="38">
        <f>'Production by Company'!S47</f>
        <v>28.8</v>
      </c>
    </row>
    <row r="94" spans="1:21">
      <c r="A94" s="99" t="s">
        <v>41</v>
      </c>
      <c r="B94" s="99" t="s">
        <v>37</v>
      </c>
      <c r="C94" s="137" t="s">
        <v>47</v>
      </c>
      <c r="D94" s="37">
        <f t="shared" ref="D94:S94" si="162">(D93/D92)</f>
        <v>0.7</v>
      </c>
      <c r="E94" s="37">
        <f t="shared" si="162"/>
        <v>0.75</v>
      </c>
      <c r="F94" s="37">
        <f t="shared" si="162"/>
        <v>0.78899999999999992</v>
      </c>
      <c r="G94" s="37">
        <f t="shared" si="162"/>
        <v>0.75</v>
      </c>
      <c r="H94" s="37">
        <f t="shared" si="162"/>
        <v>0.76437500000000003</v>
      </c>
      <c r="I94" s="37">
        <f t="shared" si="162"/>
        <v>0.69</v>
      </c>
      <c r="J94" s="37">
        <f t="shared" si="162"/>
        <v>0.747</v>
      </c>
      <c r="K94" s="37">
        <f t="shared" si="162"/>
        <v>0.78</v>
      </c>
      <c r="L94" s="37">
        <f t="shared" si="162"/>
        <v>0.78</v>
      </c>
      <c r="M94" s="37">
        <f t="shared" si="162"/>
        <v>0.8</v>
      </c>
      <c r="N94" s="37">
        <f t="shared" si="162"/>
        <v>0.8</v>
      </c>
      <c r="O94" s="37">
        <f t="shared" si="162"/>
        <v>0.85</v>
      </c>
      <c r="P94" s="37">
        <f t="shared" si="162"/>
        <v>0.85</v>
      </c>
      <c r="Q94" s="37">
        <f t="shared" si="162"/>
        <v>0.88</v>
      </c>
      <c r="R94" s="37">
        <f t="shared" si="162"/>
        <v>0.88</v>
      </c>
      <c r="S94" s="37">
        <f t="shared" si="162"/>
        <v>0.9</v>
      </c>
    </row>
    <row r="95" spans="1:21">
      <c r="A95" s="99" t="s">
        <v>41</v>
      </c>
      <c r="B95" s="99" t="s">
        <v>37</v>
      </c>
      <c r="C95" s="137" t="s">
        <v>48</v>
      </c>
      <c r="D95" s="138">
        <v>36.78</v>
      </c>
      <c r="E95" s="138">
        <v>40.130000000000003</v>
      </c>
      <c r="F95" s="138">
        <v>44.89</v>
      </c>
      <c r="G95" s="138">
        <v>45.85</v>
      </c>
      <c r="H95" s="138">
        <v>45.32</v>
      </c>
      <c r="I95" s="138">
        <v>42.13</v>
      </c>
      <c r="J95" s="51"/>
      <c r="K95" s="51"/>
      <c r="L95" s="51"/>
      <c r="M95" s="51"/>
      <c r="N95" s="51"/>
      <c r="O95" s="51"/>
      <c r="P95" s="51"/>
      <c r="Q95" s="51"/>
      <c r="R95" s="51"/>
      <c r="S95" s="52"/>
    </row>
    <row r="96" spans="1:21">
      <c r="A96" s="99" t="s">
        <v>41</v>
      </c>
      <c r="B96" s="99" t="s">
        <v>37</v>
      </c>
      <c r="C96" s="137" t="s">
        <v>49</v>
      </c>
      <c r="D96" s="138">
        <f>'Foreign Trade'!AI11</f>
        <v>27.172740999999998</v>
      </c>
      <c r="E96" s="138">
        <f>'Foreign Trade'!AJ11</f>
        <v>24.420869</v>
      </c>
      <c r="F96" s="138">
        <f>'Foreign Trade'!AK11</f>
        <v>26.023136999999998</v>
      </c>
      <c r="G96" s="138">
        <f>'Foreign Trade'!AL11</f>
        <v>27.376615000000001</v>
      </c>
      <c r="H96" s="138">
        <v>27.8</v>
      </c>
      <c r="I96" s="138">
        <v>22.18</v>
      </c>
      <c r="J96" s="51"/>
      <c r="K96" s="51"/>
      <c r="L96" s="51"/>
      <c r="M96" s="51"/>
      <c r="N96" s="51"/>
      <c r="O96" s="51"/>
      <c r="P96" s="51"/>
      <c r="Q96" s="51"/>
      <c r="R96" s="51"/>
      <c r="S96" s="52"/>
    </row>
    <row r="97" spans="1:21">
      <c r="A97" s="99" t="s">
        <v>41</v>
      </c>
      <c r="B97" s="99" t="s">
        <v>37</v>
      </c>
      <c r="C97" s="137" t="s">
        <v>25</v>
      </c>
      <c r="D97" s="38">
        <f>2%*D93</f>
        <v>0.14000000000000001</v>
      </c>
      <c r="E97" s="38">
        <f t="shared" ref="E97:S97" si="163">2%*E93</f>
        <v>0.15</v>
      </c>
      <c r="F97" s="38">
        <f t="shared" si="163"/>
        <v>0.15779999999999997</v>
      </c>
      <c r="G97" s="38">
        <f t="shared" si="163"/>
        <v>0.48</v>
      </c>
      <c r="H97" s="38">
        <f t="shared" si="163"/>
        <v>0.48920000000000002</v>
      </c>
      <c r="I97" s="38">
        <f t="shared" si="163"/>
        <v>0.44159999999999999</v>
      </c>
      <c r="J97" s="38">
        <f t="shared" si="163"/>
        <v>0.47808</v>
      </c>
      <c r="K97" s="38">
        <f t="shared" si="163"/>
        <v>0.49920000000000003</v>
      </c>
      <c r="L97" s="38">
        <f t="shared" si="163"/>
        <v>0.49920000000000003</v>
      </c>
      <c r="M97" s="38">
        <f t="shared" si="163"/>
        <v>0.51200000000000001</v>
      </c>
      <c r="N97" s="38">
        <f t="shared" si="163"/>
        <v>0.51200000000000001</v>
      </c>
      <c r="O97" s="38">
        <f t="shared" si="163"/>
        <v>0.54400000000000004</v>
      </c>
      <c r="P97" s="38">
        <f t="shared" si="163"/>
        <v>0.54400000000000004</v>
      </c>
      <c r="Q97" s="38">
        <f t="shared" si="163"/>
        <v>0.56320000000000003</v>
      </c>
      <c r="R97" s="38">
        <f t="shared" si="163"/>
        <v>0.56320000000000003</v>
      </c>
      <c r="S97" s="38">
        <f t="shared" si="163"/>
        <v>0.57600000000000007</v>
      </c>
    </row>
    <row r="98" spans="1:21">
      <c r="A98" s="99" t="s">
        <v>41</v>
      </c>
      <c r="B98" s="99" t="s">
        <v>37</v>
      </c>
      <c r="C98" s="137" t="s">
        <v>50</v>
      </c>
      <c r="D98" s="38">
        <f>D93+D95-D96-D97</f>
        <v>16.467259000000002</v>
      </c>
      <c r="E98" s="38">
        <f t="shared" ref="E98" si="164">E93+E95-E96-E97</f>
        <v>23.059131000000004</v>
      </c>
      <c r="F98" s="38">
        <f t="shared" ref="F98" si="165">F93+F95-F96-F97</f>
        <v>26.599063000000001</v>
      </c>
      <c r="G98" s="38">
        <f t="shared" ref="G98" si="166">G93+G95-G96-G97</f>
        <v>41.993384999999996</v>
      </c>
      <c r="H98" s="38">
        <f t="shared" ref="H98:I98" si="167">H93+H95-H96-H97</f>
        <v>41.490800000000007</v>
      </c>
      <c r="I98" s="38">
        <f t="shared" si="167"/>
        <v>41.588400000000007</v>
      </c>
      <c r="J98" s="38">
        <f t="shared" ref="J98" si="168">I98+I98*J99</f>
        <v>43.147965000000013</v>
      </c>
      <c r="K98" s="38">
        <f t="shared" ref="K98" si="169">J98+J98*K99</f>
        <v>44.826420838500013</v>
      </c>
      <c r="L98" s="38">
        <f t="shared" ref="L98" si="170">K98+K98*L99</f>
        <v>46.619477672040013</v>
      </c>
      <c r="M98" s="38">
        <f t="shared" ref="M98" si="171">L98+L98*M99</f>
        <v>48.586819629800104</v>
      </c>
      <c r="N98" s="38">
        <f t="shared" ref="N98" si="172">M98+M98*N99</f>
        <v>50.695487601733426</v>
      </c>
      <c r="O98" s="38">
        <f t="shared" ref="O98" si="173">N98+N98*O99</f>
        <v>52.981854092571602</v>
      </c>
      <c r="P98" s="38">
        <f t="shared" ref="P98" si="174">O98+O98*P99</f>
        <v>55.445510307876184</v>
      </c>
      <c r="Q98" s="38">
        <f t="shared" ref="Q98" si="175">P98+P98*Q99</f>
        <v>58.095805700592663</v>
      </c>
      <c r="R98" s="38">
        <f t="shared" ref="R98" si="176">Q98+Q98*R99</f>
        <v>60.919261857641466</v>
      </c>
      <c r="S98" s="38">
        <f t="shared" ref="S98" si="177">R98+R98*S99</f>
        <v>63.931719356501837</v>
      </c>
      <c r="T98" s="280">
        <f t="shared" ref="T98" si="178">(I98/D98)^(1/5)-1</f>
        <v>0.20356674422620835</v>
      </c>
      <c r="U98" s="280">
        <f t="shared" ref="U98" si="179">(S98/J98)^(1/9)-1</f>
        <v>4.4655021720259702E-2</v>
      </c>
    </row>
    <row r="99" spans="1:21">
      <c r="A99" s="99" t="s">
        <v>41</v>
      </c>
      <c r="B99" s="99" t="s">
        <v>37</v>
      </c>
      <c r="C99" s="139" t="s">
        <v>211</v>
      </c>
      <c r="D99" s="37"/>
      <c r="E99" s="37">
        <f>E98/D98-1</f>
        <v>0.40030171384320856</v>
      </c>
      <c r="F99" s="37">
        <f>F98/E98-1</f>
        <v>0.15351541218097053</v>
      </c>
      <c r="G99" s="37">
        <f t="shared" ref="G99" si="180">G98/F98-1</f>
        <v>0.57875429672090317</v>
      </c>
      <c r="H99" s="37">
        <f t="shared" ref="H99" si="181">H98/G98-1</f>
        <v>-1.1968194514445307E-2</v>
      </c>
      <c r="I99" s="37">
        <v>-0.25</v>
      </c>
      <c r="J99" s="37">
        <v>3.7500000000000089E-2</v>
      </c>
      <c r="K99" s="37">
        <v>3.8899999999999997E-2</v>
      </c>
      <c r="L99" s="37">
        <v>0.04</v>
      </c>
      <c r="M99" s="37">
        <v>4.2200000000000001E-2</v>
      </c>
      <c r="N99" s="37">
        <v>4.3400000000000001E-2</v>
      </c>
      <c r="O99" s="37">
        <v>4.5100000000000001E-2</v>
      </c>
      <c r="P99" s="37">
        <v>4.65E-2</v>
      </c>
      <c r="Q99" s="37">
        <v>4.7800000000000002E-2</v>
      </c>
      <c r="R99" s="37">
        <v>4.8599999999999997E-2</v>
      </c>
      <c r="S99" s="37">
        <v>4.9450000000000001E-2</v>
      </c>
    </row>
    <row r="100" spans="1:21" ht="13.5" thickBot="1">
      <c r="A100" s="99" t="s">
        <v>41</v>
      </c>
      <c r="B100" s="99" t="s">
        <v>37</v>
      </c>
      <c r="C100" s="140" t="s">
        <v>212</v>
      </c>
      <c r="D100" s="54">
        <f>D93-D98</f>
        <v>-9.4672590000000021</v>
      </c>
      <c r="E100" s="54">
        <f t="shared" ref="E100:S100" si="182">E93-E98</f>
        <v>-15.559131000000004</v>
      </c>
      <c r="F100" s="54">
        <f t="shared" si="182"/>
        <v>-18.709063</v>
      </c>
      <c r="G100" s="54">
        <f t="shared" si="182"/>
        <v>-17.993384999999996</v>
      </c>
      <c r="H100" s="54">
        <f t="shared" si="182"/>
        <v>-17.030800000000006</v>
      </c>
      <c r="I100" s="54">
        <f t="shared" si="182"/>
        <v>-19.508400000000009</v>
      </c>
      <c r="J100" s="54">
        <f t="shared" si="182"/>
        <v>-19.243965000000014</v>
      </c>
      <c r="K100" s="54">
        <f t="shared" si="182"/>
        <v>-19.866420838500012</v>
      </c>
      <c r="L100" s="54">
        <f t="shared" si="182"/>
        <v>-21.659477672040012</v>
      </c>
      <c r="M100" s="54">
        <f t="shared" si="182"/>
        <v>-22.986819629800102</v>
      </c>
      <c r="N100" s="54">
        <f t="shared" si="182"/>
        <v>-25.095487601733424</v>
      </c>
      <c r="O100" s="54">
        <f t="shared" si="182"/>
        <v>-25.781854092571603</v>
      </c>
      <c r="P100" s="54">
        <f t="shared" si="182"/>
        <v>-28.245510307876184</v>
      </c>
      <c r="Q100" s="54">
        <f t="shared" si="182"/>
        <v>-29.935805700592663</v>
      </c>
      <c r="R100" s="54">
        <f t="shared" si="182"/>
        <v>-32.759261857641462</v>
      </c>
      <c r="S100" s="54">
        <f t="shared" si="182"/>
        <v>-35.131719356501833</v>
      </c>
    </row>
    <row r="101" spans="1:21">
      <c r="A101" s="99" t="s">
        <v>41</v>
      </c>
      <c r="B101" s="99" t="s">
        <v>44</v>
      </c>
      <c r="C101" s="137" t="s">
        <v>45</v>
      </c>
      <c r="D101" s="36">
        <f>' Capacity by Company'!D49</f>
        <v>40</v>
      </c>
      <c r="E101" s="36">
        <f>' Capacity by Company'!E49</f>
        <v>40</v>
      </c>
      <c r="F101" s="36">
        <f>' Capacity by Company'!F49</f>
        <v>40</v>
      </c>
      <c r="G101" s="36">
        <f>' Capacity by Company'!G49</f>
        <v>40</v>
      </c>
      <c r="H101" s="36">
        <f>' Capacity by Company'!H49</f>
        <v>40</v>
      </c>
      <c r="I101" s="36">
        <f>' Capacity by Company'!I49</f>
        <v>40</v>
      </c>
      <c r="J101" s="36">
        <f>' Capacity by Company'!J49</f>
        <v>40</v>
      </c>
      <c r="K101" s="36">
        <f>' Capacity by Company'!K49</f>
        <v>40</v>
      </c>
      <c r="L101" s="36">
        <f>' Capacity by Company'!L49</f>
        <v>40</v>
      </c>
      <c r="M101" s="36">
        <f>' Capacity by Company'!M49</f>
        <v>40</v>
      </c>
      <c r="N101" s="36">
        <f>' Capacity by Company'!N49</f>
        <v>40</v>
      </c>
      <c r="O101" s="36">
        <f>' Capacity by Company'!O49</f>
        <v>40</v>
      </c>
      <c r="P101" s="36">
        <f>' Capacity by Company'!P49</f>
        <v>40</v>
      </c>
      <c r="Q101" s="36">
        <f>' Capacity by Company'!Q49</f>
        <v>40</v>
      </c>
      <c r="R101" s="36">
        <f>' Capacity by Company'!R49</f>
        <v>40</v>
      </c>
      <c r="S101" s="36">
        <f>' Capacity by Company'!S49</f>
        <v>40</v>
      </c>
    </row>
    <row r="102" spans="1:21">
      <c r="A102" s="99" t="s">
        <v>41</v>
      </c>
      <c r="B102" s="99" t="s">
        <v>44</v>
      </c>
      <c r="C102" s="137" t="s">
        <v>46</v>
      </c>
      <c r="D102" s="38">
        <f>'Production by Company'!D50</f>
        <v>28.619999999999997</v>
      </c>
      <c r="E102" s="38">
        <f>'Production by Company'!E50</f>
        <v>29.04</v>
      </c>
      <c r="F102" s="38">
        <f>'Production by Company'!F50</f>
        <v>29.334000000000003</v>
      </c>
      <c r="G102" s="38">
        <f>'Production by Company'!G50</f>
        <v>30.6</v>
      </c>
      <c r="H102" s="38">
        <f>'Production by Company'!H50</f>
        <v>31.422000000000001</v>
      </c>
      <c r="I102" s="38">
        <f>'Production by Company'!I50</f>
        <v>28</v>
      </c>
      <c r="J102" s="38">
        <f>'Production by Company'!J50</f>
        <v>29.6</v>
      </c>
      <c r="K102" s="38">
        <f>'Production by Company'!K50</f>
        <v>30.6</v>
      </c>
      <c r="L102" s="38">
        <f>'Production by Company'!L50</f>
        <v>30.6</v>
      </c>
      <c r="M102" s="38">
        <f>'Production by Company'!M50</f>
        <v>31.6</v>
      </c>
      <c r="N102" s="38">
        <f>'Production by Company'!N50</f>
        <v>31.6</v>
      </c>
      <c r="O102" s="38">
        <f>'Production by Company'!O50</f>
        <v>33</v>
      </c>
      <c r="P102" s="38">
        <f>'Production by Company'!P50</f>
        <v>33</v>
      </c>
      <c r="Q102" s="38">
        <f>'Production by Company'!Q50</f>
        <v>34</v>
      </c>
      <c r="R102" s="38">
        <f>'Production by Company'!R50</f>
        <v>34</v>
      </c>
      <c r="S102" s="38">
        <f>'Production by Company'!S50</f>
        <v>35</v>
      </c>
    </row>
    <row r="103" spans="1:21">
      <c r="A103" s="99" t="s">
        <v>41</v>
      </c>
      <c r="B103" s="99" t="s">
        <v>44</v>
      </c>
      <c r="C103" s="137" t="s">
        <v>47</v>
      </c>
      <c r="D103" s="37">
        <f t="shared" ref="D103:S103" si="183">(D102/D101)</f>
        <v>0.71549999999999991</v>
      </c>
      <c r="E103" s="37">
        <f t="shared" si="183"/>
        <v>0.72599999999999998</v>
      </c>
      <c r="F103" s="37">
        <f t="shared" si="183"/>
        <v>0.73335000000000006</v>
      </c>
      <c r="G103" s="37">
        <f t="shared" si="183"/>
        <v>0.76500000000000001</v>
      </c>
      <c r="H103" s="37">
        <f t="shared" si="183"/>
        <v>0.78554999999999997</v>
      </c>
      <c r="I103" s="37">
        <f t="shared" si="183"/>
        <v>0.7</v>
      </c>
      <c r="J103" s="37">
        <f t="shared" si="183"/>
        <v>0.74</v>
      </c>
      <c r="K103" s="37">
        <f t="shared" si="183"/>
        <v>0.76500000000000001</v>
      </c>
      <c r="L103" s="37">
        <f t="shared" si="183"/>
        <v>0.76500000000000001</v>
      </c>
      <c r="M103" s="37">
        <f t="shared" si="183"/>
        <v>0.79</v>
      </c>
      <c r="N103" s="37">
        <f t="shared" si="183"/>
        <v>0.79</v>
      </c>
      <c r="O103" s="37">
        <f t="shared" si="183"/>
        <v>0.82499999999999996</v>
      </c>
      <c r="P103" s="37">
        <f t="shared" si="183"/>
        <v>0.82499999999999996</v>
      </c>
      <c r="Q103" s="37">
        <f t="shared" si="183"/>
        <v>0.85</v>
      </c>
      <c r="R103" s="37">
        <f t="shared" si="183"/>
        <v>0.85</v>
      </c>
      <c r="S103" s="37">
        <f t="shared" si="183"/>
        <v>0.875</v>
      </c>
    </row>
    <row r="104" spans="1:21">
      <c r="A104" s="99" t="s">
        <v>41</v>
      </c>
      <c r="B104" s="99" t="s">
        <v>44</v>
      </c>
      <c r="C104" s="137" t="s">
        <v>48</v>
      </c>
      <c r="D104" s="138">
        <f>'Foreign Trade'!I12</f>
        <v>67.281706</v>
      </c>
      <c r="E104" s="138">
        <f>'Foreign Trade'!J12</f>
        <v>70.495164000000003</v>
      </c>
      <c r="F104" s="138">
        <f>'Foreign Trade'!K12</f>
        <v>73.933897000000002</v>
      </c>
      <c r="G104" s="138">
        <f>'Foreign Trade'!L12</f>
        <v>65.893585000000002</v>
      </c>
      <c r="H104" s="138">
        <f>'Foreign Trade'!M12</f>
        <v>64.578423999999998</v>
      </c>
      <c r="I104" s="138">
        <v>58.15</v>
      </c>
      <c r="J104" s="51"/>
      <c r="K104" s="51"/>
      <c r="L104" s="51"/>
      <c r="M104" s="51"/>
      <c r="N104" s="51"/>
      <c r="O104" s="51"/>
      <c r="P104" s="51"/>
      <c r="Q104" s="51"/>
      <c r="R104" s="51"/>
      <c r="S104" s="52"/>
    </row>
    <row r="105" spans="1:21">
      <c r="A105" s="99" t="s">
        <v>41</v>
      </c>
      <c r="B105" s="99" t="s">
        <v>44</v>
      </c>
      <c r="C105" s="137" t="s">
        <v>49</v>
      </c>
      <c r="D105" s="138">
        <f>'Foreign Trade'!AI12</f>
        <v>38.238917999999998</v>
      </c>
      <c r="E105" s="138">
        <f>'Foreign Trade'!AJ12</f>
        <v>41.388753999999999</v>
      </c>
      <c r="F105" s="138">
        <f>'Foreign Trade'!AK12</f>
        <v>42.939315999999998</v>
      </c>
      <c r="G105" s="138">
        <f>'Foreign Trade'!AL12</f>
        <v>39.257897999999997</v>
      </c>
      <c r="H105" s="138">
        <f>'Foreign Trade'!AM12</f>
        <v>35.008603000000001</v>
      </c>
      <c r="I105" s="138">
        <v>37.159999999999997</v>
      </c>
      <c r="J105" s="51"/>
      <c r="K105" s="51"/>
      <c r="L105" s="51"/>
      <c r="M105" s="51"/>
      <c r="N105" s="51"/>
      <c r="O105" s="51"/>
      <c r="P105" s="51"/>
      <c r="Q105" s="51"/>
      <c r="R105" s="51"/>
      <c r="S105" s="52"/>
    </row>
    <row r="106" spans="1:21">
      <c r="A106" s="99" t="s">
        <v>41</v>
      </c>
      <c r="B106" s="99" t="s">
        <v>44</v>
      </c>
      <c r="C106" s="137" t="s">
        <v>25</v>
      </c>
      <c r="D106" s="38">
        <f>2%*D102</f>
        <v>0.57239999999999991</v>
      </c>
      <c r="E106" s="38">
        <f t="shared" ref="E106:S106" si="184">2%*E102</f>
        <v>0.58079999999999998</v>
      </c>
      <c r="F106" s="38">
        <f t="shared" si="184"/>
        <v>0.58668000000000009</v>
      </c>
      <c r="G106" s="38">
        <f t="shared" si="184"/>
        <v>0.61199999999999999</v>
      </c>
      <c r="H106" s="38">
        <f t="shared" si="184"/>
        <v>0.62844</v>
      </c>
      <c r="I106" s="38">
        <f t="shared" si="184"/>
        <v>0.56000000000000005</v>
      </c>
      <c r="J106" s="38">
        <f t="shared" si="184"/>
        <v>0.59200000000000008</v>
      </c>
      <c r="K106" s="38">
        <f t="shared" si="184"/>
        <v>0.61199999999999999</v>
      </c>
      <c r="L106" s="38">
        <f t="shared" si="184"/>
        <v>0.61199999999999999</v>
      </c>
      <c r="M106" s="38">
        <f t="shared" si="184"/>
        <v>0.63200000000000001</v>
      </c>
      <c r="N106" s="38">
        <f t="shared" si="184"/>
        <v>0.63200000000000001</v>
      </c>
      <c r="O106" s="38">
        <f t="shared" si="184"/>
        <v>0.66</v>
      </c>
      <c r="P106" s="38">
        <f t="shared" si="184"/>
        <v>0.66</v>
      </c>
      <c r="Q106" s="38">
        <f t="shared" si="184"/>
        <v>0.68</v>
      </c>
      <c r="R106" s="38">
        <f t="shared" si="184"/>
        <v>0.68</v>
      </c>
      <c r="S106" s="38">
        <f t="shared" si="184"/>
        <v>0.70000000000000007</v>
      </c>
    </row>
    <row r="107" spans="1:21">
      <c r="A107" s="99" t="s">
        <v>41</v>
      </c>
      <c r="B107" s="99" t="s">
        <v>44</v>
      </c>
      <c r="C107" s="137" t="s">
        <v>50</v>
      </c>
      <c r="D107" s="38">
        <f>D102+D104-D105-D106</f>
        <v>57.09038799999999</v>
      </c>
      <c r="E107" s="38">
        <f t="shared" ref="E107" si="185">E102+E104-E105-E106</f>
        <v>57.565610000000007</v>
      </c>
      <c r="F107" s="38">
        <f t="shared" ref="F107" si="186">F102+F104-F105-F106</f>
        <v>59.741901000000006</v>
      </c>
      <c r="G107" s="38">
        <f t="shared" ref="G107" si="187">G102+G104-G105-G106</f>
        <v>56.623686999999997</v>
      </c>
      <c r="H107" s="38">
        <f t="shared" ref="H107:I107" si="188">H102+H104-H105-H106</f>
        <v>60.363380999999997</v>
      </c>
      <c r="I107" s="38">
        <f t="shared" si="188"/>
        <v>48.430000000000007</v>
      </c>
      <c r="J107" s="38">
        <f>I107+I107*J108</f>
        <v>50.076620000000005</v>
      </c>
      <c r="K107" s="38">
        <f t="shared" ref="K107" si="189">J107+J107*K108</f>
        <v>51.929454940000007</v>
      </c>
      <c r="L107" s="38">
        <f t="shared" ref="L107" si="190">K107+K107*L108</f>
        <v>54.058562592540007</v>
      </c>
      <c r="M107" s="38">
        <f t="shared" ref="M107" si="191">L107+L107*M108</f>
        <v>56.383080784019228</v>
      </c>
      <c r="N107" s="38">
        <f t="shared" ref="N107" si="192">M107+M107*N108</f>
        <v>58.869574646594472</v>
      </c>
      <c r="O107" s="38">
        <f t="shared" ref="O107" si="193">N107+N107*O108</f>
        <v>61.55402725047918</v>
      </c>
      <c r="P107" s="38">
        <f t="shared" ref="P107" si="194">O107+O107*P108</f>
        <v>64.459377336701792</v>
      </c>
      <c r="Q107" s="38">
        <f t="shared" ref="Q107" si="195">P107+P107*Q108</f>
        <v>67.604994950732845</v>
      </c>
      <c r="R107" s="38">
        <f t="shared" ref="R107" si="196">Q107+Q107*R108</f>
        <v>70.964963199784265</v>
      </c>
      <c r="S107" s="38">
        <f t="shared" ref="S107" si="197">R107+R107*S108</f>
        <v>74.413860411293783</v>
      </c>
      <c r="T107" s="280">
        <f t="shared" ref="T107" si="198">(I107/D107)^(1/5)-1</f>
        <v>-3.2367838104451319E-2</v>
      </c>
      <c r="U107" s="280">
        <f t="shared" ref="U107" si="199">(S107/J107)^(1/9)-1</f>
        <v>4.4992571131450498E-2</v>
      </c>
    </row>
    <row r="108" spans="1:21">
      <c r="A108" s="99" t="s">
        <v>41</v>
      </c>
      <c r="B108" s="99" t="s">
        <v>44</v>
      </c>
      <c r="C108" s="139" t="s">
        <v>211</v>
      </c>
      <c r="D108" s="37"/>
      <c r="E108" s="37">
        <f>E107/D107-1</f>
        <v>8.32402820593936E-3</v>
      </c>
      <c r="F108" s="37">
        <f>F107/E107-1</f>
        <v>3.7805401523583138E-2</v>
      </c>
      <c r="G108" s="37">
        <f t="shared" ref="G108" si="200">G107/F107-1</f>
        <v>-5.2194756909392792E-2</v>
      </c>
      <c r="H108" s="37">
        <f t="shared" ref="H108" si="201">H107/G107-1</f>
        <v>6.6044692568324015E-2</v>
      </c>
      <c r="I108" s="37">
        <v>-0.3</v>
      </c>
      <c r="J108" s="37">
        <v>3.4000000000000002E-2</v>
      </c>
      <c r="K108" s="37">
        <v>3.6999999999999998E-2</v>
      </c>
      <c r="L108" s="37">
        <v>4.1000000000000002E-2</v>
      </c>
      <c r="M108" s="37">
        <v>4.2999999999999997E-2</v>
      </c>
      <c r="N108" s="37">
        <v>4.41E-2</v>
      </c>
      <c r="O108" s="37">
        <v>4.5600000000000002E-2</v>
      </c>
      <c r="P108" s="37">
        <v>4.7199999999999999E-2</v>
      </c>
      <c r="Q108" s="37">
        <v>4.8800000000000003E-2</v>
      </c>
      <c r="R108" s="37">
        <v>4.9700000000000001E-2</v>
      </c>
      <c r="S108" s="37">
        <v>4.8599999999999997E-2</v>
      </c>
    </row>
    <row r="109" spans="1:21" ht="13.5" thickBot="1">
      <c r="A109" s="99" t="s">
        <v>41</v>
      </c>
      <c r="B109" s="99" t="s">
        <v>44</v>
      </c>
      <c r="C109" s="140" t="s">
        <v>212</v>
      </c>
      <c r="D109" s="54">
        <f>D102-D107</f>
        <v>-28.470387999999993</v>
      </c>
      <c r="E109" s="54">
        <f t="shared" ref="E109:S109" si="202">E102-E107</f>
        <v>-28.525610000000007</v>
      </c>
      <c r="F109" s="54">
        <f t="shared" si="202"/>
        <v>-30.407901000000003</v>
      </c>
      <c r="G109" s="54">
        <f t="shared" si="202"/>
        <v>-26.023686999999995</v>
      </c>
      <c r="H109" s="54">
        <f t="shared" si="202"/>
        <v>-28.941380999999996</v>
      </c>
      <c r="I109" s="54">
        <f t="shared" si="202"/>
        <v>-20.430000000000007</v>
      </c>
      <c r="J109" s="54">
        <f t="shared" si="202"/>
        <v>-20.476620000000004</v>
      </c>
      <c r="K109" s="54">
        <f t="shared" si="202"/>
        <v>-21.329454940000005</v>
      </c>
      <c r="L109" s="54">
        <f t="shared" si="202"/>
        <v>-23.458562592540005</v>
      </c>
      <c r="M109" s="54">
        <f t="shared" si="202"/>
        <v>-24.783080784019226</v>
      </c>
      <c r="N109" s="54">
        <f t="shared" si="202"/>
        <v>-27.269574646594471</v>
      </c>
      <c r="O109" s="54">
        <f t="shared" si="202"/>
        <v>-28.55402725047918</v>
      </c>
      <c r="P109" s="54">
        <f t="shared" si="202"/>
        <v>-31.459377336701792</v>
      </c>
      <c r="Q109" s="54">
        <f t="shared" si="202"/>
        <v>-33.604994950732845</v>
      </c>
      <c r="R109" s="54">
        <f t="shared" si="202"/>
        <v>-36.964963199784265</v>
      </c>
      <c r="S109" s="54">
        <f t="shared" si="202"/>
        <v>-39.413860411293783</v>
      </c>
    </row>
    <row r="110" spans="1:21">
      <c r="A110" s="99" t="s">
        <v>41</v>
      </c>
      <c r="B110" s="99" t="s">
        <v>113</v>
      </c>
      <c r="C110" s="137" t="s">
        <v>45</v>
      </c>
      <c r="D110" s="36">
        <f>' Capacity by Company'!D51</f>
        <v>50</v>
      </c>
      <c r="E110" s="36">
        <f>' Capacity by Company'!E51</f>
        <v>50</v>
      </c>
      <c r="F110" s="36">
        <f>' Capacity by Company'!F51</f>
        <v>50</v>
      </c>
      <c r="G110" s="36">
        <f>' Capacity by Company'!G51</f>
        <v>120</v>
      </c>
      <c r="H110" s="36">
        <f>' Capacity by Company'!H51</f>
        <v>120</v>
      </c>
      <c r="I110" s="36">
        <f>' Capacity by Company'!I51</f>
        <v>120</v>
      </c>
      <c r="J110" s="36">
        <f>' Capacity by Company'!J51</f>
        <v>120</v>
      </c>
      <c r="K110" s="36">
        <f>' Capacity by Company'!K51</f>
        <v>120</v>
      </c>
      <c r="L110" s="36">
        <f>' Capacity by Company'!L51</f>
        <v>120</v>
      </c>
      <c r="M110" s="36">
        <f>' Capacity by Company'!M51</f>
        <v>120</v>
      </c>
      <c r="N110" s="36">
        <f>' Capacity by Company'!N51</f>
        <v>120</v>
      </c>
      <c r="O110" s="36">
        <f>' Capacity by Company'!O51</f>
        <v>120</v>
      </c>
      <c r="P110" s="36">
        <f>' Capacity by Company'!P51</f>
        <v>120</v>
      </c>
      <c r="Q110" s="36">
        <f>' Capacity by Company'!Q51</f>
        <v>120</v>
      </c>
      <c r="R110" s="36">
        <f>' Capacity by Company'!R51</f>
        <v>120</v>
      </c>
      <c r="S110" s="36">
        <f>' Capacity by Company'!S51</f>
        <v>120</v>
      </c>
    </row>
    <row r="111" spans="1:21">
      <c r="A111" s="99" t="s">
        <v>41</v>
      </c>
      <c r="B111" s="99" t="s">
        <v>113</v>
      </c>
      <c r="C111" s="137" t="s">
        <v>46</v>
      </c>
      <c r="D111" s="38">
        <f>'Production by Company'!D52</f>
        <v>37</v>
      </c>
      <c r="E111" s="38">
        <f>'Production by Company'!E52</f>
        <v>37.5</v>
      </c>
      <c r="F111" s="38">
        <f>'Production by Company'!F52</f>
        <v>38.11</v>
      </c>
      <c r="G111" s="38">
        <f>'Production by Company'!G52</f>
        <v>91.89</v>
      </c>
      <c r="H111" s="38">
        <f>'Production by Company'!H52</f>
        <v>90.800000000000011</v>
      </c>
      <c r="I111" s="38">
        <f>'Production by Company'!I52</f>
        <v>73.200000000000017</v>
      </c>
      <c r="J111" s="38">
        <f>'Production by Company'!J52</f>
        <v>78.000000000000014</v>
      </c>
      <c r="K111" s="38">
        <f>'Production by Company'!K52</f>
        <v>81.600000000000009</v>
      </c>
      <c r="L111" s="38">
        <f>'Production by Company'!L52</f>
        <v>81.600000000000009</v>
      </c>
      <c r="M111" s="38">
        <f>'Production by Company'!M52</f>
        <v>84</v>
      </c>
      <c r="N111" s="38">
        <f>'Production by Company'!N52</f>
        <v>84</v>
      </c>
      <c r="O111" s="38">
        <f>'Production by Company'!O52</f>
        <v>86.399999999999991</v>
      </c>
      <c r="P111" s="38">
        <f>'Production by Company'!P52</f>
        <v>86.399999999999991</v>
      </c>
      <c r="Q111" s="38">
        <f>'Production by Company'!Q52</f>
        <v>90</v>
      </c>
      <c r="R111" s="38">
        <f>'Production by Company'!R52</f>
        <v>90</v>
      </c>
      <c r="S111" s="38">
        <f>'Production by Company'!S52</f>
        <v>96</v>
      </c>
    </row>
    <row r="112" spans="1:21">
      <c r="A112" s="99" t="s">
        <v>41</v>
      </c>
      <c r="B112" s="99" t="s">
        <v>113</v>
      </c>
      <c r="C112" s="137" t="s">
        <v>47</v>
      </c>
      <c r="D112" s="37">
        <f t="shared" ref="D112:S112" si="203">(D111/D110)</f>
        <v>0.74</v>
      </c>
      <c r="E112" s="37">
        <f t="shared" si="203"/>
        <v>0.75</v>
      </c>
      <c r="F112" s="37">
        <f t="shared" si="203"/>
        <v>0.76219999999999999</v>
      </c>
      <c r="G112" s="37">
        <f t="shared" si="203"/>
        <v>0.76575000000000004</v>
      </c>
      <c r="H112" s="37">
        <f t="shared" si="203"/>
        <v>0.75666666666666671</v>
      </c>
      <c r="I112" s="37">
        <f t="shared" si="203"/>
        <v>0.6100000000000001</v>
      </c>
      <c r="J112" s="37">
        <f t="shared" si="203"/>
        <v>0.65000000000000013</v>
      </c>
      <c r="K112" s="37">
        <f t="shared" si="203"/>
        <v>0.68</v>
      </c>
      <c r="L112" s="37">
        <f t="shared" si="203"/>
        <v>0.68</v>
      </c>
      <c r="M112" s="37">
        <f t="shared" si="203"/>
        <v>0.7</v>
      </c>
      <c r="N112" s="37">
        <f t="shared" si="203"/>
        <v>0.7</v>
      </c>
      <c r="O112" s="37">
        <f t="shared" si="203"/>
        <v>0.72</v>
      </c>
      <c r="P112" s="37">
        <f t="shared" si="203"/>
        <v>0.72</v>
      </c>
      <c r="Q112" s="37">
        <f t="shared" si="203"/>
        <v>0.75</v>
      </c>
      <c r="R112" s="37">
        <f t="shared" si="203"/>
        <v>0.75</v>
      </c>
      <c r="S112" s="37">
        <f t="shared" si="203"/>
        <v>0.8</v>
      </c>
    </row>
    <row r="113" spans="1:21">
      <c r="A113" s="99" t="s">
        <v>41</v>
      </c>
      <c r="B113" s="99" t="s">
        <v>113</v>
      </c>
      <c r="C113" s="137" t="s">
        <v>48</v>
      </c>
      <c r="D113" s="138">
        <f>'Foreign Trade'!I13</f>
        <v>12.767426</v>
      </c>
      <c r="E113" s="138">
        <f>'Foreign Trade'!J13</f>
        <v>12.937746000000001</v>
      </c>
      <c r="F113" s="138">
        <f>'Foreign Trade'!K13</f>
        <v>13.418002</v>
      </c>
      <c r="G113" s="138">
        <f>'Foreign Trade'!L13</f>
        <v>13.741564</v>
      </c>
      <c r="H113" s="138">
        <f>'Foreign Trade'!M13</f>
        <v>16.462824000000001</v>
      </c>
      <c r="I113" s="138">
        <v>11.95</v>
      </c>
      <c r="J113" s="51"/>
      <c r="K113" s="51"/>
      <c r="L113" s="51"/>
      <c r="M113" s="51"/>
      <c r="N113" s="51"/>
      <c r="O113" s="51"/>
      <c r="P113" s="51"/>
      <c r="Q113" s="51"/>
      <c r="R113" s="51"/>
      <c r="S113" s="52"/>
    </row>
    <row r="114" spans="1:21">
      <c r="A114" s="99" t="s">
        <v>41</v>
      </c>
      <c r="B114" s="99" t="s">
        <v>113</v>
      </c>
      <c r="C114" s="137" t="s">
        <v>49</v>
      </c>
      <c r="D114" s="138">
        <f>'Foreign Trade'!AI13</f>
        <v>56.002324999999999</v>
      </c>
      <c r="E114" s="138">
        <f>'Foreign Trade'!AJ13</f>
        <v>53.379472999999997</v>
      </c>
      <c r="F114" s="138">
        <f>'Foreign Trade'!AK13</f>
        <v>58.173380000000002</v>
      </c>
      <c r="G114" s="138">
        <f>'Foreign Trade'!AL13</f>
        <v>63.205182999999998</v>
      </c>
      <c r="H114" s="138">
        <f>'Foreign Trade'!AM13</f>
        <v>55.960219000000002</v>
      </c>
      <c r="I114" s="138">
        <v>44.07</v>
      </c>
      <c r="J114" s="51"/>
      <c r="K114" s="51"/>
      <c r="L114" s="51"/>
      <c r="M114" s="51"/>
      <c r="N114" s="51"/>
      <c r="O114" s="51"/>
      <c r="P114" s="51"/>
      <c r="Q114" s="51"/>
      <c r="R114" s="51"/>
      <c r="S114" s="52"/>
    </row>
    <row r="115" spans="1:21">
      <c r="A115" s="99" t="s">
        <v>41</v>
      </c>
      <c r="B115" s="99" t="s">
        <v>113</v>
      </c>
      <c r="C115" s="137" t="s">
        <v>25</v>
      </c>
      <c r="D115" s="38">
        <f>2%*D111</f>
        <v>0.74</v>
      </c>
      <c r="E115" s="38">
        <f t="shared" ref="E115:S115" si="204">2%*E111</f>
        <v>0.75</v>
      </c>
      <c r="F115" s="38">
        <f t="shared" si="204"/>
        <v>0.76219999999999999</v>
      </c>
      <c r="G115" s="38">
        <f t="shared" si="204"/>
        <v>1.8378000000000001</v>
      </c>
      <c r="H115" s="38">
        <f t="shared" si="204"/>
        <v>1.8160000000000003</v>
      </c>
      <c r="I115" s="38">
        <f t="shared" si="204"/>
        <v>1.4640000000000004</v>
      </c>
      <c r="J115" s="38">
        <f t="shared" si="204"/>
        <v>1.5600000000000003</v>
      </c>
      <c r="K115" s="38">
        <f t="shared" si="204"/>
        <v>1.6320000000000001</v>
      </c>
      <c r="L115" s="38">
        <f t="shared" si="204"/>
        <v>1.6320000000000001</v>
      </c>
      <c r="M115" s="38">
        <f t="shared" si="204"/>
        <v>1.68</v>
      </c>
      <c r="N115" s="38">
        <f t="shared" si="204"/>
        <v>1.68</v>
      </c>
      <c r="O115" s="38">
        <f t="shared" si="204"/>
        <v>1.7279999999999998</v>
      </c>
      <c r="P115" s="38">
        <f t="shared" si="204"/>
        <v>1.7279999999999998</v>
      </c>
      <c r="Q115" s="38">
        <f t="shared" si="204"/>
        <v>1.8</v>
      </c>
      <c r="R115" s="38">
        <f t="shared" si="204"/>
        <v>1.8</v>
      </c>
      <c r="S115" s="38">
        <f t="shared" si="204"/>
        <v>1.92</v>
      </c>
    </row>
    <row r="116" spans="1:21">
      <c r="A116" s="99" t="s">
        <v>41</v>
      </c>
      <c r="B116" s="99" t="s">
        <v>113</v>
      </c>
      <c r="C116" s="137" t="s">
        <v>50</v>
      </c>
      <c r="D116" s="38">
        <f>D111+D113-D114-D115</f>
        <v>-6.9748989999999988</v>
      </c>
      <c r="E116" s="38">
        <f t="shared" ref="E116" si="205">E111+E113-E114-E115</f>
        <v>-3.6917269999999931</v>
      </c>
      <c r="F116" s="38">
        <f t="shared" ref="F116" si="206">F111+F113-F114-F115</f>
        <v>-7.4075780000000009</v>
      </c>
      <c r="G116" s="38">
        <f t="shared" ref="G116" si="207">G111+G113-G114-G115</f>
        <v>40.588580999999998</v>
      </c>
      <c r="H116" s="38">
        <f>H111+H113-H114-H115</f>
        <v>49.486605000000004</v>
      </c>
      <c r="I116" s="38">
        <f t="shared" ref="I116" si="208">I111+I113-I114-I115</f>
        <v>39.616000000000021</v>
      </c>
      <c r="J116" s="38">
        <f>I116+I116*J117</f>
        <v>41.24421760000002</v>
      </c>
      <c r="K116" s="38">
        <f t="shared" ref="K116:S116" si="209">J116+J116*K117</f>
        <v>43.124953922560024</v>
      </c>
      <c r="L116" s="38">
        <f t="shared" si="209"/>
        <v>45.147514261528087</v>
      </c>
      <c r="M116" s="38">
        <f t="shared" si="209"/>
        <v>47.323624448933742</v>
      </c>
      <c r="N116" s="38">
        <f t="shared" si="209"/>
        <v>49.467384636470442</v>
      </c>
      <c r="O116" s="38">
        <f t="shared" si="209"/>
        <v>51.545014791202199</v>
      </c>
      <c r="P116" s="38">
        <f t="shared" si="209"/>
        <v>53.776913931661255</v>
      </c>
      <c r="Q116" s="38">
        <f t="shared" si="209"/>
        <v>56.196875058586009</v>
      </c>
      <c r="R116" s="38">
        <f t="shared" si="209"/>
        <v>59.062915686573895</v>
      </c>
      <c r="S116" s="38">
        <f t="shared" si="209"/>
        <v>62.145999885413055</v>
      </c>
      <c r="T116" s="288">
        <f t="shared" ref="T116" si="210">(I116/D116)^(1/5)-1</f>
        <v>-2.415358768993201</v>
      </c>
      <c r="U116" s="288">
        <f t="shared" ref="U116" si="211">(S116/J116)^(1/9)-1</f>
        <v>4.6606302348672246E-2</v>
      </c>
    </row>
    <row r="117" spans="1:21">
      <c r="A117" s="99" t="s">
        <v>41</v>
      </c>
      <c r="B117" s="99" t="s">
        <v>113</v>
      </c>
      <c r="C117" s="139" t="s">
        <v>211</v>
      </c>
      <c r="D117" s="37"/>
      <c r="E117" s="37">
        <f>E116/D116-1</f>
        <v>-0.47071247913410741</v>
      </c>
      <c r="F117" s="37">
        <f>F116/E116-1</f>
        <v>1.0065346110370608</v>
      </c>
      <c r="G117" s="37">
        <f t="shared" ref="G117" si="212">G116/F116-1</f>
        <v>-6.479332245978374</v>
      </c>
      <c r="H117" s="37">
        <f t="shared" ref="H117" si="213">H116/G116-1</f>
        <v>0.21922481103737046</v>
      </c>
      <c r="I117" s="37">
        <v>7.1757772825203459E-2</v>
      </c>
      <c r="J117" s="37">
        <v>4.1099999999999998E-2</v>
      </c>
      <c r="K117" s="37">
        <v>4.5600000000000002E-2</v>
      </c>
      <c r="L117" s="37">
        <v>4.6899999999999997E-2</v>
      </c>
      <c r="M117" s="37">
        <v>4.82E-2</v>
      </c>
      <c r="N117" s="37">
        <v>4.53E-2</v>
      </c>
      <c r="O117" s="37">
        <v>4.2000000000000003E-2</v>
      </c>
      <c r="P117" s="37">
        <v>4.3299999999999998E-2</v>
      </c>
      <c r="Q117" s="37">
        <v>4.4999999999999998E-2</v>
      </c>
      <c r="R117" s="37">
        <v>5.0999999999999997E-2</v>
      </c>
      <c r="S117" s="37">
        <v>5.2200000000000003E-2</v>
      </c>
    </row>
    <row r="118" spans="1:21" ht="13.5" thickBot="1">
      <c r="A118" s="99" t="s">
        <v>41</v>
      </c>
      <c r="B118" s="99" t="s">
        <v>113</v>
      </c>
      <c r="C118" s="140" t="s">
        <v>212</v>
      </c>
      <c r="D118" s="54">
        <f>D111-D116</f>
        <v>43.974899000000001</v>
      </c>
      <c r="E118" s="54">
        <f t="shared" ref="E118:S118" si="214">E111-E116</f>
        <v>41.191726999999993</v>
      </c>
      <c r="F118" s="54">
        <f t="shared" si="214"/>
        <v>45.517578</v>
      </c>
      <c r="G118" s="54">
        <f t="shared" si="214"/>
        <v>51.301419000000003</v>
      </c>
      <c r="H118" s="54">
        <f t="shared" si="214"/>
        <v>41.313395000000007</v>
      </c>
      <c r="I118" s="54">
        <f t="shared" si="214"/>
        <v>33.583999999999996</v>
      </c>
      <c r="J118" s="54">
        <f t="shared" si="214"/>
        <v>36.755782399999994</v>
      </c>
      <c r="K118" s="54">
        <f t="shared" si="214"/>
        <v>38.475046077439984</v>
      </c>
      <c r="L118" s="54">
        <f t="shared" si="214"/>
        <v>36.452485738471921</v>
      </c>
      <c r="M118" s="54">
        <f t="shared" si="214"/>
        <v>36.676375551066258</v>
      </c>
      <c r="N118" s="54">
        <f t="shared" si="214"/>
        <v>34.532615363529558</v>
      </c>
      <c r="O118" s="54">
        <f t="shared" si="214"/>
        <v>34.854985208797792</v>
      </c>
      <c r="P118" s="54">
        <f t="shared" si="214"/>
        <v>32.623086068338736</v>
      </c>
      <c r="Q118" s="54">
        <f t="shared" si="214"/>
        <v>33.803124941413991</v>
      </c>
      <c r="R118" s="54">
        <f t="shared" si="214"/>
        <v>30.937084313426105</v>
      </c>
      <c r="S118" s="54">
        <f t="shared" si="214"/>
        <v>33.854000114586945</v>
      </c>
    </row>
    <row r="119" spans="1:21">
      <c r="A119" s="99" t="s">
        <v>41</v>
      </c>
      <c r="B119" s="99" t="s">
        <v>110</v>
      </c>
      <c r="C119" s="137" t="s">
        <v>45</v>
      </c>
      <c r="D119" s="36">
        <f>' Capacity by Company'!D53</f>
        <v>70</v>
      </c>
      <c r="E119" s="36">
        <f>' Capacity by Company'!E53</f>
        <v>70</v>
      </c>
      <c r="F119" s="36">
        <f>' Capacity by Company'!F53</f>
        <v>70</v>
      </c>
      <c r="G119" s="36">
        <f>' Capacity by Company'!G53</f>
        <v>100</v>
      </c>
      <c r="H119" s="36">
        <f>' Capacity by Company'!H53</f>
        <v>100</v>
      </c>
      <c r="I119" s="36">
        <f>' Capacity by Company'!I53</f>
        <v>100</v>
      </c>
      <c r="J119" s="36">
        <f>' Capacity by Company'!J53</f>
        <v>100</v>
      </c>
      <c r="K119" s="36">
        <f>' Capacity by Company'!K53</f>
        <v>100</v>
      </c>
      <c r="L119" s="36">
        <f>' Capacity by Company'!L53</f>
        <v>100</v>
      </c>
      <c r="M119" s="36">
        <f>' Capacity by Company'!M53</f>
        <v>100</v>
      </c>
      <c r="N119" s="36">
        <f>' Capacity by Company'!N53</f>
        <v>100</v>
      </c>
      <c r="O119" s="36">
        <f>' Capacity by Company'!O53</f>
        <v>100</v>
      </c>
      <c r="P119" s="36">
        <f>' Capacity by Company'!P53</f>
        <v>100</v>
      </c>
      <c r="Q119" s="36">
        <f>' Capacity by Company'!Q53</f>
        <v>100</v>
      </c>
      <c r="R119" s="36">
        <f>' Capacity by Company'!R53</f>
        <v>100</v>
      </c>
      <c r="S119" s="36">
        <f>' Capacity by Company'!S53</f>
        <v>100</v>
      </c>
    </row>
    <row r="120" spans="1:21">
      <c r="A120" s="99" t="s">
        <v>41</v>
      </c>
      <c r="B120" s="99" t="s">
        <v>110</v>
      </c>
      <c r="C120" s="137" t="s">
        <v>46</v>
      </c>
      <c r="D120" s="38">
        <f>'Production by Company'!D54</f>
        <v>49.699999999999996</v>
      </c>
      <c r="E120" s="38">
        <f>'Production by Company'!E54</f>
        <v>51.8</v>
      </c>
      <c r="F120" s="38">
        <f>'Production by Company'!F54</f>
        <v>54.6</v>
      </c>
      <c r="G120" s="38">
        <f>'Production by Company'!G54</f>
        <v>73</v>
      </c>
      <c r="H120" s="38">
        <f>'Production by Company'!H54</f>
        <v>75</v>
      </c>
      <c r="I120" s="38">
        <f>'Production by Company'!I54</f>
        <v>72.000000000000014</v>
      </c>
      <c r="J120" s="38">
        <f>'Production by Company'!J54</f>
        <v>80.2</v>
      </c>
      <c r="K120" s="38">
        <f>'Production by Company'!K54</f>
        <v>82</v>
      </c>
      <c r="L120" s="38">
        <f>'Production by Company'!L54</f>
        <v>82</v>
      </c>
      <c r="M120" s="38">
        <f>'Production by Company'!M54</f>
        <v>85</v>
      </c>
      <c r="N120" s="38">
        <f>'Production by Company'!N54</f>
        <v>85</v>
      </c>
      <c r="O120" s="38">
        <f>'Production by Company'!O54</f>
        <v>88</v>
      </c>
      <c r="P120" s="38">
        <f>'Production by Company'!P54</f>
        <v>88</v>
      </c>
      <c r="Q120" s="38">
        <f>'Production by Company'!Q54</f>
        <v>90</v>
      </c>
      <c r="R120" s="38">
        <f>'Production by Company'!R54</f>
        <v>90</v>
      </c>
      <c r="S120" s="38">
        <f>'Production by Company'!S54</f>
        <v>95</v>
      </c>
    </row>
    <row r="121" spans="1:21">
      <c r="A121" s="99" t="s">
        <v>41</v>
      </c>
      <c r="B121" s="99" t="s">
        <v>110</v>
      </c>
      <c r="C121" s="137" t="s">
        <v>47</v>
      </c>
      <c r="D121" s="37">
        <f t="shared" ref="D121:S121" si="215">(D120/D119)</f>
        <v>0.71</v>
      </c>
      <c r="E121" s="37">
        <f t="shared" si="215"/>
        <v>0.74</v>
      </c>
      <c r="F121" s="37">
        <f t="shared" si="215"/>
        <v>0.78</v>
      </c>
      <c r="G121" s="37">
        <f t="shared" si="215"/>
        <v>0.73</v>
      </c>
      <c r="H121" s="37">
        <f t="shared" si="215"/>
        <v>0.75</v>
      </c>
      <c r="I121" s="37">
        <f t="shared" si="215"/>
        <v>0.7200000000000002</v>
      </c>
      <c r="J121" s="37">
        <f t="shared" si="215"/>
        <v>0.80200000000000005</v>
      </c>
      <c r="K121" s="37">
        <f t="shared" si="215"/>
        <v>0.82</v>
      </c>
      <c r="L121" s="37">
        <f t="shared" si="215"/>
        <v>0.82</v>
      </c>
      <c r="M121" s="37">
        <f t="shared" si="215"/>
        <v>0.85</v>
      </c>
      <c r="N121" s="37">
        <f t="shared" si="215"/>
        <v>0.85</v>
      </c>
      <c r="O121" s="37">
        <f t="shared" si="215"/>
        <v>0.88</v>
      </c>
      <c r="P121" s="37">
        <f t="shared" si="215"/>
        <v>0.88</v>
      </c>
      <c r="Q121" s="37">
        <f t="shared" si="215"/>
        <v>0.9</v>
      </c>
      <c r="R121" s="37">
        <f t="shared" si="215"/>
        <v>0.9</v>
      </c>
      <c r="S121" s="37">
        <f t="shared" si="215"/>
        <v>0.95</v>
      </c>
    </row>
    <row r="122" spans="1:21">
      <c r="A122" s="99" t="s">
        <v>41</v>
      </c>
      <c r="B122" s="99" t="s">
        <v>110</v>
      </c>
      <c r="C122" s="137" t="s">
        <v>48</v>
      </c>
      <c r="D122" s="138">
        <f>'Foreign Trade'!I14</f>
        <v>33.684669</v>
      </c>
      <c r="E122" s="138">
        <f>'Foreign Trade'!J14</f>
        <v>41.977922999999997</v>
      </c>
      <c r="F122" s="138">
        <f>'Foreign Trade'!K14</f>
        <v>43.244625999999997</v>
      </c>
      <c r="G122" s="138">
        <f>'Foreign Trade'!L14</f>
        <v>47.57978</v>
      </c>
      <c r="H122" s="138">
        <v>43</v>
      </c>
      <c r="I122" s="138">
        <v>45.76</v>
      </c>
      <c r="J122" s="51"/>
      <c r="K122" s="51"/>
      <c r="L122" s="51"/>
      <c r="M122" s="51"/>
      <c r="N122" s="51"/>
      <c r="O122" s="51"/>
      <c r="P122" s="51"/>
      <c r="Q122" s="51"/>
      <c r="R122" s="51"/>
      <c r="S122" s="52"/>
    </row>
    <row r="123" spans="1:21">
      <c r="A123" s="99" t="s">
        <v>41</v>
      </c>
      <c r="B123" s="99" t="s">
        <v>110</v>
      </c>
      <c r="C123" s="137" t="s">
        <v>49</v>
      </c>
      <c r="D123" s="138">
        <f>'Foreign Trade'!AI14</f>
        <v>149.117043</v>
      </c>
      <c r="E123" s="138">
        <f>'Foreign Trade'!AJ14</f>
        <v>143.663285</v>
      </c>
      <c r="F123" s="138">
        <f>'Foreign Trade'!AK14</f>
        <v>145.452809</v>
      </c>
      <c r="G123" s="138">
        <f>'Foreign Trade'!AL14</f>
        <v>132.32717</v>
      </c>
      <c r="H123" s="138">
        <f>'Foreign Trade'!AM14</f>
        <v>133.41965500000001</v>
      </c>
      <c r="I123" s="138">
        <v>123.94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2"/>
    </row>
    <row r="124" spans="1:21">
      <c r="A124" s="99" t="s">
        <v>41</v>
      </c>
      <c r="B124" s="99" t="s">
        <v>110</v>
      </c>
      <c r="C124" s="137" t="s">
        <v>25</v>
      </c>
      <c r="D124" s="38">
        <f>2%*D120</f>
        <v>0.99399999999999988</v>
      </c>
      <c r="E124" s="38">
        <f t="shared" ref="E124:S124" si="216">2%*E120</f>
        <v>1.036</v>
      </c>
      <c r="F124" s="38">
        <f t="shared" si="216"/>
        <v>1.0920000000000001</v>
      </c>
      <c r="G124" s="38">
        <f t="shared" si="216"/>
        <v>1.46</v>
      </c>
      <c r="H124" s="38">
        <f t="shared" si="216"/>
        <v>1.5</v>
      </c>
      <c r="I124" s="38">
        <f t="shared" si="216"/>
        <v>1.4400000000000004</v>
      </c>
      <c r="J124" s="38">
        <f t="shared" si="216"/>
        <v>1.6040000000000001</v>
      </c>
      <c r="K124" s="38">
        <f t="shared" si="216"/>
        <v>1.6400000000000001</v>
      </c>
      <c r="L124" s="38">
        <f t="shared" si="216"/>
        <v>1.6400000000000001</v>
      </c>
      <c r="M124" s="38">
        <f t="shared" si="216"/>
        <v>1.7</v>
      </c>
      <c r="N124" s="38">
        <f t="shared" si="216"/>
        <v>1.7</v>
      </c>
      <c r="O124" s="38">
        <f t="shared" si="216"/>
        <v>1.76</v>
      </c>
      <c r="P124" s="38">
        <f t="shared" si="216"/>
        <v>1.76</v>
      </c>
      <c r="Q124" s="38">
        <f t="shared" si="216"/>
        <v>1.8</v>
      </c>
      <c r="R124" s="38">
        <f t="shared" si="216"/>
        <v>1.8</v>
      </c>
      <c r="S124" s="38">
        <f t="shared" si="216"/>
        <v>1.9000000000000001</v>
      </c>
    </row>
    <row r="125" spans="1:21">
      <c r="A125" s="99" t="s">
        <v>41</v>
      </c>
      <c r="B125" s="99" t="s">
        <v>110</v>
      </c>
      <c r="C125" s="137" t="s">
        <v>50</v>
      </c>
      <c r="D125" s="38">
        <f>D120+D122-D123-D124</f>
        <v>-66.726373999999993</v>
      </c>
      <c r="E125" s="38">
        <f>E120+E122-E123-E124</f>
        <v>-50.921362000000016</v>
      </c>
      <c r="F125" s="38">
        <f t="shared" ref="F125:I125" si="217">F120+F122-F123-F124</f>
        <v>-48.700182999999996</v>
      </c>
      <c r="G125" s="38">
        <f t="shared" si="217"/>
        <v>-13.207389999999997</v>
      </c>
      <c r="H125" s="38">
        <f t="shared" si="217"/>
        <v>-16.919655000000006</v>
      </c>
      <c r="I125" s="38">
        <f t="shared" si="217"/>
        <v>-7.6199999999999788</v>
      </c>
      <c r="J125" s="38">
        <f t="shared" ref="J125" si="218">I125+I125*J126</f>
        <v>-7.9758539999999778</v>
      </c>
      <c r="K125" s="38">
        <f t="shared" ref="K125" si="219">J125+J125*K126</f>
        <v>-8.3826225539999761</v>
      </c>
      <c r="L125" s="38">
        <f t="shared" ref="L125" si="220">K125+K125*L126</f>
        <v>-8.7682231914839743</v>
      </c>
      <c r="M125" s="38">
        <f t="shared" ref="M125" si="221">L125+L125*M126</f>
        <v>-9.1364885655263013</v>
      </c>
      <c r="N125" s="38">
        <f t="shared" ref="N125" si="222">M125+M125*N126</f>
        <v>-9.5339258181266953</v>
      </c>
      <c r="O125" s="38">
        <f t="shared" ref="O125" si="223">N125+N125*O126</f>
        <v>-9.9686728354332725</v>
      </c>
      <c r="P125" s="38">
        <f t="shared" ref="P125" si="224">O125+O125*P126</f>
        <v>-10.445175396966983</v>
      </c>
      <c r="Q125" s="38">
        <f t="shared" ref="Q125" si="225">P125+P125*Q126</f>
        <v>-10.945499298481701</v>
      </c>
      <c r="R125" s="38">
        <f t="shared" ref="R125" si="226">Q125+Q125*R126</f>
        <v>-11.492774263405787</v>
      </c>
      <c r="S125" s="38">
        <f t="shared" ref="S125" si="227">R125+R125*S126</f>
        <v>-12.080055028265823</v>
      </c>
      <c r="T125" s="280">
        <f t="shared" ref="T125" si="228">(I125/D125)^(1/5)-1</f>
        <v>-0.35206492689305047</v>
      </c>
      <c r="U125" s="280">
        <f t="shared" ref="U125" si="229">(S125/J125)^(1/9)-1</f>
        <v>4.7206702068527173E-2</v>
      </c>
    </row>
    <row r="126" spans="1:21">
      <c r="A126" s="99" t="s">
        <v>41</v>
      </c>
      <c r="B126" s="99" t="s">
        <v>110</v>
      </c>
      <c r="C126" s="139" t="s">
        <v>211</v>
      </c>
      <c r="D126" s="37"/>
      <c r="E126" s="37">
        <f>E125/D125-1</f>
        <v>-0.23686304308997785</v>
      </c>
      <c r="F126" s="37">
        <f>F125/E125-1</f>
        <v>-4.3619787703243706E-2</v>
      </c>
      <c r="G126" s="37">
        <f t="shared" ref="G126" si="230">G125/F125-1</f>
        <v>-0.72880204577465357</v>
      </c>
      <c r="H126" s="37">
        <f t="shared" ref="H126" si="231">H125/G125-1</f>
        <v>0.28107483764771168</v>
      </c>
      <c r="I126" s="37">
        <v>-4.0383192386494793E-2</v>
      </c>
      <c r="J126" s="37">
        <v>4.6699999999999998E-2</v>
      </c>
      <c r="K126" s="37">
        <v>5.0999999999999997E-2</v>
      </c>
      <c r="L126" s="37">
        <v>4.5999999999999999E-2</v>
      </c>
      <c r="M126" s="37">
        <v>4.2000000000000003E-2</v>
      </c>
      <c r="N126" s="37">
        <v>4.3499999999999997E-2</v>
      </c>
      <c r="O126" s="37">
        <v>4.5600000000000002E-2</v>
      </c>
      <c r="P126" s="37">
        <v>4.7800000000000002E-2</v>
      </c>
      <c r="Q126" s="37">
        <v>4.7899999999999998E-2</v>
      </c>
      <c r="R126" s="37">
        <v>0.05</v>
      </c>
      <c r="S126" s="37">
        <v>5.11E-2</v>
      </c>
    </row>
    <row r="127" spans="1:21" ht="13.5" thickBot="1">
      <c r="A127" s="99" t="s">
        <v>41</v>
      </c>
      <c r="B127" s="99" t="s">
        <v>110</v>
      </c>
      <c r="C127" s="140" t="s">
        <v>212</v>
      </c>
      <c r="D127" s="54">
        <f>D120-D125</f>
        <v>116.42637399999998</v>
      </c>
      <c r="E127" s="54">
        <f t="shared" ref="E127:S127" si="232">E120-E125</f>
        <v>102.72136200000001</v>
      </c>
      <c r="F127" s="54">
        <f t="shared" si="232"/>
        <v>103.300183</v>
      </c>
      <c r="G127" s="54">
        <f t="shared" si="232"/>
        <v>86.207390000000004</v>
      </c>
      <c r="H127" s="54">
        <f t="shared" si="232"/>
        <v>91.919655000000006</v>
      </c>
      <c r="I127" s="54">
        <f t="shared" si="232"/>
        <v>79.61999999999999</v>
      </c>
      <c r="J127" s="54">
        <f t="shared" si="232"/>
        <v>88.175853999999987</v>
      </c>
      <c r="K127" s="54">
        <f t="shared" si="232"/>
        <v>90.38262255399998</v>
      </c>
      <c r="L127" s="54">
        <f t="shared" si="232"/>
        <v>90.768223191483969</v>
      </c>
      <c r="M127" s="54">
        <f t="shared" si="232"/>
        <v>94.136488565526307</v>
      </c>
      <c r="N127" s="54">
        <f t="shared" si="232"/>
        <v>94.53392581812669</v>
      </c>
      <c r="O127" s="54">
        <f t="shared" si="232"/>
        <v>97.968672835433267</v>
      </c>
      <c r="P127" s="54">
        <f t="shared" si="232"/>
        <v>98.445175396966988</v>
      </c>
      <c r="Q127" s="54">
        <f t="shared" si="232"/>
        <v>100.94549929848171</v>
      </c>
      <c r="R127" s="54">
        <f t="shared" si="232"/>
        <v>101.49277426340579</v>
      </c>
      <c r="S127" s="54">
        <f t="shared" si="232"/>
        <v>107.08005502826582</v>
      </c>
    </row>
    <row r="128" spans="1:21">
      <c r="A128" s="99" t="s">
        <v>41</v>
      </c>
      <c r="B128" s="99" t="s">
        <v>100</v>
      </c>
      <c r="C128" s="137" t="s">
        <v>45</v>
      </c>
      <c r="D128" s="36">
        <f>' Capacity by Company'!D55</f>
        <v>30</v>
      </c>
      <c r="E128" s="36">
        <f>' Capacity by Company'!E55</f>
        <v>30</v>
      </c>
      <c r="F128" s="36">
        <f>' Capacity by Company'!F55</f>
        <v>30</v>
      </c>
      <c r="G128" s="36">
        <f>' Capacity by Company'!G55</f>
        <v>30</v>
      </c>
      <c r="H128" s="36">
        <f>' Capacity by Company'!H55</f>
        <v>30</v>
      </c>
      <c r="I128" s="36">
        <f>' Capacity by Company'!I55</f>
        <v>30</v>
      </c>
      <c r="J128" s="36">
        <f>' Capacity by Company'!J55</f>
        <v>30</v>
      </c>
      <c r="K128" s="36">
        <f>' Capacity by Company'!K55</f>
        <v>30</v>
      </c>
      <c r="L128" s="36">
        <f>' Capacity by Company'!L55</f>
        <v>30</v>
      </c>
      <c r="M128" s="36">
        <f>' Capacity by Company'!M55</f>
        <v>30</v>
      </c>
      <c r="N128" s="36">
        <f>' Capacity by Company'!N55</f>
        <v>30</v>
      </c>
      <c r="O128" s="36">
        <f>' Capacity by Company'!O55</f>
        <v>30</v>
      </c>
      <c r="P128" s="36">
        <f>' Capacity by Company'!P55</f>
        <v>30</v>
      </c>
      <c r="Q128" s="36">
        <f>' Capacity by Company'!Q55</f>
        <v>30</v>
      </c>
      <c r="R128" s="36">
        <f>' Capacity by Company'!R55</f>
        <v>30</v>
      </c>
      <c r="S128" s="36">
        <f>' Capacity by Company'!S55</f>
        <v>30</v>
      </c>
    </row>
    <row r="129" spans="1:21">
      <c r="A129" s="99" t="s">
        <v>41</v>
      </c>
      <c r="B129" s="99" t="s">
        <v>100</v>
      </c>
      <c r="C129" s="137" t="s">
        <v>46</v>
      </c>
      <c r="D129" s="38">
        <f>'Production by Company'!D56</f>
        <v>19.5</v>
      </c>
      <c r="E129" s="38">
        <f>'Production by Company'!E56</f>
        <v>20.400000000000002</v>
      </c>
      <c r="F129" s="38">
        <f>'Production by Company'!F56</f>
        <v>20.7</v>
      </c>
      <c r="G129" s="38">
        <f>'Production by Company'!G56</f>
        <v>21</v>
      </c>
      <c r="H129" s="38">
        <f>'Production by Company'!H56</f>
        <v>21.27</v>
      </c>
      <c r="I129" s="38">
        <f>'Production by Company'!I56</f>
        <v>20.400000000000002</v>
      </c>
      <c r="J129" s="38">
        <f>'Production by Company'!J56</f>
        <v>23.400000000000002</v>
      </c>
      <c r="K129" s="38">
        <f>'Production by Company'!K56</f>
        <v>23.400000000000002</v>
      </c>
      <c r="L129" s="38">
        <f>'Production by Company'!L56</f>
        <v>23.400000000000002</v>
      </c>
      <c r="M129" s="38">
        <f>'Production by Company'!M56</f>
        <v>24</v>
      </c>
      <c r="N129" s="38">
        <f>'Production by Company'!N56</f>
        <v>24</v>
      </c>
      <c r="O129" s="38">
        <f>'Production by Company'!O56</f>
        <v>24.599999999999998</v>
      </c>
      <c r="P129" s="38">
        <f>'Production by Company'!P56</f>
        <v>24.599999999999998</v>
      </c>
      <c r="Q129" s="38">
        <f>'Production by Company'!Q56</f>
        <v>25.5</v>
      </c>
      <c r="R129" s="38">
        <f>'Production by Company'!R56</f>
        <v>25.5</v>
      </c>
      <c r="S129" s="38">
        <f>'Production by Company'!S56</f>
        <v>26.4</v>
      </c>
    </row>
    <row r="130" spans="1:21">
      <c r="A130" s="99" t="s">
        <v>41</v>
      </c>
      <c r="B130" s="99" t="s">
        <v>100</v>
      </c>
      <c r="C130" s="137" t="s">
        <v>47</v>
      </c>
      <c r="D130" s="37">
        <f t="shared" ref="D130:S130" si="233">(D129/D128)</f>
        <v>0.65</v>
      </c>
      <c r="E130" s="37">
        <f t="shared" si="233"/>
        <v>0.68</v>
      </c>
      <c r="F130" s="37">
        <f t="shared" si="233"/>
        <v>0.69</v>
      </c>
      <c r="G130" s="37">
        <f t="shared" si="233"/>
        <v>0.7</v>
      </c>
      <c r="H130" s="37">
        <f t="shared" si="233"/>
        <v>0.70899999999999996</v>
      </c>
      <c r="I130" s="37">
        <f t="shared" si="233"/>
        <v>0.68</v>
      </c>
      <c r="J130" s="37">
        <f t="shared" si="233"/>
        <v>0.78</v>
      </c>
      <c r="K130" s="37">
        <f t="shared" si="233"/>
        <v>0.78</v>
      </c>
      <c r="L130" s="37">
        <f t="shared" si="233"/>
        <v>0.78</v>
      </c>
      <c r="M130" s="37">
        <f t="shared" si="233"/>
        <v>0.8</v>
      </c>
      <c r="N130" s="37">
        <f t="shared" si="233"/>
        <v>0.8</v>
      </c>
      <c r="O130" s="37">
        <f t="shared" si="233"/>
        <v>0.82</v>
      </c>
      <c r="P130" s="37">
        <f t="shared" si="233"/>
        <v>0.82</v>
      </c>
      <c r="Q130" s="37">
        <f t="shared" si="233"/>
        <v>0.85</v>
      </c>
      <c r="R130" s="37">
        <f t="shared" si="233"/>
        <v>0.85</v>
      </c>
      <c r="S130" s="37">
        <f t="shared" si="233"/>
        <v>0.88</v>
      </c>
    </row>
    <row r="131" spans="1:21">
      <c r="A131" s="99" t="s">
        <v>41</v>
      </c>
      <c r="B131" s="99" t="s">
        <v>100</v>
      </c>
      <c r="C131" s="137" t="s">
        <v>48</v>
      </c>
      <c r="D131" s="138">
        <f>'Foreign Trade'!I15</f>
        <v>18.945079</v>
      </c>
      <c r="E131" s="138">
        <f>'Foreign Trade'!J15</f>
        <v>19.233720999999999</v>
      </c>
      <c r="F131" s="138">
        <f>'Foreign Trade'!K15</f>
        <v>18.284889</v>
      </c>
      <c r="G131" s="138">
        <f>'Foreign Trade'!L15</f>
        <v>22.558116999999999</v>
      </c>
      <c r="H131" s="138">
        <f>'Foreign Trade'!M15</f>
        <v>24.711625000000002</v>
      </c>
      <c r="I131" s="138">
        <v>22.2</v>
      </c>
      <c r="J131" s="51"/>
      <c r="K131" s="51"/>
      <c r="L131" s="51"/>
      <c r="M131" s="51"/>
      <c r="N131" s="51"/>
      <c r="O131" s="51"/>
      <c r="P131" s="51"/>
      <c r="Q131" s="51"/>
      <c r="R131" s="51"/>
      <c r="S131" s="52"/>
    </row>
    <row r="132" spans="1:21">
      <c r="A132" s="99" t="s">
        <v>41</v>
      </c>
      <c r="B132" s="99" t="s">
        <v>100</v>
      </c>
      <c r="C132" s="137" t="s">
        <v>49</v>
      </c>
      <c r="D132" s="138">
        <f>'Foreign Trade'!AI15</f>
        <v>17.157564000000001</v>
      </c>
      <c r="E132" s="138">
        <f>'Foreign Trade'!AJ15</f>
        <v>11.052775</v>
      </c>
      <c r="F132" s="138">
        <v>8</v>
      </c>
      <c r="G132" s="138">
        <v>9.23</v>
      </c>
      <c r="H132" s="138">
        <v>12.87</v>
      </c>
      <c r="I132" s="138">
        <v>14.58</v>
      </c>
      <c r="J132" s="51"/>
      <c r="K132" s="51"/>
      <c r="L132" s="51"/>
      <c r="M132" s="51"/>
      <c r="N132" s="51"/>
      <c r="O132" s="51"/>
      <c r="P132" s="51"/>
      <c r="Q132" s="51"/>
      <c r="R132" s="51"/>
      <c r="S132" s="52"/>
    </row>
    <row r="133" spans="1:21">
      <c r="A133" s="99" t="s">
        <v>41</v>
      </c>
      <c r="B133" s="99" t="s">
        <v>100</v>
      </c>
      <c r="C133" s="137" t="s">
        <v>25</v>
      </c>
      <c r="D133" s="38">
        <f>2%*D129</f>
        <v>0.39</v>
      </c>
      <c r="E133" s="38">
        <f t="shared" ref="E133:S133" si="234">2%*E129</f>
        <v>0.40800000000000003</v>
      </c>
      <c r="F133" s="38">
        <f t="shared" si="234"/>
        <v>0.41399999999999998</v>
      </c>
      <c r="G133" s="38">
        <f t="shared" si="234"/>
        <v>0.42</v>
      </c>
      <c r="H133" s="38">
        <f t="shared" si="234"/>
        <v>0.4254</v>
      </c>
      <c r="I133" s="38">
        <f t="shared" si="234"/>
        <v>0.40800000000000003</v>
      </c>
      <c r="J133" s="38">
        <f t="shared" si="234"/>
        <v>0.46800000000000003</v>
      </c>
      <c r="K133" s="38">
        <f t="shared" si="234"/>
        <v>0.46800000000000003</v>
      </c>
      <c r="L133" s="38">
        <f t="shared" si="234"/>
        <v>0.46800000000000003</v>
      </c>
      <c r="M133" s="38">
        <f t="shared" si="234"/>
        <v>0.48</v>
      </c>
      <c r="N133" s="38">
        <f t="shared" si="234"/>
        <v>0.48</v>
      </c>
      <c r="O133" s="38">
        <f t="shared" si="234"/>
        <v>0.49199999999999999</v>
      </c>
      <c r="P133" s="38">
        <f t="shared" si="234"/>
        <v>0.49199999999999999</v>
      </c>
      <c r="Q133" s="38">
        <f t="shared" si="234"/>
        <v>0.51</v>
      </c>
      <c r="R133" s="38">
        <f t="shared" si="234"/>
        <v>0.51</v>
      </c>
      <c r="S133" s="38">
        <f t="shared" si="234"/>
        <v>0.52800000000000002</v>
      </c>
    </row>
    <row r="134" spans="1:21">
      <c r="A134" s="99" t="s">
        <v>41</v>
      </c>
      <c r="B134" s="99" t="s">
        <v>100</v>
      </c>
      <c r="C134" s="137" t="s">
        <v>50</v>
      </c>
      <c r="D134" s="38">
        <f>D129+D131-D132-D133</f>
        <v>20.897514999999999</v>
      </c>
      <c r="E134" s="38">
        <f t="shared" ref="E134" si="235">E129+E131-E132-E133</f>
        <v>28.172946</v>
      </c>
      <c r="F134" s="38">
        <f t="shared" ref="F134" si="236">F129+F131-F132-F133</f>
        <v>30.570888999999994</v>
      </c>
      <c r="G134" s="38">
        <f t="shared" ref="G134" si="237">G129+G131-G132-G133</f>
        <v>33.90811699999999</v>
      </c>
      <c r="H134" s="38">
        <f t="shared" ref="H134:I134" si="238">H129+H131-H132-H133</f>
        <v>32.686225</v>
      </c>
      <c r="I134" s="38">
        <f t="shared" si="238"/>
        <v>27.612000000000002</v>
      </c>
      <c r="J134" s="38">
        <f t="shared" ref="J134" si="239">I134+I134*J135</f>
        <v>28.440360000000002</v>
      </c>
      <c r="K134" s="38">
        <f t="shared" ref="K134" si="240">J134+J134*K135</f>
        <v>29.464212960000001</v>
      </c>
      <c r="L134" s="38">
        <f t="shared" ref="L134" si="241">K134+K134*L135</f>
        <v>30.410014196016</v>
      </c>
      <c r="M134" s="38">
        <f t="shared" ref="M134" si="242">L134+L134*M135</f>
        <v>31.188510559434011</v>
      </c>
      <c r="N134" s="38">
        <f t="shared" ref="N134" si="243">M134+M134*N135</f>
        <v>32.055551152986276</v>
      </c>
      <c r="O134" s="38">
        <f t="shared" ref="O134" si="244">N134+N134*O135</f>
        <v>33.017217687575865</v>
      </c>
      <c r="P134" s="38">
        <f t="shared" ref="P134" si="245">O134+O134*P135</f>
        <v>34.044053157659476</v>
      </c>
      <c r="Q134" s="38">
        <f t="shared" ref="Q134" si="246">P134+P134*Q135</f>
        <v>35.147080479967642</v>
      </c>
      <c r="R134" s="38">
        <f t="shared" ref="R134" si="247">Q134+Q134*R135</f>
        <v>36.342081216286545</v>
      </c>
      <c r="S134" s="38">
        <f t="shared" ref="S134" si="248">R134+R134*S135</f>
        <v>37.614054058856574</v>
      </c>
      <c r="T134" s="280">
        <f t="shared" ref="T134" si="249">(I134/D134)^(1/5)-1</f>
        <v>5.7305871135403752E-2</v>
      </c>
      <c r="U134" s="280">
        <f t="shared" ref="U134" si="250">(S134/J134)^(1/9)-1</f>
        <v>3.1550660945259157E-2</v>
      </c>
    </row>
    <row r="135" spans="1:21">
      <c r="A135" s="99" t="s">
        <v>41</v>
      </c>
      <c r="B135" s="99" t="s">
        <v>100</v>
      </c>
      <c r="C135" s="139" t="s">
        <v>211</v>
      </c>
      <c r="D135" s="37"/>
      <c r="E135" s="37">
        <f>E134/D134-1</f>
        <v>0.34814814105887715</v>
      </c>
      <c r="F135" s="37">
        <f>F134/E134-1</f>
        <v>8.5115095879571667E-2</v>
      </c>
      <c r="G135" s="37">
        <f t="shared" ref="G135" si="251">G134/F134-1</f>
        <v>0.10916359023775835</v>
      </c>
      <c r="H135" s="37">
        <f t="shared" ref="H135" si="252">H134/G134-1</f>
        <v>-3.6035383504191332E-2</v>
      </c>
      <c r="I135" s="37">
        <v>-0.11</v>
      </c>
      <c r="J135" s="37">
        <v>0.03</v>
      </c>
      <c r="K135" s="37">
        <v>3.5999999999999997E-2</v>
      </c>
      <c r="L135" s="37">
        <v>3.2099999999999997E-2</v>
      </c>
      <c r="M135" s="37">
        <v>2.5600000000000001E-2</v>
      </c>
      <c r="N135" s="37">
        <v>2.7799999999999998E-2</v>
      </c>
      <c r="O135" s="37">
        <v>0.03</v>
      </c>
      <c r="P135" s="37">
        <v>3.1099999999999999E-2</v>
      </c>
      <c r="Q135" s="37">
        <v>3.2399999999999998E-2</v>
      </c>
      <c r="R135" s="37">
        <v>3.4000000000000002E-2</v>
      </c>
      <c r="S135" s="37">
        <v>3.5000000000000003E-2</v>
      </c>
    </row>
    <row r="136" spans="1:21" ht="13.5" thickBot="1">
      <c r="A136" s="99" t="s">
        <v>41</v>
      </c>
      <c r="B136" s="99" t="s">
        <v>100</v>
      </c>
      <c r="C136" s="140" t="s">
        <v>212</v>
      </c>
      <c r="D136" s="54">
        <f>D129-D134</f>
        <v>-1.3975149999999985</v>
      </c>
      <c r="E136" s="54">
        <f t="shared" ref="E136:S136" si="253">E129-E134</f>
        <v>-7.7729459999999975</v>
      </c>
      <c r="F136" s="54">
        <f t="shared" si="253"/>
        <v>-9.8708889999999947</v>
      </c>
      <c r="G136" s="54">
        <f t="shared" si="253"/>
        <v>-12.90811699999999</v>
      </c>
      <c r="H136" s="54">
        <f t="shared" si="253"/>
        <v>-11.416225000000001</v>
      </c>
      <c r="I136" s="54">
        <f t="shared" si="253"/>
        <v>-7.2119999999999997</v>
      </c>
      <c r="J136" s="54">
        <f t="shared" si="253"/>
        <v>-5.0403599999999997</v>
      </c>
      <c r="K136" s="54">
        <f t="shared" si="253"/>
        <v>-6.064212959999999</v>
      </c>
      <c r="L136" s="54">
        <f t="shared" si="253"/>
        <v>-7.0100141960159981</v>
      </c>
      <c r="M136" s="54">
        <f t="shared" si="253"/>
        <v>-7.1885105594340111</v>
      </c>
      <c r="N136" s="54">
        <f t="shared" si="253"/>
        <v>-8.0555511529862756</v>
      </c>
      <c r="O136" s="54">
        <f t="shared" si="253"/>
        <v>-8.4172176875758673</v>
      </c>
      <c r="P136" s="54">
        <f t="shared" si="253"/>
        <v>-9.4440531576594786</v>
      </c>
      <c r="Q136" s="54">
        <f t="shared" si="253"/>
        <v>-9.6470804799676415</v>
      </c>
      <c r="R136" s="54">
        <f t="shared" si="253"/>
        <v>-10.842081216286545</v>
      </c>
      <c r="S136" s="54">
        <f t="shared" si="253"/>
        <v>-11.214054058856576</v>
      </c>
    </row>
    <row r="137" spans="1:21">
      <c r="A137" s="99" t="s">
        <v>41</v>
      </c>
      <c r="B137" s="128" t="s">
        <v>223</v>
      </c>
      <c r="C137" s="137" t="s">
        <v>45</v>
      </c>
      <c r="D137" s="36">
        <f>' Capacity by Company'!D57</f>
        <v>60</v>
      </c>
      <c r="E137" s="36">
        <f>' Capacity by Company'!E57</f>
        <v>60</v>
      </c>
      <c r="F137" s="36">
        <f>' Capacity by Company'!F57</f>
        <v>60</v>
      </c>
      <c r="G137" s="36">
        <f>' Capacity by Company'!G57</f>
        <v>60</v>
      </c>
      <c r="H137" s="36">
        <f>' Capacity by Company'!H57</f>
        <v>60</v>
      </c>
      <c r="I137" s="36">
        <f>' Capacity by Company'!I57</f>
        <v>60</v>
      </c>
      <c r="J137" s="36">
        <f>' Capacity by Company'!J57</f>
        <v>60</v>
      </c>
      <c r="K137" s="36">
        <f>' Capacity by Company'!K57</f>
        <v>60</v>
      </c>
      <c r="L137" s="36">
        <f>' Capacity by Company'!L57</f>
        <v>60</v>
      </c>
      <c r="M137" s="36">
        <f>' Capacity by Company'!M57</f>
        <v>60</v>
      </c>
      <c r="N137" s="36">
        <f>' Capacity by Company'!N57</f>
        <v>60</v>
      </c>
      <c r="O137" s="36">
        <f>' Capacity by Company'!O57</f>
        <v>60</v>
      </c>
      <c r="P137" s="36">
        <f>' Capacity by Company'!P57</f>
        <v>60</v>
      </c>
      <c r="Q137" s="36">
        <f>' Capacity by Company'!Q57</f>
        <v>60</v>
      </c>
      <c r="R137" s="36">
        <f>' Capacity by Company'!R57</f>
        <v>60</v>
      </c>
      <c r="S137" s="36">
        <f>' Capacity by Company'!S57</f>
        <v>60</v>
      </c>
    </row>
    <row r="138" spans="1:21">
      <c r="A138" s="99" t="s">
        <v>41</v>
      </c>
      <c r="B138" s="128" t="s">
        <v>223</v>
      </c>
      <c r="C138" s="137" t="s">
        <v>46</v>
      </c>
      <c r="D138" s="38">
        <f>'Production by Company'!D58</f>
        <v>44.4</v>
      </c>
      <c r="E138" s="38">
        <f>'Production by Company'!E58</f>
        <v>45.6</v>
      </c>
      <c r="F138" s="38">
        <f>'Production by Company'!F58</f>
        <v>45</v>
      </c>
      <c r="G138" s="38">
        <f>'Production by Company'!G58</f>
        <v>49.2</v>
      </c>
      <c r="H138" s="38">
        <f>'Production by Company'!H58</f>
        <v>48.710000000000008</v>
      </c>
      <c r="I138" s="38">
        <f>'Production by Company'!I58</f>
        <v>44.4</v>
      </c>
      <c r="J138" s="38">
        <f>'Production by Company'!J58</f>
        <v>45</v>
      </c>
      <c r="K138" s="38">
        <f>'Production by Company'!K58</f>
        <v>46.800000000000004</v>
      </c>
      <c r="L138" s="38">
        <f>'Production by Company'!L58</f>
        <v>46.800000000000004</v>
      </c>
      <c r="M138" s="38">
        <f>'Production by Company'!M58</f>
        <v>48</v>
      </c>
      <c r="N138" s="38">
        <f>'Production by Company'!N58</f>
        <v>48</v>
      </c>
      <c r="O138" s="38">
        <f>'Production by Company'!O58</f>
        <v>49.199999999999996</v>
      </c>
      <c r="P138" s="38">
        <f>'Production by Company'!P58</f>
        <v>49.199999999999996</v>
      </c>
      <c r="Q138" s="38">
        <f>'Production by Company'!Q58</f>
        <v>51</v>
      </c>
      <c r="R138" s="38">
        <f>'Production by Company'!R58</f>
        <v>51</v>
      </c>
      <c r="S138" s="38">
        <f>'Production by Company'!S58</f>
        <v>52.8</v>
      </c>
    </row>
    <row r="139" spans="1:21">
      <c r="A139" s="99" t="s">
        <v>41</v>
      </c>
      <c r="B139" s="128" t="s">
        <v>223</v>
      </c>
      <c r="C139" s="137" t="s">
        <v>47</v>
      </c>
      <c r="D139" s="37">
        <f t="shared" ref="D139:S139" si="254">(D138/D137)</f>
        <v>0.74</v>
      </c>
      <c r="E139" s="37">
        <f t="shared" si="254"/>
        <v>0.76</v>
      </c>
      <c r="F139" s="37">
        <f t="shared" si="254"/>
        <v>0.75</v>
      </c>
      <c r="G139" s="37">
        <f t="shared" si="254"/>
        <v>0.82000000000000006</v>
      </c>
      <c r="H139" s="37">
        <f t="shared" si="254"/>
        <v>0.81183333333333352</v>
      </c>
      <c r="I139" s="37">
        <f t="shared" si="254"/>
        <v>0.74</v>
      </c>
      <c r="J139" s="37">
        <f t="shared" si="254"/>
        <v>0.75</v>
      </c>
      <c r="K139" s="37">
        <f t="shared" si="254"/>
        <v>0.78</v>
      </c>
      <c r="L139" s="37">
        <f t="shared" si="254"/>
        <v>0.78</v>
      </c>
      <c r="M139" s="37">
        <f t="shared" si="254"/>
        <v>0.8</v>
      </c>
      <c r="N139" s="37">
        <f t="shared" si="254"/>
        <v>0.8</v>
      </c>
      <c r="O139" s="37">
        <f t="shared" si="254"/>
        <v>0.82</v>
      </c>
      <c r="P139" s="37">
        <f t="shared" si="254"/>
        <v>0.82</v>
      </c>
      <c r="Q139" s="37">
        <f t="shared" si="254"/>
        <v>0.85</v>
      </c>
      <c r="R139" s="37">
        <f t="shared" si="254"/>
        <v>0.85</v>
      </c>
      <c r="S139" s="37">
        <f t="shared" si="254"/>
        <v>0.88</v>
      </c>
    </row>
    <row r="140" spans="1:21">
      <c r="A140" s="99" t="s">
        <v>41</v>
      </c>
      <c r="B140" s="128" t="s">
        <v>223</v>
      </c>
      <c r="C140" s="137" t="s">
        <v>48</v>
      </c>
      <c r="D140" s="138">
        <f>'Foreign Trade'!I16</f>
        <v>20.333759000000001</v>
      </c>
      <c r="E140" s="138">
        <v>19.45</v>
      </c>
      <c r="F140" s="138">
        <v>16.600000000000001</v>
      </c>
      <c r="G140" s="138">
        <f>'Foreign Trade'!L16</f>
        <v>10.128579</v>
      </c>
      <c r="H140" s="138">
        <f>'Foreign Trade'!M16</f>
        <v>10.797499999999999</v>
      </c>
      <c r="I140" s="138">
        <v>10.3</v>
      </c>
      <c r="J140" s="51"/>
      <c r="K140" s="51"/>
      <c r="L140" s="51"/>
      <c r="M140" s="51"/>
      <c r="N140" s="51"/>
      <c r="O140" s="51"/>
      <c r="P140" s="51"/>
      <c r="Q140" s="51"/>
      <c r="R140" s="51"/>
      <c r="S140" s="52"/>
    </row>
    <row r="141" spans="1:21">
      <c r="A141" s="99" t="s">
        <v>41</v>
      </c>
      <c r="B141" s="128" t="s">
        <v>223</v>
      </c>
      <c r="C141" s="137" t="s">
        <v>49</v>
      </c>
      <c r="D141" s="138">
        <f>'Foreign Trade'!AI16</f>
        <v>48.055374999999998</v>
      </c>
      <c r="E141" s="138">
        <v>48.9</v>
      </c>
      <c r="F141" s="138">
        <v>52.11</v>
      </c>
      <c r="G141" s="138">
        <f>'Foreign Trade'!AL16</f>
        <v>54.605525</v>
      </c>
      <c r="H141" s="138">
        <f>'Foreign Trade'!AM16</f>
        <v>56.501854000000002</v>
      </c>
      <c r="I141" s="138">
        <v>56.66</v>
      </c>
      <c r="J141" s="51"/>
      <c r="K141" s="51"/>
      <c r="L141" s="51"/>
      <c r="M141" s="51"/>
      <c r="N141" s="51"/>
      <c r="O141" s="51"/>
      <c r="P141" s="51"/>
      <c r="Q141" s="51"/>
      <c r="R141" s="51"/>
      <c r="S141" s="52"/>
    </row>
    <row r="142" spans="1:21">
      <c r="A142" s="99" t="s">
        <v>41</v>
      </c>
      <c r="B142" s="128" t="s">
        <v>223</v>
      </c>
      <c r="C142" s="137" t="s">
        <v>25</v>
      </c>
      <c r="D142" s="38">
        <f>2%*D138</f>
        <v>0.88800000000000001</v>
      </c>
      <c r="E142" s="38">
        <f t="shared" ref="E142:I142" si="255">2%*E138</f>
        <v>0.91200000000000003</v>
      </c>
      <c r="F142" s="38">
        <f t="shared" si="255"/>
        <v>0.9</v>
      </c>
      <c r="G142" s="38">
        <f t="shared" si="255"/>
        <v>0.9840000000000001</v>
      </c>
      <c r="H142" s="38">
        <f t="shared" si="255"/>
        <v>0.97420000000000018</v>
      </c>
      <c r="I142" s="38">
        <f t="shared" si="255"/>
        <v>0.88800000000000001</v>
      </c>
      <c r="J142" s="38"/>
      <c r="K142" s="38"/>
      <c r="L142" s="38"/>
      <c r="M142" s="38"/>
      <c r="N142" s="38"/>
      <c r="O142" s="38"/>
      <c r="P142" s="38"/>
      <c r="Q142" s="38"/>
      <c r="R142" s="38"/>
      <c r="S142" s="38"/>
    </row>
    <row r="143" spans="1:21">
      <c r="A143" s="99" t="s">
        <v>41</v>
      </c>
      <c r="B143" s="128" t="s">
        <v>223</v>
      </c>
      <c r="C143" s="137" t="s">
        <v>50</v>
      </c>
      <c r="D143" s="38">
        <f>D138+D140-D141-D142</f>
        <v>15.790383999999994</v>
      </c>
      <c r="E143" s="38">
        <f t="shared" ref="E143:I143" si="256">E138+E140-E141-E142</f>
        <v>15.237999999999998</v>
      </c>
      <c r="F143" s="38">
        <f t="shared" si="256"/>
        <v>8.5900000000000016</v>
      </c>
      <c r="G143" s="38">
        <f t="shared" si="256"/>
        <v>3.7390540000000048</v>
      </c>
      <c r="H143" s="38">
        <f t="shared" si="256"/>
        <v>2.0314460000000056</v>
      </c>
      <c r="I143" s="38">
        <f t="shared" si="256"/>
        <v>-2.8479999999999936</v>
      </c>
      <c r="J143" s="38">
        <f>I143+I143*J144</f>
        <v>-2.9644831999999934</v>
      </c>
      <c r="K143" s="38">
        <f t="shared" ref="K143" si="257">J143+J143*K144</f>
        <v>-3.0978849439999934</v>
      </c>
      <c r="L143" s="38">
        <f t="shared" ref="L143" si="258">K143+K143*L144</f>
        <v>-3.2468932098063932</v>
      </c>
      <c r="M143" s="38">
        <f t="shared" ref="M143" si="259">L143+L143*M144</f>
        <v>-3.4102119382596547</v>
      </c>
      <c r="N143" s="38">
        <f t="shared" ref="N143" si="260">M143+M143*N144</f>
        <v>-3.563671475481339</v>
      </c>
      <c r="O143" s="38">
        <f t="shared" ref="O143" si="261">N143+N143*O144</f>
        <v>-3.7151275131892958</v>
      </c>
      <c r="P143" s="38">
        <f t="shared" ref="P143" si="262">O143+O143*P144</f>
        <v>-3.8681907667326949</v>
      </c>
      <c r="Q143" s="38">
        <f t="shared" ref="Q143" si="263">P143+P143*Q144</f>
        <v>-4.0248524927853691</v>
      </c>
      <c r="R143" s="38">
        <f t="shared" ref="R143" si="264">Q143+Q143*R144</f>
        <v>-4.1786018580097704</v>
      </c>
      <c r="S143" s="38">
        <f t="shared" ref="S143" si="265">R143+R143*S144</f>
        <v>-4.3361351480567389</v>
      </c>
      <c r="T143" s="280">
        <f t="shared" ref="T143" si="266">(I143/D143)^(1/5)-1</f>
        <v>-1.7099527711102733</v>
      </c>
      <c r="U143" s="280">
        <f t="shared" ref="U143" si="267">(S143/J143)^(1/9)-1</f>
        <v>4.3158795072466782E-2</v>
      </c>
    </row>
    <row r="144" spans="1:21">
      <c r="A144" s="99" t="s">
        <v>41</v>
      </c>
      <c r="B144" s="128" t="s">
        <v>223</v>
      </c>
      <c r="C144" s="139" t="s">
        <v>211</v>
      </c>
      <c r="D144" s="37"/>
      <c r="E144" s="345">
        <f>E143/D143-1</f>
        <v>-3.498230315361528E-2</v>
      </c>
      <c r="F144" s="345">
        <f>F143/E143-1</f>
        <v>-0.4362777267357919</v>
      </c>
      <c r="G144" s="345">
        <f t="shared" ref="G144" si="268">G143/F143-1</f>
        <v>-0.56472013969732204</v>
      </c>
      <c r="H144" s="345">
        <f t="shared" ref="H144" si="269">H143/G143-1</f>
        <v>-0.45669519616459053</v>
      </c>
      <c r="I144" s="345">
        <f>I143/H143-1</f>
        <v>-2.4019570296232269</v>
      </c>
      <c r="J144" s="345">
        <v>4.0899999999999999E-2</v>
      </c>
      <c r="K144" s="345">
        <v>4.4999999999999998E-2</v>
      </c>
      <c r="L144" s="37">
        <v>4.8099999999999997E-2</v>
      </c>
      <c r="M144" s="37">
        <v>5.0299999999999997E-2</v>
      </c>
      <c r="N144" s="37">
        <v>4.4999999999999998E-2</v>
      </c>
      <c r="O144" s="37">
        <v>4.2500000000000003E-2</v>
      </c>
      <c r="P144" s="37">
        <v>4.1200000000000001E-2</v>
      </c>
      <c r="Q144" s="37">
        <v>4.0500000000000001E-2</v>
      </c>
      <c r="R144" s="37">
        <v>3.8199999999999998E-2</v>
      </c>
      <c r="S144" s="37">
        <v>3.7699999999999997E-2</v>
      </c>
    </row>
    <row r="145" spans="1:21" ht="13.5" thickBot="1">
      <c r="A145" s="99" t="s">
        <v>41</v>
      </c>
      <c r="B145" s="128" t="s">
        <v>223</v>
      </c>
      <c r="C145" s="140" t="s">
        <v>212</v>
      </c>
      <c r="D145" s="54">
        <f>D138-D143</f>
        <v>28.609616000000003</v>
      </c>
      <c r="E145" s="54">
        <f t="shared" ref="E145:S145" si="270">E138-E143</f>
        <v>30.362000000000002</v>
      </c>
      <c r="F145" s="54">
        <f t="shared" si="270"/>
        <v>36.409999999999997</v>
      </c>
      <c r="G145" s="54">
        <f t="shared" si="270"/>
        <v>45.460946</v>
      </c>
      <c r="H145" s="54">
        <f t="shared" si="270"/>
        <v>46.678554000000005</v>
      </c>
      <c r="I145" s="54">
        <f t="shared" si="270"/>
        <v>47.24799999999999</v>
      </c>
      <c r="J145" s="54">
        <f t="shared" si="270"/>
        <v>47.964483199999997</v>
      </c>
      <c r="K145" s="54">
        <f t="shared" si="270"/>
        <v>49.897884943999998</v>
      </c>
      <c r="L145" s="54">
        <f t="shared" si="270"/>
        <v>50.046893209806399</v>
      </c>
      <c r="M145" s="54">
        <f t="shared" si="270"/>
        <v>51.410211938259657</v>
      </c>
      <c r="N145" s="54">
        <f t="shared" si="270"/>
        <v>51.563671475481343</v>
      </c>
      <c r="O145" s="54">
        <f t="shared" si="270"/>
        <v>52.91512751318929</v>
      </c>
      <c r="P145" s="54">
        <f t="shared" si="270"/>
        <v>53.068190766732691</v>
      </c>
      <c r="Q145" s="54">
        <f t="shared" si="270"/>
        <v>55.024852492785371</v>
      </c>
      <c r="R145" s="54">
        <f t="shared" si="270"/>
        <v>55.17860185800977</v>
      </c>
      <c r="S145" s="54">
        <f t="shared" si="270"/>
        <v>57.136135148056738</v>
      </c>
    </row>
    <row r="146" spans="1:21">
      <c r="A146" s="99" t="s">
        <v>41</v>
      </c>
      <c r="B146" s="99" t="s">
        <v>111</v>
      </c>
      <c r="C146" s="137" t="s">
        <v>45</v>
      </c>
      <c r="D146" s="36">
        <f>' Capacity by Company'!D60</f>
        <v>100</v>
      </c>
      <c r="E146" s="36">
        <f>' Capacity by Company'!E60</f>
        <v>100</v>
      </c>
      <c r="F146" s="36">
        <f>' Capacity by Company'!F60</f>
        <v>100</v>
      </c>
      <c r="G146" s="36">
        <f>' Capacity by Company'!G60</f>
        <v>100</v>
      </c>
      <c r="H146" s="36">
        <f>' Capacity by Company'!H60</f>
        <v>100</v>
      </c>
      <c r="I146" s="36">
        <f>' Capacity by Company'!I60</f>
        <v>100</v>
      </c>
      <c r="J146" s="36">
        <f>' Capacity by Company'!J60</f>
        <v>100</v>
      </c>
      <c r="K146" s="36">
        <f>' Capacity by Company'!K60</f>
        <v>100</v>
      </c>
      <c r="L146" s="36">
        <f>' Capacity by Company'!L60</f>
        <v>100</v>
      </c>
      <c r="M146" s="36">
        <f>' Capacity by Company'!M60</f>
        <v>100</v>
      </c>
      <c r="N146" s="36">
        <f>' Capacity by Company'!N60</f>
        <v>100</v>
      </c>
      <c r="O146" s="36">
        <f>' Capacity by Company'!O60</f>
        <v>100</v>
      </c>
      <c r="P146" s="36">
        <f>' Capacity by Company'!P60</f>
        <v>100</v>
      </c>
      <c r="Q146" s="36">
        <f>' Capacity by Company'!Q60</f>
        <v>100</v>
      </c>
      <c r="R146" s="36">
        <f>' Capacity by Company'!R60</f>
        <v>100</v>
      </c>
      <c r="S146" s="36">
        <f>' Capacity by Company'!S60</f>
        <v>100</v>
      </c>
    </row>
    <row r="147" spans="1:21">
      <c r="A147" s="99" t="s">
        <v>41</v>
      </c>
      <c r="B147" s="99" t="s">
        <v>111</v>
      </c>
      <c r="C147" s="137" t="s">
        <v>46</v>
      </c>
      <c r="D147" s="38">
        <f>'Production by Company'!D61</f>
        <v>68.599999999999994</v>
      </c>
      <c r="E147" s="38">
        <f>'Production by Company'!E61</f>
        <v>70.599999999999994</v>
      </c>
      <c r="F147" s="38">
        <f>'Production by Company'!F61</f>
        <v>70.599999999999994</v>
      </c>
      <c r="G147" s="38">
        <f>'Production by Company'!G61</f>
        <v>65.2</v>
      </c>
      <c r="H147" s="38">
        <f>'Production by Company'!H61</f>
        <v>70</v>
      </c>
      <c r="I147" s="38">
        <f>'Production by Company'!I61</f>
        <v>62.13333333333334</v>
      </c>
      <c r="J147" s="38">
        <f>'Production by Company'!J61</f>
        <v>70.333333333333343</v>
      </c>
      <c r="K147" s="38">
        <f>'Production by Company'!K61</f>
        <v>72</v>
      </c>
      <c r="L147" s="38">
        <f>'Production by Company'!L61</f>
        <v>72</v>
      </c>
      <c r="M147" s="38">
        <f>'Production by Company'!M61</f>
        <v>75.199999999999989</v>
      </c>
      <c r="N147" s="38">
        <f>'Production by Company'!N61</f>
        <v>75.199999999999989</v>
      </c>
      <c r="O147" s="38">
        <f>'Production by Company'!O61</f>
        <v>78.2</v>
      </c>
      <c r="P147" s="38">
        <f>'Production by Company'!P61</f>
        <v>78.2</v>
      </c>
      <c r="Q147" s="38">
        <f>'Production by Company'!Q61</f>
        <v>80.8</v>
      </c>
      <c r="R147" s="38">
        <f>'Production by Company'!R61</f>
        <v>80.8</v>
      </c>
      <c r="S147" s="38">
        <f>'Production by Company'!S61</f>
        <v>82.8</v>
      </c>
    </row>
    <row r="148" spans="1:21">
      <c r="A148" s="99" t="s">
        <v>41</v>
      </c>
      <c r="B148" s="99" t="s">
        <v>111</v>
      </c>
      <c r="C148" s="137" t="s">
        <v>47</v>
      </c>
      <c r="D148" s="37">
        <f t="shared" ref="D148:S148" si="271">(D147/D146)</f>
        <v>0.68599999999999994</v>
      </c>
      <c r="E148" s="37">
        <f t="shared" si="271"/>
        <v>0.70599999999999996</v>
      </c>
      <c r="F148" s="37">
        <f t="shared" si="271"/>
        <v>0.70599999999999996</v>
      </c>
      <c r="G148" s="37">
        <f t="shared" si="271"/>
        <v>0.65200000000000002</v>
      </c>
      <c r="H148" s="37">
        <f t="shared" si="271"/>
        <v>0.7</v>
      </c>
      <c r="I148" s="37">
        <f t="shared" si="271"/>
        <v>0.6213333333333334</v>
      </c>
      <c r="J148" s="37">
        <f t="shared" si="271"/>
        <v>0.70333333333333348</v>
      </c>
      <c r="K148" s="37">
        <f t="shared" si="271"/>
        <v>0.72</v>
      </c>
      <c r="L148" s="37">
        <f t="shared" si="271"/>
        <v>0.72</v>
      </c>
      <c r="M148" s="37">
        <f t="shared" si="271"/>
        <v>0.75199999999999989</v>
      </c>
      <c r="N148" s="37">
        <f t="shared" si="271"/>
        <v>0.75199999999999989</v>
      </c>
      <c r="O148" s="37">
        <f t="shared" si="271"/>
        <v>0.78200000000000003</v>
      </c>
      <c r="P148" s="37">
        <f t="shared" si="271"/>
        <v>0.78200000000000003</v>
      </c>
      <c r="Q148" s="37">
        <f t="shared" si="271"/>
        <v>0.80799999999999994</v>
      </c>
      <c r="R148" s="37">
        <f t="shared" si="271"/>
        <v>0.80799999999999994</v>
      </c>
      <c r="S148" s="37">
        <f t="shared" si="271"/>
        <v>0.82799999999999996</v>
      </c>
    </row>
    <row r="149" spans="1:21">
      <c r="A149" s="99" t="s">
        <v>41</v>
      </c>
      <c r="B149" s="99" t="s">
        <v>111</v>
      </c>
      <c r="C149" s="137" t="s">
        <v>48</v>
      </c>
      <c r="D149" s="138">
        <f>'Foreign Trade'!I17</f>
        <v>53.172401000000001</v>
      </c>
      <c r="E149" s="138">
        <f>'Foreign Trade'!J17</f>
        <v>56.211751</v>
      </c>
      <c r="F149" s="138">
        <f>'Foreign Trade'!K17</f>
        <v>57.344453999999999</v>
      </c>
      <c r="G149" s="138">
        <f>'Foreign Trade'!L17</f>
        <v>54.047378000000002</v>
      </c>
      <c r="H149" s="138">
        <f>'Foreign Trade'!M17</f>
        <v>55.561323999999999</v>
      </c>
      <c r="I149" s="138">
        <v>45.43</v>
      </c>
      <c r="J149" s="51"/>
      <c r="K149" s="51"/>
      <c r="L149" s="51"/>
      <c r="M149" s="51"/>
      <c r="N149" s="51"/>
      <c r="O149" s="51"/>
      <c r="P149" s="51"/>
      <c r="Q149" s="51"/>
      <c r="R149" s="51"/>
      <c r="S149" s="52"/>
    </row>
    <row r="150" spans="1:21">
      <c r="A150" s="99" t="s">
        <v>41</v>
      </c>
      <c r="B150" s="99" t="s">
        <v>111</v>
      </c>
      <c r="C150" s="137" t="s">
        <v>49</v>
      </c>
      <c r="D150" s="138">
        <f>'Foreign Trade'!AI17</f>
        <v>16.319068000000001</v>
      </c>
      <c r="E150" s="138">
        <f>'Foreign Trade'!AJ17</f>
        <v>13.999933</v>
      </c>
      <c r="F150" s="138">
        <f>'Foreign Trade'!AK17</f>
        <v>12.586411999999999</v>
      </c>
      <c r="G150" s="138">
        <f>'Foreign Trade'!AL17</f>
        <v>12.614875</v>
      </c>
      <c r="H150" s="138">
        <f>'Foreign Trade'!AM17</f>
        <v>12.41104</v>
      </c>
      <c r="I150" s="138">
        <v>10.39</v>
      </c>
      <c r="J150" s="51"/>
      <c r="K150" s="51"/>
      <c r="L150" s="51"/>
      <c r="M150" s="51"/>
      <c r="N150" s="51"/>
      <c r="O150" s="51"/>
      <c r="P150" s="51"/>
      <c r="Q150" s="51"/>
      <c r="R150" s="51"/>
      <c r="S150" s="52"/>
    </row>
    <row r="151" spans="1:21">
      <c r="A151" s="99" t="s">
        <v>41</v>
      </c>
      <c r="B151" s="99" t="s">
        <v>111</v>
      </c>
      <c r="C151" s="137" t="s">
        <v>25</v>
      </c>
      <c r="D151" s="38">
        <f>2%*D147</f>
        <v>1.3719999999999999</v>
      </c>
      <c r="E151" s="38">
        <f t="shared" ref="E151:I151" si="272">2%*E147</f>
        <v>1.4119999999999999</v>
      </c>
      <c r="F151" s="38">
        <f t="shared" si="272"/>
        <v>1.4119999999999999</v>
      </c>
      <c r="G151" s="38">
        <f t="shared" si="272"/>
        <v>1.304</v>
      </c>
      <c r="H151" s="38">
        <f t="shared" si="272"/>
        <v>1.4000000000000001</v>
      </c>
      <c r="I151" s="38">
        <f t="shared" si="272"/>
        <v>1.2426666666666668</v>
      </c>
      <c r="J151" s="38"/>
      <c r="K151" s="38"/>
      <c r="L151" s="38"/>
      <c r="M151" s="38"/>
      <c r="N151" s="38"/>
      <c r="O151" s="38"/>
      <c r="P151" s="38"/>
      <c r="Q151" s="38"/>
      <c r="R151" s="38"/>
      <c r="S151" s="38"/>
    </row>
    <row r="152" spans="1:21">
      <c r="A152" s="99" t="s">
        <v>41</v>
      </c>
      <c r="B152" s="99" t="s">
        <v>111</v>
      </c>
      <c r="C152" s="137" t="s">
        <v>50</v>
      </c>
      <c r="D152" s="38">
        <f>D147+D149-D150-D151</f>
        <v>104.081333</v>
      </c>
      <c r="E152" s="38">
        <f t="shared" ref="E152" si="273">E147+E149-E150-E151</f>
        <v>111.39981799999998</v>
      </c>
      <c r="F152" s="38">
        <f t="shared" ref="F152" si="274">F147+F149-F150-F151</f>
        <v>113.94604199999999</v>
      </c>
      <c r="G152" s="38">
        <f t="shared" ref="G152" si="275">G147+G149-G150-G151</f>
        <v>105.328503</v>
      </c>
      <c r="H152" s="38">
        <f t="shared" ref="H152:I152" si="276">H147+H149-H150-H151</f>
        <v>111.75028399999999</v>
      </c>
      <c r="I152" s="38">
        <f t="shared" si="276"/>
        <v>95.930666666666667</v>
      </c>
      <c r="J152" s="38">
        <f>I152+I152*J153</f>
        <v>100.66964160000001</v>
      </c>
      <c r="K152" s="38">
        <f t="shared" ref="K152:S152" si="277">J152+J152*K153</f>
        <v>105.39104779104001</v>
      </c>
      <c r="L152" s="38">
        <f t="shared" si="277"/>
        <v>110.07041031296218</v>
      </c>
      <c r="M152" s="38">
        <f t="shared" si="277"/>
        <v>114.37416335619901</v>
      </c>
      <c r="N152" s="38">
        <f t="shared" si="277"/>
        <v>118.37725907366597</v>
      </c>
      <c r="O152" s="38">
        <f t="shared" si="277"/>
        <v>122.78089311120634</v>
      </c>
      <c r="P152" s="38">
        <f t="shared" si="277"/>
        <v>127.58162603185451</v>
      </c>
      <c r="Q152" s="38">
        <f t="shared" si="277"/>
        <v>132.55093036579524</v>
      </c>
      <c r="R152" s="38">
        <f t="shared" si="277"/>
        <v>137.77343702220756</v>
      </c>
      <c r="S152" s="38">
        <f t="shared" si="277"/>
        <v>143.33948387790474</v>
      </c>
      <c r="T152" s="280">
        <f t="shared" ref="T152" si="278">(I152/D152)^(1/5)-1</f>
        <v>-1.6177108705987431E-2</v>
      </c>
      <c r="U152" s="280">
        <f t="shared" ref="U152" si="279">(S152/J152)^(1/9)-1</f>
        <v>4.0044504968197892E-2</v>
      </c>
    </row>
    <row r="153" spans="1:21">
      <c r="A153" s="99" t="s">
        <v>41</v>
      </c>
      <c r="B153" s="99" t="s">
        <v>111</v>
      </c>
      <c r="C153" s="139" t="s">
        <v>211</v>
      </c>
      <c r="D153" s="37"/>
      <c r="E153" s="37">
        <f>E152/D152-1</f>
        <v>7.0315058320784329E-2</v>
      </c>
      <c r="F153" s="37">
        <f>F152/E152-1</f>
        <v>2.285662621100526E-2</v>
      </c>
      <c r="G153" s="37">
        <f t="shared" ref="G153" si="280">G152/F152-1</f>
        <v>-7.562824341015717E-2</v>
      </c>
      <c r="H153" s="37">
        <f t="shared" ref="H153" si="281">H152/G152-1</f>
        <v>6.0969071211427028E-2</v>
      </c>
      <c r="I153" s="37">
        <v>5.0500000000000003E-2</v>
      </c>
      <c r="J153" s="37">
        <v>4.9399999999999999E-2</v>
      </c>
      <c r="K153" s="37">
        <v>4.6899999999999997E-2</v>
      </c>
      <c r="L153" s="37">
        <v>4.4400000000000002E-2</v>
      </c>
      <c r="M153" s="37">
        <v>3.9100000000000003E-2</v>
      </c>
      <c r="N153" s="37">
        <v>3.5000000000000003E-2</v>
      </c>
      <c r="O153" s="37">
        <v>3.7199999999999997E-2</v>
      </c>
      <c r="P153" s="37">
        <v>3.9100000000000003E-2</v>
      </c>
      <c r="Q153" s="37">
        <v>3.8949999999999999E-2</v>
      </c>
      <c r="R153" s="37">
        <v>3.9399999999999998E-2</v>
      </c>
      <c r="S153" s="37">
        <v>4.0399999999999998E-2</v>
      </c>
    </row>
    <row r="154" spans="1:21" ht="13.5" thickBot="1">
      <c r="A154" s="99" t="s">
        <v>41</v>
      </c>
      <c r="B154" s="99" t="s">
        <v>111</v>
      </c>
      <c r="C154" s="140" t="s">
        <v>212</v>
      </c>
      <c r="D154" s="54">
        <f>D147-D152</f>
        <v>-35.481333000000006</v>
      </c>
      <c r="E154" s="54">
        <f t="shared" ref="E154:S154" si="282">E147-E152</f>
        <v>-40.799817999999988</v>
      </c>
      <c r="F154" s="54">
        <f t="shared" si="282"/>
        <v>-43.346041999999997</v>
      </c>
      <c r="G154" s="54">
        <f t="shared" si="282"/>
        <v>-40.128502999999995</v>
      </c>
      <c r="H154" s="54">
        <f t="shared" si="282"/>
        <v>-41.750283999999994</v>
      </c>
      <c r="I154" s="54">
        <f t="shared" si="282"/>
        <v>-33.797333333333327</v>
      </c>
      <c r="J154" s="54">
        <f t="shared" si="282"/>
        <v>-30.336308266666663</v>
      </c>
      <c r="K154" s="54">
        <f t="shared" si="282"/>
        <v>-33.391047791040009</v>
      </c>
      <c r="L154" s="54">
        <f t="shared" si="282"/>
        <v>-38.070410312962181</v>
      </c>
      <c r="M154" s="54">
        <f t="shared" si="282"/>
        <v>-39.174163356199017</v>
      </c>
      <c r="N154" s="54">
        <f t="shared" si="282"/>
        <v>-43.177259073665979</v>
      </c>
      <c r="O154" s="54">
        <f t="shared" si="282"/>
        <v>-44.580893111206336</v>
      </c>
      <c r="P154" s="54">
        <f t="shared" si="282"/>
        <v>-49.381626031854509</v>
      </c>
      <c r="Q154" s="54">
        <f t="shared" si="282"/>
        <v>-51.750930365795242</v>
      </c>
      <c r="R154" s="54">
        <f t="shared" si="282"/>
        <v>-56.973437022207563</v>
      </c>
      <c r="S154" s="54">
        <f t="shared" si="282"/>
        <v>-60.539483877904743</v>
      </c>
    </row>
    <row r="155" spans="1:21">
      <c r="A155" s="99" t="s">
        <v>41</v>
      </c>
      <c r="B155" s="99" t="s">
        <v>56</v>
      </c>
      <c r="C155" s="137" t="s">
        <v>45</v>
      </c>
      <c r="D155" s="36">
        <f>' Capacity by Company'!D61</f>
        <v>96</v>
      </c>
      <c r="E155" s="36">
        <f>' Capacity by Company'!E61</f>
        <v>96</v>
      </c>
      <c r="F155" s="36">
        <f>' Capacity by Company'!F61</f>
        <v>96</v>
      </c>
      <c r="G155" s="36">
        <f>' Capacity by Company'!G61</f>
        <v>96</v>
      </c>
      <c r="H155" s="36">
        <f>' Capacity by Company'!H61</f>
        <v>96</v>
      </c>
      <c r="I155" s="36">
        <f>' Capacity by Company'!I61</f>
        <v>96</v>
      </c>
      <c r="J155" s="36">
        <f>' Capacity by Company'!J61</f>
        <v>96</v>
      </c>
      <c r="K155" s="36">
        <f>' Capacity by Company'!K61</f>
        <v>96</v>
      </c>
      <c r="L155" s="36">
        <f>' Capacity by Company'!L61</f>
        <v>96</v>
      </c>
      <c r="M155" s="36">
        <f>' Capacity by Company'!M61</f>
        <v>96</v>
      </c>
      <c r="N155" s="36">
        <f>' Capacity by Company'!N61</f>
        <v>96</v>
      </c>
      <c r="O155" s="36">
        <f>' Capacity by Company'!O61</f>
        <v>96</v>
      </c>
      <c r="P155" s="36">
        <f>' Capacity by Company'!P61</f>
        <v>96</v>
      </c>
      <c r="Q155" s="36">
        <f>' Capacity by Company'!Q61</f>
        <v>96</v>
      </c>
      <c r="R155" s="36">
        <f>' Capacity by Company'!R61</f>
        <v>96</v>
      </c>
      <c r="S155" s="36">
        <f>' Capacity by Company'!S61</f>
        <v>96</v>
      </c>
    </row>
    <row r="156" spans="1:21">
      <c r="A156" s="99" t="s">
        <v>41</v>
      </c>
      <c r="B156" s="99" t="s">
        <v>56</v>
      </c>
      <c r="C156" s="137" t="s">
        <v>46</v>
      </c>
      <c r="D156" s="38">
        <f>'Production by Company'!D62</f>
        <v>62.400000000000006</v>
      </c>
      <c r="E156" s="38">
        <f>'Production by Company'!E62</f>
        <v>66.239999999999995</v>
      </c>
      <c r="F156" s="38">
        <f>'Production by Company'!F62</f>
        <v>63.36</v>
      </c>
      <c r="G156" s="38">
        <f>'Production by Company'!G62</f>
        <v>65.28</v>
      </c>
      <c r="H156" s="38">
        <f>'Production by Company'!H62</f>
        <v>65.28</v>
      </c>
      <c r="I156" s="38">
        <f>'Production by Company'!I62</f>
        <v>61.44</v>
      </c>
      <c r="J156" s="38">
        <f>'Production by Company'!J62</f>
        <v>65.28</v>
      </c>
      <c r="K156" s="38">
        <f>'Production by Company'!K62</f>
        <v>67.199999999999989</v>
      </c>
      <c r="L156" s="38">
        <f>'Production by Company'!L62</f>
        <v>67.199999999999989</v>
      </c>
      <c r="M156" s="38">
        <f>'Production by Company'!M62</f>
        <v>69.12</v>
      </c>
      <c r="N156" s="38">
        <f>'Production by Company'!N62</f>
        <v>69.12</v>
      </c>
      <c r="O156" s="38">
        <f>'Production by Company'!O62</f>
        <v>72</v>
      </c>
      <c r="P156" s="38">
        <f>'Production by Company'!P62</f>
        <v>72</v>
      </c>
      <c r="Q156" s="38">
        <f>'Production by Company'!Q62</f>
        <v>74.88</v>
      </c>
      <c r="R156" s="38">
        <f>'Production by Company'!R62</f>
        <v>74.88</v>
      </c>
      <c r="S156" s="38">
        <f>'Production by Company'!S62</f>
        <v>76.800000000000011</v>
      </c>
    </row>
    <row r="157" spans="1:21">
      <c r="A157" s="99" t="s">
        <v>41</v>
      </c>
      <c r="B157" s="99" t="s">
        <v>56</v>
      </c>
      <c r="C157" s="137" t="s">
        <v>47</v>
      </c>
      <c r="D157" s="37">
        <f t="shared" ref="D157:S157" si="283">(D156/D155)</f>
        <v>0.65</v>
      </c>
      <c r="E157" s="37">
        <f t="shared" si="283"/>
        <v>0.69</v>
      </c>
      <c r="F157" s="37">
        <f t="shared" si="283"/>
        <v>0.66</v>
      </c>
      <c r="G157" s="37">
        <f t="shared" si="283"/>
        <v>0.68</v>
      </c>
      <c r="H157" s="37">
        <f t="shared" si="283"/>
        <v>0.68</v>
      </c>
      <c r="I157" s="37">
        <f t="shared" si="283"/>
        <v>0.64</v>
      </c>
      <c r="J157" s="37">
        <f t="shared" si="283"/>
        <v>0.68</v>
      </c>
      <c r="K157" s="37">
        <f t="shared" si="283"/>
        <v>0.69999999999999984</v>
      </c>
      <c r="L157" s="37">
        <f t="shared" si="283"/>
        <v>0.69999999999999984</v>
      </c>
      <c r="M157" s="37">
        <f t="shared" si="283"/>
        <v>0.72000000000000008</v>
      </c>
      <c r="N157" s="37">
        <f t="shared" si="283"/>
        <v>0.72000000000000008</v>
      </c>
      <c r="O157" s="37">
        <f t="shared" si="283"/>
        <v>0.75</v>
      </c>
      <c r="P157" s="37">
        <f t="shared" si="283"/>
        <v>0.75</v>
      </c>
      <c r="Q157" s="37">
        <f t="shared" si="283"/>
        <v>0.77999999999999992</v>
      </c>
      <c r="R157" s="37">
        <f t="shared" si="283"/>
        <v>0.77999999999999992</v>
      </c>
      <c r="S157" s="37">
        <f t="shared" si="283"/>
        <v>0.80000000000000016</v>
      </c>
    </row>
    <row r="158" spans="1:21">
      <c r="A158" s="99" t="s">
        <v>41</v>
      </c>
      <c r="B158" s="99" t="s">
        <v>56</v>
      </c>
      <c r="C158" s="137" t="s">
        <v>48</v>
      </c>
      <c r="D158" s="51">
        <f t="shared" ref="D158:I158" si="284">(D167-SUM(D86+D95+D104+D113+D122+D131+D140+D149))*0.5</f>
        <v>-81.122848999999974</v>
      </c>
      <c r="E158" s="51">
        <f t="shared" si="284"/>
        <v>-80.50746749999999</v>
      </c>
      <c r="F158" s="51">
        <f t="shared" si="284"/>
        <v>-80.3270895</v>
      </c>
      <c r="G158" s="51">
        <f t="shared" si="284"/>
        <v>-108.80950149999998</v>
      </c>
      <c r="H158" s="51">
        <f t="shared" si="284"/>
        <v>-95.300848500000029</v>
      </c>
      <c r="I158" s="51">
        <f t="shared" si="284"/>
        <v>-83.987999999999985</v>
      </c>
      <c r="J158" s="51"/>
      <c r="K158" s="51"/>
      <c r="L158" s="51"/>
      <c r="M158" s="51"/>
      <c r="N158" s="51"/>
      <c r="O158" s="51"/>
      <c r="P158" s="51"/>
      <c r="Q158" s="51"/>
      <c r="R158" s="51"/>
      <c r="S158" s="52"/>
    </row>
    <row r="159" spans="1:21">
      <c r="A159" s="99" t="s">
        <v>41</v>
      </c>
      <c r="B159" s="99" t="s">
        <v>56</v>
      </c>
      <c r="C159" s="137" t="s">
        <v>49</v>
      </c>
      <c r="D159" s="51">
        <f>D168-SUM(D87+D96+D105+D114+D123+D132+D141+D150)</f>
        <v>-356.24395599999991</v>
      </c>
      <c r="E159" s="51">
        <f t="shared" ref="E159:I159" si="285">E168-SUM(E87+E96+E105+E114+E123+E132+E141+E150)</f>
        <v>-334.68261799999999</v>
      </c>
      <c r="F159" s="51">
        <f t="shared" si="285"/>
        <v>-339.62642299999999</v>
      </c>
      <c r="G159" s="51">
        <f t="shared" si="285"/>
        <v>-327.0409949999999</v>
      </c>
      <c r="H159" s="51">
        <f t="shared" si="285"/>
        <v>-293.51137099999994</v>
      </c>
      <c r="I159" s="51">
        <f t="shared" si="285"/>
        <v>-307.98999999999995</v>
      </c>
      <c r="J159" s="51"/>
      <c r="K159" s="51">
        <v>0.5</v>
      </c>
      <c r="L159" s="51"/>
      <c r="M159" s="51"/>
      <c r="N159" s="51"/>
      <c r="O159" s="51"/>
      <c r="P159" s="51"/>
      <c r="Q159" s="51"/>
      <c r="R159" s="51"/>
      <c r="S159" s="52"/>
    </row>
    <row r="160" spans="1:21">
      <c r="A160" s="99" t="s">
        <v>41</v>
      </c>
      <c r="B160" s="99" t="s">
        <v>56</v>
      </c>
      <c r="C160" s="137" t="s">
        <v>25</v>
      </c>
      <c r="D160" s="38">
        <f>2%*D156</f>
        <v>1.2480000000000002</v>
      </c>
      <c r="E160" s="38">
        <f t="shared" ref="E160:I160" si="286">2%*E156</f>
        <v>1.3248</v>
      </c>
      <c r="F160" s="38">
        <f t="shared" si="286"/>
        <v>1.2672000000000001</v>
      </c>
      <c r="G160" s="38">
        <f t="shared" si="286"/>
        <v>1.3056000000000001</v>
      </c>
      <c r="H160" s="38">
        <f t="shared" si="286"/>
        <v>1.3056000000000001</v>
      </c>
      <c r="I160" s="38">
        <f t="shared" si="286"/>
        <v>1.2287999999999999</v>
      </c>
      <c r="J160" s="38"/>
      <c r="K160" s="38"/>
      <c r="L160" s="38"/>
      <c r="M160" s="38"/>
      <c r="N160" s="38"/>
      <c r="O160" s="38"/>
      <c r="P160" s="38"/>
      <c r="Q160" s="38"/>
      <c r="R160" s="38"/>
      <c r="S160" s="38"/>
    </row>
    <row r="161" spans="1:21">
      <c r="A161" s="99" t="s">
        <v>41</v>
      </c>
      <c r="B161" s="99" t="s">
        <v>56</v>
      </c>
      <c r="C161" s="137" t="s">
        <v>50</v>
      </c>
      <c r="D161" s="38">
        <f>D156+D158-D159-D160</f>
        <v>336.27310699999992</v>
      </c>
      <c r="E161" s="38">
        <f t="shared" ref="E161" si="287">E156+E158-E159-E160</f>
        <v>319.0903505</v>
      </c>
      <c r="F161" s="38">
        <f t="shared" ref="F161" si="288">F156+F158-F159-F160</f>
        <v>321.3921335</v>
      </c>
      <c r="G161" s="38">
        <f t="shared" ref="G161" si="289">G156+G158-G159-G160</f>
        <v>282.20589349999989</v>
      </c>
      <c r="H161" s="38">
        <f t="shared" ref="H161:I161" si="290">H156+H158-H159-H160</f>
        <v>262.18492249999986</v>
      </c>
      <c r="I161" s="38">
        <f t="shared" si="290"/>
        <v>284.21319999999997</v>
      </c>
      <c r="J161" s="38">
        <f t="shared" ref="J161" si="291">J156+J158-J159-J160</f>
        <v>65.28</v>
      </c>
      <c r="K161" s="38">
        <f t="shared" ref="K161" si="292">K156+K158-K159-K160</f>
        <v>66.699999999999989</v>
      </c>
      <c r="L161" s="38">
        <f t="shared" ref="L161" si="293">L156+L158-L159-L160</f>
        <v>67.199999999999989</v>
      </c>
      <c r="M161" s="38">
        <f t="shared" ref="M161" si="294">M156+M158-M159-M160</f>
        <v>69.12</v>
      </c>
      <c r="N161" s="38">
        <f t="shared" ref="N161" si="295">N156+N158-N159-N160</f>
        <v>69.12</v>
      </c>
      <c r="O161" s="38">
        <f t="shared" ref="O161" si="296">O156+O158-O159-O160</f>
        <v>72</v>
      </c>
      <c r="P161" s="38">
        <f t="shared" ref="P161" si="297">P156+P158-P159-P160</f>
        <v>72</v>
      </c>
      <c r="Q161" s="38">
        <f t="shared" ref="Q161" si="298">Q156+Q158-Q159-Q160</f>
        <v>74.88</v>
      </c>
      <c r="R161" s="38">
        <f t="shared" ref="R161" si="299">R156+R158-R159-R160</f>
        <v>74.88</v>
      </c>
      <c r="S161" s="38">
        <f t="shared" ref="S161" si="300">S156+S158-S159-S160</f>
        <v>76.800000000000011</v>
      </c>
      <c r="T161" s="280">
        <f t="shared" ref="T161" si="301">(I161/D161)^(1/5)-1</f>
        <v>-3.3080271179887655E-2</v>
      </c>
      <c r="U161" s="280">
        <f t="shared" ref="U161" si="302">(S161/J161)^(1/9)-1</f>
        <v>1.8221684171398689E-2</v>
      </c>
    </row>
    <row r="162" spans="1:21">
      <c r="A162" s="99" t="s">
        <v>41</v>
      </c>
      <c r="B162" s="99" t="s">
        <v>56</v>
      </c>
      <c r="C162" s="139" t="s">
        <v>211</v>
      </c>
      <c r="D162" s="37"/>
      <c r="E162" s="37">
        <f>E161/D161-1</f>
        <v>-5.1097623159023331E-2</v>
      </c>
      <c r="F162" s="37">
        <f>F161/E161-1</f>
        <v>7.2135775851360773E-3</v>
      </c>
      <c r="G162" s="37">
        <f t="shared" ref="G162" si="303">G161/F161-1</f>
        <v>-0.12192656856052175</v>
      </c>
      <c r="H162" s="37">
        <f t="shared" ref="H162" si="304">H161/G161-1</f>
        <v>-7.0944553112247566E-2</v>
      </c>
      <c r="I162" s="37">
        <v>-5.2631578947368585E-2</v>
      </c>
      <c r="J162" s="37">
        <v>4.2599999999999999E-2</v>
      </c>
      <c r="K162" s="37">
        <v>3.5294117647058698E-2</v>
      </c>
      <c r="L162" s="37">
        <v>2.2727272727272929E-2</v>
      </c>
      <c r="M162" s="37">
        <v>2.2222222222222143E-2</v>
      </c>
      <c r="N162" s="37">
        <v>3.2608695652173836E-2</v>
      </c>
      <c r="O162" s="37">
        <v>3.1099999999999999E-2</v>
      </c>
      <c r="P162" s="37">
        <v>3.0499999999999999E-2</v>
      </c>
      <c r="Q162" s="37">
        <v>2.9499999999999998E-2</v>
      </c>
      <c r="R162" s="37">
        <v>2.7810000000000001E-2</v>
      </c>
      <c r="S162" s="37">
        <v>2.63E-2</v>
      </c>
    </row>
    <row r="163" spans="1:21" ht="13.5" thickBot="1">
      <c r="A163" s="99" t="s">
        <v>41</v>
      </c>
      <c r="B163" s="99" t="s">
        <v>56</v>
      </c>
      <c r="C163" s="140" t="s">
        <v>212</v>
      </c>
      <c r="D163" s="54">
        <f>D156-D161</f>
        <v>-273.87310699999989</v>
      </c>
      <c r="E163" s="54">
        <f t="shared" ref="E163:S163" si="305">E156-E161</f>
        <v>-252.85035049999999</v>
      </c>
      <c r="F163" s="54">
        <f t="shared" si="305"/>
        <v>-258.03213349999999</v>
      </c>
      <c r="G163" s="54">
        <f t="shared" si="305"/>
        <v>-216.92589349999989</v>
      </c>
      <c r="H163" s="54">
        <f t="shared" si="305"/>
        <v>-196.90492249999986</v>
      </c>
      <c r="I163" s="54">
        <f t="shared" si="305"/>
        <v>-222.77319999999997</v>
      </c>
      <c r="J163" s="54">
        <f t="shared" si="305"/>
        <v>0</v>
      </c>
      <c r="K163" s="54">
        <f t="shared" si="305"/>
        <v>0.5</v>
      </c>
      <c r="L163" s="54">
        <f t="shared" si="305"/>
        <v>0</v>
      </c>
      <c r="M163" s="54">
        <f t="shared" si="305"/>
        <v>0</v>
      </c>
      <c r="N163" s="54">
        <f t="shared" si="305"/>
        <v>0</v>
      </c>
      <c r="O163" s="54">
        <f t="shared" si="305"/>
        <v>0</v>
      </c>
      <c r="P163" s="54">
        <f t="shared" si="305"/>
        <v>0</v>
      </c>
      <c r="Q163" s="54">
        <f t="shared" si="305"/>
        <v>0</v>
      </c>
      <c r="R163" s="54">
        <f t="shared" si="305"/>
        <v>0</v>
      </c>
      <c r="S163" s="54">
        <f t="shared" si="305"/>
        <v>0</v>
      </c>
    </row>
    <row r="164" spans="1:21">
      <c r="A164" s="99" t="s">
        <v>41</v>
      </c>
      <c r="B164" s="70" t="s">
        <v>60</v>
      </c>
      <c r="C164" s="137" t="s">
        <v>45</v>
      </c>
      <c r="D164" s="38">
        <f>' Capacity by Location'!E67</f>
        <v>741</v>
      </c>
      <c r="E164" s="38">
        <f>' Capacity by Location'!F67</f>
        <v>741</v>
      </c>
      <c r="F164" s="38">
        <f>' Capacity by Location'!G67</f>
        <v>751</v>
      </c>
      <c r="G164" s="38">
        <f>' Capacity by Location'!H67</f>
        <v>893</v>
      </c>
      <c r="H164" s="38">
        <f>' Capacity by Location'!I67</f>
        <v>913</v>
      </c>
      <c r="I164" s="38">
        <f>' Capacity by Location'!J67</f>
        <v>938</v>
      </c>
      <c r="J164" s="38">
        <f>' Capacity by Location'!K67</f>
        <v>938</v>
      </c>
      <c r="K164" s="38">
        <f>' Capacity by Location'!L67</f>
        <v>938</v>
      </c>
      <c r="L164" s="38">
        <f>' Capacity by Location'!M67</f>
        <v>938</v>
      </c>
      <c r="M164" s="38">
        <f>' Capacity by Location'!N67</f>
        <v>938</v>
      </c>
      <c r="N164" s="38">
        <f>' Capacity by Location'!O67</f>
        <v>938</v>
      </c>
      <c r="O164" s="38">
        <f>' Capacity by Location'!P67</f>
        <v>938</v>
      </c>
      <c r="P164" s="38">
        <f>' Capacity by Location'!Q67</f>
        <v>938</v>
      </c>
      <c r="Q164" s="38">
        <f>' Capacity by Location'!R67</f>
        <v>938</v>
      </c>
      <c r="R164" s="38">
        <f>' Capacity by Location'!S67</f>
        <v>938</v>
      </c>
      <c r="S164" s="38">
        <f>' Capacity by Location'!T67</f>
        <v>938</v>
      </c>
      <c r="T164" s="36"/>
    </row>
    <row r="165" spans="1:21">
      <c r="A165" s="99" t="s">
        <v>41</v>
      </c>
      <c r="B165" s="70" t="s">
        <v>60</v>
      </c>
      <c r="C165" s="137" t="s">
        <v>46</v>
      </c>
      <c r="D165" s="38">
        <f>'Production by Company'!D63</f>
        <v>525.52</v>
      </c>
      <c r="E165" s="38">
        <f>'Production by Company'!E63</f>
        <v>541.75</v>
      </c>
      <c r="F165" s="38">
        <f>'Production by Company'!F63</f>
        <v>562.89400000000001</v>
      </c>
      <c r="G165" s="38">
        <f>'Production by Company'!G63</f>
        <v>670.0200000000001</v>
      </c>
      <c r="H165" s="38">
        <f>'Production by Company'!H63</f>
        <v>695.91200000000003</v>
      </c>
      <c r="I165" s="38">
        <f>'Production by Company'!I63</f>
        <v>621.05333333333328</v>
      </c>
      <c r="J165" s="38">
        <f>'Production by Company'!J63</f>
        <v>676.77733333333333</v>
      </c>
      <c r="K165" s="38">
        <f>'Production by Company'!K63</f>
        <v>699.81</v>
      </c>
      <c r="L165" s="38">
        <f>'Production by Company'!L63</f>
        <v>707.15999999999985</v>
      </c>
      <c r="M165" s="38">
        <f>'Production by Company'!M63</f>
        <v>728.7700000000001</v>
      </c>
      <c r="N165" s="38">
        <f>'Production by Company'!N63</f>
        <v>741.0200000000001</v>
      </c>
      <c r="O165" s="38">
        <f>'Production by Company'!O63</f>
        <v>759.85</v>
      </c>
      <c r="P165" s="38">
        <f>'Production by Company'!P63</f>
        <v>767.20000000000016</v>
      </c>
      <c r="Q165" s="38">
        <f>'Production by Company'!Q63</f>
        <v>785.93999999999994</v>
      </c>
      <c r="R165" s="38">
        <f>'Production by Company'!R63</f>
        <v>790.84</v>
      </c>
      <c r="S165" s="38">
        <f>'Production by Company'!S63</f>
        <v>812.2</v>
      </c>
      <c r="T165" s="38"/>
    </row>
    <row r="166" spans="1:21">
      <c r="A166" s="99" t="s">
        <v>41</v>
      </c>
      <c r="B166" s="70" t="s">
        <v>60</v>
      </c>
      <c r="C166" s="137" t="s">
        <v>47</v>
      </c>
      <c r="D166" s="37">
        <f t="shared" ref="D166:S166" si="306">(D165/D164)</f>
        <v>0.70920377867746287</v>
      </c>
      <c r="E166" s="37">
        <f t="shared" si="306"/>
        <v>0.7311066126855601</v>
      </c>
      <c r="F166" s="37">
        <f t="shared" si="306"/>
        <v>0.74952596537949401</v>
      </c>
      <c r="G166" s="37">
        <f t="shared" si="306"/>
        <v>0.75030235162374026</v>
      </c>
      <c r="H166" s="37">
        <f t="shared" si="306"/>
        <v>0.7622256297918949</v>
      </c>
      <c r="I166" s="37">
        <f t="shared" si="306"/>
        <v>0.66210376687988626</v>
      </c>
      <c r="J166" s="37">
        <f t="shared" si="306"/>
        <v>0.72151101634683723</v>
      </c>
      <c r="K166" s="37">
        <f t="shared" si="306"/>
        <v>0.74606609808102342</v>
      </c>
      <c r="L166" s="37">
        <f t="shared" si="306"/>
        <v>0.75390191897654568</v>
      </c>
      <c r="M166" s="37">
        <f t="shared" si="306"/>
        <v>0.77694029850746282</v>
      </c>
      <c r="N166" s="37">
        <f t="shared" si="306"/>
        <v>0.79000000000000015</v>
      </c>
      <c r="O166" s="37">
        <f t="shared" si="306"/>
        <v>0.81007462686567167</v>
      </c>
      <c r="P166" s="37">
        <f t="shared" si="306"/>
        <v>0.81791044776119415</v>
      </c>
      <c r="Q166" s="37">
        <f t="shared" si="306"/>
        <v>0.83788912579957353</v>
      </c>
      <c r="R166" s="37">
        <f t="shared" si="306"/>
        <v>0.84311300639658848</v>
      </c>
      <c r="S166" s="37">
        <f t="shared" si="306"/>
        <v>0.86588486140724952</v>
      </c>
    </row>
    <row r="167" spans="1:21">
      <c r="A167" s="99" t="s">
        <v>41</v>
      </c>
      <c r="B167" s="70" t="s">
        <v>60</v>
      </c>
      <c r="C167" s="137" t="s">
        <v>48</v>
      </c>
      <c r="D167" s="51">
        <v>250</v>
      </c>
      <c r="E167" s="51">
        <v>270</v>
      </c>
      <c r="F167" s="51">
        <v>283</v>
      </c>
      <c r="G167" s="51">
        <v>210.55</v>
      </c>
      <c r="H167" s="51">
        <v>225.31</v>
      </c>
      <c r="I167" s="51">
        <v>210.04400000000001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51">
        <v>0</v>
      </c>
      <c r="P167" s="51">
        <v>0</v>
      </c>
      <c r="Q167" s="51">
        <v>0</v>
      </c>
      <c r="R167" s="51">
        <v>0</v>
      </c>
      <c r="S167" s="52">
        <v>0</v>
      </c>
    </row>
    <row r="168" spans="1:21">
      <c r="A168" s="99" t="s">
        <v>41</v>
      </c>
      <c r="B168" s="70" t="s">
        <v>60</v>
      </c>
      <c r="C168" s="137" t="s">
        <v>49</v>
      </c>
      <c r="D168" s="51">
        <v>260.10000000000002</v>
      </c>
      <c r="E168" s="51">
        <v>272.55</v>
      </c>
      <c r="F168" s="51">
        <v>281.93</v>
      </c>
      <c r="G168" s="51">
        <v>295.92</v>
      </c>
      <c r="H168" s="51">
        <v>310.39999999999998</v>
      </c>
      <c r="I168" s="51">
        <v>270.44</v>
      </c>
      <c r="J168" s="51">
        <v>0</v>
      </c>
      <c r="K168" s="51">
        <v>0</v>
      </c>
      <c r="L168" s="51">
        <v>0</v>
      </c>
      <c r="M168" s="51">
        <v>0</v>
      </c>
      <c r="N168" s="51">
        <v>0</v>
      </c>
      <c r="O168" s="51">
        <v>0</v>
      </c>
      <c r="P168" s="51">
        <v>0</v>
      </c>
      <c r="Q168" s="51">
        <v>0</v>
      </c>
      <c r="R168" s="51">
        <v>0</v>
      </c>
      <c r="S168" s="52">
        <v>0</v>
      </c>
    </row>
    <row r="169" spans="1:21">
      <c r="A169" s="99" t="s">
        <v>41</v>
      </c>
      <c r="B169" s="70" t="s">
        <v>60</v>
      </c>
      <c r="C169" s="137" t="s">
        <v>25</v>
      </c>
      <c r="D169" s="51">
        <f>D88+D97+D106+D115+D133+D151+D160</f>
        <v>8.6283999999999992</v>
      </c>
      <c r="E169" s="51">
        <f t="shared" ref="E169:I169" si="307">E88+E97+E106+E115+E133+E151+E160</f>
        <v>8.8870000000000005</v>
      </c>
      <c r="F169" s="51">
        <f t="shared" si="307"/>
        <v>9.265880000000001</v>
      </c>
      <c r="G169" s="51">
        <f t="shared" si="307"/>
        <v>10.9564</v>
      </c>
      <c r="H169" s="51">
        <f t="shared" si="307"/>
        <v>11.444040000000001</v>
      </c>
      <c r="I169" s="51">
        <f t="shared" si="307"/>
        <v>10.093066666666669</v>
      </c>
      <c r="J169" s="38"/>
      <c r="K169" s="38"/>
      <c r="L169" s="38"/>
      <c r="M169" s="38"/>
      <c r="N169" s="38"/>
      <c r="O169" s="38"/>
      <c r="P169" s="38"/>
      <c r="Q169" s="38"/>
      <c r="R169" s="38"/>
      <c r="S169" s="38"/>
    </row>
    <row r="170" spans="1:21">
      <c r="A170" s="99" t="s">
        <v>41</v>
      </c>
      <c r="B170" s="70" t="s">
        <v>60</v>
      </c>
      <c r="C170" s="137" t="s">
        <v>410</v>
      </c>
      <c r="D170" s="389">
        <f>D165+D167-D168-D169</f>
        <v>506.79159999999996</v>
      </c>
      <c r="E170" s="389">
        <f t="shared" ref="E170:I170" si="308">E165+E167-E168-E169</f>
        <v>530.3130000000001</v>
      </c>
      <c r="F170" s="389">
        <f t="shared" si="308"/>
        <v>554.6981199999999</v>
      </c>
      <c r="G170" s="389">
        <f t="shared" si="308"/>
        <v>573.69360000000006</v>
      </c>
      <c r="H170" s="389">
        <f t="shared" si="308"/>
        <v>599.37796000000003</v>
      </c>
      <c r="I170" s="389">
        <f t="shared" si="308"/>
        <v>550.56426666666664</v>
      </c>
      <c r="J170" s="390">
        <f>I170+I170*J171</f>
        <v>582.0014862933333</v>
      </c>
      <c r="K170" s="390">
        <f t="shared" ref="K170:S170" si="309">J170+J170*K171</f>
        <v>603.8202653200359</v>
      </c>
      <c r="L170" s="390">
        <f t="shared" si="309"/>
        <v>627.76875573232269</v>
      </c>
      <c r="M170" s="390">
        <f t="shared" si="309"/>
        <v>652.35608736835252</v>
      </c>
      <c r="N170" s="390">
        <f t="shared" si="309"/>
        <v>675.06908598185817</v>
      </c>
      <c r="O170" s="390">
        <f t="shared" si="309"/>
        <v>701.07690997999009</v>
      </c>
      <c r="P170" s="390">
        <f t="shared" si="309"/>
        <v>729.00011384404525</v>
      </c>
      <c r="Q170" s="390">
        <f t="shared" si="309"/>
        <v>757.82026086583926</v>
      </c>
      <c r="R170" s="390">
        <f t="shared" si="309"/>
        <v>788.88888489461226</v>
      </c>
      <c r="S170" s="390">
        <f t="shared" si="309"/>
        <v>821.75830853886225</v>
      </c>
      <c r="T170" s="280">
        <f t="shared" ref="T170" si="310">(I170/D170)^(1/5)-1</f>
        <v>1.670678679719928E-2</v>
      </c>
      <c r="U170" s="280">
        <f t="shared" ref="U170:U174" si="311">(S170/J170)^(1/9)-1</f>
        <v>3.9074454259286684E-2</v>
      </c>
    </row>
    <row r="171" spans="1:21">
      <c r="A171" s="99" t="s">
        <v>41</v>
      </c>
      <c r="B171" s="70" t="s">
        <v>60</v>
      </c>
      <c r="C171" s="139" t="s">
        <v>211</v>
      </c>
      <c r="D171" s="37">
        <v>0</v>
      </c>
      <c r="E171" s="37">
        <f>E170/D170-1</f>
        <v>4.6412371475770708E-2</v>
      </c>
      <c r="F171" s="37">
        <f>F170/E170-1</f>
        <v>4.5982504671769009E-2</v>
      </c>
      <c r="G171" s="37">
        <f t="shared" ref="G171" si="312">G170/F170-1</f>
        <v>3.4244716747913628E-2</v>
      </c>
      <c r="H171" s="37">
        <f t="shared" ref="H171" si="313">H170/G170-1</f>
        <v>4.4770170000153264E-2</v>
      </c>
      <c r="I171" s="37">
        <f t="shared" ref="I171" si="314">I170/H170-1</f>
        <v>-8.1440587727539038E-2</v>
      </c>
      <c r="J171" s="37">
        <v>5.7099999999999998E-2</v>
      </c>
      <c r="K171" s="37">
        <v>3.7489215303663004E-2</v>
      </c>
      <c r="L171" s="37">
        <v>3.9661620829492428E-2</v>
      </c>
      <c r="M171" s="37">
        <v>3.916622388660862E-2</v>
      </c>
      <c r="N171" s="37">
        <v>3.4816872339049398E-2</v>
      </c>
      <c r="O171" s="37">
        <v>3.8526166489026403E-2</v>
      </c>
      <c r="P171" s="37">
        <v>3.9829016569454812E-2</v>
      </c>
      <c r="Q171" s="37">
        <v>3.9533803183958716E-2</v>
      </c>
      <c r="R171" s="37">
        <v>4.0997352054530589E-2</v>
      </c>
      <c r="S171" s="37">
        <v>4.1665466802262019E-2</v>
      </c>
    </row>
    <row r="172" spans="1:21">
      <c r="A172" s="99"/>
      <c r="B172" s="70"/>
      <c r="C172" s="137" t="s">
        <v>411</v>
      </c>
      <c r="D172" s="354"/>
      <c r="E172" s="354"/>
      <c r="F172" s="354"/>
      <c r="G172" s="354"/>
      <c r="H172" s="354"/>
      <c r="I172" s="354"/>
      <c r="J172" s="355">
        <f>I170+I170*J173</f>
        <v>568.01715391999994</v>
      </c>
      <c r="K172" s="355">
        <f>J172+J172*K173</f>
        <v>574.88403558991274</v>
      </c>
      <c r="L172" s="355">
        <f t="shared" ref="L172:S172" si="315">K172+K172*L173</f>
        <v>583.08281372642455</v>
      </c>
      <c r="M172" s="355">
        <f t="shared" si="315"/>
        <v>591.10966228461621</v>
      </c>
      <c r="N172" s="355">
        <f t="shared" si="315"/>
        <v>596.67606651272899</v>
      </c>
      <c r="O172" s="355">
        <f t="shared" si="315"/>
        <v>604.50813590179246</v>
      </c>
      <c r="P172" s="355">
        <f t="shared" si="315"/>
        <v>613.23059381108965</v>
      </c>
      <c r="Q172" s="355">
        <f t="shared" si="315"/>
        <v>621.89787433039771</v>
      </c>
      <c r="R172" s="355">
        <f t="shared" si="315"/>
        <v>631.59783441829313</v>
      </c>
      <c r="S172" s="355">
        <f t="shared" si="315"/>
        <v>641.87106802640449</v>
      </c>
      <c r="U172" s="280">
        <f t="shared" si="311"/>
        <v>1.3674410639838097E-2</v>
      </c>
    </row>
    <row r="173" spans="1:21">
      <c r="A173" s="99"/>
      <c r="B173" s="70"/>
      <c r="C173" s="139" t="s">
        <v>211</v>
      </c>
      <c r="D173" s="354"/>
      <c r="E173" s="354"/>
      <c r="F173" s="354"/>
      <c r="G173" s="354"/>
      <c r="H173" s="354"/>
      <c r="I173" s="354"/>
      <c r="J173" s="354">
        <f>J171-2.54%</f>
        <v>3.1699999999999999E-2</v>
      </c>
      <c r="K173" s="354">
        <f t="shared" ref="K173:S173" si="316">K171-2.54%</f>
        <v>1.2089215303663005E-2</v>
      </c>
      <c r="L173" s="354">
        <f t="shared" si="316"/>
        <v>1.4261620829492429E-2</v>
      </c>
      <c r="M173" s="354">
        <f t="shared" si="316"/>
        <v>1.3766223886608621E-2</v>
      </c>
      <c r="N173" s="354">
        <f t="shared" si="316"/>
        <v>9.4168723390493994E-3</v>
      </c>
      <c r="O173" s="354">
        <f t="shared" si="316"/>
        <v>1.3126166489026404E-2</v>
      </c>
      <c r="P173" s="354">
        <f t="shared" si="316"/>
        <v>1.4429016569454813E-2</v>
      </c>
      <c r="Q173" s="354">
        <f t="shared" si="316"/>
        <v>1.4133803183958717E-2</v>
      </c>
      <c r="R173" s="354">
        <f t="shared" si="316"/>
        <v>1.559735205453059E-2</v>
      </c>
      <c r="S173" s="354">
        <f t="shared" si="316"/>
        <v>1.626546680226202E-2</v>
      </c>
    </row>
    <row r="174" spans="1:21">
      <c r="A174" s="99"/>
      <c r="B174" s="70"/>
      <c r="C174" s="137" t="s">
        <v>412</v>
      </c>
      <c r="D174" s="354"/>
      <c r="E174" s="354"/>
      <c r="F174" s="354"/>
      <c r="G174" s="354"/>
      <c r="H174" s="354"/>
      <c r="I174" s="354"/>
      <c r="J174" s="355">
        <f>I170+I170*J175</f>
        <v>565.31938901333331</v>
      </c>
      <c r="K174" s="355">
        <f>J174+J174*K175</f>
        <v>569.38359181628539</v>
      </c>
      <c r="L174" s="355">
        <f t="shared" ref="L174:S174" si="317">K174+K174*L175</f>
        <v>574.71394510940399</v>
      </c>
      <c r="M174" s="355">
        <f t="shared" si="317"/>
        <v>579.80948761750005</v>
      </c>
      <c r="N174" s="355">
        <f t="shared" si="317"/>
        <v>582.42841305403795</v>
      </c>
      <c r="O174" s="355">
        <f t="shared" si="317"/>
        <v>587.21956614775991</v>
      </c>
      <c r="P174" s="355">
        <f t="shared" si="317"/>
        <v>592.81519112348997</v>
      </c>
      <c r="Q174" s="355">
        <f t="shared" si="317"/>
        <v>598.28912992278515</v>
      </c>
      <c r="R174" s="355">
        <f t="shared" si="317"/>
        <v>604.68923937596799</v>
      </c>
      <c r="S174" s="355">
        <f t="shared" si="317"/>
        <v>611.56181485178058</v>
      </c>
      <c r="U174" s="280">
        <f t="shared" si="311"/>
        <v>8.7744019720206179E-3</v>
      </c>
    </row>
    <row r="175" spans="1:21">
      <c r="A175" s="99"/>
      <c r="B175" s="70"/>
      <c r="C175" s="139" t="s">
        <v>211</v>
      </c>
      <c r="D175" s="354"/>
      <c r="E175" s="354"/>
      <c r="F175" s="354"/>
      <c r="G175" s="354"/>
      <c r="H175" s="354"/>
      <c r="I175" s="354"/>
      <c r="J175" s="354">
        <f>J171-3.03%</f>
        <v>2.6800000000000001E-2</v>
      </c>
      <c r="K175" s="354">
        <f t="shared" ref="K175:S175" si="318">K171-3.03%</f>
        <v>7.1892153036630067E-3</v>
      </c>
      <c r="L175" s="354">
        <f t="shared" si="318"/>
        <v>9.3616208294924307E-3</v>
      </c>
      <c r="M175" s="354">
        <f t="shared" si="318"/>
        <v>8.8662238866086228E-3</v>
      </c>
      <c r="N175" s="354">
        <f t="shared" si="318"/>
        <v>4.5168723390494013E-3</v>
      </c>
      <c r="O175" s="354">
        <f t="shared" si="318"/>
        <v>8.2261664890264062E-3</v>
      </c>
      <c r="P175" s="354">
        <f t="shared" si="318"/>
        <v>9.5290165694548144E-3</v>
      </c>
      <c r="Q175" s="354">
        <f t="shared" si="318"/>
        <v>9.2338031839587185E-3</v>
      </c>
      <c r="R175" s="354">
        <f t="shared" si="318"/>
        <v>1.0697352054530592E-2</v>
      </c>
      <c r="S175" s="354">
        <f t="shared" si="318"/>
        <v>1.1365466802262022E-2</v>
      </c>
    </row>
    <row r="176" spans="1:21" ht="13.5" thickBot="1">
      <c r="A176" s="99" t="s">
        <v>41</v>
      </c>
      <c r="B176" s="70" t="s">
        <v>60</v>
      </c>
      <c r="C176" s="140" t="s">
        <v>212</v>
      </c>
      <c r="D176" s="54">
        <f>D165-D170</f>
        <v>18.728400000000022</v>
      </c>
      <c r="E176" s="54">
        <f t="shared" ref="E176:S176" si="319">E165-E170</f>
        <v>11.436999999999898</v>
      </c>
      <c r="F176" s="54">
        <f t="shared" si="319"/>
        <v>8.195880000000102</v>
      </c>
      <c r="G176" s="54">
        <f t="shared" si="319"/>
        <v>96.326400000000035</v>
      </c>
      <c r="H176" s="54">
        <f t="shared" si="319"/>
        <v>96.534040000000005</v>
      </c>
      <c r="I176" s="54">
        <f t="shared" si="319"/>
        <v>70.489066666666645</v>
      </c>
      <c r="J176" s="54">
        <f t="shared" si="319"/>
        <v>94.775847040000031</v>
      </c>
      <c r="K176" s="54">
        <f t="shared" si="319"/>
        <v>95.989734679964045</v>
      </c>
      <c r="L176" s="54">
        <f t="shared" si="319"/>
        <v>79.391244267677166</v>
      </c>
      <c r="M176" s="54">
        <f t="shared" si="319"/>
        <v>76.413912631647577</v>
      </c>
      <c r="N176" s="54">
        <f t="shared" si="319"/>
        <v>65.95091401814193</v>
      </c>
      <c r="O176" s="54">
        <f t="shared" si="319"/>
        <v>58.773090020009931</v>
      </c>
      <c r="P176" s="54">
        <f t="shared" si="319"/>
        <v>38.199886155954914</v>
      </c>
      <c r="Q176" s="54">
        <f t="shared" si="319"/>
        <v>28.119739134160682</v>
      </c>
      <c r="R176" s="54">
        <f t="shared" si="319"/>
        <v>1.9511151053877711</v>
      </c>
      <c r="S176" s="54">
        <f t="shared" si="319"/>
        <v>-9.5583085388622067</v>
      </c>
    </row>
    <row r="177" spans="1:21">
      <c r="A177" s="99" t="s">
        <v>40</v>
      </c>
      <c r="B177" s="99" t="s">
        <v>36</v>
      </c>
      <c r="C177" s="137" t="s">
        <v>45</v>
      </c>
      <c r="D177" s="36">
        <f>' Capacity by Company'!D68</f>
        <v>427</v>
      </c>
      <c r="E177" s="36">
        <f>' Capacity by Company'!E68</f>
        <v>427</v>
      </c>
      <c r="F177" s="36">
        <f>' Capacity by Company'!F68</f>
        <v>427</v>
      </c>
      <c r="G177" s="36">
        <f>' Capacity by Company'!G68</f>
        <v>427</v>
      </c>
      <c r="H177" s="36">
        <f>' Capacity by Company'!H68</f>
        <v>427</v>
      </c>
      <c r="I177" s="36">
        <f>' Capacity by Company'!I68</f>
        <v>427</v>
      </c>
      <c r="J177" s="36">
        <f>' Capacity by Company'!J68</f>
        <v>427</v>
      </c>
      <c r="K177" s="36">
        <f>' Capacity by Company'!K68</f>
        <v>427</v>
      </c>
      <c r="L177" s="36">
        <f>' Capacity by Company'!L68</f>
        <v>427</v>
      </c>
      <c r="M177" s="36">
        <f>' Capacity by Company'!M68</f>
        <v>427</v>
      </c>
      <c r="N177" s="36">
        <f>' Capacity by Company'!N68</f>
        <v>427</v>
      </c>
      <c r="O177" s="36">
        <f>' Capacity by Company'!O68</f>
        <v>427</v>
      </c>
      <c r="P177" s="36">
        <f>' Capacity by Company'!P68</f>
        <v>427</v>
      </c>
      <c r="Q177" s="36">
        <f>' Capacity by Company'!Q68</f>
        <v>427</v>
      </c>
      <c r="R177" s="36">
        <f>' Capacity by Company'!R68</f>
        <v>427</v>
      </c>
      <c r="S177" s="36">
        <f>' Capacity by Company'!S68</f>
        <v>427</v>
      </c>
    </row>
    <row r="178" spans="1:21">
      <c r="A178" s="99" t="s">
        <v>40</v>
      </c>
      <c r="B178" s="99" t="s">
        <v>36</v>
      </c>
      <c r="C178" s="137" t="s">
        <v>46</v>
      </c>
      <c r="D178" s="38">
        <f>'Production by Company'!D69</f>
        <v>321.43470588235294</v>
      </c>
      <c r="E178" s="38">
        <f>'Production by Company'!E69</f>
        <v>325.37058823529418</v>
      </c>
      <c r="F178" s="38">
        <f>'Production by Company'!F69</f>
        <v>318.49</v>
      </c>
      <c r="G178" s="38">
        <f>'Production by Company'!G69</f>
        <v>311.86599999999999</v>
      </c>
      <c r="H178" s="38">
        <f>'Production by Company'!H69</f>
        <v>320.18</v>
      </c>
      <c r="I178" s="38">
        <f>'Production by Company'!I69</f>
        <v>287.36</v>
      </c>
      <c r="J178" s="38">
        <f>'Production by Company'!J69</f>
        <v>299.04000000000002</v>
      </c>
      <c r="K178" s="38">
        <f>'Production by Company'!K69</f>
        <v>308.25</v>
      </c>
      <c r="L178" s="38">
        <f>'Production by Company'!L69</f>
        <v>308.25</v>
      </c>
      <c r="M178" s="38">
        <f>'Production by Company'!M69</f>
        <v>319.85999999999996</v>
      </c>
      <c r="N178" s="38">
        <f>'Production by Company'!N69</f>
        <v>319.85999999999996</v>
      </c>
      <c r="O178" s="38">
        <f>'Production by Company'!O69</f>
        <v>330.8</v>
      </c>
      <c r="P178" s="38">
        <f>'Production by Company'!P69</f>
        <v>330.8</v>
      </c>
      <c r="Q178" s="38">
        <f>'Production by Company'!Q69</f>
        <v>346.15000000000003</v>
      </c>
      <c r="R178" s="38">
        <f>'Production by Company'!R69</f>
        <v>346.15000000000003</v>
      </c>
      <c r="S178" s="38">
        <f>'Production by Company'!S69</f>
        <v>356.56</v>
      </c>
    </row>
    <row r="179" spans="1:21">
      <c r="A179" s="99" t="s">
        <v>40</v>
      </c>
      <c r="B179" s="99" t="s">
        <v>36</v>
      </c>
      <c r="C179" s="137" t="s">
        <v>47</v>
      </c>
      <c r="D179" s="37">
        <f t="shared" ref="D179:S179" si="320">(D178/D177)</f>
        <v>0.7527744868439179</v>
      </c>
      <c r="E179" s="37">
        <f t="shared" si="320"/>
        <v>0.76199200991872174</v>
      </c>
      <c r="F179" s="37">
        <f t="shared" si="320"/>
        <v>0.74587822014051519</v>
      </c>
      <c r="G179" s="37">
        <f t="shared" si="320"/>
        <v>0.73036533957845429</v>
      </c>
      <c r="H179" s="37">
        <f t="shared" si="320"/>
        <v>0.74983606557377047</v>
      </c>
      <c r="I179" s="37">
        <f t="shared" si="320"/>
        <v>0.67297423887587826</v>
      </c>
      <c r="J179" s="37">
        <f t="shared" si="320"/>
        <v>0.70032786885245901</v>
      </c>
      <c r="K179" s="37">
        <f t="shared" si="320"/>
        <v>0.72189695550351285</v>
      </c>
      <c r="L179" s="37">
        <f t="shared" si="320"/>
        <v>0.72189695550351285</v>
      </c>
      <c r="M179" s="37">
        <f t="shared" si="320"/>
        <v>0.74908665105386407</v>
      </c>
      <c r="N179" s="37">
        <f t="shared" si="320"/>
        <v>0.74908665105386407</v>
      </c>
      <c r="O179" s="37">
        <f t="shared" si="320"/>
        <v>0.77470725995316159</v>
      </c>
      <c r="P179" s="37">
        <f t="shared" si="320"/>
        <v>0.77470725995316159</v>
      </c>
      <c r="Q179" s="37">
        <f t="shared" si="320"/>
        <v>0.81065573770491817</v>
      </c>
      <c r="R179" s="37">
        <f t="shared" si="320"/>
        <v>0.81065573770491817</v>
      </c>
      <c r="S179" s="37">
        <f t="shared" si="320"/>
        <v>0.83503512880562059</v>
      </c>
    </row>
    <row r="180" spans="1:21">
      <c r="A180" s="99" t="s">
        <v>40</v>
      </c>
      <c r="B180" s="99" t="s">
        <v>36</v>
      </c>
      <c r="C180" s="137" t="s">
        <v>48</v>
      </c>
      <c r="D180" s="138">
        <f>'Foreign Trade'!I18</f>
        <v>110.427493</v>
      </c>
      <c r="E180" s="138">
        <f>'Foreign Trade'!J18</f>
        <v>94.976752000000005</v>
      </c>
      <c r="F180" s="138">
        <f>'Foreign Trade'!K18</f>
        <v>105.74411600000001</v>
      </c>
      <c r="G180" s="138">
        <f>'Foreign Trade'!L18</f>
        <v>115.468416</v>
      </c>
      <c r="H180" s="138">
        <f>'Foreign Trade'!M18</f>
        <v>108.615887</v>
      </c>
      <c r="I180" s="138">
        <v>88.55</v>
      </c>
      <c r="J180" s="51"/>
      <c r="K180" s="51"/>
      <c r="L180" s="51"/>
      <c r="M180" s="51"/>
      <c r="N180" s="51"/>
      <c r="O180" s="51"/>
      <c r="P180" s="51"/>
      <c r="Q180" s="51"/>
      <c r="R180" s="51"/>
      <c r="S180" s="52"/>
    </row>
    <row r="181" spans="1:21">
      <c r="A181" s="99" t="s">
        <v>40</v>
      </c>
      <c r="B181" s="99" t="s">
        <v>36</v>
      </c>
      <c r="C181" s="137" t="s">
        <v>49</v>
      </c>
      <c r="D181" s="138">
        <f>'Foreign Trade'!AI18</f>
        <v>154.52806100000001</v>
      </c>
      <c r="E181" s="138">
        <v>172.76</v>
      </c>
      <c r="F181" s="138">
        <v>185.96</v>
      </c>
      <c r="G181" s="138">
        <v>158.68</v>
      </c>
      <c r="H181" s="138">
        <v>205.59</v>
      </c>
      <c r="I181" s="138">
        <v>176.49</v>
      </c>
      <c r="J181" s="51"/>
      <c r="K181" s="51"/>
      <c r="L181" s="51"/>
      <c r="M181" s="51"/>
      <c r="N181" s="51"/>
      <c r="O181" s="51"/>
      <c r="P181" s="51"/>
      <c r="Q181" s="51"/>
      <c r="R181" s="51"/>
      <c r="S181" s="52"/>
    </row>
    <row r="182" spans="1:21">
      <c r="A182" s="99" t="s">
        <v>40</v>
      </c>
      <c r="B182" s="99" t="s">
        <v>36</v>
      </c>
      <c r="C182" s="137" t="s">
        <v>25</v>
      </c>
      <c r="D182" s="38">
        <f>2%*D178</f>
        <v>6.4286941176470593</v>
      </c>
      <c r="E182" s="38">
        <f t="shared" ref="E182:S182" si="321">2%*E178</f>
        <v>6.5074117647058838</v>
      </c>
      <c r="F182" s="38">
        <f t="shared" si="321"/>
        <v>6.3698000000000006</v>
      </c>
      <c r="G182" s="38">
        <f t="shared" si="321"/>
        <v>6.2373199999999995</v>
      </c>
      <c r="H182" s="38">
        <f t="shared" si="321"/>
        <v>6.4036</v>
      </c>
      <c r="I182" s="38">
        <f t="shared" si="321"/>
        <v>5.7472000000000003</v>
      </c>
      <c r="J182" s="38">
        <f t="shared" si="321"/>
        <v>5.9808000000000003</v>
      </c>
      <c r="K182" s="38">
        <f t="shared" si="321"/>
        <v>6.165</v>
      </c>
      <c r="L182" s="38">
        <f t="shared" si="321"/>
        <v>6.165</v>
      </c>
      <c r="M182" s="38">
        <f t="shared" si="321"/>
        <v>6.3971999999999989</v>
      </c>
      <c r="N182" s="38">
        <f t="shared" si="321"/>
        <v>6.3971999999999989</v>
      </c>
      <c r="O182" s="38">
        <f t="shared" si="321"/>
        <v>6.6160000000000005</v>
      </c>
      <c r="P182" s="38">
        <f t="shared" si="321"/>
        <v>6.6160000000000005</v>
      </c>
      <c r="Q182" s="38">
        <f t="shared" si="321"/>
        <v>6.9230000000000009</v>
      </c>
      <c r="R182" s="38">
        <f t="shared" si="321"/>
        <v>6.9230000000000009</v>
      </c>
      <c r="S182" s="38">
        <f t="shared" si="321"/>
        <v>7.1311999999999998</v>
      </c>
    </row>
    <row r="183" spans="1:21">
      <c r="A183" s="99" t="s">
        <v>40</v>
      </c>
      <c r="B183" s="99" t="s">
        <v>36</v>
      </c>
      <c r="C183" s="137" t="s">
        <v>50</v>
      </c>
      <c r="D183" s="38">
        <f>D178+D180-D181-D182</f>
        <v>270.90544376470586</v>
      </c>
      <c r="E183" s="38">
        <f t="shared" ref="E183" si="322">E178+E180-E181-E182</f>
        <v>241.07992847058827</v>
      </c>
      <c r="F183" s="38">
        <f t="shared" ref="F183" si="323">F178+F180-F181-F182</f>
        <v>231.90431600000002</v>
      </c>
      <c r="G183" s="38">
        <f t="shared" ref="G183" si="324">G178+G180-G181-G182</f>
        <v>262.41709599999996</v>
      </c>
      <c r="H183" s="38">
        <f t="shared" ref="H183:I183" si="325">H178+H180-H181-H182</f>
        <v>216.80228699999998</v>
      </c>
      <c r="I183" s="38">
        <f t="shared" si="325"/>
        <v>193.67280000000002</v>
      </c>
      <c r="J183" s="38">
        <f t="shared" ref="J183:S183" si="326">I183+I183*J184</f>
        <v>201.84579216000003</v>
      </c>
      <c r="K183" s="38">
        <f t="shared" si="326"/>
        <v>211.55457476289604</v>
      </c>
      <c r="L183" s="38">
        <f t="shared" si="326"/>
        <v>221.15915245713151</v>
      </c>
      <c r="M183" s="38">
        <f t="shared" si="326"/>
        <v>230.53630052131388</v>
      </c>
      <c r="N183" s="38">
        <f t="shared" si="326"/>
        <v>239.64248439190578</v>
      </c>
      <c r="O183" s="38">
        <f t="shared" si="326"/>
        <v>249.0364697800685</v>
      </c>
      <c r="P183" s="38">
        <f t="shared" si="326"/>
        <v>257.62822798748084</v>
      </c>
      <c r="Q183" s="38">
        <f t="shared" si="326"/>
        <v>265.64046587789147</v>
      </c>
      <c r="R183" s="38">
        <f t="shared" si="326"/>
        <v>273.19793713211749</v>
      </c>
      <c r="S183" s="38">
        <f t="shared" si="326"/>
        <v>281.25727627751496</v>
      </c>
      <c r="T183" s="280">
        <f t="shared" ref="T183" si="327">(I183/D183)^(1/5)-1</f>
        <v>-6.491696051711604E-2</v>
      </c>
      <c r="U183" s="280">
        <f t="shared" ref="U183" si="328">(S183/J183)^(1/9)-1</f>
        <v>3.7550731022160555E-2</v>
      </c>
    </row>
    <row r="184" spans="1:21">
      <c r="A184" s="99" t="s">
        <v>40</v>
      </c>
      <c r="B184" s="99" t="s">
        <v>36</v>
      </c>
      <c r="C184" s="139" t="s">
        <v>211</v>
      </c>
      <c r="D184" s="37"/>
      <c r="E184" s="37">
        <f>E183/D183-1</f>
        <v>-0.11009566614697652</v>
      </c>
      <c r="F184" s="37">
        <f>F183/E183-1</f>
        <v>-3.8060457910363388E-2</v>
      </c>
      <c r="G184" s="37">
        <f t="shared" ref="G184" si="329">G183/F183-1</f>
        <v>0.13157486900761239</v>
      </c>
      <c r="H184" s="37">
        <f t="shared" ref="H184" si="330">H183/G183-1</f>
        <v>-0.17382559938091835</v>
      </c>
      <c r="I184" s="37">
        <v>7.4999999999999997E-2</v>
      </c>
      <c r="J184" s="37">
        <v>4.2200000000000001E-2</v>
      </c>
      <c r="K184" s="37">
        <v>4.8099999999999997E-2</v>
      </c>
      <c r="L184" s="37">
        <v>4.5400000000000003E-2</v>
      </c>
      <c r="M184" s="37">
        <v>4.24E-2</v>
      </c>
      <c r="N184" s="37">
        <v>3.95E-2</v>
      </c>
      <c r="O184" s="37">
        <v>3.9199999999999999E-2</v>
      </c>
      <c r="P184" s="37">
        <v>3.4500000000000003E-2</v>
      </c>
      <c r="Q184" s="37">
        <v>3.1099999999999999E-2</v>
      </c>
      <c r="R184" s="37">
        <v>2.845E-2</v>
      </c>
      <c r="S184" s="37">
        <v>2.9499999999999998E-2</v>
      </c>
    </row>
    <row r="185" spans="1:21" ht="13.5" thickBot="1">
      <c r="A185" s="99" t="s">
        <v>40</v>
      </c>
      <c r="B185" s="99" t="s">
        <v>36</v>
      </c>
      <c r="C185" s="140" t="s">
        <v>212</v>
      </c>
      <c r="D185" s="54">
        <f>D178-D183</f>
        <v>50.529262117647079</v>
      </c>
      <c r="E185" s="54">
        <f t="shared" ref="E185:S185" si="331">E178-E183</f>
        <v>84.290659764705907</v>
      </c>
      <c r="F185" s="54">
        <f t="shared" si="331"/>
        <v>86.585683999999986</v>
      </c>
      <c r="G185" s="54">
        <f t="shared" si="331"/>
        <v>49.448904000000027</v>
      </c>
      <c r="H185" s="54">
        <f t="shared" si="331"/>
        <v>103.37771300000003</v>
      </c>
      <c r="I185" s="54">
        <f t="shared" si="331"/>
        <v>93.68719999999999</v>
      </c>
      <c r="J185" s="54">
        <f t="shared" si="331"/>
        <v>97.19420783999999</v>
      </c>
      <c r="K185" s="54">
        <f t="shared" si="331"/>
        <v>96.695425237103962</v>
      </c>
      <c r="L185" s="54">
        <f t="shared" si="331"/>
        <v>87.090847542868488</v>
      </c>
      <c r="M185" s="54">
        <f t="shared" si="331"/>
        <v>89.323699478686081</v>
      </c>
      <c r="N185" s="54">
        <f t="shared" si="331"/>
        <v>80.217515608094175</v>
      </c>
      <c r="O185" s="54">
        <f t="shared" si="331"/>
        <v>81.763530219931511</v>
      </c>
      <c r="P185" s="54">
        <f t="shared" si="331"/>
        <v>73.17177201251917</v>
      </c>
      <c r="Q185" s="54">
        <f t="shared" si="331"/>
        <v>80.509534122108562</v>
      </c>
      <c r="R185" s="54">
        <f t="shared" si="331"/>
        <v>72.952062867882546</v>
      </c>
      <c r="S185" s="54">
        <f t="shared" si="331"/>
        <v>75.302723722485041</v>
      </c>
    </row>
    <row r="186" spans="1:21">
      <c r="A186" s="99" t="s">
        <v>40</v>
      </c>
      <c r="B186" s="99" t="s">
        <v>109</v>
      </c>
      <c r="C186" s="137" t="s">
        <v>45</v>
      </c>
      <c r="D186" s="36">
        <f>' Capacity by Company'!D69</f>
        <v>0</v>
      </c>
      <c r="E186" s="36">
        <f>' Capacity by Company'!E69</f>
        <v>0</v>
      </c>
      <c r="F186" s="36">
        <f>' Capacity by Company'!F69</f>
        <v>0</v>
      </c>
      <c r="G186" s="36">
        <f>' Capacity by Company'!G69</f>
        <v>0</v>
      </c>
      <c r="H186" s="36">
        <f>' Capacity by Company'!H69</f>
        <v>0</v>
      </c>
      <c r="I186" s="36">
        <f>' Capacity by Company'!I69</f>
        <v>0</v>
      </c>
      <c r="J186" s="36">
        <f>' Capacity by Company'!J69</f>
        <v>0</v>
      </c>
      <c r="K186" s="36">
        <f>' Capacity by Company'!K69</f>
        <v>0</v>
      </c>
      <c r="L186" s="36">
        <f>' Capacity by Company'!L69</f>
        <v>0</v>
      </c>
      <c r="M186" s="36">
        <f>' Capacity by Company'!M69</f>
        <v>0</v>
      </c>
      <c r="N186" s="36">
        <f>' Capacity by Company'!N69</f>
        <v>0</v>
      </c>
      <c r="O186" s="36">
        <f>' Capacity by Company'!O69</f>
        <v>0</v>
      </c>
      <c r="P186" s="36">
        <f>' Capacity by Company'!P69</f>
        <v>0</v>
      </c>
      <c r="Q186" s="36">
        <f>' Capacity by Company'!Q69</f>
        <v>0</v>
      </c>
      <c r="R186" s="36">
        <f>' Capacity by Company'!R69</f>
        <v>0</v>
      </c>
      <c r="S186" s="36">
        <f>' Capacity by Company'!S69</f>
        <v>0</v>
      </c>
    </row>
    <row r="187" spans="1:21">
      <c r="A187" s="99" t="s">
        <v>40</v>
      </c>
      <c r="B187" s="99" t="s">
        <v>109</v>
      </c>
      <c r="C187" s="137" t="s">
        <v>46</v>
      </c>
      <c r="D187" s="38">
        <f>'Production by Company'!D70</f>
        <v>0</v>
      </c>
      <c r="E187" s="38">
        <f>'Production by Company'!E70</f>
        <v>0</v>
      </c>
      <c r="F187" s="38">
        <f>'Production by Company'!F70</f>
        <v>0</v>
      </c>
      <c r="G187" s="38">
        <f>'Production by Company'!G70</f>
        <v>0</v>
      </c>
      <c r="H187" s="38">
        <f>'Production by Company'!H70</f>
        <v>0</v>
      </c>
      <c r="I187" s="38">
        <f>'Production by Company'!I70</f>
        <v>0</v>
      </c>
      <c r="J187" s="38">
        <f>'Production by Company'!J70</f>
        <v>0</v>
      </c>
      <c r="K187" s="38">
        <f>'Production by Company'!K70</f>
        <v>0</v>
      </c>
      <c r="L187" s="38">
        <f>'Production by Company'!L70</f>
        <v>0</v>
      </c>
      <c r="M187" s="38">
        <f>'Production by Company'!M70</f>
        <v>0</v>
      </c>
      <c r="N187" s="38">
        <f>'Production by Company'!N70</f>
        <v>0</v>
      </c>
      <c r="O187" s="38">
        <f>'Production by Company'!O70</f>
        <v>0</v>
      </c>
      <c r="P187" s="38">
        <f>'Production by Company'!P70</f>
        <v>0</v>
      </c>
      <c r="Q187" s="38">
        <f>'Production by Company'!Q70</f>
        <v>0</v>
      </c>
      <c r="R187" s="38">
        <f>'Production by Company'!R70</f>
        <v>0</v>
      </c>
      <c r="S187" s="38">
        <f>'Production by Company'!S70</f>
        <v>0</v>
      </c>
    </row>
    <row r="188" spans="1:21">
      <c r="A188" s="99" t="s">
        <v>40</v>
      </c>
      <c r="B188" s="99" t="s">
        <v>109</v>
      </c>
      <c r="C188" s="137" t="s">
        <v>47</v>
      </c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</row>
    <row r="189" spans="1:21">
      <c r="A189" s="99" t="s">
        <v>40</v>
      </c>
      <c r="B189" s="99" t="s">
        <v>109</v>
      </c>
      <c r="C189" s="137" t="s">
        <v>48</v>
      </c>
      <c r="D189" s="138">
        <f>'Foreign Trade'!I19</f>
        <v>47.786802999999999</v>
      </c>
      <c r="E189" s="138">
        <f>'Foreign Trade'!J19</f>
        <v>47.430314000000003</v>
      </c>
      <c r="F189" s="138">
        <v>47.77</v>
      </c>
      <c r="G189" s="138">
        <v>44</v>
      </c>
      <c r="H189" s="138">
        <v>40.69</v>
      </c>
      <c r="I189" s="138">
        <v>34.61</v>
      </c>
      <c r="J189" s="51"/>
      <c r="K189" s="51"/>
      <c r="L189" s="51"/>
      <c r="M189" s="51"/>
      <c r="N189" s="51"/>
      <c r="O189" s="51"/>
      <c r="P189" s="51"/>
      <c r="Q189" s="51"/>
      <c r="R189" s="51"/>
      <c r="S189" s="52"/>
    </row>
    <row r="190" spans="1:21">
      <c r="A190" s="99" t="s">
        <v>40</v>
      </c>
      <c r="B190" s="99" t="s">
        <v>109</v>
      </c>
      <c r="C190" s="137" t="s">
        <v>49</v>
      </c>
      <c r="D190" s="138">
        <f>'Foreign Trade'!AI19</f>
        <v>10.971648999999999</v>
      </c>
      <c r="E190" s="138">
        <f>'Foreign Trade'!AJ19</f>
        <v>8.6552550000000004</v>
      </c>
      <c r="F190" s="138">
        <v>8.5</v>
      </c>
      <c r="G190" s="138">
        <f>'Foreign Trade'!AL19</f>
        <v>8.1504809999999992</v>
      </c>
      <c r="H190" s="138">
        <f>'Foreign Trade'!AM19</f>
        <v>8.3300640000000001</v>
      </c>
      <c r="I190" s="138">
        <v>7.5</v>
      </c>
      <c r="J190" s="51"/>
      <c r="K190" s="51"/>
      <c r="L190" s="51"/>
      <c r="M190" s="51"/>
      <c r="N190" s="51"/>
      <c r="O190" s="51"/>
      <c r="P190" s="51"/>
      <c r="Q190" s="51"/>
      <c r="R190" s="51"/>
      <c r="S190" s="52"/>
    </row>
    <row r="191" spans="1:21">
      <c r="A191" s="99" t="s">
        <v>40</v>
      </c>
      <c r="B191" s="99" t="s">
        <v>109</v>
      </c>
      <c r="C191" s="137" t="s">
        <v>25</v>
      </c>
      <c r="D191" s="38">
        <f>2%*D187</f>
        <v>0</v>
      </c>
      <c r="E191" s="38">
        <f t="shared" ref="E191:S191" si="332">2%*E187</f>
        <v>0</v>
      </c>
      <c r="F191" s="38">
        <f t="shared" si="332"/>
        <v>0</v>
      </c>
      <c r="G191" s="38">
        <f t="shared" si="332"/>
        <v>0</v>
      </c>
      <c r="H191" s="38">
        <f t="shared" si="332"/>
        <v>0</v>
      </c>
      <c r="I191" s="38">
        <f t="shared" si="332"/>
        <v>0</v>
      </c>
      <c r="J191" s="38">
        <f t="shared" si="332"/>
        <v>0</v>
      </c>
      <c r="K191" s="38">
        <f t="shared" si="332"/>
        <v>0</v>
      </c>
      <c r="L191" s="38">
        <f t="shared" si="332"/>
        <v>0</v>
      </c>
      <c r="M191" s="38">
        <f t="shared" si="332"/>
        <v>0</v>
      </c>
      <c r="N191" s="38">
        <f t="shared" si="332"/>
        <v>0</v>
      </c>
      <c r="O191" s="38">
        <f t="shared" si="332"/>
        <v>0</v>
      </c>
      <c r="P191" s="38">
        <f t="shared" si="332"/>
        <v>0</v>
      </c>
      <c r="Q191" s="38">
        <f t="shared" si="332"/>
        <v>0</v>
      </c>
      <c r="R191" s="38">
        <f t="shared" si="332"/>
        <v>0</v>
      </c>
      <c r="S191" s="38">
        <f t="shared" si="332"/>
        <v>0</v>
      </c>
    </row>
    <row r="192" spans="1:21">
      <c r="A192" s="99" t="s">
        <v>40</v>
      </c>
      <c r="B192" s="99" t="s">
        <v>109</v>
      </c>
      <c r="C192" s="137" t="s">
        <v>50</v>
      </c>
      <c r="D192" s="38">
        <f>D187+D189-D190-D191</f>
        <v>36.815154</v>
      </c>
      <c r="E192" s="38">
        <f t="shared" ref="E192" si="333">E187+E189-E190-E191</f>
        <v>38.775058999999999</v>
      </c>
      <c r="F192" s="38">
        <f t="shared" ref="F192" si="334">F187+F189-F190-F191</f>
        <v>39.270000000000003</v>
      </c>
      <c r="G192" s="38">
        <f t="shared" ref="G192" si="335">G187+G189-G190-G191</f>
        <v>35.849519000000001</v>
      </c>
      <c r="H192" s="38">
        <f t="shared" ref="H192:I192" si="336">H187+H189-H190-H191</f>
        <v>32.359935999999998</v>
      </c>
      <c r="I192" s="38">
        <f t="shared" si="336"/>
        <v>27.11</v>
      </c>
      <c r="J192" s="38">
        <f t="shared" ref="J192:S192" si="337">I192+I192*J193</f>
        <v>28.430257000000001</v>
      </c>
      <c r="K192" s="38">
        <f t="shared" si="337"/>
        <v>29.885886158400002</v>
      </c>
      <c r="L192" s="38">
        <f t="shared" si="337"/>
        <v>31.484781067874401</v>
      </c>
      <c r="M192" s="38">
        <f t="shared" si="337"/>
        <v>32.901596215928748</v>
      </c>
      <c r="N192" s="38">
        <f t="shared" si="337"/>
        <v>34.294649799711173</v>
      </c>
      <c r="O192" s="38">
        <f t="shared" si="337"/>
        <v>35.614993817000055</v>
      </c>
      <c r="P192" s="38">
        <f t="shared" si="337"/>
        <v>36.936310087610757</v>
      </c>
      <c r="Q192" s="38">
        <f t="shared" si="337"/>
        <v>38.273404512782264</v>
      </c>
      <c r="R192" s="38">
        <f t="shared" si="337"/>
        <v>39.578527606668139</v>
      </c>
      <c r="S192" s="38">
        <f t="shared" si="337"/>
        <v>40.860871901124185</v>
      </c>
      <c r="T192" s="280">
        <f>(I192/D192)^(1/5)-1</f>
        <v>-5.9366202322283956E-2</v>
      </c>
      <c r="U192" s="280">
        <f t="shared" ref="U192" si="338">(S192/J192)^(1/9)-1</f>
        <v>4.1125257860989084E-2</v>
      </c>
    </row>
    <row r="193" spans="1:21">
      <c r="A193" s="99" t="s">
        <v>40</v>
      </c>
      <c r="B193" s="99" t="s">
        <v>109</v>
      </c>
      <c r="C193" s="139" t="s">
        <v>211</v>
      </c>
      <c r="D193" s="37"/>
      <c r="E193" s="37">
        <f>E192/D192-1</f>
        <v>5.3236365655294993E-2</v>
      </c>
      <c r="F193" s="37">
        <f>F192/E192-1</f>
        <v>1.27644164255174E-2</v>
      </c>
      <c r="G193" s="37">
        <f t="shared" ref="G193" si="339">G192/F192-1</f>
        <v>-8.7101629742806219E-2</v>
      </c>
      <c r="H193" s="37">
        <f t="shared" ref="H193" si="340">H192/G192-1</f>
        <v>-9.73397439446817E-2</v>
      </c>
      <c r="I193" s="37">
        <v>2.5000000000000001E-2</v>
      </c>
      <c r="J193" s="37">
        <v>4.87E-2</v>
      </c>
      <c r="K193" s="37">
        <v>5.1200000000000002E-2</v>
      </c>
      <c r="L193" s="37">
        <v>5.3499999999999999E-2</v>
      </c>
      <c r="M193" s="37">
        <v>4.4999999999999998E-2</v>
      </c>
      <c r="N193" s="37">
        <v>4.2340000000000003E-2</v>
      </c>
      <c r="O193" s="37">
        <v>3.85E-2</v>
      </c>
      <c r="P193" s="37">
        <v>3.7100000000000001E-2</v>
      </c>
      <c r="Q193" s="37">
        <v>3.6200000000000003E-2</v>
      </c>
      <c r="R193" s="37">
        <v>3.4099999999999998E-2</v>
      </c>
      <c r="S193" s="37">
        <v>3.2399999999999998E-2</v>
      </c>
    </row>
    <row r="194" spans="1:21" ht="13.5" thickBot="1">
      <c r="A194" s="99" t="s">
        <v>40</v>
      </c>
      <c r="B194" s="99" t="s">
        <v>109</v>
      </c>
      <c r="C194" s="140" t="s">
        <v>212</v>
      </c>
      <c r="D194" s="54">
        <f>D187-D192</f>
        <v>-36.815154</v>
      </c>
      <c r="E194" s="54">
        <f t="shared" ref="E194:S194" si="341">E187-E192</f>
        <v>-38.775058999999999</v>
      </c>
      <c r="F194" s="54">
        <f t="shared" si="341"/>
        <v>-39.270000000000003</v>
      </c>
      <c r="G194" s="54">
        <f t="shared" si="341"/>
        <v>-35.849519000000001</v>
      </c>
      <c r="H194" s="54">
        <f t="shared" si="341"/>
        <v>-32.359935999999998</v>
      </c>
      <c r="I194" s="54">
        <f t="shared" si="341"/>
        <v>-27.11</v>
      </c>
      <c r="J194" s="54">
        <f t="shared" si="341"/>
        <v>-28.430257000000001</v>
      </c>
      <c r="K194" s="54">
        <f t="shared" si="341"/>
        <v>-29.885886158400002</v>
      </c>
      <c r="L194" s="54">
        <f t="shared" si="341"/>
        <v>-31.484781067874401</v>
      </c>
      <c r="M194" s="54">
        <f t="shared" si="341"/>
        <v>-32.901596215928748</v>
      </c>
      <c r="N194" s="54">
        <f t="shared" si="341"/>
        <v>-34.294649799711173</v>
      </c>
      <c r="O194" s="54">
        <f t="shared" si="341"/>
        <v>-35.614993817000055</v>
      </c>
      <c r="P194" s="54">
        <f t="shared" si="341"/>
        <v>-36.936310087610757</v>
      </c>
      <c r="Q194" s="54">
        <f t="shared" si="341"/>
        <v>-38.273404512782264</v>
      </c>
      <c r="R194" s="54">
        <f t="shared" si="341"/>
        <v>-39.578527606668139</v>
      </c>
      <c r="S194" s="54">
        <f t="shared" si="341"/>
        <v>-40.860871901124185</v>
      </c>
    </row>
    <row r="195" spans="1:21">
      <c r="A195" s="99" t="s">
        <v>40</v>
      </c>
      <c r="B195" s="99" t="s">
        <v>304</v>
      </c>
      <c r="C195" s="137" t="s">
        <v>45</v>
      </c>
      <c r="D195" s="36">
        <f>' Capacity by Company'!D70</f>
        <v>0</v>
      </c>
      <c r="E195" s="36">
        <f>' Capacity by Company'!E70</f>
        <v>0</v>
      </c>
      <c r="F195" s="36">
        <f>' Capacity by Company'!F70</f>
        <v>0</v>
      </c>
      <c r="G195" s="36">
        <f>' Capacity by Company'!G70</f>
        <v>0</v>
      </c>
      <c r="H195" s="36">
        <f>' Capacity by Company'!H70</f>
        <v>0</v>
      </c>
      <c r="I195" s="36">
        <f>' Capacity by Company'!I70</f>
        <v>0</v>
      </c>
      <c r="J195" s="36">
        <f>' Capacity by Company'!J70</f>
        <v>0</v>
      </c>
      <c r="K195" s="36">
        <f>' Capacity by Company'!K70</f>
        <v>0</v>
      </c>
      <c r="L195" s="36">
        <f>' Capacity by Company'!L70</f>
        <v>0</v>
      </c>
      <c r="M195" s="36">
        <f>' Capacity by Company'!M70</f>
        <v>0</v>
      </c>
      <c r="N195" s="36">
        <f>' Capacity by Company'!N70</f>
        <v>0</v>
      </c>
      <c r="O195" s="36">
        <f>' Capacity by Company'!O70</f>
        <v>0</v>
      </c>
      <c r="P195" s="36">
        <f>' Capacity by Company'!P70</f>
        <v>0</v>
      </c>
      <c r="Q195" s="36">
        <f>' Capacity by Company'!Q70</f>
        <v>0</v>
      </c>
      <c r="R195" s="36">
        <f>' Capacity by Company'!R70</f>
        <v>0</v>
      </c>
      <c r="S195" s="36">
        <f>' Capacity by Company'!S70</f>
        <v>0</v>
      </c>
    </row>
    <row r="196" spans="1:21">
      <c r="A196" s="99" t="s">
        <v>40</v>
      </c>
      <c r="B196" s="99" t="s">
        <v>304</v>
      </c>
      <c r="C196" s="137" t="s">
        <v>46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</row>
    <row r="197" spans="1:21">
      <c r="A197" s="99" t="s">
        <v>40</v>
      </c>
      <c r="B197" s="99" t="s">
        <v>304</v>
      </c>
      <c r="C197" s="137" t="s">
        <v>47</v>
      </c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</row>
    <row r="198" spans="1:21">
      <c r="A198" s="99" t="s">
        <v>40</v>
      </c>
      <c r="B198" s="99" t="s">
        <v>304</v>
      </c>
      <c r="C198" s="137" t="s">
        <v>48</v>
      </c>
      <c r="D198" s="51">
        <v>42.56</v>
      </c>
      <c r="E198" s="51">
        <v>45.74</v>
      </c>
      <c r="F198" s="51">
        <v>48.03</v>
      </c>
      <c r="G198" s="51">
        <v>52.73</v>
      </c>
      <c r="H198" s="51">
        <v>53.5</v>
      </c>
      <c r="I198" s="51">
        <v>34.19</v>
      </c>
      <c r="J198" s="51"/>
      <c r="K198" s="51">
        <v>4</v>
      </c>
      <c r="L198" s="51"/>
      <c r="M198" s="51"/>
      <c r="N198" s="51"/>
      <c r="O198" s="51"/>
      <c r="P198" s="51"/>
      <c r="Q198" s="51"/>
      <c r="R198" s="51"/>
      <c r="S198" s="52"/>
    </row>
    <row r="199" spans="1:21">
      <c r="A199" s="99" t="s">
        <v>40</v>
      </c>
      <c r="B199" s="99" t="s">
        <v>304</v>
      </c>
      <c r="C199" s="137" t="s">
        <v>49</v>
      </c>
      <c r="D199" s="138">
        <v>2.1</v>
      </c>
      <c r="E199" s="138">
        <v>2.4300000000000002</v>
      </c>
      <c r="F199" s="138">
        <v>3.45</v>
      </c>
      <c r="G199" s="138">
        <v>1.87</v>
      </c>
      <c r="H199" s="138">
        <v>1.01</v>
      </c>
      <c r="I199" s="138">
        <v>0.65</v>
      </c>
      <c r="J199" s="51"/>
      <c r="K199" s="51"/>
      <c r="L199" s="51"/>
      <c r="M199" s="51"/>
      <c r="N199" s="51"/>
      <c r="O199" s="51"/>
      <c r="P199" s="51"/>
      <c r="Q199" s="51"/>
      <c r="R199" s="51"/>
      <c r="S199" s="52"/>
    </row>
    <row r="200" spans="1:21">
      <c r="A200" s="99" t="s">
        <v>40</v>
      </c>
      <c r="B200" s="99" t="s">
        <v>304</v>
      </c>
      <c r="C200" s="137" t="s">
        <v>25</v>
      </c>
      <c r="D200" s="38">
        <f>2%*D196</f>
        <v>0</v>
      </c>
      <c r="E200" s="38">
        <f t="shared" ref="E200:S200" si="342">2%*E196</f>
        <v>0</v>
      </c>
      <c r="F200" s="38">
        <f t="shared" si="342"/>
        <v>0</v>
      </c>
      <c r="G200" s="38">
        <f t="shared" si="342"/>
        <v>0</v>
      </c>
      <c r="H200" s="38">
        <f t="shared" si="342"/>
        <v>0</v>
      </c>
      <c r="I200" s="38">
        <f t="shared" si="342"/>
        <v>0</v>
      </c>
      <c r="J200" s="38">
        <f t="shared" si="342"/>
        <v>0</v>
      </c>
      <c r="K200" s="38">
        <f t="shared" si="342"/>
        <v>0</v>
      </c>
      <c r="L200" s="38">
        <f t="shared" si="342"/>
        <v>0</v>
      </c>
      <c r="M200" s="38">
        <f t="shared" si="342"/>
        <v>0</v>
      </c>
      <c r="N200" s="38">
        <f t="shared" si="342"/>
        <v>0</v>
      </c>
      <c r="O200" s="38">
        <f t="shared" si="342"/>
        <v>0</v>
      </c>
      <c r="P200" s="38">
        <f t="shared" si="342"/>
        <v>0</v>
      </c>
      <c r="Q200" s="38">
        <f t="shared" si="342"/>
        <v>0</v>
      </c>
      <c r="R200" s="38">
        <f t="shared" si="342"/>
        <v>0</v>
      </c>
      <c r="S200" s="38">
        <f t="shared" si="342"/>
        <v>0</v>
      </c>
    </row>
    <row r="201" spans="1:21">
      <c r="A201" s="99" t="s">
        <v>40</v>
      </c>
      <c r="B201" s="99" t="s">
        <v>304</v>
      </c>
      <c r="C201" s="137" t="s">
        <v>50</v>
      </c>
      <c r="D201" s="38">
        <f>D196+D198-D199-D200</f>
        <v>40.46</v>
      </c>
      <c r="E201" s="38">
        <f t="shared" ref="E201:I201" si="343">E196+E198-E199-E200</f>
        <v>43.31</v>
      </c>
      <c r="F201" s="38">
        <f t="shared" si="343"/>
        <v>44.58</v>
      </c>
      <c r="G201" s="38">
        <f t="shared" si="343"/>
        <v>50.86</v>
      </c>
      <c r="H201" s="38">
        <f t="shared" si="343"/>
        <v>52.49</v>
      </c>
      <c r="I201" s="38">
        <f t="shared" si="343"/>
        <v>33.54</v>
      </c>
      <c r="J201" s="38">
        <f t="shared" ref="J201:S201" si="344">I201+I201*J202</f>
        <v>34.844706000000002</v>
      </c>
      <c r="K201" s="38">
        <f t="shared" si="344"/>
        <v>36.308183652000004</v>
      </c>
      <c r="L201" s="38">
        <f t="shared" si="344"/>
        <v>38.065499740756806</v>
      </c>
      <c r="M201" s="38">
        <f t="shared" si="344"/>
        <v>39.553860780620397</v>
      </c>
      <c r="N201" s="38">
        <f t="shared" si="344"/>
        <v>40.938245907942111</v>
      </c>
      <c r="O201" s="38">
        <f t="shared" si="344"/>
        <v>42.268738899950229</v>
      </c>
      <c r="P201" s="38">
        <f t="shared" si="344"/>
        <v>43.494532328048784</v>
      </c>
      <c r="Q201" s="38">
        <f t="shared" si="344"/>
        <v>44.683672841897639</v>
      </c>
      <c r="R201" s="38">
        <f t="shared" si="344"/>
        <v>45.849916703071166</v>
      </c>
      <c r="S201" s="38">
        <f t="shared" si="344"/>
        <v>47.019089578999484</v>
      </c>
      <c r="T201" s="280">
        <f t="shared" ref="T201" si="345">(I201/D201)^(1/5)-1</f>
        <v>-3.6820044601154844E-2</v>
      </c>
      <c r="U201" s="280">
        <f t="shared" ref="U201" si="346">(S201/J201)^(1/9)-1</f>
        <v>3.3855190196540264E-2</v>
      </c>
    </row>
    <row r="202" spans="1:21">
      <c r="A202" s="99" t="s">
        <v>40</v>
      </c>
      <c r="B202" s="99" t="s">
        <v>304</v>
      </c>
      <c r="C202" s="139" t="s">
        <v>211</v>
      </c>
      <c r="D202" s="37"/>
      <c r="E202" s="37">
        <f>E201/D201-1</f>
        <v>7.04399406821552E-2</v>
      </c>
      <c r="F202" s="37">
        <f>F201/E201-1</f>
        <v>2.9323481874855561E-2</v>
      </c>
      <c r="G202" s="37">
        <f t="shared" ref="G202" si="347">G201/F201-1</f>
        <v>0.14087034544638866</v>
      </c>
      <c r="H202" s="37">
        <f t="shared" ref="H202" si="348">H201/G201-1</f>
        <v>3.2048761305544682E-2</v>
      </c>
      <c r="I202" s="37">
        <v>0.02</v>
      </c>
      <c r="J202" s="37">
        <v>3.8899999999999997E-2</v>
      </c>
      <c r="K202" s="37">
        <v>4.2000000000000003E-2</v>
      </c>
      <c r="L202" s="37">
        <v>4.8399999999999999E-2</v>
      </c>
      <c r="M202" s="37">
        <v>3.9100000000000003E-2</v>
      </c>
      <c r="N202" s="37">
        <v>3.5000000000000003E-2</v>
      </c>
      <c r="O202" s="37">
        <v>3.2500000000000001E-2</v>
      </c>
      <c r="P202" s="37">
        <v>2.9000000000000001E-2</v>
      </c>
      <c r="Q202" s="37">
        <v>2.734E-2</v>
      </c>
      <c r="R202" s="37">
        <v>2.6100000000000002E-2</v>
      </c>
      <c r="S202" s="37">
        <v>2.5499999999999998E-2</v>
      </c>
    </row>
    <row r="203" spans="1:21" ht="13.5" thickBot="1">
      <c r="A203" s="99" t="s">
        <v>40</v>
      </c>
      <c r="B203" s="99" t="s">
        <v>304</v>
      </c>
      <c r="C203" s="140" t="s">
        <v>212</v>
      </c>
      <c r="D203" s="54">
        <f>D196-D201</f>
        <v>-40.46</v>
      </c>
      <c r="E203" s="54">
        <f t="shared" ref="E203:S203" si="349">E196-E201</f>
        <v>-43.31</v>
      </c>
      <c r="F203" s="54">
        <f t="shared" si="349"/>
        <v>-44.58</v>
      </c>
      <c r="G203" s="54">
        <f t="shared" si="349"/>
        <v>-50.86</v>
      </c>
      <c r="H203" s="54">
        <f t="shared" si="349"/>
        <v>-52.49</v>
      </c>
      <c r="I203" s="54">
        <f t="shared" si="349"/>
        <v>-33.54</v>
      </c>
      <c r="J203" s="54">
        <f t="shared" si="349"/>
        <v>-34.844706000000002</v>
      </c>
      <c r="K203" s="54">
        <f t="shared" si="349"/>
        <v>-36.308183652000004</v>
      </c>
      <c r="L203" s="54">
        <f t="shared" si="349"/>
        <v>-38.065499740756806</v>
      </c>
      <c r="M203" s="54">
        <f t="shared" si="349"/>
        <v>-39.553860780620397</v>
      </c>
      <c r="N203" s="54">
        <f t="shared" si="349"/>
        <v>-40.938245907942111</v>
      </c>
      <c r="O203" s="54">
        <f t="shared" si="349"/>
        <v>-42.268738899950229</v>
      </c>
      <c r="P203" s="54">
        <f t="shared" si="349"/>
        <v>-43.494532328048784</v>
      </c>
      <c r="Q203" s="54">
        <f t="shared" si="349"/>
        <v>-44.683672841897639</v>
      </c>
      <c r="R203" s="54">
        <f t="shared" si="349"/>
        <v>-45.849916703071166</v>
      </c>
      <c r="S203" s="54">
        <f t="shared" si="349"/>
        <v>-47.019089578999484</v>
      </c>
    </row>
    <row r="204" spans="1:21">
      <c r="A204" s="99" t="s">
        <v>40</v>
      </c>
      <c r="B204" s="70" t="s">
        <v>60</v>
      </c>
      <c r="C204" s="137" t="s">
        <v>45</v>
      </c>
      <c r="D204" s="38">
        <f>' Capacity by Location'!E77</f>
        <v>427</v>
      </c>
      <c r="E204" s="38">
        <f>' Capacity by Location'!F77</f>
        <v>427</v>
      </c>
      <c r="F204" s="38">
        <f>' Capacity by Location'!G77</f>
        <v>427</v>
      </c>
      <c r="G204" s="38">
        <f>' Capacity by Location'!H77</f>
        <v>427</v>
      </c>
      <c r="H204" s="38">
        <f>' Capacity by Location'!I77</f>
        <v>427</v>
      </c>
      <c r="I204" s="38">
        <f>' Capacity by Location'!J77</f>
        <v>427</v>
      </c>
      <c r="J204" s="38">
        <f>' Capacity by Location'!K77</f>
        <v>427</v>
      </c>
      <c r="K204" s="38">
        <f>' Capacity by Location'!L77</f>
        <v>427</v>
      </c>
      <c r="L204" s="38">
        <f>' Capacity by Location'!M77</f>
        <v>427</v>
      </c>
      <c r="M204" s="38">
        <f>' Capacity by Location'!N77</f>
        <v>427</v>
      </c>
      <c r="N204" s="38">
        <f>' Capacity by Location'!O77</f>
        <v>427</v>
      </c>
      <c r="O204" s="38">
        <f>' Capacity by Location'!P77</f>
        <v>427</v>
      </c>
      <c r="P204" s="38">
        <f>' Capacity by Location'!Q77</f>
        <v>427</v>
      </c>
      <c r="Q204" s="38">
        <f>' Capacity by Location'!R77</f>
        <v>427</v>
      </c>
      <c r="R204" s="38">
        <f>' Capacity by Location'!S77</f>
        <v>427</v>
      </c>
      <c r="S204" s="38">
        <f>' Capacity by Location'!T77</f>
        <v>427</v>
      </c>
    </row>
    <row r="205" spans="1:21">
      <c r="A205" s="99" t="s">
        <v>40</v>
      </c>
      <c r="B205" s="70" t="s">
        <v>60</v>
      </c>
      <c r="C205" s="137" t="s">
        <v>46</v>
      </c>
      <c r="D205" s="38">
        <f>'Production by Company'!D72</f>
        <v>321.43470588235294</v>
      </c>
      <c r="E205" s="38">
        <f>'Production by Company'!E72</f>
        <v>325.37058823529418</v>
      </c>
      <c r="F205" s="38">
        <f>'Production by Company'!F72</f>
        <v>318.49</v>
      </c>
      <c r="G205" s="38">
        <f>'Production by Company'!G72</f>
        <v>311.86599999999999</v>
      </c>
      <c r="H205" s="38">
        <f>'Production by Company'!H72</f>
        <v>320.18</v>
      </c>
      <c r="I205" s="38">
        <f>'Production by Company'!I72</f>
        <v>287.36</v>
      </c>
      <c r="J205" s="38">
        <f>'Production by Company'!J72</f>
        <v>299.04000000000002</v>
      </c>
      <c r="K205" s="38">
        <f>'Production by Company'!K72</f>
        <v>308.25</v>
      </c>
      <c r="L205" s="38">
        <f>'Production by Company'!L72</f>
        <v>308.25</v>
      </c>
      <c r="M205" s="38">
        <f>'Production by Company'!M72</f>
        <v>319.85999999999996</v>
      </c>
      <c r="N205" s="38">
        <f>'Production by Company'!N72</f>
        <v>319.85999999999996</v>
      </c>
      <c r="O205" s="38">
        <f>'Production by Company'!O72</f>
        <v>330.8</v>
      </c>
      <c r="P205" s="38">
        <f>'Production by Company'!P72</f>
        <v>330.8</v>
      </c>
      <c r="Q205" s="38">
        <f>'Production by Company'!Q72</f>
        <v>346.15000000000003</v>
      </c>
      <c r="R205" s="38">
        <f>'Production by Company'!R72</f>
        <v>346.15000000000003</v>
      </c>
      <c r="S205" s="38">
        <f>'Production by Company'!S72</f>
        <v>356.56</v>
      </c>
    </row>
    <row r="206" spans="1:21">
      <c r="A206" s="99" t="s">
        <v>40</v>
      </c>
      <c r="B206" s="70" t="s">
        <v>60</v>
      </c>
      <c r="C206" s="137" t="s">
        <v>47</v>
      </c>
      <c r="D206" s="37">
        <f t="shared" ref="D206:S206" si="350">(D205/D204)</f>
        <v>0.7527744868439179</v>
      </c>
      <c r="E206" s="37">
        <f t="shared" si="350"/>
        <v>0.76199200991872174</v>
      </c>
      <c r="F206" s="37">
        <f t="shared" si="350"/>
        <v>0.74587822014051519</v>
      </c>
      <c r="G206" s="37">
        <f t="shared" si="350"/>
        <v>0.73036533957845429</v>
      </c>
      <c r="H206" s="37">
        <f t="shared" si="350"/>
        <v>0.74983606557377047</v>
      </c>
      <c r="I206" s="37">
        <f t="shared" si="350"/>
        <v>0.67297423887587826</v>
      </c>
      <c r="J206" s="37">
        <f t="shared" si="350"/>
        <v>0.70032786885245901</v>
      </c>
      <c r="K206" s="37">
        <f t="shared" si="350"/>
        <v>0.72189695550351285</v>
      </c>
      <c r="L206" s="37">
        <f t="shared" si="350"/>
        <v>0.72189695550351285</v>
      </c>
      <c r="M206" s="37">
        <f t="shared" si="350"/>
        <v>0.74908665105386407</v>
      </c>
      <c r="N206" s="37">
        <f t="shared" si="350"/>
        <v>0.74908665105386407</v>
      </c>
      <c r="O206" s="37">
        <f t="shared" si="350"/>
        <v>0.77470725995316159</v>
      </c>
      <c r="P206" s="37">
        <f t="shared" si="350"/>
        <v>0.77470725995316159</v>
      </c>
      <c r="Q206" s="37">
        <f t="shared" si="350"/>
        <v>0.81065573770491817</v>
      </c>
      <c r="R206" s="37">
        <f t="shared" si="350"/>
        <v>0.81065573770491817</v>
      </c>
      <c r="S206" s="37">
        <f t="shared" si="350"/>
        <v>0.83503512880562059</v>
      </c>
    </row>
    <row r="207" spans="1:21">
      <c r="A207" s="99" t="s">
        <v>40</v>
      </c>
      <c r="B207" s="70" t="s">
        <v>60</v>
      </c>
      <c r="C207" s="137" t="s">
        <v>48</v>
      </c>
      <c r="D207" s="51">
        <v>85.9</v>
      </c>
      <c r="E207" s="51">
        <v>95.91</v>
      </c>
      <c r="F207" s="51">
        <v>117.83</v>
      </c>
      <c r="G207" s="51">
        <v>125.81</v>
      </c>
      <c r="H207" s="51">
        <v>135.71</v>
      </c>
      <c r="I207" s="51">
        <v>121.91</v>
      </c>
      <c r="J207" s="51">
        <v>0</v>
      </c>
      <c r="K207" s="51">
        <v>0</v>
      </c>
      <c r="L207" s="51">
        <v>0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2">
        <v>0</v>
      </c>
    </row>
    <row r="208" spans="1:21">
      <c r="A208" s="99" t="s">
        <v>40</v>
      </c>
      <c r="B208" s="70" t="s">
        <v>60</v>
      </c>
      <c r="C208" s="137" t="s">
        <v>49</v>
      </c>
      <c r="D208" s="51">
        <v>102.044</v>
      </c>
      <c r="E208" s="51">
        <v>105.91</v>
      </c>
      <c r="F208" s="51">
        <v>111.72</v>
      </c>
      <c r="G208" s="51">
        <v>105.01</v>
      </c>
      <c r="H208" s="51">
        <v>112.89100000000001</v>
      </c>
      <c r="I208" s="51">
        <v>86.944000000000003</v>
      </c>
      <c r="J208" s="51">
        <v>0</v>
      </c>
      <c r="K208" s="51">
        <v>0</v>
      </c>
      <c r="L208" s="51">
        <v>0</v>
      </c>
      <c r="M208" s="51">
        <v>0</v>
      </c>
      <c r="N208" s="51">
        <v>0</v>
      </c>
      <c r="O208" s="51">
        <v>0</v>
      </c>
      <c r="P208" s="51">
        <v>0</v>
      </c>
      <c r="Q208" s="51">
        <v>0</v>
      </c>
      <c r="R208" s="51">
        <v>0</v>
      </c>
      <c r="S208" s="52">
        <v>0</v>
      </c>
    </row>
    <row r="209" spans="1:21">
      <c r="A209" s="99" t="s">
        <v>40</v>
      </c>
      <c r="B209" s="70" t="s">
        <v>60</v>
      </c>
      <c r="C209" s="137" t="s">
        <v>25</v>
      </c>
      <c r="D209" s="38">
        <f>D182+D191+D200</f>
        <v>6.4286941176470593</v>
      </c>
      <c r="E209" s="38">
        <f t="shared" ref="E209:I209" si="351">E182+E191+E200</f>
        <v>6.5074117647058838</v>
      </c>
      <c r="F209" s="38">
        <f t="shared" si="351"/>
        <v>6.3698000000000006</v>
      </c>
      <c r="G209" s="38">
        <f t="shared" si="351"/>
        <v>6.2373199999999995</v>
      </c>
      <c r="H209" s="38">
        <f t="shared" si="351"/>
        <v>6.4036</v>
      </c>
      <c r="I209" s="38">
        <f t="shared" si="351"/>
        <v>5.7472000000000003</v>
      </c>
      <c r="J209" s="38"/>
      <c r="K209" s="38"/>
      <c r="L209" s="38"/>
      <c r="M209" s="38"/>
      <c r="N209" s="38"/>
      <c r="O209" s="38"/>
      <c r="P209" s="38"/>
      <c r="Q209" s="38"/>
      <c r="R209" s="38"/>
      <c r="S209" s="38"/>
    </row>
    <row r="210" spans="1:21">
      <c r="A210" s="99" t="s">
        <v>40</v>
      </c>
      <c r="B210" s="70" t="s">
        <v>60</v>
      </c>
      <c r="C210" s="137" t="s">
        <v>410</v>
      </c>
      <c r="D210" s="389">
        <f>D205+D207-D208-D209</f>
        <v>298.86201176470593</v>
      </c>
      <c r="E210" s="389">
        <f t="shared" ref="E210:I210" si="352">E205+E207-E208-E209</f>
        <v>308.86317647058837</v>
      </c>
      <c r="F210" s="389">
        <f t="shared" si="352"/>
        <v>318.23020000000002</v>
      </c>
      <c r="G210" s="389">
        <f t="shared" si="352"/>
        <v>326.42867999999999</v>
      </c>
      <c r="H210" s="389">
        <f t="shared" si="352"/>
        <v>336.59539999999998</v>
      </c>
      <c r="I210" s="389">
        <f t="shared" si="352"/>
        <v>316.57879999999994</v>
      </c>
      <c r="J210" s="390">
        <f>I210+I210*J211</f>
        <v>334.65544947999996</v>
      </c>
      <c r="K210" s="390">
        <f t="shared" ref="K210:S210" si="353">J210+J210*K211</f>
        <v>350.11653124597598</v>
      </c>
      <c r="L210" s="390">
        <f t="shared" si="353"/>
        <v>366.62454022065776</v>
      </c>
      <c r="M210" s="390">
        <f t="shared" si="353"/>
        <v>382.09303919118298</v>
      </c>
      <c r="N210" s="390">
        <f t="shared" si="353"/>
        <v>397.03811754621591</v>
      </c>
      <c r="O210" s="390">
        <f t="shared" si="353"/>
        <v>412.08130177565533</v>
      </c>
      <c r="P210" s="390">
        <f t="shared" si="353"/>
        <v>426.05392880065187</v>
      </c>
      <c r="Q210" s="390">
        <f t="shared" si="353"/>
        <v>439.34756013530591</v>
      </c>
      <c r="R210" s="390">
        <f t="shared" si="353"/>
        <v>452.04117940378524</v>
      </c>
      <c r="S210" s="390">
        <f t="shared" si="353"/>
        <v>465.25660530807579</v>
      </c>
      <c r="T210" s="280">
        <f t="shared" ref="T210" si="354">(I210/D210)^(1/5)-1</f>
        <v>1.1584631266088108E-2</v>
      </c>
      <c r="U210" s="280">
        <f t="shared" ref="U210:U214" si="355">(S210/J210)^(1/9)-1</f>
        <v>3.7288122766272025E-2</v>
      </c>
    </row>
    <row r="211" spans="1:21">
      <c r="A211" s="99" t="s">
        <v>40</v>
      </c>
      <c r="B211" s="70" t="s">
        <v>60</v>
      </c>
      <c r="C211" s="139" t="s">
        <v>211</v>
      </c>
      <c r="D211" s="37"/>
      <c r="E211" s="37">
        <f>E210/D210-1</f>
        <v>3.3464155068849477E-2</v>
      </c>
      <c r="F211" s="37">
        <f>F210/E210-1</f>
        <v>3.032742082254547E-2</v>
      </c>
      <c r="G211" s="37">
        <f t="shared" ref="G211" si="356">G210/F210-1</f>
        <v>2.5762734020843947E-2</v>
      </c>
      <c r="H211" s="37">
        <f t="shared" ref="H211" si="357">H210/G210-1</f>
        <v>3.1145302551234266E-2</v>
      </c>
      <c r="I211" s="37">
        <f t="shared" ref="I211" si="358">I210/H210-1</f>
        <v>-5.9467835864661422E-2</v>
      </c>
      <c r="J211" s="37">
        <v>5.7099999999999998E-2</v>
      </c>
      <c r="K211" s="37">
        <v>4.6199999999999998E-2</v>
      </c>
      <c r="L211" s="37">
        <v>4.7150041490283234E-2</v>
      </c>
      <c r="M211" s="37">
        <v>4.2191662787262718E-2</v>
      </c>
      <c r="N211" s="37">
        <v>3.9113715305227226E-2</v>
      </c>
      <c r="O211" s="37">
        <v>3.7888513884786867E-2</v>
      </c>
      <c r="P211" s="37">
        <v>3.390745215759261E-2</v>
      </c>
      <c r="Q211" s="37">
        <v>3.1201757420887599E-2</v>
      </c>
      <c r="R211" s="37">
        <v>2.8891976239881823E-2</v>
      </c>
      <c r="S211" s="37">
        <v>2.9235004478399329E-2</v>
      </c>
    </row>
    <row r="212" spans="1:21">
      <c r="A212" s="99"/>
      <c r="B212" s="70"/>
      <c r="C212" s="137" t="s">
        <v>411</v>
      </c>
      <c r="D212" s="354"/>
      <c r="E212" s="354"/>
      <c r="F212" s="354"/>
      <c r="G212" s="354"/>
      <c r="H212" s="354"/>
      <c r="I212" s="354"/>
      <c r="J212" s="355">
        <f>I210+I210*J213</f>
        <v>326.61434795999992</v>
      </c>
      <c r="K212" s="355">
        <f>J212+J212*K213</f>
        <v>333.40792639756791</v>
      </c>
      <c r="L212" s="355">
        <f t="shared" ref="L212:S212" si="359">K212+K212*L213</f>
        <v>340.65956262990431</v>
      </c>
      <c r="M212" s="355">
        <f t="shared" si="359"/>
        <v>346.37980313084205</v>
      </c>
      <c r="N212" s="355">
        <f t="shared" si="359"/>
        <v>351.12995713845908</v>
      </c>
      <c r="O212" s="355">
        <f t="shared" si="359"/>
        <v>355.51504848354733</v>
      </c>
      <c r="P212" s="355">
        <f t="shared" si="359"/>
        <v>358.5395757498253</v>
      </c>
      <c r="Q212" s="355">
        <f t="shared" si="359"/>
        <v>360.61973539411372</v>
      </c>
      <c r="R212" s="355">
        <f t="shared" si="359"/>
        <v>361.87901094174242</v>
      </c>
      <c r="S212" s="355">
        <f t="shared" si="359"/>
        <v>363.26681856934272</v>
      </c>
      <c r="U212" s="280">
        <f t="shared" si="355"/>
        <v>1.1887601489290356E-2</v>
      </c>
    </row>
    <row r="213" spans="1:21">
      <c r="A213" s="99"/>
      <c r="B213" s="70"/>
      <c r="C213" s="139" t="s">
        <v>211</v>
      </c>
      <c r="D213" s="354"/>
      <c r="E213" s="354"/>
      <c r="F213" s="354"/>
      <c r="G213" s="354"/>
      <c r="H213" s="354"/>
      <c r="I213" s="354"/>
      <c r="J213" s="354">
        <f>J211-2.54%</f>
        <v>3.1699999999999999E-2</v>
      </c>
      <c r="K213" s="354">
        <f t="shared" ref="K213:S213" si="360">K211-2.54%</f>
        <v>2.0799999999999999E-2</v>
      </c>
      <c r="L213" s="354">
        <f t="shared" si="360"/>
        <v>2.1750041490283235E-2</v>
      </c>
      <c r="M213" s="354">
        <f t="shared" si="360"/>
        <v>1.6791662787262719E-2</v>
      </c>
      <c r="N213" s="354">
        <f t="shared" si="360"/>
        <v>1.3713715305227227E-2</v>
      </c>
      <c r="O213" s="354">
        <f t="shared" si="360"/>
        <v>1.2488513884786868E-2</v>
      </c>
      <c r="P213" s="354">
        <f t="shared" si="360"/>
        <v>8.5074521575926113E-3</v>
      </c>
      <c r="Q213" s="354">
        <f t="shared" si="360"/>
        <v>5.8017574208876002E-3</v>
      </c>
      <c r="R213" s="354">
        <f t="shared" si="360"/>
        <v>3.4919762398818235E-3</v>
      </c>
      <c r="S213" s="354">
        <f t="shared" si="360"/>
        <v>3.8350044783993301E-3</v>
      </c>
    </row>
    <row r="214" spans="1:21">
      <c r="A214" s="99"/>
      <c r="B214" s="70"/>
      <c r="C214" s="137" t="s">
        <v>412</v>
      </c>
      <c r="D214" s="354"/>
      <c r="E214" s="354"/>
      <c r="F214" s="354"/>
      <c r="G214" s="354"/>
      <c r="H214" s="354"/>
      <c r="I214" s="354"/>
      <c r="J214" s="355">
        <f>I210+I210*J215</f>
        <v>325.06311183999992</v>
      </c>
      <c r="K214" s="355">
        <f>J214+J214*K215</f>
        <v>330.23161531825593</v>
      </c>
      <c r="L214" s="355">
        <f t="shared" ref="L214:S214" si="361">K214+K214*L215</f>
        <v>335.79603173777178</v>
      </c>
      <c r="M214" s="355">
        <f t="shared" si="361"/>
        <v>339.78920491249835</v>
      </c>
      <c r="N214" s="355">
        <f t="shared" si="361"/>
        <v>342.78401022838665</v>
      </c>
      <c r="O214" s="355">
        <f t="shared" si="361"/>
        <v>345.38523144948766</v>
      </c>
      <c r="P214" s="355">
        <f t="shared" si="361"/>
        <v>346.63119214788077</v>
      </c>
      <c r="Q214" s="355">
        <f t="shared" si="361"/>
        <v>346.94376939771121</v>
      </c>
      <c r="R214" s="355">
        <f t="shared" si="361"/>
        <v>346.45526432697426</v>
      </c>
      <c r="S214" s="355">
        <f t="shared" si="361"/>
        <v>346.08629102203105</v>
      </c>
      <c r="U214" s="280">
        <f t="shared" si="355"/>
        <v>6.987497903979234E-3</v>
      </c>
    </row>
    <row r="215" spans="1:21">
      <c r="A215" s="99"/>
      <c r="B215" s="70"/>
      <c r="C215" s="139" t="s">
        <v>211</v>
      </c>
      <c r="D215" s="354"/>
      <c r="E215" s="354"/>
      <c r="F215" s="354"/>
      <c r="G215" s="354"/>
      <c r="H215" s="354"/>
      <c r="I215" s="354"/>
      <c r="J215" s="354">
        <f>J211-3.03%</f>
        <v>2.6800000000000001E-2</v>
      </c>
      <c r="K215" s="354">
        <f t="shared" ref="K215:S215" si="362">K211-3.03%</f>
        <v>1.5900000000000001E-2</v>
      </c>
      <c r="L215" s="354">
        <f t="shared" si="362"/>
        <v>1.6850041490283237E-2</v>
      </c>
      <c r="M215" s="354">
        <f t="shared" si="362"/>
        <v>1.1891662787262721E-2</v>
      </c>
      <c r="N215" s="354">
        <f t="shared" si="362"/>
        <v>8.8137153052272287E-3</v>
      </c>
      <c r="O215" s="354">
        <f t="shared" si="362"/>
        <v>7.5885138847868704E-3</v>
      </c>
      <c r="P215" s="354">
        <f t="shared" si="362"/>
        <v>3.6074521575926131E-3</v>
      </c>
      <c r="Q215" s="354">
        <f t="shared" si="362"/>
        <v>9.0175742088760211E-4</v>
      </c>
      <c r="R215" s="354">
        <f t="shared" si="362"/>
        <v>-1.4080237601181746E-3</v>
      </c>
      <c r="S215" s="354">
        <f t="shared" si="362"/>
        <v>-1.064995521600668E-3</v>
      </c>
      <c r="U215" s="280"/>
    </row>
    <row r="216" spans="1:21" ht="13.5" thickBot="1">
      <c r="A216" s="99" t="s">
        <v>40</v>
      </c>
      <c r="B216" s="70" t="s">
        <v>60</v>
      </c>
      <c r="C216" s="140" t="s">
        <v>212</v>
      </c>
      <c r="D216" s="54">
        <f>D205-D210</f>
        <v>22.572694117647018</v>
      </c>
      <c r="E216" s="54">
        <f t="shared" ref="E216:S216" si="363">E205-E210</f>
        <v>16.507411764705807</v>
      </c>
      <c r="F216" s="54">
        <f t="shared" si="363"/>
        <v>0.25979999999998427</v>
      </c>
      <c r="G216" s="54">
        <f t="shared" si="363"/>
        <v>-14.56268</v>
      </c>
      <c r="H216" s="54">
        <f t="shared" si="363"/>
        <v>-16.415399999999977</v>
      </c>
      <c r="I216" s="54">
        <f t="shared" si="363"/>
        <v>-29.218799999999931</v>
      </c>
      <c r="J216" s="54">
        <f t="shared" si="363"/>
        <v>-35.615449479999938</v>
      </c>
      <c r="K216" s="54">
        <f t="shared" si="363"/>
        <v>-41.866531245975978</v>
      </c>
      <c r="L216" s="54">
        <f t="shared" si="363"/>
        <v>-58.374540220657764</v>
      </c>
      <c r="M216" s="54">
        <f t="shared" si="363"/>
        <v>-62.233039191183025</v>
      </c>
      <c r="N216" s="54">
        <f t="shared" si="363"/>
        <v>-77.178117546215958</v>
      </c>
      <c r="O216" s="54">
        <f t="shared" si="363"/>
        <v>-81.281301775655322</v>
      </c>
      <c r="P216" s="54">
        <f t="shared" si="363"/>
        <v>-95.253928800651863</v>
      </c>
      <c r="Q216" s="54">
        <f t="shared" si="363"/>
        <v>-93.197560135305878</v>
      </c>
      <c r="R216" s="54">
        <f t="shared" si="363"/>
        <v>-105.8911794037852</v>
      </c>
      <c r="S216" s="54">
        <f t="shared" si="363"/>
        <v>-108.69660530807579</v>
      </c>
    </row>
    <row r="217" spans="1:21">
      <c r="A217" s="99" t="s">
        <v>42</v>
      </c>
      <c r="B217" s="99" t="s">
        <v>18</v>
      </c>
      <c r="C217" s="137" t="s">
        <v>45</v>
      </c>
      <c r="D217" s="36">
        <f>' Capacity by Company'!D75</f>
        <v>43</v>
      </c>
      <c r="E217" s="36">
        <f>' Capacity by Company'!E75</f>
        <v>43</v>
      </c>
      <c r="F217" s="36">
        <f>' Capacity by Company'!F75</f>
        <v>43</v>
      </c>
      <c r="G217" s="36">
        <f>' Capacity by Company'!G75</f>
        <v>43</v>
      </c>
      <c r="H217" s="36">
        <f>' Capacity by Company'!H75</f>
        <v>43</v>
      </c>
      <c r="I217" s="36">
        <f>' Capacity by Company'!I75</f>
        <v>43</v>
      </c>
      <c r="J217" s="36">
        <f>' Capacity by Company'!J75</f>
        <v>43</v>
      </c>
      <c r="K217" s="36">
        <f>' Capacity by Company'!K75</f>
        <v>43</v>
      </c>
      <c r="L217" s="36">
        <f>' Capacity by Company'!L75</f>
        <v>43</v>
      </c>
      <c r="M217" s="36">
        <f>' Capacity by Company'!M75</f>
        <v>43</v>
      </c>
      <c r="N217" s="36">
        <f>' Capacity by Company'!N75</f>
        <v>43</v>
      </c>
      <c r="O217" s="36">
        <f>' Capacity by Company'!O75</f>
        <v>43</v>
      </c>
      <c r="P217" s="36">
        <f>' Capacity by Company'!P75</f>
        <v>43</v>
      </c>
      <c r="Q217" s="36">
        <f>' Capacity by Company'!Q75</f>
        <v>43</v>
      </c>
      <c r="R217" s="36">
        <f>' Capacity by Company'!R75</f>
        <v>43</v>
      </c>
      <c r="S217" s="36">
        <f>' Capacity by Company'!S75</f>
        <v>43</v>
      </c>
    </row>
    <row r="218" spans="1:21">
      <c r="A218" s="99" t="s">
        <v>42</v>
      </c>
      <c r="B218" s="99" t="s">
        <v>18</v>
      </c>
      <c r="C218" s="137" t="s">
        <v>46</v>
      </c>
      <c r="D218" s="38">
        <f>'Production by Company'!D76</f>
        <v>33.497399999999999</v>
      </c>
      <c r="E218" s="38">
        <f>'Production by Company'!E76</f>
        <v>35.82</v>
      </c>
      <c r="F218" s="38">
        <f>'Production by Company'!F76</f>
        <v>35.15</v>
      </c>
      <c r="G218" s="38">
        <f>'Production by Company'!G76</f>
        <v>34.46</v>
      </c>
      <c r="H218" s="38">
        <f>'Production by Company'!H76</f>
        <v>33.22</v>
      </c>
      <c r="I218" s="38">
        <f>'Production by Company'!I76</f>
        <v>31.75</v>
      </c>
      <c r="J218" s="38">
        <f>'Production by Company'!J76</f>
        <v>32.97</v>
      </c>
      <c r="K218" s="38">
        <f>'Production by Company'!K76</f>
        <v>33.400000000000006</v>
      </c>
      <c r="L218" s="38">
        <f>'Production by Company'!L76</f>
        <v>33.400000000000006</v>
      </c>
      <c r="M218" s="38">
        <f>'Production by Company'!M76</f>
        <v>34.56</v>
      </c>
      <c r="N218" s="38">
        <f>'Production by Company'!N76</f>
        <v>34.56</v>
      </c>
      <c r="O218" s="38">
        <f>'Production by Company'!O76</f>
        <v>35.85</v>
      </c>
      <c r="P218" s="38">
        <f>'Production by Company'!P76</f>
        <v>35.85</v>
      </c>
      <c r="Q218" s="38">
        <f>'Production by Company'!Q76</f>
        <v>37.04</v>
      </c>
      <c r="R218" s="38">
        <f>'Production by Company'!R76</f>
        <v>37.04</v>
      </c>
      <c r="S218" s="38">
        <f>'Production by Company'!S76</f>
        <v>38.200000000000003</v>
      </c>
    </row>
    <row r="219" spans="1:21">
      <c r="A219" s="99" t="s">
        <v>42</v>
      </c>
      <c r="B219" s="99" t="s">
        <v>18</v>
      </c>
      <c r="C219" s="137" t="s">
        <v>47</v>
      </c>
      <c r="D219" s="37">
        <f>(D218/D217)</f>
        <v>0.77900930232558141</v>
      </c>
      <c r="E219" s="37">
        <f t="shared" ref="E219:S219" si="364">(E218/E217)</f>
        <v>0.83302325581395353</v>
      </c>
      <c r="F219" s="37">
        <f t="shared" si="364"/>
        <v>0.81744186046511624</v>
      </c>
      <c r="G219" s="37">
        <f t="shared" si="364"/>
        <v>0.80139534883720931</v>
      </c>
      <c r="H219" s="37">
        <f t="shared" si="364"/>
        <v>0.77255813953488373</v>
      </c>
      <c r="I219" s="37">
        <f t="shared" si="364"/>
        <v>0.73837209302325579</v>
      </c>
      <c r="J219" s="37">
        <f t="shared" si="364"/>
        <v>0.76674418604651162</v>
      </c>
      <c r="K219" s="37">
        <f t="shared" si="364"/>
        <v>0.77674418604651174</v>
      </c>
      <c r="L219" s="37">
        <f t="shared" si="364"/>
        <v>0.77674418604651174</v>
      </c>
      <c r="M219" s="37">
        <f t="shared" si="364"/>
        <v>0.80372093023255819</v>
      </c>
      <c r="N219" s="37">
        <f t="shared" si="364"/>
        <v>0.80372093023255819</v>
      </c>
      <c r="O219" s="37">
        <f t="shared" si="364"/>
        <v>0.83372093023255822</v>
      </c>
      <c r="P219" s="37">
        <f t="shared" si="364"/>
        <v>0.83372093023255822</v>
      </c>
      <c r="Q219" s="37">
        <f t="shared" si="364"/>
        <v>0.86139534883720925</v>
      </c>
      <c r="R219" s="37">
        <f t="shared" si="364"/>
        <v>0.86139534883720925</v>
      </c>
      <c r="S219" s="37">
        <f t="shared" si="364"/>
        <v>0.88837209302325593</v>
      </c>
    </row>
    <row r="220" spans="1:21">
      <c r="A220" s="99" t="s">
        <v>42</v>
      </c>
      <c r="B220" s="99" t="s">
        <v>18</v>
      </c>
      <c r="C220" s="137" t="s">
        <v>48</v>
      </c>
      <c r="D220" s="138">
        <f>'Foreign Trade'!I20</f>
        <v>42.350745000000003</v>
      </c>
      <c r="E220" s="138">
        <f>'Foreign Trade'!J20</f>
        <v>31.073339000000001</v>
      </c>
      <c r="F220" s="138">
        <f>'Foreign Trade'!K20</f>
        <v>27.065384999999999</v>
      </c>
      <c r="G220" s="138">
        <f>'Foreign Trade'!L20</f>
        <v>27.82976</v>
      </c>
      <c r="H220" s="138">
        <f>'Foreign Trade'!M20</f>
        <v>29.927911000000002</v>
      </c>
      <c r="I220" s="138">
        <v>32.67</v>
      </c>
      <c r="J220" s="51"/>
      <c r="K220" s="51"/>
      <c r="L220" s="51"/>
      <c r="M220" s="51"/>
      <c r="N220" s="51"/>
      <c r="O220" s="51"/>
      <c r="P220" s="51"/>
      <c r="Q220" s="51"/>
      <c r="R220" s="51"/>
      <c r="S220" s="52"/>
    </row>
    <row r="221" spans="1:21">
      <c r="A221" s="99" t="s">
        <v>42</v>
      </c>
      <c r="B221" s="99" t="s">
        <v>18</v>
      </c>
      <c r="C221" s="137" t="s">
        <v>49</v>
      </c>
      <c r="D221" s="138">
        <f>'Foreign Trade'!AI20</f>
        <v>4.0815270000000003</v>
      </c>
      <c r="E221" s="138">
        <f>'Foreign Trade'!AJ20</f>
        <v>5.3221569999999998</v>
      </c>
      <c r="F221" s="138">
        <v>5.2</v>
      </c>
      <c r="G221" s="138">
        <f>'Foreign Trade'!AL20</f>
        <v>5.2990139999999997</v>
      </c>
      <c r="H221" s="138">
        <v>4.0999999999999996</v>
      </c>
      <c r="I221" s="138">
        <v>2.98</v>
      </c>
      <c r="J221" s="51"/>
      <c r="K221" s="51"/>
      <c r="L221" s="51"/>
      <c r="M221" s="51"/>
      <c r="N221" s="51"/>
      <c r="O221" s="51"/>
      <c r="P221" s="51"/>
      <c r="Q221" s="51"/>
      <c r="R221" s="51"/>
      <c r="S221" s="52"/>
    </row>
    <row r="222" spans="1:21">
      <c r="A222" s="99" t="s">
        <v>42</v>
      </c>
      <c r="B222" s="99" t="s">
        <v>18</v>
      </c>
      <c r="C222" s="137" t="s">
        <v>25</v>
      </c>
      <c r="D222" s="38">
        <f>2%*D218</f>
        <v>0.66994799999999999</v>
      </c>
      <c r="E222" s="38">
        <f t="shared" ref="E222:S222" si="365">2%*E218</f>
        <v>0.71640000000000004</v>
      </c>
      <c r="F222" s="38">
        <f t="shared" si="365"/>
        <v>0.70299999999999996</v>
      </c>
      <c r="G222" s="38">
        <f t="shared" si="365"/>
        <v>0.68920000000000003</v>
      </c>
      <c r="H222" s="38">
        <v>0.64</v>
      </c>
      <c r="I222" s="38">
        <f t="shared" si="365"/>
        <v>0.63500000000000001</v>
      </c>
      <c r="J222" s="38">
        <f t="shared" si="365"/>
        <v>0.65939999999999999</v>
      </c>
      <c r="K222" s="38">
        <f t="shared" si="365"/>
        <v>0.66800000000000015</v>
      </c>
      <c r="L222" s="38">
        <f t="shared" si="365"/>
        <v>0.66800000000000015</v>
      </c>
      <c r="M222" s="38">
        <f t="shared" si="365"/>
        <v>0.69120000000000004</v>
      </c>
      <c r="N222" s="38">
        <f t="shared" si="365"/>
        <v>0.69120000000000004</v>
      </c>
      <c r="O222" s="38">
        <f t="shared" si="365"/>
        <v>0.71700000000000008</v>
      </c>
      <c r="P222" s="38">
        <f t="shared" si="365"/>
        <v>0.71700000000000008</v>
      </c>
      <c r="Q222" s="38">
        <f t="shared" si="365"/>
        <v>0.74080000000000001</v>
      </c>
      <c r="R222" s="38">
        <f t="shared" si="365"/>
        <v>0.74080000000000001</v>
      </c>
      <c r="S222" s="38">
        <f t="shared" si="365"/>
        <v>0.76400000000000012</v>
      </c>
    </row>
    <row r="223" spans="1:21">
      <c r="A223" s="99" t="s">
        <v>42</v>
      </c>
      <c r="B223" s="99" t="s">
        <v>18</v>
      </c>
      <c r="C223" s="137" t="s">
        <v>50</v>
      </c>
      <c r="D223" s="38">
        <f>D218+D220-D221-D222</f>
        <v>71.096670000000003</v>
      </c>
      <c r="E223" s="38">
        <f t="shared" ref="E223" si="366">E218+E220-E221-E222</f>
        <v>60.854782</v>
      </c>
      <c r="F223" s="38">
        <f t="shared" ref="F223" si="367">F218+F220-F221-F222</f>
        <v>56.312384999999992</v>
      </c>
      <c r="G223" s="38">
        <f t="shared" ref="G223" si="368">G218+G220-G221-G222</f>
        <v>56.301546000000002</v>
      </c>
      <c r="H223" s="38">
        <f t="shared" ref="H223:I223" si="369">H218+H220-H221-H222</f>
        <v>58.407910999999999</v>
      </c>
      <c r="I223" s="38">
        <f t="shared" si="369"/>
        <v>60.805000000000007</v>
      </c>
      <c r="J223" s="38">
        <f t="shared" ref="J223:S223" si="370">I223+I223*J224</f>
        <v>63.97902100000001</v>
      </c>
      <c r="K223" s="38">
        <f t="shared" si="370"/>
        <v>67.785772749500012</v>
      </c>
      <c r="L223" s="38">
        <f t="shared" si="370"/>
        <v>71.459761632522913</v>
      </c>
      <c r="M223" s="38">
        <f t="shared" si="370"/>
        <v>74.911268119373773</v>
      </c>
      <c r="N223" s="38">
        <f t="shared" si="370"/>
        <v>78.214855043438149</v>
      </c>
      <c r="O223" s="38">
        <f t="shared" si="370"/>
        <v>81.671951636358116</v>
      </c>
      <c r="P223" s="38">
        <f t="shared" si="370"/>
        <v>84.979665677630621</v>
      </c>
      <c r="Q223" s="38">
        <f t="shared" si="370"/>
        <v>88.208892973380586</v>
      </c>
      <c r="R223" s="38">
        <f t="shared" si="370"/>
        <v>91.40205489901696</v>
      </c>
      <c r="S223" s="38">
        <f t="shared" si="370"/>
        <v>94.701669080871469</v>
      </c>
      <c r="T223" s="280">
        <f t="shared" ref="T223" si="371">(I223/D223)^(1/5)-1</f>
        <v>-3.0789731782869367E-2</v>
      </c>
      <c r="U223" s="280">
        <f t="shared" ref="U223" si="372">(S223/J223)^(1/9)-1</f>
        <v>4.4538493329929985E-2</v>
      </c>
    </row>
    <row r="224" spans="1:21">
      <c r="A224" s="99" t="s">
        <v>42</v>
      </c>
      <c r="B224" s="99" t="s">
        <v>18</v>
      </c>
      <c r="C224" s="139" t="s">
        <v>211</v>
      </c>
      <c r="D224" s="37">
        <v>0</v>
      </c>
      <c r="E224" s="37">
        <f>E223/D223-1</f>
        <v>-0.14405580458269007</v>
      </c>
      <c r="F224" s="37">
        <f>F223/E223-1</f>
        <v>-7.4643221957479189E-2</v>
      </c>
      <c r="G224" s="37">
        <f t="shared" ref="G224" si="373">G223/F223-1</f>
        <v>-1.9247986033610331E-4</v>
      </c>
      <c r="H224" s="37">
        <f t="shared" ref="H224" si="374">H223/G223-1</f>
        <v>3.7412205341572635E-2</v>
      </c>
      <c r="I224" s="37">
        <v>0.01</v>
      </c>
      <c r="J224" s="37">
        <v>5.2200000000000003E-2</v>
      </c>
      <c r="K224" s="37">
        <v>5.9499999999999997E-2</v>
      </c>
      <c r="L224" s="37">
        <v>5.4199999999999998E-2</v>
      </c>
      <c r="M224" s="37">
        <v>4.8300000000000003E-2</v>
      </c>
      <c r="N224" s="37">
        <v>4.41E-2</v>
      </c>
      <c r="O224" s="37">
        <v>4.4200000000000003E-2</v>
      </c>
      <c r="P224" s="37">
        <v>4.0500000000000001E-2</v>
      </c>
      <c r="Q224" s="37">
        <v>3.7999999999999999E-2</v>
      </c>
      <c r="R224" s="37">
        <v>3.6200000000000003E-2</v>
      </c>
      <c r="S224" s="37">
        <v>3.61E-2</v>
      </c>
    </row>
    <row r="225" spans="1:21" ht="13.5" thickBot="1">
      <c r="A225" s="99" t="s">
        <v>42</v>
      </c>
      <c r="B225" s="99" t="s">
        <v>18</v>
      </c>
      <c r="C225" s="140" t="s">
        <v>212</v>
      </c>
      <c r="D225" s="54">
        <f>D218-D223</f>
        <v>-37.599270000000004</v>
      </c>
      <c r="E225" s="54">
        <f t="shared" ref="E225:S225" si="375">E218-E223</f>
        <v>-25.034782</v>
      </c>
      <c r="F225" s="54">
        <f t="shared" si="375"/>
        <v>-21.162384999999993</v>
      </c>
      <c r="G225" s="54">
        <f t="shared" si="375"/>
        <v>-21.841546000000001</v>
      </c>
      <c r="H225" s="54">
        <f t="shared" si="375"/>
        <v>-25.187911</v>
      </c>
      <c r="I225" s="54">
        <f t="shared" si="375"/>
        <v>-29.055000000000007</v>
      </c>
      <c r="J225" s="54">
        <f t="shared" si="375"/>
        <v>-31.009021000000011</v>
      </c>
      <c r="K225" s="54">
        <f t="shared" si="375"/>
        <v>-34.385772749500006</v>
      </c>
      <c r="L225" s="54">
        <f t="shared" si="375"/>
        <v>-38.059761632522907</v>
      </c>
      <c r="M225" s="54">
        <f t="shared" si="375"/>
        <v>-40.351268119373771</v>
      </c>
      <c r="N225" s="54">
        <f t="shared" si="375"/>
        <v>-43.654855043438147</v>
      </c>
      <c r="O225" s="54">
        <f t="shared" si="375"/>
        <v>-45.821951636358115</v>
      </c>
      <c r="P225" s="54">
        <f t="shared" si="375"/>
        <v>-49.129665677630619</v>
      </c>
      <c r="Q225" s="54">
        <f t="shared" si="375"/>
        <v>-51.168892973380586</v>
      </c>
      <c r="R225" s="54">
        <f t="shared" si="375"/>
        <v>-54.362054899016961</v>
      </c>
      <c r="S225" s="54">
        <f t="shared" si="375"/>
        <v>-56.501669080871466</v>
      </c>
    </row>
    <row r="226" spans="1:21">
      <c r="A226" s="99" t="s">
        <v>42</v>
      </c>
      <c r="B226" s="99" t="s">
        <v>107</v>
      </c>
      <c r="C226" s="137" t="s">
        <v>45</v>
      </c>
      <c r="D226" s="36">
        <f>' Capacity by Company'!D76</f>
        <v>0</v>
      </c>
      <c r="E226" s="36">
        <f>' Capacity by Company'!E76</f>
        <v>0</v>
      </c>
      <c r="F226" s="36">
        <f>' Capacity by Company'!F76</f>
        <v>0</v>
      </c>
      <c r="G226" s="36">
        <f>' Capacity by Company'!G76</f>
        <v>0</v>
      </c>
      <c r="H226" s="36">
        <f>' Capacity by Company'!H76</f>
        <v>0</v>
      </c>
      <c r="I226" s="36">
        <f>' Capacity by Company'!I76</f>
        <v>0</v>
      </c>
      <c r="J226" s="36">
        <f>' Capacity by Company'!J76</f>
        <v>0</v>
      </c>
      <c r="K226" s="36">
        <f>' Capacity by Company'!K76</f>
        <v>0</v>
      </c>
      <c r="L226" s="36">
        <f>' Capacity by Company'!L76</f>
        <v>0</v>
      </c>
      <c r="M226" s="36">
        <f>' Capacity by Company'!M76</f>
        <v>0</v>
      </c>
      <c r="N226" s="36">
        <f>' Capacity by Company'!N76</f>
        <v>0</v>
      </c>
      <c r="O226" s="36">
        <f>' Capacity by Company'!O76</f>
        <v>0</v>
      </c>
      <c r="P226" s="36">
        <f>' Capacity by Company'!P76</f>
        <v>0</v>
      </c>
      <c r="Q226" s="36">
        <f>' Capacity by Company'!Q76</f>
        <v>0</v>
      </c>
      <c r="R226" s="36">
        <f>' Capacity by Company'!R76</f>
        <v>0</v>
      </c>
      <c r="S226" s="36">
        <f>' Capacity by Company'!S76</f>
        <v>0</v>
      </c>
    </row>
    <row r="227" spans="1:21">
      <c r="A227" s="99" t="s">
        <v>42</v>
      </c>
      <c r="B227" s="99" t="s">
        <v>107</v>
      </c>
      <c r="C227" s="137" t="s">
        <v>46</v>
      </c>
      <c r="D227" s="38">
        <f>'Production by Company'!D77</f>
        <v>0</v>
      </c>
      <c r="E227" s="38">
        <f>'Production by Company'!E77</f>
        <v>0</v>
      </c>
      <c r="F227" s="38">
        <f>'Production by Company'!F77</f>
        <v>0</v>
      </c>
      <c r="G227" s="38">
        <f>'Production by Company'!G77</f>
        <v>0</v>
      </c>
      <c r="H227" s="38">
        <f>'Production by Company'!H77</f>
        <v>0</v>
      </c>
      <c r="I227" s="38">
        <f>'Production by Company'!I77</f>
        <v>0</v>
      </c>
      <c r="J227" s="38">
        <f>'Production by Company'!J77</f>
        <v>0</v>
      </c>
      <c r="K227" s="38">
        <f>'Production by Company'!K77</f>
        <v>0</v>
      </c>
      <c r="L227" s="38">
        <f>'Production by Company'!L77</f>
        <v>0</v>
      </c>
      <c r="M227" s="38">
        <f>'Production by Company'!M77</f>
        <v>0</v>
      </c>
      <c r="N227" s="38">
        <f>'Production by Company'!N77</f>
        <v>0</v>
      </c>
      <c r="O227" s="38">
        <f>'Production by Company'!O77</f>
        <v>0</v>
      </c>
      <c r="P227" s="38">
        <f>'Production by Company'!P77</f>
        <v>0</v>
      </c>
      <c r="Q227" s="38">
        <f>'Production by Company'!Q77</f>
        <v>0</v>
      </c>
      <c r="R227" s="38">
        <f>'Production by Company'!R77</f>
        <v>0</v>
      </c>
      <c r="S227" s="38">
        <f>'Production by Company'!S77</f>
        <v>0</v>
      </c>
    </row>
    <row r="228" spans="1:21">
      <c r="A228" s="99" t="s">
        <v>42</v>
      </c>
      <c r="B228" s="99" t="s">
        <v>107</v>
      </c>
      <c r="C228" s="137" t="s">
        <v>47</v>
      </c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</row>
    <row r="229" spans="1:21">
      <c r="A229" s="99" t="s">
        <v>42</v>
      </c>
      <c r="B229" s="99" t="s">
        <v>107</v>
      </c>
      <c r="C229" s="137" t="s">
        <v>48</v>
      </c>
      <c r="D229" s="138">
        <f>'Foreign Trade'!I21</f>
        <v>9.5745369999999994</v>
      </c>
      <c r="E229" s="138">
        <f>'Foreign Trade'!J21</f>
        <v>6.7554020000000001</v>
      </c>
      <c r="F229" s="138">
        <f>'Foreign Trade'!K21</f>
        <v>7.1950950000000002</v>
      </c>
      <c r="G229" s="138">
        <f>'Foreign Trade'!L21</f>
        <v>7.508426</v>
      </c>
      <c r="H229" s="138">
        <f>'Foreign Trade'!M21</f>
        <v>7.0267210000000002</v>
      </c>
      <c r="I229" s="138">
        <v>7.83</v>
      </c>
      <c r="J229" s="51"/>
      <c r="K229" s="51"/>
      <c r="L229" s="51"/>
      <c r="M229" s="51"/>
      <c r="N229" s="51"/>
      <c r="O229" s="51"/>
      <c r="P229" s="51"/>
      <c r="Q229" s="51"/>
      <c r="R229" s="51"/>
      <c r="S229" s="52"/>
    </row>
    <row r="230" spans="1:21">
      <c r="A230" s="99" t="s">
        <v>42</v>
      </c>
      <c r="B230" s="99" t="s">
        <v>107</v>
      </c>
      <c r="C230" s="137" t="s">
        <v>49</v>
      </c>
      <c r="D230" s="138">
        <f>'Foreign Trade'!AI21</f>
        <v>0.19405900000000001</v>
      </c>
      <c r="E230" s="138">
        <f>'Foreign Trade'!AJ21</f>
        <v>0.102011</v>
      </c>
      <c r="F230" s="138">
        <f>'Foreign Trade'!AK21</f>
        <v>7.4036000000000005E-2</v>
      </c>
      <c r="G230" s="138">
        <f>'Foreign Trade'!AL21</f>
        <v>8.6898000000000003E-2</v>
      </c>
      <c r="H230" s="138">
        <f>'Foreign Trade'!AM21</f>
        <v>7.1001999999999996E-2</v>
      </c>
      <c r="I230" s="138">
        <v>7.0000000000000007E-2</v>
      </c>
      <c r="J230" s="51"/>
      <c r="K230" s="51"/>
      <c r="L230" s="51"/>
      <c r="M230" s="51"/>
      <c r="N230" s="51"/>
      <c r="O230" s="51"/>
      <c r="P230" s="51"/>
      <c r="Q230" s="51"/>
      <c r="R230" s="51"/>
      <c r="S230" s="52"/>
    </row>
    <row r="231" spans="1:21">
      <c r="A231" s="99" t="s">
        <v>42</v>
      </c>
      <c r="B231" s="99" t="s">
        <v>107</v>
      </c>
      <c r="C231" s="137" t="s">
        <v>25</v>
      </c>
      <c r="D231" s="38">
        <f>2%*D227</f>
        <v>0</v>
      </c>
      <c r="E231" s="38">
        <f t="shared" ref="E231:S231" si="376">2%*E227</f>
        <v>0</v>
      </c>
      <c r="F231" s="38">
        <f t="shared" si="376"/>
        <v>0</v>
      </c>
      <c r="G231" s="38">
        <f t="shared" si="376"/>
        <v>0</v>
      </c>
      <c r="H231" s="38">
        <f t="shared" si="376"/>
        <v>0</v>
      </c>
      <c r="I231" s="38">
        <f t="shared" si="376"/>
        <v>0</v>
      </c>
      <c r="J231" s="38">
        <f t="shared" si="376"/>
        <v>0</v>
      </c>
      <c r="K231" s="38">
        <f t="shared" si="376"/>
        <v>0</v>
      </c>
      <c r="L231" s="38">
        <f t="shared" si="376"/>
        <v>0</v>
      </c>
      <c r="M231" s="38">
        <f t="shared" si="376"/>
        <v>0</v>
      </c>
      <c r="N231" s="38">
        <f t="shared" si="376"/>
        <v>0</v>
      </c>
      <c r="O231" s="38">
        <f t="shared" si="376"/>
        <v>0</v>
      </c>
      <c r="P231" s="38">
        <f t="shared" si="376"/>
        <v>0</v>
      </c>
      <c r="Q231" s="38">
        <f t="shared" si="376"/>
        <v>0</v>
      </c>
      <c r="R231" s="38">
        <f t="shared" si="376"/>
        <v>0</v>
      </c>
      <c r="S231" s="38">
        <f t="shared" si="376"/>
        <v>0</v>
      </c>
    </row>
    <row r="232" spans="1:21">
      <c r="A232" s="99" t="s">
        <v>42</v>
      </c>
      <c r="B232" s="99" t="s">
        <v>107</v>
      </c>
      <c r="C232" s="137" t="s">
        <v>50</v>
      </c>
      <c r="D232" s="38">
        <f>D227+D229-D230-D231</f>
        <v>9.3804780000000001</v>
      </c>
      <c r="E232" s="38">
        <f t="shared" ref="E232:I232" si="377">E227+E229-E230-E231</f>
        <v>6.6533910000000001</v>
      </c>
      <c r="F232" s="38">
        <f t="shared" si="377"/>
        <v>7.1210589999999998</v>
      </c>
      <c r="G232" s="38">
        <f t="shared" si="377"/>
        <v>7.4215280000000003</v>
      </c>
      <c r="H232" s="38">
        <f t="shared" si="377"/>
        <v>6.9557190000000002</v>
      </c>
      <c r="I232" s="38">
        <f t="shared" si="377"/>
        <v>7.76</v>
      </c>
      <c r="J232" s="38">
        <f t="shared" ref="J232:S232" si="378">I232+I232*J233</f>
        <v>8.1487759999999998</v>
      </c>
      <c r="K232" s="38">
        <f t="shared" si="378"/>
        <v>8.5439916359999994</v>
      </c>
      <c r="L232" s="38">
        <f t="shared" si="378"/>
        <v>8.9071112805299997</v>
      </c>
      <c r="M232" s="38">
        <f t="shared" si="378"/>
        <v>9.258942176110935</v>
      </c>
      <c r="N232" s="38">
        <f t="shared" si="378"/>
        <v>9.6144855556735944</v>
      </c>
      <c r="O232" s="38">
        <f t="shared" si="378"/>
        <v>9.976951661122488</v>
      </c>
      <c r="P232" s="38">
        <f t="shared" si="378"/>
        <v>10.335124225756786</v>
      </c>
      <c r="Q232" s="38">
        <f t="shared" si="378"/>
        <v>10.709255722729182</v>
      </c>
      <c r="R232" s="38">
        <f t="shared" si="378"/>
        <v>11.085150598596977</v>
      </c>
      <c r="S232" s="38">
        <f t="shared" si="378"/>
        <v>11.466479779188713</v>
      </c>
      <c r="T232" s="280">
        <f t="shared" ref="T232" si="379">(I232/D232)^(1/5)-1</f>
        <v>-3.7219356253732516E-2</v>
      </c>
      <c r="U232" s="280">
        <f t="shared" ref="U232" si="380">(S232/J232)^(1/9)-1</f>
        <v>3.8680480016915819E-2</v>
      </c>
    </row>
    <row r="233" spans="1:21">
      <c r="A233" s="99" t="s">
        <v>42</v>
      </c>
      <c r="B233" s="99" t="s">
        <v>107</v>
      </c>
      <c r="C233" s="139" t="s">
        <v>211</v>
      </c>
      <c r="D233" s="37">
        <v>0</v>
      </c>
      <c r="E233" s="37">
        <f>E232/D232-1</f>
        <v>-0.29071940683619746</v>
      </c>
      <c r="F233" s="37">
        <f>F232/E232-1</f>
        <v>7.0290172334678713E-2</v>
      </c>
      <c r="G233" s="37">
        <f t="shared" ref="G233" si="381">G232/F232-1</f>
        <v>4.2194426418879605E-2</v>
      </c>
      <c r="H233" s="37">
        <f t="shared" ref="H233" si="382">H232/G232-1</f>
        <v>-6.2764568159009881E-2</v>
      </c>
      <c r="I233" s="37">
        <v>6.8900000000000003E-2</v>
      </c>
      <c r="J233" s="37">
        <v>5.0099999999999999E-2</v>
      </c>
      <c r="K233" s="37">
        <v>4.8500000000000001E-2</v>
      </c>
      <c r="L233" s="37">
        <v>4.2500000000000003E-2</v>
      </c>
      <c r="M233" s="37">
        <v>3.95E-2</v>
      </c>
      <c r="N233" s="37">
        <v>3.8399999999999997E-2</v>
      </c>
      <c r="O233" s="37">
        <v>3.7699999999999997E-2</v>
      </c>
      <c r="P233" s="37">
        <v>3.5900000000000001E-2</v>
      </c>
      <c r="Q233" s="37">
        <v>3.6200000000000003E-2</v>
      </c>
      <c r="R233" s="37">
        <v>3.5099999999999999E-2</v>
      </c>
      <c r="S233" s="37">
        <v>3.44E-2</v>
      </c>
    </row>
    <row r="234" spans="1:21" ht="13.5" thickBot="1">
      <c r="A234" s="99" t="s">
        <v>42</v>
      </c>
      <c r="B234" s="99" t="s">
        <v>107</v>
      </c>
      <c r="C234" s="140" t="s">
        <v>212</v>
      </c>
      <c r="D234" s="54">
        <f>D227-D232</f>
        <v>-9.3804780000000001</v>
      </c>
      <c r="E234" s="54">
        <f t="shared" ref="E234:S234" si="383">E227-E232</f>
        <v>-6.6533910000000001</v>
      </c>
      <c r="F234" s="54">
        <f t="shared" si="383"/>
        <v>-7.1210589999999998</v>
      </c>
      <c r="G234" s="54">
        <f t="shared" si="383"/>
        <v>-7.4215280000000003</v>
      </c>
      <c r="H234" s="54">
        <f t="shared" si="383"/>
        <v>-6.9557190000000002</v>
      </c>
      <c r="I234" s="54">
        <f t="shared" si="383"/>
        <v>-7.76</v>
      </c>
      <c r="J234" s="54">
        <f t="shared" si="383"/>
        <v>-8.1487759999999998</v>
      </c>
      <c r="K234" s="54">
        <f t="shared" si="383"/>
        <v>-8.5439916359999994</v>
      </c>
      <c r="L234" s="54">
        <f t="shared" si="383"/>
        <v>-8.9071112805299997</v>
      </c>
      <c r="M234" s="54">
        <f t="shared" si="383"/>
        <v>-9.258942176110935</v>
      </c>
      <c r="N234" s="54">
        <f t="shared" si="383"/>
        <v>-9.6144855556735944</v>
      </c>
      <c r="O234" s="54">
        <f t="shared" si="383"/>
        <v>-9.976951661122488</v>
      </c>
      <c r="P234" s="54">
        <f t="shared" si="383"/>
        <v>-10.335124225756786</v>
      </c>
      <c r="Q234" s="54">
        <f t="shared" si="383"/>
        <v>-10.709255722729182</v>
      </c>
      <c r="R234" s="54">
        <f t="shared" si="383"/>
        <v>-11.085150598596977</v>
      </c>
      <c r="S234" s="54">
        <f t="shared" si="383"/>
        <v>-11.466479779188713</v>
      </c>
    </row>
    <row r="235" spans="1:21">
      <c r="A235" s="99" t="s">
        <v>42</v>
      </c>
      <c r="B235" s="99" t="s">
        <v>58</v>
      </c>
      <c r="C235" s="137" t="s">
        <v>45</v>
      </c>
      <c r="D235" s="36">
        <f>' Capacity by Company'!D77</f>
        <v>0</v>
      </c>
      <c r="E235" s="36">
        <f>' Capacity by Company'!E77</f>
        <v>0</v>
      </c>
      <c r="F235" s="36">
        <f>' Capacity by Company'!F77</f>
        <v>0</v>
      </c>
      <c r="G235" s="36">
        <f>' Capacity by Company'!G77</f>
        <v>0</v>
      </c>
      <c r="H235" s="36">
        <f>' Capacity by Company'!H77</f>
        <v>0</v>
      </c>
      <c r="I235" s="36">
        <f>' Capacity by Company'!I77</f>
        <v>0</v>
      </c>
      <c r="J235" s="36">
        <f>' Capacity by Company'!J77</f>
        <v>0</v>
      </c>
      <c r="K235" s="36">
        <f>' Capacity by Company'!K77</f>
        <v>0</v>
      </c>
      <c r="L235" s="36">
        <f>' Capacity by Company'!L77</f>
        <v>0</v>
      </c>
      <c r="M235" s="36">
        <f>' Capacity by Company'!M77</f>
        <v>0</v>
      </c>
      <c r="N235" s="36">
        <f>' Capacity by Company'!N77</f>
        <v>0</v>
      </c>
      <c r="O235" s="36">
        <f>' Capacity by Company'!O77</f>
        <v>0</v>
      </c>
      <c r="P235" s="36">
        <f>' Capacity by Company'!P77</f>
        <v>0</v>
      </c>
      <c r="Q235" s="36">
        <f>' Capacity by Company'!Q77</f>
        <v>0</v>
      </c>
      <c r="R235" s="36">
        <f>' Capacity by Company'!R77</f>
        <v>0</v>
      </c>
      <c r="S235" s="36">
        <f>' Capacity by Company'!S77</f>
        <v>0</v>
      </c>
    </row>
    <row r="236" spans="1:21">
      <c r="A236" s="99" t="s">
        <v>42</v>
      </c>
      <c r="B236" s="99" t="s">
        <v>58</v>
      </c>
      <c r="C236" s="137" t="s">
        <v>46</v>
      </c>
      <c r="D236" s="38">
        <f>'Production by Company'!D78</f>
        <v>0</v>
      </c>
      <c r="E236" s="38">
        <f>'Production by Company'!E78</f>
        <v>0</v>
      </c>
      <c r="F236" s="38">
        <f>'Production by Company'!F78</f>
        <v>0</v>
      </c>
      <c r="G236" s="38">
        <f>'Production by Company'!G78</f>
        <v>0</v>
      </c>
      <c r="H236" s="38">
        <f>'Production by Company'!H78</f>
        <v>0</v>
      </c>
      <c r="I236" s="38">
        <f>'Production by Company'!I78</f>
        <v>0</v>
      </c>
      <c r="J236" s="38">
        <f>'Production by Company'!J78</f>
        <v>0</v>
      </c>
      <c r="K236" s="38">
        <f>'Production by Company'!K78</f>
        <v>0</v>
      </c>
      <c r="L236" s="38">
        <f>'Production by Company'!L78</f>
        <v>0</v>
      </c>
      <c r="M236" s="38">
        <f>'Production by Company'!M78</f>
        <v>0</v>
      </c>
      <c r="N236" s="38">
        <f>'Production by Company'!N78</f>
        <v>0</v>
      </c>
      <c r="O236" s="38">
        <f>'Production by Company'!O78</f>
        <v>0</v>
      </c>
      <c r="P236" s="38">
        <f>'Production by Company'!P78</f>
        <v>0</v>
      </c>
      <c r="Q236" s="38">
        <f>'Production by Company'!Q78</f>
        <v>0</v>
      </c>
      <c r="R236" s="38">
        <f>'Production by Company'!R78</f>
        <v>0</v>
      </c>
      <c r="S236" s="38">
        <f>'Production by Company'!S78</f>
        <v>0</v>
      </c>
    </row>
    <row r="237" spans="1:21">
      <c r="A237" s="99" t="s">
        <v>42</v>
      </c>
      <c r="B237" s="99" t="s">
        <v>58</v>
      </c>
      <c r="C237" s="137" t="s">
        <v>47</v>
      </c>
      <c r="D237" s="37" t="e">
        <f t="shared" ref="D237:S237" si="384">(D236/D235)</f>
        <v>#DIV/0!</v>
      </c>
      <c r="E237" s="37" t="e">
        <f t="shared" si="384"/>
        <v>#DIV/0!</v>
      </c>
      <c r="F237" s="37" t="e">
        <f t="shared" si="384"/>
        <v>#DIV/0!</v>
      </c>
      <c r="G237" s="37" t="e">
        <f t="shared" si="384"/>
        <v>#DIV/0!</v>
      </c>
      <c r="H237" s="37" t="e">
        <f t="shared" si="384"/>
        <v>#DIV/0!</v>
      </c>
      <c r="I237" s="37" t="e">
        <f t="shared" si="384"/>
        <v>#DIV/0!</v>
      </c>
      <c r="J237" s="37" t="e">
        <f t="shared" si="384"/>
        <v>#DIV/0!</v>
      </c>
      <c r="K237" s="37" t="e">
        <f t="shared" si="384"/>
        <v>#DIV/0!</v>
      </c>
      <c r="L237" s="37" t="e">
        <f t="shared" si="384"/>
        <v>#DIV/0!</v>
      </c>
      <c r="M237" s="37" t="e">
        <f t="shared" si="384"/>
        <v>#DIV/0!</v>
      </c>
      <c r="N237" s="37" t="e">
        <f t="shared" si="384"/>
        <v>#DIV/0!</v>
      </c>
      <c r="O237" s="37" t="e">
        <f t="shared" si="384"/>
        <v>#DIV/0!</v>
      </c>
      <c r="P237" s="37" t="e">
        <f t="shared" si="384"/>
        <v>#DIV/0!</v>
      </c>
      <c r="Q237" s="37" t="e">
        <f t="shared" si="384"/>
        <v>#DIV/0!</v>
      </c>
      <c r="R237" s="37" t="e">
        <f t="shared" si="384"/>
        <v>#DIV/0!</v>
      </c>
      <c r="S237" s="37" t="e">
        <f t="shared" si="384"/>
        <v>#DIV/0!</v>
      </c>
    </row>
    <row r="238" spans="1:21">
      <c r="A238" s="99" t="s">
        <v>42</v>
      </c>
      <c r="B238" s="99" t="s">
        <v>58</v>
      </c>
      <c r="C238" s="137" t="s">
        <v>48</v>
      </c>
      <c r="D238" s="51">
        <v>82.25</v>
      </c>
      <c r="E238" s="51">
        <f>(E247-SUM(E220+E229))*5</f>
        <v>86.406295</v>
      </c>
      <c r="F238" s="51">
        <f>(F247-SUM(F220+F229))*5</f>
        <v>91.497600000000006</v>
      </c>
      <c r="G238" s="51">
        <f>(G247-SUM(G220+G229))*5</f>
        <v>108.85907</v>
      </c>
      <c r="H238" s="51">
        <f>(H247-SUM(H220+H229))*5</f>
        <v>96.926839999999999</v>
      </c>
      <c r="I238" s="51">
        <f>(I247-SUM(I220+I229))*5</f>
        <v>68.649999999999977</v>
      </c>
      <c r="J238" s="51"/>
      <c r="K238" s="51"/>
      <c r="L238" s="51"/>
      <c r="M238" s="51"/>
      <c r="N238" s="51"/>
      <c r="O238" s="51"/>
      <c r="P238" s="51"/>
      <c r="Q238" s="51"/>
      <c r="R238" s="51"/>
      <c r="S238" s="52"/>
    </row>
    <row r="239" spans="1:21">
      <c r="A239" s="99" t="s">
        <v>42</v>
      </c>
      <c r="B239" s="99" t="s">
        <v>58</v>
      </c>
      <c r="C239" s="137" t="s">
        <v>49</v>
      </c>
      <c r="D239" s="51">
        <f>D248-SUM(D221+D230)</f>
        <v>1.7544139999999997</v>
      </c>
      <c r="E239" s="51">
        <f t="shared" ref="E239:I239" si="385">E248-SUM(E221+E230)</f>
        <v>0.80583200000000055</v>
      </c>
      <c r="F239" s="51">
        <f t="shared" si="385"/>
        <v>0.39596399999999932</v>
      </c>
      <c r="G239" s="51">
        <f t="shared" si="385"/>
        <v>2.4088000000000775E-2</v>
      </c>
      <c r="H239" s="51">
        <f t="shared" si="385"/>
        <v>5.8998000000000772E-2</v>
      </c>
      <c r="I239" s="51">
        <f t="shared" si="385"/>
        <v>6.0000000000000053E-2</v>
      </c>
      <c r="J239" s="51"/>
      <c r="K239" s="51">
        <v>5</v>
      </c>
      <c r="L239" s="51"/>
      <c r="M239" s="51"/>
      <c r="N239" s="51"/>
      <c r="O239" s="51"/>
      <c r="P239" s="51"/>
      <c r="Q239" s="51"/>
      <c r="R239" s="51"/>
      <c r="S239" s="52"/>
    </row>
    <row r="240" spans="1:21">
      <c r="A240" s="99" t="s">
        <v>42</v>
      </c>
      <c r="B240" s="99" t="s">
        <v>58</v>
      </c>
      <c r="C240" s="137" t="s">
        <v>25</v>
      </c>
      <c r="D240" s="38">
        <f>2%*D236</f>
        <v>0</v>
      </c>
      <c r="E240" s="38">
        <f t="shared" ref="E240:I240" si="386">2%*E236</f>
        <v>0</v>
      </c>
      <c r="F240" s="38">
        <f t="shared" si="386"/>
        <v>0</v>
      </c>
      <c r="G240" s="38">
        <f t="shared" si="386"/>
        <v>0</v>
      </c>
      <c r="H240" s="38">
        <f t="shared" si="386"/>
        <v>0</v>
      </c>
      <c r="I240" s="38">
        <f t="shared" si="386"/>
        <v>0</v>
      </c>
      <c r="J240" s="38"/>
      <c r="K240" s="38"/>
      <c r="L240" s="38"/>
      <c r="M240" s="38"/>
      <c r="N240" s="38"/>
      <c r="O240" s="38"/>
      <c r="P240" s="38"/>
      <c r="Q240" s="38"/>
      <c r="R240" s="38"/>
      <c r="S240" s="38"/>
    </row>
    <row r="241" spans="1:21">
      <c r="A241" s="99" t="s">
        <v>42</v>
      </c>
      <c r="B241" s="99" t="s">
        <v>58</v>
      </c>
      <c r="C241" s="137" t="s">
        <v>50</v>
      </c>
      <c r="D241" s="38">
        <f>D236+D238-D239-D240</f>
        <v>80.495586000000003</v>
      </c>
      <c r="E241" s="38">
        <f t="shared" ref="E241" si="387">E236+E238-E239-E240</f>
        <v>85.600463000000005</v>
      </c>
      <c r="F241" s="38">
        <f t="shared" ref="F241" si="388">F236+F238-F239-F240</f>
        <v>91.101636000000013</v>
      </c>
      <c r="G241" s="38">
        <f t="shared" ref="G241" si="389">G236+G238-G239-G240</f>
        <v>108.834982</v>
      </c>
      <c r="H241" s="38">
        <f t="shared" ref="H241:I241" si="390">H236+H238-H239-H240</f>
        <v>96.867841999999996</v>
      </c>
      <c r="I241" s="38">
        <f t="shared" si="390"/>
        <v>68.589999999999975</v>
      </c>
      <c r="J241" s="38">
        <f t="shared" ref="J241:S241" si="391">I241+I241*J242</f>
        <v>71.299304999999976</v>
      </c>
      <c r="K241" s="38">
        <f t="shared" si="391"/>
        <v>74.329525462499973</v>
      </c>
      <c r="L241" s="38">
        <f t="shared" si="391"/>
        <v>77.183779240259966</v>
      </c>
      <c r="M241" s="38">
        <f t="shared" si="391"/>
        <v>80.20166500855413</v>
      </c>
      <c r="N241" s="38">
        <f t="shared" si="391"/>
        <v>82.808219121332144</v>
      </c>
      <c r="O241" s="38">
        <f t="shared" si="391"/>
        <v>85.251061585411435</v>
      </c>
      <c r="P241" s="38">
        <f t="shared" si="391"/>
        <v>87.561365354376079</v>
      </c>
      <c r="Q241" s="38">
        <f t="shared" si="391"/>
        <v>89.794180170912668</v>
      </c>
      <c r="R241" s="38">
        <f t="shared" si="391"/>
        <v>92.32637605173241</v>
      </c>
      <c r="S241" s="38">
        <f t="shared" si="391"/>
        <v>95.142330521310242</v>
      </c>
      <c r="T241" s="280">
        <f t="shared" ref="T241" si="392">(I241/D241)^(1/5)-1</f>
        <v>-3.1504187482072843E-2</v>
      </c>
      <c r="U241" s="280">
        <f t="shared" ref="U241" si="393">(S241/J241)^(1/9)-1</f>
        <v>3.2573424133436779E-2</v>
      </c>
    </row>
    <row r="242" spans="1:21">
      <c r="A242" s="99" t="s">
        <v>42</v>
      </c>
      <c r="B242" s="99" t="s">
        <v>58</v>
      </c>
      <c r="C242" s="139" t="s">
        <v>211</v>
      </c>
      <c r="D242" s="37"/>
      <c r="E242" s="37">
        <f>E241/D241-1</f>
        <v>6.341809847809543E-2</v>
      </c>
      <c r="F242" s="37">
        <f>F241/E241-1</f>
        <v>6.4265692114305661E-2</v>
      </c>
      <c r="G242" s="37">
        <f t="shared" ref="G242" si="394">G241/F241-1</f>
        <v>0.19465452848728182</v>
      </c>
      <c r="H242" s="37">
        <f t="shared" ref="H242" si="395">H241/G241-1</f>
        <v>-0.10995674166602054</v>
      </c>
      <c r="I242" s="37">
        <v>3.4500000000000003E-2</v>
      </c>
      <c r="J242" s="37">
        <v>3.95E-2</v>
      </c>
      <c r="K242" s="37">
        <v>4.2500000000000003E-2</v>
      </c>
      <c r="L242" s="37">
        <v>3.8399999999999997E-2</v>
      </c>
      <c r="M242" s="37">
        <v>3.9100000000000003E-2</v>
      </c>
      <c r="N242" s="37">
        <v>3.2500000000000001E-2</v>
      </c>
      <c r="O242" s="37">
        <v>2.9499999999999998E-2</v>
      </c>
      <c r="P242" s="37">
        <v>2.7099999999999999E-2</v>
      </c>
      <c r="Q242" s="37">
        <v>2.5499999999999998E-2</v>
      </c>
      <c r="R242" s="37">
        <v>2.8199999999999999E-2</v>
      </c>
      <c r="S242" s="37">
        <v>3.0499999999999999E-2</v>
      </c>
    </row>
    <row r="243" spans="1:21" ht="13.5" thickBot="1">
      <c r="A243" s="99" t="s">
        <v>42</v>
      </c>
      <c r="B243" s="99" t="s">
        <v>58</v>
      </c>
      <c r="C243" s="140" t="s">
        <v>212</v>
      </c>
      <c r="D243" s="54">
        <f>D236-D241</f>
        <v>-80.495586000000003</v>
      </c>
      <c r="E243" s="54">
        <f t="shared" ref="E243:S243" si="396">E236-E241</f>
        <v>-85.600463000000005</v>
      </c>
      <c r="F243" s="54">
        <f t="shared" si="396"/>
        <v>-91.101636000000013</v>
      </c>
      <c r="G243" s="54">
        <f t="shared" si="396"/>
        <v>-108.834982</v>
      </c>
      <c r="H243" s="54">
        <f t="shared" si="396"/>
        <v>-96.867841999999996</v>
      </c>
      <c r="I243" s="54">
        <f t="shared" si="396"/>
        <v>-68.589999999999975</v>
      </c>
      <c r="J243" s="54">
        <f t="shared" si="396"/>
        <v>-71.299304999999976</v>
      </c>
      <c r="K243" s="54">
        <f t="shared" si="396"/>
        <v>-74.329525462499973</v>
      </c>
      <c r="L243" s="54">
        <f t="shared" si="396"/>
        <v>-77.183779240259966</v>
      </c>
      <c r="M243" s="54">
        <f t="shared" si="396"/>
        <v>-80.20166500855413</v>
      </c>
      <c r="N243" s="54">
        <f t="shared" si="396"/>
        <v>-82.808219121332144</v>
      </c>
      <c r="O243" s="54">
        <f t="shared" si="396"/>
        <v>-85.251061585411435</v>
      </c>
      <c r="P243" s="54">
        <f t="shared" si="396"/>
        <v>-87.561365354376079</v>
      </c>
      <c r="Q243" s="54">
        <f t="shared" si="396"/>
        <v>-89.794180170912668</v>
      </c>
      <c r="R243" s="54">
        <f t="shared" si="396"/>
        <v>-92.32637605173241</v>
      </c>
      <c r="S243" s="54">
        <f t="shared" si="396"/>
        <v>-95.142330521310242</v>
      </c>
    </row>
    <row r="244" spans="1:21">
      <c r="A244" s="99" t="s">
        <v>42</v>
      </c>
      <c r="B244" s="70" t="s">
        <v>60</v>
      </c>
      <c r="C244" s="137" t="s">
        <v>45</v>
      </c>
      <c r="D244" s="38">
        <f>' Capacity by Location'!E84</f>
        <v>43</v>
      </c>
      <c r="E244" s="38">
        <f>' Capacity by Location'!F84</f>
        <v>43</v>
      </c>
      <c r="F244" s="38">
        <f>' Capacity by Location'!G84</f>
        <v>43</v>
      </c>
      <c r="G244" s="38">
        <f>' Capacity by Location'!H84</f>
        <v>43</v>
      </c>
      <c r="H244" s="38">
        <f>' Capacity by Location'!I84</f>
        <v>43</v>
      </c>
      <c r="I244" s="38">
        <f>' Capacity by Location'!J84</f>
        <v>43</v>
      </c>
      <c r="J244" s="38">
        <f>' Capacity by Location'!K84</f>
        <v>43</v>
      </c>
      <c r="K244" s="38">
        <f>' Capacity by Location'!L84</f>
        <v>43</v>
      </c>
      <c r="L244" s="38">
        <f>' Capacity by Location'!M84</f>
        <v>43</v>
      </c>
      <c r="M244" s="38">
        <f>' Capacity by Location'!N84</f>
        <v>43</v>
      </c>
      <c r="N244" s="38">
        <f>' Capacity by Location'!O84</f>
        <v>43</v>
      </c>
      <c r="O244" s="38">
        <f>' Capacity by Location'!P84</f>
        <v>43</v>
      </c>
      <c r="P244" s="38">
        <f>' Capacity by Location'!Q84</f>
        <v>43</v>
      </c>
      <c r="Q244" s="38">
        <f>' Capacity by Location'!R84</f>
        <v>43</v>
      </c>
      <c r="R244" s="38">
        <f>' Capacity by Location'!S84</f>
        <v>43</v>
      </c>
      <c r="S244" s="38">
        <f>' Capacity by Location'!T84</f>
        <v>43</v>
      </c>
    </row>
    <row r="245" spans="1:21">
      <c r="A245" s="99" t="s">
        <v>42</v>
      </c>
      <c r="B245" s="70" t="s">
        <v>60</v>
      </c>
      <c r="C245" s="137" t="s">
        <v>46</v>
      </c>
      <c r="D245" s="38">
        <f>'Production by Company'!D79</f>
        <v>33.497399999999999</v>
      </c>
      <c r="E245" s="38">
        <f>'Production by Company'!E79</f>
        <v>35.82</v>
      </c>
      <c r="F245" s="38">
        <f>'Production by Company'!F79</f>
        <v>35.15</v>
      </c>
      <c r="G245" s="38">
        <f>'Production by Company'!G79</f>
        <v>34.46</v>
      </c>
      <c r="H245" s="38">
        <f>'Production by Company'!H79</f>
        <v>33.22</v>
      </c>
      <c r="I245" s="38">
        <f>'Production by Company'!I79</f>
        <v>31.75</v>
      </c>
      <c r="J245" s="38">
        <f>'Production by Company'!J79</f>
        <v>32.97</v>
      </c>
      <c r="K245" s="38">
        <f>'Production by Company'!K79</f>
        <v>33.400000000000006</v>
      </c>
      <c r="L245" s="38">
        <f>'Production by Company'!L79</f>
        <v>33.400000000000006</v>
      </c>
      <c r="M245" s="38">
        <f>'Production by Company'!M79</f>
        <v>34.56</v>
      </c>
      <c r="N245" s="38">
        <f>'Production by Company'!N79</f>
        <v>34.56</v>
      </c>
      <c r="O245" s="38">
        <f>'Production by Company'!O79</f>
        <v>35.85</v>
      </c>
      <c r="P245" s="38">
        <f>'Production by Company'!P79</f>
        <v>35.85</v>
      </c>
      <c r="Q245" s="38">
        <f>'Production by Company'!Q79</f>
        <v>37.04</v>
      </c>
      <c r="R245" s="38">
        <f>'Production by Company'!R79</f>
        <v>37.04</v>
      </c>
      <c r="S245" s="38">
        <f>'Production by Company'!S79</f>
        <v>38.200000000000003</v>
      </c>
    </row>
    <row r="246" spans="1:21">
      <c r="A246" s="99" t="s">
        <v>42</v>
      </c>
      <c r="B246" s="70" t="s">
        <v>60</v>
      </c>
      <c r="C246" s="137" t="s">
        <v>47</v>
      </c>
      <c r="D246" s="37">
        <f t="shared" ref="D246:S246" si="397">(D245/D244)</f>
        <v>0.77900930232558141</v>
      </c>
      <c r="E246" s="37">
        <f t="shared" si="397"/>
        <v>0.83302325581395353</v>
      </c>
      <c r="F246" s="37">
        <f t="shared" si="397"/>
        <v>0.81744186046511624</v>
      </c>
      <c r="G246" s="37">
        <f t="shared" si="397"/>
        <v>0.80139534883720931</v>
      </c>
      <c r="H246" s="37">
        <f t="shared" si="397"/>
        <v>0.77255813953488373</v>
      </c>
      <c r="I246" s="37">
        <f t="shared" si="397"/>
        <v>0.73837209302325579</v>
      </c>
      <c r="J246" s="37">
        <f t="shared" si="397"/>
        <v>0.76674418604651162</v>
      </c>
      <c r="K246" s="37">
        <f t="shared" si="397"/>
        <v>0.77674418604651174</v>
      </c>
      <c r="L246" s="37">
        <f t="shared" si="397"/>
        <v>0.77674418604651174</v>
      </c>
      <c r="M246" s="37">
        <f t="shared" si="397"/>
        <v>0.80372093023255819</v>
      </c>
      <c r="N246" s="37">
        <f t="shared" si="397"/>
        <v>0.80372093023255819</v>
      </c>
      <c r="O246" s="37">
        <f t="shared" si="397"/>
        <v>0.83372093023255822</v>
      </c>
      <c r="P246" s="37">
        <f t="shared" si="397"/>
        <v>0.83372093023255822</v>
      </c>
      <c r="Q246" s="37">
        <f t="shared" si="397"/>
        <v>0.86139534883720925</v>
      </c>
      <c r="R246" s="37">
        <f t="shared" si="397"/>
        <v>0.86139534883720925</v>
      </c>
      <c r="S246" s="37">
        <f t="shared" si="397"/>
        <v>0.88837209302325593</v>
      </c>
    </row>
    <row r="247" spans="1:21">
      <c r="A247" s="99" t="s">
        <v>42</v>
      </c>
      <c r="B247" s="70" t="s">
        <v>60</v>
      </c>
      <c r="C247" s="137" t="s">
        <v>48</v>
      </c>
      <c r="D247" s="344">
        <v>52.11</v>
      </c>
      <c r="E247" s="51">
        <v>55.11</v>
      </c>
      <c r="F247" s="51">
        <v>52.56</v>
      </c>
      <c r="G247" s="51">
        <v>57.11</v>
      </c>
      <c r="H247" s="51">
        <v>56.34</v>
      </c>
      <c r="I247" s="51">
        <v>54.23</v>
      </c>
      <c r="J247" s="51">
        <v>0</v>
      </c>
      <c r="K247" s="51">
        <v>0</v>
      </c>
      <c r="L247" s="51">
        <v>0</v>
      </c>
      <c r="M247" s="51">
        <v>0</v>
      </c>
      <c r="N247" s="51">
        <v>0</v>
      </c>
      <c r="O247" s="51">
        <v>0</v>
      </c>
      <c r="P247" s="51">
        <v>0</v>
      </c>
      <c r="Q247" s="51">
        <v>0</v>
      </c>
      <c r="R247" s="51">
        <v>0</v>
      </c>
      <c r="S247" s="52">
        <v>0</v>
      </c>
    </row>
    <row r="248" spans="1:21">
      <c r="A248" s="99" t="s">
        <v>42</v>
      </c>
      <c r="B248" s="70" t="s">
        <v>60</v>
      </c>
      <c r="C248" s="137" t="s">
        <v>49</v>
      </c>
      <c r="D248" s="53">
        <v>6.03</v>
      </c>
      <c r="E248" s="53">
        <v>6.23</v>
      </c>
      <c r="F248" s="53">
        <v>5.67</v>
      </c>
      <c r="G248" s="53">
        <v>5.41</v>
      </c>
      <c r="H248" s="53">
        <v>4.2300000000000004</v>
      </c>
      <c r="I248" s="53">
        <v>3.11</v>
      </c>
      <c r="J248" s="51">
        <v>0</v>
      </c>
      <c r="K248" s="51">
        <v>0</v>
      </c>
      <c r="L248" s="51">
        <v>0</v>
      </c>
      <c r="M248" s="51">
        <v>0</v>
      </c>
      <c r="N248" s="51">
        <v>0</v>
      </c>
      <c r="O248" s="51">
        <v>0</v>
      </c>
      <c r="P248" s="51">
        <v>0</v>
      </c>
      <c r="Q248" s="51">
        <v>0</v>
      </c>
      <c r="R248" s="51">
        <v>0</v>
      </c>
      <c r="S248" s="52">
        <v>0</v>
      </c>
    </row>
    <row r="249" spans="1:21">
      <c r="A249" s="99" t="s">
        <v>42</v>
      </c>
      <c r="B249" s="70" t="s">
        <v>60</v>
      </c>
      <c r="C249" s="137" t="s">
        <v>25</v>
      </c>
      <c r="D249" s="38">
        <f>D222+D231+D240</f>
        <v>0.66994799999999999</v>
      </c>
      <c r="E249" s="38">
        <f t="shared" ref="E249:I249" si="398">E222+E231+E240</f>
        <v>0.71640000000000004</v>
      </c>
      <c r="F249" s="38">
        <f t="shared" si="398"/>
        <v>0.70299999999999996</v>
      </c>
      <c r="G249" s="38">
        <f t="shared" si="398"/>
        <v>0.68920000000000003</v>
      </c>
      <c r="H249" s="38">
        <f t="shared" si="398"/>
        <v>0.64</v>
      </c>
      <c r="I249" s="38">
        <f t="shared" si="398"/>
        <v>0.63500000000000001</v>
      </c>
      <c r="J249" s="51">
        <v>0</v>
      </c>
      <c r="K249" s="51">
        <v>0</v>
      </c>
      <c r="L249" s="51">
        <v>0</v>
      </c>
      <c r="M249" s="51">
        <v>0</v>
      </c>
      <c r="N249" s="51">
        <v>0</v>
      </c>
      <c r="O249" s="51">
        <v>0</v>
      </c>
      <c r="P249" s="51">
        <v>0</v>
      </c>
      <c r="Q249" s="51">
        <v>0</v>
      </c>
      <c r="R249" s="51">
        <v>0</v>
      </c>
      <c r="S249" s="52">
        <v>0</v>
      </c>
    </row>
    <row r="250" spans="1:21">
      <c r="A250" s="99" t="s">
        <v>42</v>
      </c>
      <c r="B250" s="70" t="s">
        <v>60</v>
      </c>
      <c r="C250" s="137" t="s">
        <v>410</v>
      </c>
      <c r="D250" s="389">
        <f>D245+D247-D248</f>
        <v>79.577399999999997</v>
      </c>
      <c r="E250" s="389">
        <f t="shared" ref="E250:I250" si="399">E245+E247-E248</f>
        <v>84.7</v>
      </c>
      <c r="F250" s="389">
        <f t="shared" si="399"/>
        <v>82.04</v>
      </c>
      <c r="G250" s="389">
        <f t="shared" si="399"/>
        <v>86.16</v>
      </c>
      <c r="H250" s="389">
        <f t="shared" si="399"/>
        <v>85.33</v>
      </c>
      <c r="I250" s="389">
        <f t="shared" si="399"/>
        <v>82.86999999999999</v>
      </c>
      <c r="J250" s="390">
        <f>I250+I250*J251</f>
        <v>87.601876999999988</v>
      </c>
      <c r="K250" s="390">
        <f t="shared" ref="K250:S250" si="400">J250+J250*K251</f>
        <v>92.141280750997609</v>
      </c>
      <c r="L250" s="390">
        <f t="shared" si="400"/>
        <v>96.476570245388061</v>
      </c>
      <c r="M250" s="390">
        <f t="shared" si="400"/>
        <v>100.72879859591139</v>
      </c>
      <c r="N250" s="390">
        <f t="shared" si="400"/>
        <v>104.66273126349074</v>
      </c>
      <c r="O250" s="390">
        <f t="shared" si="400"/>
        <v>108.62726266018082</v>
      </c>
      <c r="P250" s="390">
        <f t="shared" si="400"/>
        <v>112.41241375708161</v>
      </c>
      <c r="Q250" s="390">
        <f t="shared" si="400"/>
        <v>116.10867390548235</v>
      </c>
      <c r="R250" s="390">
        <f t="shared" si="400"/>
        <v>119.93437579321944</v>
      </c>
      <c r="S250" s="390">
        <f t="shared" si="400"/>
        <v>123.98699517346554</v>
      </c>
      <c r="T250" s="280">
        <f t="shared" ref="T250" si="401">(I250/D250)^(1/5)-1</f>
        <v>8.1415600881624695E-3</v>
      </c>
      <c r="U250" s="280">
        <f t="shared" ref="U250:U254" si="402">(S250/J250)^(1/9)-1</f>
        <v>3.9351685825214089E-2</v>
      </c>
    </row>
    <row r="251" spans="1:21">
      <c r="A251" s="99" t="s">
        <v>42</v>
      </c>
      <c r="B251" s="70" t="s">
        <v>60</v>
      </c>
      <c r="C251" s="139" t="s">
        <v>211</v>
      </c>
      <c r="D251" s="37"/>
      <c r="E251" s="37">
        <f>E250/D250-1</f>
        <v>6.4372547984729467E-2</v>
      </c>
      <c r="F251" s="37">
        <f>F250/E250-1</f>
        <v>-3.140495867768589E-2</v>
      </c>
      <c r="G251" s="37">
        <f t="shared" ref="G251" si="403">G250/F250-1</f>
        <v>5.0219405168210551E-2</v>
      </c>
      <c r="H251" s="37">
        <f t="shared" ref="H251" si="404">H250/G250-1</f>
        <v>-9.6332404828226581E-3</v>
      </c>
      <c r="I251" s="37">
        <f t="shared" ref="I251" si="405">I250/H250-1</f>
        <v>-2.8829251142622803E-2</v>
      </c>
      <c r="J251" s="37">
        <v>5.7099999999999998E-2</v>
      </c>
      <c r="K251" s="37">
        <v>5.1818567209440225E-2</v>
      </c>
      <c r="L251" s="37">
        <v>4.7050458372790871E-2</v>
      </c>
      <c r="M251" s="37">
        <v>4.4075243758228355E-2</v>
      </c>
      <c r="N251" s="37">
        <v>3.9054696595369087E-2</v>
      </c>
      <c r="O251" s="37">
        <v>3.787911273506972E-2</v>
      </c>
      <c r="P251" s="37">
        <v>3.484531418914516E-2</v>
      </c>
      <c r="Q251" s="37">
        <v>3.2881245272325499E-2</v>
      </c>
      <c r="R251" s="37">
        <v>3.2949320313927499E-2</v>
      </c>
      <c r="S251" s="37">
        <v>3.3790307019509358E-2</v>
      </c>
    </row>
    <row r="252" spans="1:21">
      <c r="A252" s="99"/>
      <c r="B252" s="70"/>
      <c r="C252" s="137" t="s">
        <v>411</v>
      </c>
      <c r="D252" s="354"/>
      <c r="E252" s="354"/>
      <c r="F252" s="354"/>
      <c r="G252" s="354"/>
      <c r="H252" s="354"/>
      <c r="I252" s="354"/>
      <c r="J252" s="355">
        <f>I250+I250*J253</f>
        <v>85.496978999999996</v>
      </c>
      <c r="K252" s="355">
        <f>J252+J252*K253</f>
        <v>87.755686685915592</v>
      </c>
      <c r="L252" s="355">
        <f t="shared" ref="L252:S252" si="406">K252+K252*L253</f>
        <v>89.655637527484686</v>
      </c>
      <c r="M252" s="355">
        <f t="shared" si="406"/>
        <v>91.329978412609833</v>
      </c>
      <c r="N252" s="355">
        <f t="shared" si="406"/>
        <v>92.577061557895632</v>
      </c>
      <c r="O252" s="355">
        <f t="shared" si="406"/>
        <v>93.732341145758099</v>
      </c>
      <c r="P252" s="355">
        <f t="shared" si="406"/>
        <v>94.617672557563921</v>
      </c>
      <c r="Q252" s="355">
        <f t="shared" si="406"/>
        <v>95.325530573063645</v>
      </c>
      <c r="R252" s="355">
        <f t="shared" si="406"/>
        <v>96.045173537454787</v>
      </c>
      <c r="S252" s="355">
        <f t="shared" si="406"/>
        <v>96.851022031176086</v>
      </c>
      <c r="U252" s="280">
        <f t="shared" si="402"/>
        <v>1.3951188793742908E-2</v>
      </c>
    </row>
    <row r="253" spans="1:21">
      <c r="A253" s="99"/>
      <c r="B253" s="70"/>
      <c r="C253" s="139" t="s">
        <v>211</v>
      </c>
      <c r="D253" s="354"/>
      <c r="E253" s="354"/>
      <c r="F253" s="354"/>
      <c r="G253" s="354"/>
      <c r="H253" s="354"/>
      <c r="I253" s="354"/>
      <c r="J253" s="354">
        <f>J251-2.54%</f>
        <v>3.1699999999999999E-2</v>
      </c>
      <c r="K253" s="354">
        <f t="shared" ref="K253:S253" si="407">K251-2.54%</f>
        <v>2.6418567209440226E-2</v>
      </c>
      <c r="L253" s="354">
        <f t="shared" si="407"/>
        <v>2.1650458372790872E-2</v>
      </c>
      <c r="M253" s="354">
        <f t="shared" si="407"/>
        <v>1.8675243758228356E-2</v>
      </c>
      <c r="N253" s="354">
        <f t="shared" si="407"/>
        <v>1.3654696595369088E-2</v>
      </c>
      <c r="O253" s="354">
        <f t="shared" si="407"/>
        <v>1.2479112735069721E-2</v>
      </c>
      <c r="P253" s="354">
        <f t="shared" si="407"/>
        <v>9.4453141891451611E-3</v>
      </c>
      <c r="Q253" s="354">
        <f t="shared" si="407"/>
        <v>7.4812452723254999E-3</v>
      </c>
      <c r="R253" s="354">
        <f t="shared" si="407"/>
        <v>7.5493203139275003E-3</v>
      </c>
      <c r="S253" s="354">
        <f t="shared" si="407"/>
        <v>8.390307019509359E-3</v>
      </c>
    </row>
    <row r="254" spans="1:21">
      <c r="A254" s="99"/>
      <c r="B254" s="70"/>
      <c r="C254" s="137" t="s">
        <v>412</v>
      </c>
      <c r="D254" s="354"/>
      <c r="E254" s="354"/>
      <c r="F254" s="354"/>
      <c r="G254" s="354"/>
      <c r="H254" s="354"/>
      <c r="I254" s="354"/>
      <c r="J254" s="355">
        <f>I250+I250*J255</f>
        <v>85.090915999999993</v>
      </c>
      <c r="K254" s="355">
        <f>J254+J254*K255</f>
        <v>86.921950594858828</v>
      </c>
      <c r="L254" s="355">
        <f t="shared" ref="L254:S254" si="408">K254+K254*L255</f>
        <v>88.377933109979793</v>
      </c>
      <c r="M254" s="355">
        <f t="shared" si="408"/>
        <v>89.595360681418171</v>
      </c>
      <c r="N254" s="355">
        <f t="shared" si="408"/>
        <v>90.379740880536644</v>
      </c>
      <c r="O254" s="355">
        <f t="shared" si="408"/>
        <v>91.064739125636621</v>
      </c>
      <c r="P254" s="355">
        <f t="shared" si="408"/>
        <v>91.478656976515182</v>
      </c>
      <c r="Q254" s="355">
        <f t="shared" si="408"/>
        <v>91.714785827354504</v>
      </c>
      <c r="R254" s="355">
        <f t="shared" si="408"/>
        <v>91.95776767253443</v>
      </c>
      <c r="S254" s="355">
        <f t="shared" si="408"/>
        <v>92.27872851454029</v>
      </c>
      <c r="U254" s="280">
        <f t="shared" si="402"/>
        <v>9.0510900388656168E-3</v>
      </c>
    </row>
    <row r="255" spans="1:21">
      <c r="A255" s="99"/>
      <c r="B255" s="70"/>
      <c r="C255" s="139" t="s">
        <v>211</v>
      </c>
      <c r="D255" s="354"/>
      <c r="E255" s="354"/>
      <c r="F255" s="354"/>
      <c r="G255" s="354"/>
      <c r="H255" s="354"/>
      <c r="I255" s="354"/>
      <c r="J255" s="354">
        <f>J251-3.03%</f>
        <v>2.6800000000000001E-2</v>
      </c>
      <c r="K255" s="354">
        <f t="shared" ref="K255:S255" si="409">K251-3.03%</f>
        <v>2.1518567209440228E-2</v>
      </c>
      <c r="L255" s="354">
        <f t="shared" si="409"/>
        <v>1.6750458372790874E-2</v>
      </c>
      <c r="M255" s="354">
        <f t="shared" si="409"/>
        <v>1.3775243758228358E-2</v>
      </c>
      <c r="N255" s="354">
        <f t="shared" si="409"/>
        <v>8.7546965953690901E-3</v>
      </c>
      <c r="O255" s="354">
        <f t="shared" si="409"/>
        <v>7.5791127350697228E-3</v>
      </c>
      <c r="P255" s="354">
        <f t="shared" si="409"/>
        <v>4.545314189145163E-3</v>
      </c>
      <c r="Q255" s="354">
        <f t="shared" si="409"/>
        <v>2.5812452723255018E-3</v>
      </c>
      <c r="R255" s="354">
        <f t="shared" si="409"/>
        <v>2.6493203139275022E-3</v>
      </c>
      <c r="S255" s="354">
        <f t="shared" si="409"/>
        <v>3.4903070195093609E-3</v>
      </c>
    </row>
    <row r="256" spans="1:21" ht="13.5" thickBot="1">
      <c r="A256" s="99" t="s">
        <v>42</v>
      </c>
      <c r="B256" s="70" t="s">
        <v>60</v>
      </c>
      <c r="C256" s="140" t="s">
        <v>212</v>
      </c>
      <c r="D256" s="54">
        <f>D245-D250</f>
        <v>-46.08</v>
      </c>
      <c r="E256" s="54">
        <f t="shared" ref="E256:S256" si="410">E245-E250</f>
        <v>-48.88</v>
      </c>
      <c r="F256" s="54">
        <f t="shared" si="410"/>
        <v>-46.890000000000008</v>
      </c>
      <c r="G256" s="54">
        <f t="shared" si="410"/>
        <v>-51.699999999999996</v>
      </c>
      <c r="H256" s="54">
        <f t="shared" si="410"/>
        <v>-52.11</v>
      </c>
      <c r="I256" s="54">
        <f t="shared" si="410"/>
        <v>-51.11999999999999</v>
      </c>
      <c r="J256" s="54">
        <f t="shared" si="410"/>
        <v>-54.631876999999989</v>
      </c>
      <c r="K256" s="54">
        <f t="shared" si="410"/>
        <v>-58.741280750997603</v>
      </c>
      <c r="L256" s="54">
        <f t="shared" si="410"/>
        <v>-63.076570245388055</v>
      </c>
      <c r="M256" s="54">
        <f t="shared" si="410"/>
        <v>-66.168798595911383</v>
      </c>
      <c r="N256" s="54">
        <f t="shared" si="410"/>
        <v>-70.102731263490739</v>
      </c>
      <c r="O256" s="54">
        <f t="shared" si="410"/>
        <v>-72.77726266018081</v>
      </c>
      <c r="P256" s="54">
        <f t="shared" si="410"/>
        <v>-76.5624137570816</v>
      </c>
      <c r="Q256" s="54">
        <f t="shared" si="410"/>
        <v>-79.068673905482342</v>
      </c>
      <c r="R256" s="54">
        <f t="shared" si="410"/>
        <v>-82.894375793219439</v>
      </c>
      <c r="S256" s="54">
        <f t="shared" si="410"/>
        <v>-85.786995173465542</v>
      </c>
    </row>
    <row r="257" spans="1:21">
      <c r="A257" s="99" t="s">
        <v>39</v>
      </c>
      <c r="B257" s="99" t="s">
        <v>34</v>
      </c>
      <c r="C257" s="137" t="s">
        <v>45</v>
      </c>
      <c r="D257" s="36">
        <f>' Capacity by Company'!D81</f>
        <v>120</v>
      </c>
      <c r="E257" s="36">
        <f>' Capacity by Company'!E81</f>
        <v>120</v>
      </c>
      <c r="F257" s="36">
        <f>' Capacity by Company'!F81</f>
        <v>120</v>
      </c>
      <c r="G257" s="36">
        <f>' Capacity by Company'!G81</f>
        <v>120</v>
      </c>
      <c r="H257" s="36">
        <f>' Capacity by Company'!H81</f>
        <v>120</v>
      </c>
      <c r="I257" s="36">
        <f>' Capacity by Company'!I81</f>
        <v>120</v>
      </c>
      <c r="J257" s="36">
        <f>' Capacity by Company'!J81</f>
        <v>120</v>
      </c>
      <c r="K257" s="36">
        <f>' Capacity by Company'!K81</f>
        <v>120</v>
      </c>
      <c r="L257" s="36">
        <f>' Capacity by Company'!L81</f>
        <v>120</v>
      </c>
      <c r="M257" s="36">
        <f>' Capacity by Company'!M81</f>
        <v>120</v>
      </c>
      <c r="N257" s="36">
        <f>' Capacity by Company'!N81</f>
        <v>120</v>
      </c>
      <c r="O257" s="36">
        <f>' Capacity by Company'!O81</f>
        <v>120</v>
      </c>
      <c r="P257" s="36">
        <f>' Capacity by Company'!P81</f>
        <v>120</v>
      </c>
      <c r="Q257" s="36">
        <f>' Capacity by Company'!Q81</f>
        <v>120</v>
      </c>
      <c r="R257" s="36">
        <f>' Capacity by Company'!R81</f>
        <v>120</v>
      </c>
      <c r="S257" s="36">
        <f>' Capacity by Company'!S81</f>
        <v>120</v>
      </c>
    </row>
    <row r="258" spans="1:21">
      <c r="A258" s="99" t="s">
        <v>39</v>
      </c>
      <c r="B258" s="99" t="s">
        <v>34</v>
      </c>
      <c r="C258" s="137" t="s">
        <v>46</v>
      </c>
      <c r="D258" s="38">
        <f>'Production by Company'!D82</f>
        <v>90.983999999999995</v>
      </c>
      <c r="E258" s="38">
        <f>'Production by Company'!E82</f>
        <v>98.399999999999991</v>
      </c>
      <c r="F258" s="38">
        <f>'Production by Company'!F82</f>
        <v>96</v>
      </c>
      <c r="G258" s="38">
        <f>'Production by Company'!G82</f>
        <v>97</v>
      </c>
      <c r="H258" s="38">
        <f>'Production by Company'!H82</f>
        <v>90</v>
      </c>
      <c r="I258" s="38">
        <f>'Production by Company'!I82</f>
        <v>90</v>
      </c>
      <c r="J258" s="38">
        <f>'Production by Company'!J82</f>
        <v>87.6</v>
      </c>
      <c r="K258" s="38">
        <f>'Production by Company'!K82</f>
        <v>90</v>
      </c>
      <c r="L258" s="38">
        <f>'Production by Company'!L82</f>
        <v>90</v>
      </c>
      <c r="M258" s="38">
        <f>'Production by Company'!M82</f>
        <v>93.600000000000009</v>
      </c>
      <c r="N258" s="38">
        <f>'Production by Company'!N82</f>
        <v>93.600000000000009</v>
      </c>
      <c r="O258" s="38">
        <f>'Production by Company'!O82</f>
        <v>96</v>
      </c>
      <c r="P258" s="38">
        <f>'Production by Company'!P82</f>
        <v>96</v>
      </c>
      <c r="Q258" s="38">
        <f>'Production by Company'!Q82</f>
        <v>102</v>
      </c>
      <c r="R258" s="38">
        <f>'Production by Company'!R82</f>
        <v>102</v>
      </c>
      <c r="S258" s="38">
        <f>'Production by Company'!S82</f>
        <v>105.6</v>
      </c>
    </row>
    <row r="259" spans="1:21">
      <c r="A259" s="99" t="s">
        <v>39</v>
      </c>
      <c r="B259" s="99" t="s">
        <v>34</v>
      </c>
      <c r="C259" s="137" t="s">
        <v>47</v>
      </c>
      <c r="D259" s="37">
        <f t="shared" ref="D259:S259" si="411">(D258/D257)</f>
        <v>0.75819999999999999</v>
      </c>
      <c r="E259" s="37">
        <f t="shared" si="411"/>
        <v>0.82</v>
      </c>
      <c r="F259" s="37">
        <f t="shared" si="411"/>
        <v>0.8</v>
      </c>
      <c r="G259" s="37">
        <f t="shared" si="411"/>
        <v>0.80833333333333335</v>
      </c>
      <c r="H259" s="37">
        <f t="shared" si="411"/>
        <v>0.75</v>
      </c>
      <c r="I259" s="37">
        <f t="shared" si="411"/>
        <v>0.75</v>
      </c>
      <c r="J259" s="37">
        <f t="shared" si="411"/>
        <v>0.73</v>
      </c>
      <c r="K259" s="37">
        <f t="shared" si="411"/>
        <v>0.75</v>
      </c>
      <c r="L259" s="37">
        <f t="shared" si="411"/>
        <v>0.75</v>
      </c>
      <c r="M259" s="37">
        <f t="shared" si="411"/>
        <v>0.78</v>
      </c>
      <c r="N259" s="37">
        <f t="shared" si="411"/>
        <v>0.78</v>
      </c>
      <c r="O259" s="37">
        <f t="shared" si="411"/>
        <v>0.8</v>
      </c>
      <c r="P259" s="37">
        <f t="shared" si="411"/>
        <v>0.8</v>
      </c>
      <c r="Q259" s="37">
        <f t="shared" si="411"/>
        <v>0.85</v>
      </c>
      <c r="R259" s="37">
        <f t="shared" si="411"/>
        <v>0.85</v>
      </c>
      <c r="S259" s="37">
        <f t="shared" si="411"/>
        <v>0.88</v>
      </c>
    </row>
    <row r="260" spans="1:21">
      <c r="A260" s="99" t="s">
        <v>39</v>
      </c>
      <c r="B260" s="99" t="s">
        <v>34</v>
      </c>
      <c r="C260" s="137" t="s">
        <v>48</v>
      </c>
      <c r="D260" s="138">
        <f>'Foreign Trade'!I22</f>
        <v>10.008448</v>
      </c>
      <c r="E260" s="138">
        <f>'Foreign Trade'!J22</f>
        <v>9.7490000000000006</v>
      </c>
      <c r="F260" s="138">
        <f>'Foreign Trade'!K22</f>
        <v>8.2250510000000006</v>
      </c>
      <c r="G260" s="138">
        <f>'Foreign Trade'!L22</f>
        <v>8.1656279999999999</v>
      </c>
      <c r="H260" s="138">
        <v>13.55</v>
      </c>
      <c r="I260" s="138">
        <v>11.27</v>
      </c>
      <c r="J260" s="51"/>
      <c r="K260" s="51"/>
      <c r="L260" s="51"/>
      <c r="M260" s="51"/>
      <c r="N260" s="51"/>
      <c r="O260" s="51"/>
      <c r="P260" s="51"/>
      <c r="Q260" s="51"/>
      <c r="R260" s="51"/>
      <c r="S260" s="52"/>
    </row>
    <row r="261" spans="1:21">
      <c r="A261" s="99" t="s">
        <v>39</v>
      </c>
      <c r="B261" s="99" t="s">
        <v>34</v>
      </c>
      <c r="C261" s="137" t="s">
        <v>49</v>
      </c>
      <c r="D261" s="138">
        <f>'Foreign Trade'!AI22</f>
        <v>18.291055</v>
      </c>
      <c r="E261" s="138">
        <f>'Foreign Trade'!AJ22</f>
        <v>30.39</v>
      </c>
      <c r="F261" s="138">
        <f>'Foreign Trade'!AK22</f>
        <v>33.712946000000002</v>
      </c>
      <c r="G261" s="138">
        <f>'Foreign Trade'!AL22</f>
        <v>24.270969999999998</v>
      </c>
      <c r="H261" s="138">
        <v>20.03</v>
      </c>
      <c r="I261" s="150">
        <v>20.37</v>
      </c>
      <c r="J261" s="51"/>
      <c r="K261" s="51"/>
      <c r="L261" s="51"/>
      <c r="M261" s="51"/>
      <c r="N261" s="51"/>
      <c r="O261" s="51"/>
      <c r="P261" s="51"/>
      <c r="Q261" s="51"/>
      <c r="R261" s="51"/>
      <c r="S261" s="52"/>
    </row>
    <row r="262" spans="1:21">
      <c r="A262" s="99" t="s">
        <v>39</v>
      </c>
      <c r="B262" s="99" t="s">
        <v>34</v>
      </c>
      <c r="C262" s="137" t="s">
        <v>25</v>
      </c>
      <c r="D262" s="38">
        <f>2%*D258</f>
        <v>1.81968</v>
      </c>
      <c r="E262" s="38">
        <f t="shared" ref="E262:H262" si="412">2%*E258</f>
        <v>1.968</v>
      </c>
      <c r="F262" s="38">
        <f t="shared" si="412"/>
        <v>1.92</v>
      </c>
      <c r="G262" s="38">
        <f t="shared" si="412"/>
        <v>1.94</v>
      </c>
      <c r="H262" s="38">
        <f t="shared" si="412"/>
        <v>1.8</v>
      </c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</row>
    <row r="263" spans="1:21">
      <c r="A263" s="99" t="s">
        <v>39</v>
      </c>
      <c r="B263" s="99" t="s">
        <v>34</v>
      </c>
      <c r="C263" s="137" t="s">
        <v>50</v>
      </c>
      <c r="D263" s="38">
        <f>D258+D260-D261-D262</f>
        <v>80.881712999999991</v>
      </c>
      <c r="E263" s="38">
        <f t="shared" ref="E263" si="413">E258+E260-E261-E262</f>
        <v>75.790999999999983</v>
      </c>
      <c r="F263" s="38">
        <f t="shared" ref="F263" si="414">F258+F260-F261-F262</f>
        <v>68.592105000000004</v>
      </c>
      <c r="G263" s="38">
        <f t="shared" ref="G263" si="415">G258+G260-G261-G262</f>
        <v>78.954657999999995</v>
      </c>
      <c r="H263" s="38">
        <f t="shared" ref="H263:I263" si="416">H258+H260-H261-H262</f>
        <v>81.72</v>
      </c>
      <c r="I263" s="38">
        <f t="shared" si="416"/>
        <v>80.899999999999991</v>
      </c>
      <c r="J263" s="38">
        <f t="shared" ref="J263:S263" si="417">I263+I263*J264</f>
        <v>85.48702999999999</v>
      </c>
      <c r="K263" s="38">
        <f t="shared" si="417"/>
        <v>90.658995314999984</v>
      </c>
      <c r="L263" s="38">
        <f t="shared" si="417"/>
        <v>95.368553513181823</v>
      </c>
      <c r="M263" s="38">
        <f t="shared" si="417"/>
        <v>100.67104508851473</v>
      </c>
      <c r="N263" s="38">
        <f t="shared" si="417"/>
        <v>106.11734862780338</v>
      </c>
      <c r="O263" s="38">
        <f t="shared" si="417"/>
        <v>110.30898389860161</v>
      </c>
      <c r="P263" s="38">
        <f t="shared" si="417"/>
        <v>114.1036129447135</v>
      </c>
      <c r="Q263" s="38">
        <f t="shared" si="417"/>
        <v>117.67505602988304</v>
      </c>
      <c r="R263" s="38">
        <f t="shared" si="417"/>
        <v>121.15823768836758</v>
      </c>
      <c r="S263" s="38">
        <f t="shared" si="417"/>
        <v>124.64759493379256</v>
      </c>
      <c r="T263" s="280">
        <f t="shared" ref="T263" si="418">(I263/D263)^(1/5)-1</f>
        <v>4.521503242682634E-5</v>
      </c>
      <c r="U263" s="280">
        <f t="shared" ref="U263" si="419">(S263/J263)^(1/9)-1</f>
        <v>4.2793189264267895E-2</v>
      </c>
    </row>
    <row r="264" spans="1:21">
      <c r="A264" s="99" t="s">
        <v>39</v>
      </c>
      <c r="B264" s="99" t="s">
        <v>34</v>
      </c>
      <c r="C264" s="139" t="s">
        <v>211</v>
      </c>
      <c r="D264" s="37"/>
      <c r="E264" s="37">
        <f>E263/D263-1</f>
        <v>-6.2940222346675623E-2</v>
      </c>
      <c r="F264" s="37">
        <f>F263/E263-1</f>
        <v>-9.498350727658933E-2</v>
      </c>
      <c r="G264" s="37">
        <f t="shared" ref="G264" si="420">G263/F263-1</f>
        <v>0.15107501074649909</v>
      </c>
      <c r="H264" s="37">
        <f t="shared" ref="H264" si="421">H263/G263-1</f>
        <v>3.5024431364138131E-2</v>
      </c>
      <c r="I264" s="37">
        <v>0.15040000000000001</v>
      </c>
      <c r="J264" s="37">
        <v>5.67E-2</v>
      </c>
      <c r="K264" s="37">
        <v>6.0499999999999998E-2</v>
      </c>
      <c r="L264" s="37">
        <v>5.1948051948052187E-2</v>
      </c>
      <c r="M264" s="37">
        <v>5.5599999999999997E-2</v>
      </c>
      <c r="N264" s="37">
        <v>5.4100000000000002E-2</v>
      </c>
      <c r="O264" s="37">
        <v>3.95E-2</v>
      </c>
      <c r="P264" s="37">
        <v>3.44E-2</v>
      </c>
      <c r="Q264" s="37">
        <v>3.1300000000000001E-2</v>
      </c>
      <c r="R264" s="37">
        <v>2.9600000000000001E-2</v>
      </c>
      <c r="S264" s="37">
        <v>2.8799999999999999E-2</v>
      </c>
    </row>
    <row r="265" spans="1:21" ht="13.5" thickBot="1">
      <c r="A265" s="99" t="s">
        <v>39</v>
      </c>
      <c r="B265" s="99" t="s">
        <v>34</v>
      </c>
      <c r="C265" s="140" t="s">
        <v>212</v>
      </c>
      <c r="D265" s="54">
        <f>D258-D263</f>
        <v>10.102287000000004</v>
      </c>
      <c r="E265" s="54">
        <f t="shared" ref="E265:S265" si="422">E258-E263</f>
        <v>22.609000000000009</v>
      </c>
      <c r="F265" s="54">
        <f t="shared" si="422"/>
        <v>27.407894999999996</v>
      </c>
      <c r="G265" s="54">
        <f t="shared" si="422"/>
        <v>18.045342000000005</v>
      </c>
      <c r="H265" s="54">
        <f t="shared" si="422"/>
        <v>8.2800000000000011</v>
      </c>
      <c r="I265" s="54">
        <f t="shared" si="422"/>
        <v>9.1000000000000085</v>
      </c>
      <c r="J265" s="54">
        <f t="shared" si="422"/>
        <v>2.1129700000000042</v>
      </c>
      <c r="K265" s="54">
        <f t="shared" si="422"/>
        <v>-0.65899531499998432</v>
      </c>
      <c r="L265" s="54">
        <f t="shared" si="422"/>
        <v>-5.3685535131818227</v>
      </c>
      <c r="M265" s="54">
        <f t="shared" si="422"/>
        <v>-7.0710450885147225</v>
      </c>
      <c r="N265" s="54">
        <f t="shared" si="422"/>
        <v>-12.517348627803372</v>
      </c>
      <c r="O265" s="54">
        <f t="shared" si="422"/>
        <v>-14.30898389860161</v>
      </c>
      <c r="P265" s="54">
        <f t="shared" si="422"/>
        <v>-18.103612944713504</v>
      </c>
      <c r="Q265" s="54">
        <f t="shared" si="422"/>
        <v>-15.675056029883038</v>
      </c>
      <c r="R265" s="54">
        <f t="shared" si="422"/>
        <v>-19.158237688367578</v>
      </c>
      <c r="S265" s="54">
        <f t="shared" si="422"/>
        <v>-19.047594933792567</v>
      </c>
    </row>
    <row r="266" spans="1:21">
      <c r="A266" s="99" t="s">
        <v>39</v>
      </c>
      <c r="B266" s="99" t="s">
        <v>207</v>
      </c>
      <c r="C266" s="137" t="s">
        <v>45</v>
      </c>
      <c r="D266" s="36">
        <f>' Capacity by Company'!D82</f>
        <v>40</v>
      </c>
      <c r="E266" s="36">
        <f>' Capacity by Company'!E82</f>
        <v>40</v>
      </c>
      <c r="F266" s="36">
        <f>' Capacity by Company'!F82</f>
        <v>40</v>
      </c>
      <c r="G266" s="36">
        <f>' Capacity by Company'!G82</f>
        <v>40</v>
      </c>
      <c r="H266" s="36">
        <f>' Capacity by Company'!H82</f>
        <v>40</v>
      </c>
      <c r="I266" s="36">
        <f>' Capacity by Company'!I82</f>
        <v>40</v>
      </c>
      <c r="J266" s="36">
        <f>' Capacity by Company'!J82</f>
        <v>40</v>
      </c>
      <c r="K266" s="36">
        <f>' Capacity by Company'!K82</f>
        <v>40</v>
      </c>
      <c r="L266" s="36">
        <f>' Capacity by Company'!L82</f>
        <v>40</v>
      </c>
      <c r="M266" s="36">
        <f>' Capacity by Company'!M82</f>
        <v>40</v>
      </c>
      <c r="N266" s="36">
        <f>' Capacity by Company'!N82</f>
        <v>40</v>
      </c>
      <c r="O266" s="36">
        <f>' Capacity by Company'!O82</f>
        <v>40</v>
      </c>
      <c r="P266" s="36">
        <f>' Capacity by Company'!P82</f>
        <v>40</v>
      </c>
      <c r="Q266" s="36">
        <f>' Capacity by Company'!Q82</f>
        <v>40</v>
      </c>
      <c r="R266" s="36">
        <f>' Capacity by Company'!R82</f>
        <v>40</v>
      </c>
      <c r="S266" s="36">
        <f>' Capacity by Company'!S82</f>
        <v>40</v>
      </c>
    </row>
    <row r="267" spans="1:21">
      <c r="A267" s="99" t="s">
        <v>39</v>
      </c>
      <c r="B267" s="99" t="s">
        <v>207</v>
      </c>
      <c r="C267" s="137" t="s">
        <v>46</v>
      </c>
      <c r="D267" s="38">
        <f>'Production by Company'!D83</f>
        <v>30.887999999999998</v>
      </c>
      <c r="E267" s="38">
        <f>'Production by Company'!E83</f>
        <v>31.207999999999998</v>
      </c>
      <c r="F267" s="38">
        <f>'Production by Company'!F83</f>
        <v>31.527999999999999</v>
      </c>
      <c r="G267" s="38">
        <f>'Production by Company'!G83</f>
        <v>29.6</v>
      </c>
      <c r="H267" s="38">
        <f>'Production by Company'!H83</f>
        <v>28.4</v>
      </c>
      <c r="I267" s="38">
        <f>'Production by Company'!I83</f>
        <v>34.092000000000006</v>
      </c>
      <c r="J267" s="38">
        <f>'Production by Company'!J83</f>
        <v>34.891999999999996</v>
      </c>
      <c r="K267" s="38">
        <f>'Production by Company'!K83</f>
        <v>35.200000000000003</v>
      </c>
      <c r="L267" s="38">
        <f>'Production by Company'!L83</f>
        <v>35.200000000000003</v>
      </c>
      <c r="M267" s="38">
        <f>'Production by Company'!M83</f>
        <v>36</v>
      </c>
      <c r="N267" s="38">
        <f>'Production by Company'!N83</f>
        <v>36</v>
      </c>
      <c r="O267" s="38">
        <f>'Production by Company'!O83</f>
        <v>36</v>
      </c>
      <c r="P267" s="38">
        <f>'Production by Company'!P83</f>
        <v>36.800000000000004</v>
      </c>
      <c r="Q267" s="38">
        <f>'Production by Company'!Q83</f>
        <v>36.800000000000004</v>
      </c>
      <c r="R267" s="38">
        <f>'Production by Company'!R83</f>
        <v>38</v>
      </c>
      <c r="S267" s="38">
        <f>'Production by Company'!S83</f>
        <v>38</v>
      </c>
    </row>
    <row r="268" spans="1:21">
      <c r="A268" s="99" t="s">
        <v>39</v>
      </c>
      <c r="B268" s="99" t="s">
        <v>207</v>
      </c>
      <c r="C268" s="137" t="s">
        <v>47</v>
      </c>
      <c r="D268" s="37">
        <f>D267/D266</f>
        <v>0.7722</v>
      </c>
      <c r="E268" s="37">
        <f t="shared" ref="E268:L268" si="423">E267/E266</f>
        <v>0.7802</v>
      </c>
      <c r="F268" s="37">
        <f t="shared" si="423"/>
        <v>0.78820000000000001</v>
      </c>
      <c r="G268" s="37">
        <f t="shared" si="423"/>
        <v>0.74</v>
      </c>
      <c r="H268" s="37">
        <f t="shared" si="423"/>
        <v>0.71</v>
      </c>
      <c r="I268" s="37">
        <f t="shared" si="423"/>
        <v>0.85230000000000017</v>
      </c>
      <c r="J268" s="37">
        <f t="shared" si="423"/>
        <v>0.87229999999999985</v>
      </c>
      <c r="K268" s="37">
        <f t="shared" si="423"/>
        <v>0.88000000000000012</v>
      </c>
      <c r="L268" s="37">
        <f t="shared" si="423"/>
        <v>0.88000000000000012</v>
      </c>
      <c r="M268" s="37"/>
      <c r="N268" s="37"/>
      <c r="O268" s="37"/>
      <c r="P268" s="37"/>
      <c r="Q268" s="37"/>
      <c r="R268" s="37"/>
      <c r="S268" s="37"/>
    </row>
    <row r="269" spans="1:21">
      <c r="A269" s="99" t="s">
        <v>39</v>
      </c>
      <c r="B269" s="99" t="s">
        <v>207</v>
      </c>
      <c r="C269" s="137" t="s">
        <v>48</v>
      </c>
      <c r="D269" s="138">
        <f>'Foreign Trade'!I23</f>
        <v>41.593769999999999</v>
      </c>
      <c r="E269" s="138">
        <f>'Foreign Trade'!J23</f>
        <v>44.329304</v>
      </c>
      <c r="F269" s="138">
        <f>'Foreign Trade'!K23</f>
        <v>41.955640000000002</v>
      </c>
      <c r="G269" s="138">
        <f>'Foreign Trade'!L23</f>
        <v>39.097634999999997</v>
      </c>
      <c r="H269" s="138">
        <f>'Foreign Trade'!M23</f>
        <v>56.384844000000001</v>
      </c>
      <c r="I269" s="138">
        <v>52.95</v>
      </c>
      <c r="J269" s="51"/>
      <c r="K269" s="51"/>
      <c r="L269" s="51"/>
      <c r="M269" s="51"/>
      <c r="N269" s="51"/>
      <c r="O269" s="51"/>
      <c r="P269" s="51"/>
      <c r="Q269" s="51"/>
      <c r="R269" s="51"/>
      <c r="S269" s="52"/>
    </row>
    <row r="270" spans="1:21">
      <c r="A270" s="99" t="s">
        <v>39</v>
      </c>
      <c r="B270" s="99" t="s">
        <v>207</v>
      </c>
      <c r="C270" s="137" t="s">
        <v>49</v>
      </c>
      <c r="D270" s="138">
        <f>'Foreign Trade'!AI23</f>
        <v>5.4748260000000002</v>
      </c>
      <c r="E270" s="138">
        <f>'Foreign Trade'!AJ23</f>
        <v>6.4220379999999997</v>
      </c>
      <c r="F270" s="138">
        <f>'Foreign Trade'!AK23</f>
        <v>8.7110179999999993</v>
      </c>
      <c r="G270" s="138">
        <f>'Foreign Trade'!AL23</f>
        <v>10.377110999999999</v>
      </c>
      <c r="H270" s="138">
        <f>'Foreign Trade'!AM23</f>
        <v>7.9813510000000001</v>
      </c>
      <c r="I270" s="138">
        <v>7.52</v>
      </c>
      <c r="J270" s="51"/>
      <c r="K270" s="51"/>
      <c r="L270" s="51"/>
      <c r="M270" s="51"/>
      <c r="N270" s="51"/>
      <c r="O270" s="51"/>
      <c r="P270" s="51"/>
      <c r="Q270" s="51"/>
      <c r="R270" s="51"/>
      <c r="S270" s="52"/>
    </row>
    <row r="271" spans="1:21">
      <c r="A271" s="99" t="s">
        <v>39</v>
      </c>
      <c r="B271" s="99" t="s">
        <v>207</v>
      </c>
      <c r="C271" s="137" t="s">
        <v>25</v>
      </c>
      <c r="D271" s="38">
        <f>2%*D267</f>
        <v>0.61775999999999998</v>
      </c>
      <c r="E271" s="38">
        <f t="shared" ref="E271:S271" si="424">2%*E267</f>
        <v>0.62415999999999994</v>
      </c>
      <c r="F271" s="38">
        <f t="shared" si="424"/>
        <v>0.63056000000000001</v>
      </c>
      <c r="G271" s="38">
        <f t="shared" si="424"/>
        <v>0.59200000000000008</v>
      </c>
      <c r="H271" s="38">
        <f t="shared" si="424"/>
        <v>0.56799999999999995</v>
      </c>
      <c r="I271" s="38">
        <f t="shared" si="424"/>
        <v>0.68184000000000011</v>
      </c>
      <c r="J271" s="38">
        <f t="shared" si="424"/>
        <v>0.6978399999999999</v>
      </c>
      <c r="K271" s="38">
        <f t="shared" si="424"/>
        <v>0.70400000000000007</v>
      </c>
      <c r="L271" s="38">
        <f t="shared" si="424"/>
        <v>0.70400000000000007</v>
      </c>
      <c r="M271" s="38">
        <f t="shared" si="424"/>
        <v>0.72</v>
      </c>
      <c r="N271" s="38">
        <f t="shared" si="424"/>
        <v>0.72</v>
      </c>
      <c r="O271" s="38">
        <f t="shared" si="424"/>
        <v>0.72</v>
      </c>
      <c r="P271" s="38">
        <f t="shared" si="424"/>
        <v>0.7360000000000001</v>
      </c>
      <c r="Q271" s="38">
        <f t="shared" si="424"/>
        <v>0.7360000000000001</v>
      </c>
      <c r="R271" s="38">
        <f t="shared" si="424"/>
        <v>0.76</v>
      </c>
      <c r="S271" s="38">
        <f t="shared" si="424"/>
        <v>0.76</v>
      </c>
    </row>
    <row r="272" spans="1:21">
      <c r="A272" s="99" t="s">
        <v>39</v>
      </c>
      <c r="B272" s="99" t="s">
        <v>207</v>
      </c>
      <c r="C272" s="137" t="s">
        <v>50</v>
      </c>
      <c r="D272" s="38">
        <f>D267+D269-D270-D271</f>
        <v>66.389184</v>
      </c>
      <c r="E272" s="38">
        <f t="shared" ref="E272:I272" si="425">E267+E269-E270-E271</f>
        <v>68.491106000000002</v>
      </c>
      <c r="F272" s="38">
        <f t="shared" si="425"/>
        <v>64.14206200000001</v>
      </c>
      <c r="G272" s="38">
        <f t="shared" si="425"/>
        <v>57.728523999999993</v>
      </c>
      <c r="H272" s="38">
        <f t="shared" si="425"/>
        <v>76.235492999999991</v>
      </c>
      <c r="I272" s="38">
        <f t="shared" si="425"/>
        <v>78.840160000000012</v>
      </c>
      <c r="J272" s="38">
        <f t="shared" ref="J272:S272" si="426">I272+I272*J273</f>
        <v>81.851854112000012</v>
      </c>
      <c r="K272" s="38">
        <f t="shared" si="426"/>
        <v>85.207780130592013</v>
      </c>
      <c r="L272" s="38">
        <f t="shared" si="426"/>
        <v>89.638584697382797</v>
      </c>
      <c r="M272" s="38">
        <f t="shared" si="426"/>
        <v>94.434248978692779</v>
      </c>
      <c r="N272" s="38">
        <f t="shared" si="426"/>
        <v>99.788670895784662</v>
      </c>
      <c r="O272" s="38">
        <f t="shared" si="426"/>
        <v>105.58639267482975</v>
      </c>
      <c r="P272" s="38">
        <f t="shared" si="426"/>
        <v>112.03772126726184</v>
      </c>
      <c r="Q272" s="38">
        <f t="shared" si="426"/>
        <v>119.14091279560624</v>
      </c>
      <c r="R272" s="38">
        <f t="shared" si="426"/>
        <v>126.98038485755713</v>
      </c>
      <c r="S272" s="38">
        <f t="shared" si="426"/>
        <v>135.53886279695647</v>
      </c>
      <c r="T272" s="280">
        <f t="shared" ref="T272" si="427">(I272/D272)^(1/5)-1</f>
        <v>3.4975414172264907E-2</v>
      </c>
      <c r="U272" s="280">
        <f t="shared" ref="U272" si="428">(S272/J272)^(1/9)-1</f>
        <v>5.7638514068902191E-2</v>
      </c>
    </row>
    <row r="273" spans="1:21">
      <c r="A273" s="99" t="s">
        <v>39</v>
      </c>
      <c r="B273" s="99" t="s">
        <v>207</v>
      </c>
      <c r="C273" s="139" t="s">
        <v>211</v>
      </c>
      <c r="D273" s="37"/>
      <c r="E273" s="37">
        <f>E272/D272-1</f>
        <v>3.1660609053426603E-2</v>
      </c>
      <c r="F273" s="37">
        <f>F272/E272-1</f>
        <v>-6.3497937965843243E-2</v>
      </c>
      <c r="G273" s="37">
        <f t="shared" ref="G273" si="429">G272/F272-1</f>
        <v>-9.9989582498922758E-2</v>
      </c>
      <c r="H273" s="37">
        <f t="shared" ref="H273" si="430">H272/G272-1</f>
        <v>0.3205862148839973</v>
      </c>
      <c r="I273" s="37">
        <v>-2.4E-2</v>
      </c>
      <c r="J273" s="37">
        <v>3.8199999999999998E-2</v>
      </c>
      <c r="K273" s="37">
        <v>4.1000000000000002E-2</v>
      </c>
      <c r="L273" s="37">
        <v>5.1999999999999998E-2</v>
      </c>
      <c r="M273" s="37">
        <v>5.3499999999999999E-2</v>
      </c>
      <c r="N273" s="37">
        <v>5.67E-2</v>
      </c>
      <c r="O273" s="37">
        <v>5.8099999999999999E-2</v>
      </c>
      <c r="P273" s="37">
        <v>6.1100000000000002E-2</v>
      </c>
      <c r="Q273" s="37">
        <v>6.3399999999999998E-2</v>
      </c>
      <c r="R273" s="37">
        <v>6.5799999999999997E-2</v>
      </c>
      <c r="S273" s="37">
        <v>6.7400000000000002E-2</v>
      </c>
    </row>
    <row r="274" spans="1:21" ht="13.5" thickBot="1">
      <c r="A274" s="99" t="s">
        <v>39</v>
      </c>
      <c r="B274" s="99" t="s">
        <v>207</v>
      </c>
      <c r="C274" s="140" t="s">
        <v>212</v>
      </c>
      <c r="D274" s="54">
        <f>D267-D272</f>
        <v>-35.501184000000002</v>
      </c>
      <c r="E274" s="54">
        <f t="shared" ref="E274:S274" si="431">E267-E272</f>
        <v>-37.283106000000004</v>
      </c>
      <c r="F274" s="54">
        <f t="shared" si="431"/>
        <v>-32.614062000000011</v>
      </c>
      <c r="G274" s="54">
        <f t="shared" si="431"/>
        <v>-28.128523999999992</v>
      </c>
      <c r="H274" s="54">
        <f t="shared" si="431"/>
        <v>-47.835492999999992</v>
      </c>
      <c r="I274" s="54">
        <f t="shared" si="431"/>
        <v>-44.748160000000006</v>
      </c>
      <c r="J274" s="54">
        <f t="shared" si="431"/>
        <v>-46.959854112000016</v>
      </c>
      <c r="K274" s="54">
        <f t="shared" si="431"/>
        <v>-50.00778013059201</v>
      </c>
      <c r="L274" s="54">
        <f t="shared" si="431"/>
        <v>-54.438584697382794</v>
      </c>
      <c r="M274" s="54">
        <f t="shared" si="431"/>
        <v>-58.434248978692779</v>
      </c>
      <c r="N274" s="54">
        <f t="shared" si="431"/>
        <v>-63.788670895784662</v>
      </c>
      <c r="O274" s="54">
        <f t="shared" si="431"/>
        <v>-69.586392674829753</v>
      </c>
      <c r="P274" s="54">
        <f t="shared" si="431"/>
        <v>-75.237721267261833</v>
      </c>
      <c r="Q274" s="54">
        <f t="shared" si="431"/>
        <v>-82.340912795606243</v>
      </c>
      <c r="R274" s="54">
        <f t="shared" si="431"/>
        <v>-88.980384857557127</v>
      </c>
      <c r="S274" s="54">
        <f t="shared" si="431"/>
        <v>-97.538862796956465</v>
      </c>
    </row>
    <row r="275" spans="1:21">
      <c r="A275" s="99" t="s">
        <v>39</v>
      </c>
      <c r="B275" s="99" t="s">
        <v>57</v>
      </c>
      <c r="C275" s="137" t="s">
        <v>45</v>
      </c>
      <c r="D275" s="36">
        <f>' Capacity by Company'!D83</f>
        <v>60</v>
      </c>
      <c r="E275" s="36">
        <f>' Capacity by Company'!E83</f>
        <v>60</v>
      </c>
      <c r="F275" s="36">
        <f>' Capacity by Company'!F83</f>
        <v>60</v>
      </c>
      <c r="G275" s="36">
        <f>' Capacity by Company'!G83</f>
        <v>60</v>
      </c>
      <c r="H275" s="36">
        <f>' Capacity by Company'!H83</f>
        <v>60</v>
      </c>
      <c r="I275" s="36">
        <f>' Capacity by Company'!I83</f>
        <v>60</v>
      </c>
      <c r="J275" s="36">
        <f>' Capacity by Company'!J83</f>
        <v>60</v>
      </c>
      <c r="K275" s="36">
        <f>' Capacity by Company'!K83</f>
        <v>60</v>
      </c>
      <c r="L275" s="36">
        <f>' Capacity by Company'!L83</f>
        <v>60</v>
      </c>
      <c r="M275" s="36">
        <f>' Capacity by Company'!M83</f>
        <v>60</v>
      </c>
      <c r="N275" s="36">
        <f>' Capacity by Company'!N83</f>
        <v>60</v>
      </c>
      <c r="O275" s="36">
        <f>' Capacity by Company'!O83</f>
        <v>60</v>
      </c>
      <c r="P275" s="36">
        <f>' Capacity by Company'!P83</f>
        <v>60</v>
      </c>
      <c r="Q275" s="36">
        <f>' Capacity by Company'!Q83</f>
        <v>60</v>
      </c>
      <c r="R275" s="36">
        <f>' Capacity by Company'!R83</f>
        <v>60</v>
      </c>
      <c r="S275" s="36">
        <f>' Capacity by Company'!S83</f>
        <v>60</v>
      </c>
    </row>
    <row r="276" spans="1:21">
      <c r="A276" s="99" t="s">
        <v>39</v>
      </c>
      <c r="B276" s="99" t="s">
        <v>57</v>
      </c>
      <c r="C276" s="137" t="s">
        <v>46</v>
      </c>
      <c r="D276" s="38">
        <f>'Production by Company'!D84</f>
        <v>44.7</v>
      </c>
      <c r="E276" s="38">
        <f>'Production by Company'!E84</f>
        <v>45.846000000000004</v>
      </c>
      <c r="F276" s="38">
        <f>'Production by Company'!F84</f>
        <v>44.525999999999996</v>
      </c>
      <c r="G276" s="38">
        <f>'Production by Company'!G84</f>
        <v>43.199999999999996</v>
      </c>
      <c r="H276" s="38">
        <f>'Production by Company'!H84</f>
        <v>40.800000000000004</v>
      </c>
      <c r="I276" s="38">
        <f>'Production by Company'!I84</f>
        <v>47.256000000000007</v>
      </c>
      <c r="J276" s="38">
        <f>'Production by Company'!J84</f>
        <v>51.324000000000005</v>
      </c>
      <c r="K276" s="38">
        <f>'Production by Company'!K84</f>
        <v>52.8</v>
      </c>
      <c r="L276" s="38">
        <f>'Production by Company'!L84</f>
        <v>52.8</v>
      </c>
      <c r="M276" s="38">
        <f>'Production by Company'!M84</f>
        <v>54</v>
      </c>
      <c r="N276" s="38">
        <f>'Production by Company'!N84</f>
        <v>54</v>
      </c>
      <c r="O276" s="38">
        <f>'Production by Company'!O84</f>
        <v>54</v>
      </c>
      <c r="P276" s="38">
        <f>'Production by Company'!P84</f>
        <v>55.2</v>
      </c>
      <c r="Q276" s="38">
        <f>'Production by Company'!Q84</f>
        <v>55.2</v>
      </c>
      <c r="R276" s="38">
        <f>'Production by Company'!R84</f>
        <v>57</v>
      </c>
      <c r="S276" s="38">
        <f>'Production by Company'!S84</f>
        <v>57</v>
      </c>
    </row>
    <row r="277" spans="1:21">
      <c r="A277" s="99" t="s">
        <v>39</v>
      </c>
      <c r="B277" s="99" t="s">
        <v>57</v>
      </c>
      <c r="C277" s="137" t="s">
        <v>47</v>
      </c>
      <c r="D277" s="37">
        <f t="shared" ref="D277:S277" si="432">(D276/D275)</f>
        <v>0.745</v>
      </c>
      <c r="E277" s="37">
        <f t="shared" si="432"/>
        <v>0.76410000000000011</v>
      </c>
      <c r="F277" s="37">
        <f t="shared" si="432"/>
        <v>0.74209999999999998</v>
      </c>
      <c r="G277" s="37">
        <f t="shared" si="432"/>
        <v>0.72</v>
      </c>
      <c r="H277" s="37">
        <f t="shared" si="432"/>
        <v>0.68</v>
      </c>
      <c r="I277" s="37">
        <f t="shared" si="432"/>
        <v>0.78760000000000008</v>
      </c>
      <c r="J277" s="37">
        <f t="shared" si="432"/>
        <v>0.85540000000000005</v>
      </c>
      <c r="K277" s="37">
        <f t="shared" si="432"/>
        <v>0.88</v>
      </c>
      <c r="L277" s="37">
        <f t="shared" si="432"/>
        <v>0.88</v>
      </c>
      <c r="M277" s="37">
        <f t="shared" si="432"/>
        <v>0.9</v>
      </c>
      <c r="N277" s="37">
        <f t="shared" si="432"/>
        <v>0.9</v>
      </c>
      <c r="O277" s="37">
        <f t="shared" si="432"/>
        <v>0.9</v>
      </c>
      <c r="P277" s="37">
        <f t="shared" si="432"/>
        <v>0.92</v>
      </c>
      <c r="Q277" s="37">
        <f t="shared" si="432"/>
        <v>0.92</v>
      </c>
      <c r="R277" s="37">
        <f t="shared" si="432"/>
        <v>0.95</v>
      </c>
      <c r="S277" s="37">
        <f t="shared" si="432"/>
        <v>0.95</v>
      </c>
    </row>
    <row r="278" spans="1:21">
      <c r="A278" s="99" t="s">
        <v>39</v>
      </c>
      <c r="B278" s="99" t="s">
        <v>57</v>
      </c>
      <c r="C278" s="137" t="s">
        <v>48</v>
      </c>
      <c r="D278" s="51">
        <f t="shared" ref="D278:I278" si="433">(((D287-SUM(D260+D269))*3)*(2/3))-15</f>
        <v>171.38556399999999</v>
      </c>
      <c r="E278" s="51">
        <f t="shared" si="433"/>
        <v>198.08139199999997</v>
      </c>
      <c r="F278" s="51">
        <f t="shared" si="433"/>
        <v>255.01861799999995</v>
      </c>
      <c r="G278" s="51">
        <f t="shared" si="433"/>
        <v>222.65747400000001</v>
      </c>
      <c r="H278" s="51">
        <f t="shared" si="433"/>
        <v>205.73831200000001</v>
      </c>
      <c r="I278" s="51">
        <f t="shared" si="433"/>
        <v>147.94200000000001</v>
      </c>
      <c r="J278" s="51"/>
      <c r="K278" s="51"/>
      <c r="L278" s="51"/>
      <c r="M278" s="51"/>
      <c r="N278" s="51"/>
      <c r="O278" s="51"/>
      <c r="P278" s="51"/>
      <c r="Q278" s="51"/>
      <c r="R278" s="51"/>
      <c r="S278" s="52"/>
    </row>
    <row r="279" spans="1:21">
      <c r="A279" s="99" t="s">
        <v>39</v>
      </c>
      <c r="B279" s="99" t="s">
        <v>57</v>
      </c>
      <c r="C279" s="137" t="s">
        <v>49</v>
      </c>
      <c r="D279" s="51">
        <f>D288-SUM(D261+D270)</f>
        <v>10.408118999999999</v>
      </c>
      <c r="E279" s="51">
        <f t="shared" ref="E279:I279" si="434">E288-SUM(E261+E270)</f>
        <v>11.334961999999997</v>
      </c>
      <c r="F279" s="51">
        <f t="shared" si="434"/>
        <v>19.659036</v>
      </c>
      <c r="G279" s="51">
        <f t="shared" si="434"/>
        <v>20.521919000000004</v>
      </c>
      <c r="H279" s="51">
        <f t="shared" si="434"/>
        <v>17.932649000000001</v>
      </c>
      <c r="I279" s="51">
        <f t="shared" si="434"/>
        <v>16.525999999999996</v>
      </c>
      <c r="J279" s="51"/>
      <c r="K279" s="51">
        <v>15</v>
      </c>
      <c r="L279" s="51"/>
      <c r="M279" s="51"/>
      <c r="N279" s="51"/>
      <c r="O279" s="51"/>
      <c r="P279" s="51"/>
      <c r="Q279" s="51"/>
      <c r="R279" s="51"/>
      <c r="S279" s="52"/>
    </row>
    <row r="280" spans="1:21">
      <c r="A280" s="99" t="s">
        <v>39</v>
      </c>
      <c r="B280" s="99" t="s">
        <v>57</v>
      </c>
      <c r="C280" s="137" t="s">
        <v>25</v>
      </c>
      <c r="D280" s="38">
        <f>2%*D276</f>
        <v>0.89400000000000013</v>
      </c>
      <c r="E280" s="38">
        <f t="shared" ref="E280:I280" si="435">2%*E276</f>
        <v>0.91692000000000007</v>
      </c>
      <c r="F280" s="38">
        <f t="shared" si="435"/>
        <v>0.89051999999999998</v>
      </c>
      <c r="G280" s="38">
        <f t="shared" si="435"/>
        <v>0.86399999999999988</v>
      </c>
      <c r="H280" s="38">
        <f t="shared" si="435"/>
        <v>0.81600000000000006</v>
      </c>
      <c r="I280" s="38">
        <f t="shared" si="435"/>
        <v>0.94512000000000018</v>
      </c>
      <c r="J280" s="38"/>
      <c r="K280" s="38"/>
      <c r="L280" s="38"/>
      <c r="M280" s="38"/>
      <c r="N280" s="38"/>
      <c r="O280" s="38"/>
      <c r="P280" s="38"/>
      <c r="Q280" s="38"/>
      <c r="R280" s="38"/>
      <c r="S280" s="38"/>
    </row>
    <row r="281" spans="1:21">
      <c r="A281" s="99" t="s">
        <v>39</v>
      </c>
      <c r="B281" s="99" t="s">
        <v>57</v>
      </c>
      <c r="C281" s="137" t="s">
        <v>50</v>
      </c>
      <c r="D281" s="38">
        <f>D276+D278-D279-D280</f>
        <v>204.78344499999997</v>
      </c>
      <c r="E281" s="38">
        <f t="shared" ref="E281" si="436">E276+E278-E279-E280</f>
        <v>231.67550999999997</v>
      </c>
      <c r="F281" s="38">
        <f t="shared" ref="F281" si="437">F276+F278-F279-F280</f>
        <v>278.99506199999996</v>
      </c>
      <c r="G281" s="38">
        <f t="shared" ref="G281" si="438">G276+G278-G279-G280</f>
        <v>244.47155500000002</v>
      </c>
      <c r="H281" s="38">
        <f t="shared" ref="H281:I281" si="439">H276+H278-H279-H280</f>
        <v>227.78966300000002</v>
      </c>
      <c r="I281" s="38">
        <f t="shared" si="439"/>
        <v>177.72688000000002</v>
      </c>
      <c r="J281" s="38">
        <f t="shared" ref="J281" si="440">I281+I281*J282</f>
        <v>182.47218769600002</v>
      </c>
      <c r="K281" s="38">
        <f t="shared" ref="K281" si="441">J281+J281*K282</f>
        <v>187.94635332688003</v>
      </c>
      <c r="L281" s="38">
        <f t="shared" ref="L281" si="442">K281+K281*L282</f>
        <v>193.96063663334019</v>
      </c>
      <c r="M281" s="38">
        <f t="shared" ref="M281" si="443">L281+L281*M282</f>
        <v>200.94321955214042</v>
      </c>
      <c r="N281" s="38">
        <f t="shared" ref="N281" si="444">M281+M281*N282</f>
        <v>208.59915621707697</v>
      </c>
      <c r="O281" s="38">
        <f t="shared" ref="O281" si="445">N281+N281*O282</f>
        <v>216.94312246576004</v>
      </c>
      <c r="P281" s="38">
        <f t="shared" ref="P281" si="446">O281+O281*P282</f>
        <v>225.83779048685619</v>
      </c>
      <c r="Q281" s="38">
        <f t="shared" ref="Q281" si="447">P281+P281*Q282</f>
        <v>235.21005879206072</v>
      </c>
      <c r="R281" s="38">
        <f t="shared" ref="R281" si="448">Q281+Q281*R282</f>
        <v>245.06536025544807</v>
      </c>
      <c r="S281" s="38">
        <f t="shared" ref="S281" si="449">R281+R281*S282</f>
        <v>255.45613153027907</v>
      </c>
      <c r="T281" s="280">
        <f t="shared" ref="T281" si="450">(I281/D281)^(1/5)-1</f>
        <v>-2.7943173747065453E-2</v>
      </c>
      <c r="U281" s="280">
        <f t="shared" ref="U281" si="451">(S281/J281)^(1/9)-1</f>
        <v>3.8091217730896743E-2</v>
      </c>
    </row>
    <row r="282" spans="1:21">
      <c r="A282" s="99" t="s">
        <v>39</v>
      </c>
      <c r="B282" s="99" t="s">
        <v>57</v>
      </c>
      <c r="C282" s="139" t="s">
        <v>211</v>
      </c>
      <c r="D282" s="37"/>
      <c r="E282" s="37">
        <f>E281/D281-1</f>
        <v>0.13131952634159472</v>
      </c>
      <c r="F282" s="37">
        <f>F281/E281-1</f>
        <v>0.20424926225478046</v>
      </c>
      <c r="G282" s="37">
        <f t="shared" ref="G282" si="452">G281/F281-1</f>
        <v>-0.12374235856547144</v>
      </c>
      <c r="H282" s="37">
        <f t="shared" ref="H282" si="453">H281/G281-1</f>
        <v>-6.8236535739301107E-2</v>
      </c>
      <c r="I282" s="37">
        <v>-0.32</v>
      </c>
      <c r="J282" s="37">
        <v>2.6700000000000002E-2</v>
      </c>
      <c r="K282" s="37">
        <v>0.03</v>
      </c>
      <c r="L282" s="37">
        <v>3.2000000000000001E-2</v>
      </c>
      <c r="M282" s="37">
        <v>3.5999999999999997E-2</v>
      </c>
      <c r="N282" s="37">
        <v>3.8100000000000002E-2</v>
      </c>
      <c r="O282" s="37">
        <v>0.04</v>
      </c>
      <c r="P282" s="37">
        <v>4.1000000000000002E-2</v>
      </c>
      <c r="Q282" s="37">
        <v>4.1500000000000002E-2</v>
      </c>
      <c r="R282" s="37">
        <v>4.19E-2</v>
      </c>
      <c r="S282" s="37">
        <v>4.24E-2</v>
      </c>
    </row>
    <row r="283" spans="1:21" ht="13.5" thickBot="1">
      <c r="A283" s="99" t="s">
        <v>39</v>
      </c>
      <c r="B283" s="99" t="s">
        <v>57</v>
      </c>
      <c r="C283" s="140" t="s">
        <v>212</v>
      </c>
      <c r="D283" s="54">
        <f>D276-D281</f>
        <v>-160.08344499999998</v>
      </c>
      <c r="E283" s="54">
        <f t="shared" ref="E283:S283" si="454">E276-E281</f>
        <v>-185.82950999999997</v>
      </c>
      <c r="F283" s="54">
        <f t="shared" si="454"/>
        <v>-234.46906199999995</v>
      </c>
      <c r="G283" s="54">
        <f t="shared" si="454"/>
        <v>-201.27155500000003</v>
      </c>
      <c r="H283" s="54">
        <f t="shared" si="454"/>
        <v>-186.98966300000001</v>
      </c>
      <c r="I283" s="54">
        <f t="shared" si="454"/>
        <v>-130.47088000000002</v>
      </c>
      <c r="J283" s="54">
        <f t="shared" si="454"/>
        <v>-131.14818769600001</v>
      </c>
      <c r="K283" s="54">
        <f t="shared" si="454"/>
        <v>-135.14635332688005</v>
      </c>
      <c r="L283" s="54">
        <f t="shared" si="454"/>
        <v>-141.16063663334018</v>
      </c>
      <c r="M283" s="54">
        <f t="shared" si="454"/>
        <v>-146.94321955214042</v>
      </c>
      <c r="N283" s="54">
        <f t="shared" si="454"/>
        <v>-154.59915621707697</v>
      </c>
      <c r="O283" s="54">
        <f t="shared" si="454"/>
        <v>-162.94312246576004</v>
      </c>
      <c r="P283" s="54">
        <f t="shared" si="454"/>
        <v>-170.6377904868562</v>
      </c>
      <c r="Q283" s="54">
        <f t="shared" si="454"/>
        <v>-180.0100587920607</v>
      </c>
      <c r="R283" s="54">
        <f t="shared" si="454"/>
        <v>-188.06536025544807</v>
      </c>
      <c r="S283" s="54">
        <f t="shared" si="454"/>
        <v>-198.45613153027907</v>
      </c>
    </row>
    <row r="284" spans="1:21">
      <c r="A284" s="99" t="s">
        <v>39</v>
      </c>
      <c r="B284" s="70" t="s">
        <v>60</v>
      </c>
      <c r="C284" s="137" t="s">
        <v>45</v>
      </c>
      <c r="D284" s="38">
        <f>' Capacity by Location'!E90</f>
        <v>220</v>
      </c>
      <c r="E284" s="38">
        <f>' Capacity by Location'!F90</f>
        <v>220</v>
      </c>
      <c r="F284" s="38">
        <f>' Capacity by Location'!G90</f>
        <v>220</v>
      </c>
      <c r="G284" s="38">
        <f>' Capacity by Location'!H90</f>
        <v>220</v>
      </c>
      <c r="H284" s="38">
        <f>' Capacity by Location'!I90</f>
        <v>220</v>
      </c>
      <c r="I284" s="38">
        <f>' Capacity by Location'!J90</f>
        <v>220</v>
      </c>
      <c r="J284" s="38">
        <f>' Capacity by Location'!K90</f>
        <v>220</v>
      </c>
      <c r="K284" s="38">
        <f>' Capacity by Location'!L90</f>
        <v>220</v>
      </c>
      <c r="L284" s="38">
        <f>' Capacity by Location'!M90</f>
        <v>220</v>
      </c>
      <c r="M284" s="38">
        <f>' Capacity by Location'!N90</f>
        <v>220</v>
      </c>
      <c r="N284" s="38">
        <f>' Capacity by Location'!O90</f>
        <v>220</v>
      </c>
      <c r="O284" s="38">
        <f>' Capacity by Location'!P90</f>
        <v>220</v>
      </c>
      <c r="P284" s="38">
        <f>' Capacity by Location'!Q90</f>
        <v>220</v>
      </c>
      <c r="Q284" s="38">
        <f>' Capacity by Location'!R90</f>
        <v>220</v>
      </c>
      <c r="R284" s="38">
        <f>' Capacity by Location'!S90</f>
        <v>220</v>
      </c>
      <c r="S284" s="38">
        <f>' Capacity by Location'!T90</f>
        <v>220</v>
      </c>
    </row>
    <row r="285" spans="1:21">
      <c r="A285" s="99" t="s">
        <v>39</v>
      </c>
      <c r="B285" s="70" t="s">
        <v>60</v>
      </c>
      <c r="C285" s="137" t="s">
        <v>46</v>
      </c>
      <c r="D285" s="38">
        <f>'Production by Company'!D85</f>
        <v>166.572</v>
      </c>
      <c r="E285" s="38">
        <f>'Production by Company'!E85</f>
        <v>175.45400000000001</v>
      </c>
      <c r="F285" s="38">
        <f>'Production by Company'!F85</f>
        <v>172.05399999999997</v>
      </c>
      <c r="G285" s="38">
        <f>'Production by Company'!G85</f>
        <v>169.79999999999998</v>
      </c>
      <c r="H285" s="38">
        <f>'Production by Company'!H85</f>
        <v>159.20000000000002</v>
      </c>
      <c r="I285" s="38">
        <f>'Production by Company'!I85</f>
        <v>171.34800000000001</v>
      </c>
      <c r="J285" s="38">
        <f>'Production by Company'!J85</f>
        <v>173.816</v>
      </c>
      <c r="K285" s="38">
        <f>'Production by Company'!K85</f>
        <v>178</v>
      </c>
      <c r="L285" s="38">
        <f>'Production by Company'!L85</f>
        <v>178</v>
      </c>
      <c r="M285" s="38">
        <f>'Production by Company'!M85</f>
        <v>183.60000000000002</v>
      </c>
      <c r="N285" s="38">
        <f>'Production by Company'!N85</f>
        <v>183.60000000000002</v>
      </c>
      <c r="O285" s="38">
        <f>'Production by Company'!O85</f>
        <v>186</v>
      </c>
      <c r="P285" s="38">
        <f>'Production by Company'!P85</f>
        <v>188</v>
      </c>
      <c r="Q285" s="38">
        <f>'Production by Company'!Q85</f>
        <v>194</v>
      </c>
      <c r="R285" s="38">
        <f>'Production by Company'!R85</f>
        <v>197</v>
      </c>
      <c r="S285" s="38">
        <f>'Production by Company'!S85</f>
        <v>200.6</v>
      </c>
    </row>
    <row r="286" spans="1:21">
      <c r="A286" s="99" t="s">
        <v>39</v>
      </c>
      <c r="B286" s="70" t="s">
        <v>60</v>
      </c>
      <c r="C286" s="137" t="s">
        <v>47</v>
      </c>
      <c r="D286" s="37">
        <f t="shared" ref="D286:S286" si="455">(D285/D284)</f>
        <v>0.75714545454545457</v>
      </c>
      <c r="E286" s="37">
        <f t="shared" si="455"/>
        <v>0.7975181818181819</v>
      </c>
      <c r="F286" s="37">
        <f t="shared" si="455"/>
        <v>0.78206363636363629</v>
      </c>
      <c r="G286" s="37">
        <f t="shared" si="455"/>
        <v>0.77181818181818174</v>
      </c>
      <c r="H286" s="37">
        <f t="shared" si="455"/>
        <v>0.72363636363636374</v>
      </c>
      <c r="I286" s="37">
        <f t="shared" si="455"/>
        <v>0.77885454545454547</v>
      </c>
      <c r="J286" s="37">
        <f t="shared" si="455"/>
        <v>0.79007272727272726</v>
      </c>
      <c r="K286" s="37">
        <f t="shared" si="455"/>
        <v>0.80909090909090908</v>
      </c>
      <c r="L286" s="37">
        <f t="shared" si="455"/>
        <v>0.80909090909090908</v>
      </c>
      <c r="M286" s="37">
        <f t="shared" si="455"/>
        <v>0.8345454545454547</v>
      </c>
      <c r="N286" s="37">
        <f t="shared" si="455"/>
        <v>0.8345454545454547</v>
      </c>
      <c r="O286" s="37">
        <f t="shared" si="455"/>
        <v>0.84545454545454546</v>
      </c>
      <c r="P286" s="37">
        <f t="shared" si="455"/>
        <v>0.8545454545454545</v>
      </c>
      <c r="Q286" s="37">
        <f t="shared" si="455"/>
        <v>0.88181818181818183</v>
      </c>
      <c r="R286" s="37">
        <f t="shared" si="455"/>
        <v>0.8954545454545455</v>
      </c>
      <c r="S286" s="37">
        <f t="shared" si="455"/>
        <v>0.91181818181818175</v>
      </c>
    </row>
    <row r="287" spans="1:21">
      <c r="A287" s="99" t="s">
        <v>39</v>
      </c>
      <c r="B287" s="70" t="s">
        <v>60</v>
      </c>
      <c r="C287" s="137" t="s">
        <v>48</v>
      </c>
      <c r="D287" s="51">
        <v>144.79499999999999</v>
      </c>
      <c r="E287" s="51">
        <v>160.619</v>
      </c>
      <c r="F287" s="51">
        <v>185.19</v>
      </c>
      <c r="G287" s="51">
        <v>166.09200000000001</v>
      </c>
      <c r="H287" s="51">
        <v>180.304</v>
      </c>
      <c r="I287" s="51">
        <v>145.691</v>
      </c>
      <c r="J287" s="51"/>
      <c r="K287" s="51"/>
      <c r="L287" s="51"/>
      <c r="M287" s="51"/>
      <c r="N287" s="51"/>
      <c r="O287" s="51"/>
      <c r="P287" s="51"/>
      <c r="Q287" s="51"/>
      <c r="R287" s="51"/>
      <c r="S287" s="52"/>
    </row>
    <row r="288" spans="1:21">
      <c r="A288" s="99" t="s">
        <v>39</v>
      </c>
      <c r="B288" s="70" t="s">
        <v>60</v>
      </c>
      <c r="C288" s="137" t="s">
        <v>49</v>
      </c>
      <c r="D288" s="51">
        <v>34.173999999999999</v>
      </c>
      <c r="E288" s="51">
        <v>48.146999999999998</v>
      </c>
      <c r="F288" s="51">
        <v>62.082999999999998</v>
      </c>
      <c r="G288" s="51">
        <v>55.17</v>
      </c>
      <c r="H288" s="51">
        <v>45.944000000000003</v>
      </c>
      <c r="I288" s="51">
        <v>44.415999999999997</v>
      </c>
      <c r="J288" s="51"/>
      <c r="K288" s="51"/>
      <c r="L288" s="51"/>
      <c r="M288" s="51"/>
      <c r="N288" s="51"/>
      <c r="O288" s="51"/>
      <c r="P288" s="51"/>
      <c r="Q288" s="51"/>
      <c r="R288" s="51"/>
      <c r="S288" s="52"/>
    </row>
    <row r="289" spans="1:21">
      <c r="A289" s="99" t="s">
        <v>39</v>
      </c>
      <c r="B289" s="70" t="s">
        <v>60</v>
      </c>
      <c r="C289" s="137" t="s">
        <v>25</v>
      </c>
      <c r="D289" s="38">
        <f>D262+D271+D280</f>
        <v>3.3314400000000002</v>
      </c>
      <c r="E289" s="38">
        <f t="shared" ref="E289:I289" si="456">E262+E271+E280</f>
        <v>3.50908</v>
      </c>
      <c r="F289" s="38">
        <f t="shared" si="456"/>
        <v>3.4410799999999999</v>
      </c>
      <c r="G289" s="38">
        <f t="shared" si="456"/>
        <v>3.3959999999999999</v>
      </c>
      <c r="H289" s="38">
        <f t="shared" si="456"/>
        <v>3.1840000000000002</v>
      </c>
      <c r="I289" s="38">
        <f t="shared" si="456"/>
        <v>1.6269600000000004</v>
      </c>
      <c r="J289" s="38"/>
      <c r="K289" s="38"/>
      <c r="L289" s="38"/>
      <c r="M289" s="38"/>
      <c r="N289" s="38"/>
      <c r="O289" s="38"/>
      <c r="P289" s="38"/>
      <c r="Q289" s="38"/>
      <c r="R289" s="38"/>
      <c r="S289" s="38"/>
    </row>
    <row r="290" spans="1:21">
      <c r="A290" s="99" t="s">
        <v>39</v>
      </c>
      <c r="B290" s="70" t="s">
        <v>60</v>
      </c>
      <c r="C290" s="137" t="s">
        <v>410</v>
      </c>
      <c r="D290" s="389">
        <f>D285+D287-D288-D289</f>
        <v>273.86156</v>
      </c>
      <c r="E290" s="389">
        <f t="shared" ref="E290:I290" si="457">E285+E287-E288-E289</f>
        <v>284.41692</v>
      </c>
      <c r="F290" s="389">
        <f t="shared" si="457"/>
        <v>291.71991999999995</v>
      </c>
      <c r="G290" s="389">
        <f t="shared" si="457"/>
        <v>277.32599999999996</v>
      </c>
      <c r="H290" s="389">
        <f t="shared" si="457"/>
        <v>290.37599999999998</v>
      </c>
      <c r="I290" s="389">
        <f t="shared" si="457"/>
        <v>270.99603999999999</v>
      </c>
      <c r="J290" s="390">
        <f>I290+I290*J291</f>
        <v>289.20697388799999</v>
      </c>
      <c r="K290" s="390">
        <f t="shared" ref="K290:S290" si="458">J290+J290*K291</f>
        <v>306.32802674216958</v>
      </c>
      <c r="L290" s="390">
        <f t="shared" si="458"/>
        <v>322.01202171136867</v>
      </c>
      <c r="M290" s="390">
        <f t="shared" si="458"/>
        <v>337.46859875351436</v>
      </c>
      <c r="N290" s="390">
        <f t="shared" si="458"/>
        <v>352.48595139804576</v>
      </c>
      <c r="O290" s="390">
        <f t="shared" si="458"/>
        <v>366.58538945396759</v>
      </c>
      <c r="P290" s="390">
        <f t="shared" si="458"/>
        <v>381.65204896052569</v>
      </c>
      <c r="Q290" s="390">
        <f t="shared" si="458"/>
        <v>396.07849641123357</v>
      </c>
      <c r="R290" s="390">
        <f t="shared" si="458"/>
        <v>410.33732228203797</v>
      </c>
      <c r="S290" s="390">
        <f t="shared" si="458"/>
        <v>425.31463454533235</v>
      </c>
      <c r="T290" s="280">
        <f t="shared" ref="T290" si="459">(I290/D290)^(1/5)-1</f>
        <v>-2.1014917681564382E-3</v>
      </c>
      <c r="U290" s="280">
        <f t="shared" ref="U290:U294" si="460">(S290/J290)^(1/9)-1</f>
        <v>4.3785561464036338E-2</v>
      </c>
    </row>
    <row r="291" spans="1:21">
      <c r="A291" s="99" t="s">
        <v>39</v>
      </c>
      <c r="B291" s="70" t="s">
        <v>60</v>
      </c>
      <c r="C291" s="139" t="s">
        <v>211</v>
      </c>
      <c r="D291" s="37">
        <v>0</v>
      </c>
      <c r="E291" s="37">
        <f>E290/D290-1</f>
        <v>3.8542685581722358E-2</v>
      </c>
      <c r="F291" s="37">
        <f>F290/E290-1</f>
        <v>2.5677094035052361E-2</v>
      </c>
      <c r="G291" s="37">
        <f t="shared" ref="G291" si="461">G290/F290-1</f>
        <v>-4.9341573931598437E-2</v>
      </c>
      <c r="H291" s="37">
        <f t="shared" ref="H291" si="462">H290/G290-1</f>
        <v>4.7056532744856217E-2</v>
      </c>
      <c r="I291" s="37">
        <f t="shared" ref="I291" si="463">I290/H290-1</f>
        <v>-6.6740915227153752E-2</v>
      </c>
      <c r="J291" s="37">
        <v>6.7199999999999996E-2</v>
      </c>
      <c r="K291" s="37">
        <v>5.9200000000000003E-2</v>
      </c>
      <c r="L291" s="37">
        <v>5.1200000000000002E-2</v>
      </c>
      <c r="M291" s="37">
        <v>4.8000000000000001E-2</v>
      </c>
      <c r="N291" s="37">
        <v>4.4499999999999998E-2</v>
      </c>
      <c r="O291" s="37">
        <v>0.04</v>
      </c>
      <c r="P291" s="37">
        <v>4.1099999999999998E-2</v>
      </c>
      <c r="Q291" s="37">
        <v>3.78E-2</v>
      </c>
      <c r="R291" s="37">
        <v>3.5999999999999997E-2</v>
      </c>
      <c r="S291" s="37">
        <v>3.6499999999999998E-2</v>
      </c>
    </row>
    <row r="292" spans="1:21">
      <c r="A292" s="99"/>
      <c r="B292" s="70"/>
      <c r="C292" s="137" t="s">
        <v>411</v>
      </c>
      <c r="D292" s="354"/>
      <c r="E292" s="354"/>
      <c r="F292" s="354"/>
      <c r="G292" s="354"/>
      <c r="H292" s="354"/>
      <c r="I292" s="354"/>
      <c r="J292" s="355">
        <f>I290+I290*J293</f>
        <v>282.32367447199999</v>
      </c>
      <c r="K292" s="355">
        <f>J292+J292*K293</f>
        <v>291.86621466915358</v>
      </c>
      <c r="L292" s="355">
        <f t="shared" ref="L292:S292" si="464">K292+K292*L293</f>
        <v>299.39636300761777</v>
      </c>
      <c r="M292" s="355">
        <f t="shared" si="464"/>
        <v>306.16272081158991</v>
      </c>
      <c r="N292" s="355">
        <f t="shared" si="464"/>
        <v>312.01042877909128</v>
      </c>
      <c r="O292" s="355">
        <f t="shared" si="464"/>
        <v>316.56578103926603</v>
      </c>
      <c r="P292" s="355">
        <f t="shared" si="464"/>
        <v>321.53586380158248</v>
      </c>
      <c r="Q292" s="355">
        <f t="shared" si="464"/>
        <v>325.5229085127221</v>
      </c>
      <c r="R292" s="355">
        <f t="shared" si="464"/>
        <v>328.97345134295693</v>
      </c>
      <c r="S292" s="355">
        <f t="shared" si="464"/>
        <v>332.62505665286375</v>
      </c>
      <c r="U292" s="280">
        <f t="shared" si="460"/>
        <v>1.838492674068104E-2</v>
      </c>
    </row>
    <row r="293" spans="1:21">
      <c r="A293" s="99"/>
      <c r="B293" s="70"/>
      <c r="C293" s="139" t="s">
        <v>211</v>
      </c>
      <c r="D293" s="354"/>
      <c r="E293" s="354"/>
      <c r="F293" s="354"/>
      <c r="G293" s="354"/>
      <c r="H293" s="354"/>
      <c r="I293" s="354"/>
      <c r="J293" s="354">
        <f>J291-2.54%</f>
        <v>4.1799999999999997E-2</v>
      </c>
      <c r="K293" s="354">
        <f t="shared" ref="K293:S293" si="465">K291-2.54%</f>
        <v>3.3800000000000004E-2</v>
      </c>
      <c r="L293" s="354">
        <f t="shared" si="465"/>
        <v>2.5800000000000003E-2</v>
      </c>
      <c r="M293" s="354">
        <f t="shared" si="465"/>
        <v>2.2600000000000002E-2</v>
      </c>
      <c r="N293" s="354">
        <f t="shared" si="465"/>
        <v>1.9099999999999999E-2</v>
      </c>
      <c r="O293" s="354">
        <f t="shared" si="465"/>
        <v>1.4600000000000002E-2</v>
      </c>
      <c r="P293" s="354">
        <f t="shared" si="465"/>
        <v>1.5699999999999999E-2</v>
      </c>
      <c r="Q293" s="354">
        <f t="shared" si="465"/>
        <v>1.2400000000000001E-2</v>
      </c>
      <c r="R293" s="354">
        <f t="shared" si="465"/>
        <v>1.0599999999999998E-2</v>
      </c>
      <c r="S293" s="354">
        <f t="shared" si="465"/>
        <v>1.1099999999999999E-2</v>
      </c>
    </row>
    <row r="294" spans="1:21">
      <c r="A294" s="99"/>
      <c r="B294" s="70"/>
      <c r="C294" s="137" t="s">
        <v>412</v>
      </c>
      <c r="D294" s="354"/>
      <c r="E294" s="354"/>
      <c r="F294" s="354"/>
      <c r="G294" s="354"/>
      <c r="H294" s="354"/>
      <c r="I294" s="354"/>
      <c r="J294" s="355">
        <f>I290+I290*J295</f>
        <v>280.99579387599999</v>
      </c>
      <c r="K294" s="355">
        <f>J294+J294*K295</f>
        <v>289.11657231901637</v>
      </c>
      <c r="L294" s="355">
        <f t="shared" ref="L294:S294" si="466">K294+K294*L295</f>
        <v>295.15910868048383</v>
      </c>
      <c r="M294" s="355">
        <f t="shared" si="466"/>
        <v>300.38342490412839</v>
      </c>
      <c r="N294" s="355">
        <f t="shared" si="466"/>
        <v>304.64886953776704</v>
      </c>
      <c r="O294" s="355">
        <f t="shared" si="466"/>
        <v>307.60396357228336</v>
      </c>
      <c r="P294" s="355">
        <f t="shared" si="466"/>
        <v>310.926086378864</v>
      </c>
      <c r="Q294" s="355">
        <f t="shared" si="466"/>
        <v>313.25803202670551</v>
      </c>
      <c r="R294" s="355">
        <f t="shared" si="466"/>
        <v>315.04360280925772</v>
      </c>
      <c r="S294" s="355">
        <f t="shared" si="466"/>
        <v>316.99687314667511</v>
      </c>
      <c r="U294" s="280">
        <f t="shared" si="460"/>
        <v>1.3484800647699302E-2</v>
      </c>
    </row>
    <row r="295" spans="1:21">
      <c r="A295" s="99"/>
      <c r="B295" s="70"/>
      <c r="C295" s="139" t="s">
        <v>211</v>
      </c>
      <c r="D295" s="354"/>
      <c r="E295" s="354"/>
      <c r="F295" s="354"/>
      <c r="G295" s="354"/>
      <c r="H295" s="354"/>
      <c r="I295" s="354"/>
      <c r="J295" s="354">
        <f>J291-3.03%</f>
        <v>3.6900000000000002E-2</v>
      </c>
      <c r="K295" s="354">
        <f t="shared" ref="K295:S295" si="467">K291-3.03%</f>
        <v>2.8900000000000006E-2</v>
      </c>
      <c r="L295" s="354">
        <f t="shared" si="467"/>
        <v>2.0900000000000005E-2</v>
      </c>
      <c r="M295" s="354">
        <f t="shared" si="467"/>
        <v>1.7700000000000004E-2</v>
      </c>
      <c r="N295" s="354">
        <f t="shared" si="467"/>
        <v>1.4200000000000001E-2</v>
      </c>
      <c r="O295" s="354">
        <f t="shared" si="467"/>
        <v>9.7000000000000038E-3</v>
      </c>
      <c r="P295" s="354">
        <f t="shared" si="467"/>
        <v>1.0800000000000001E-2</v>
      </c>
      <c r="Q295" s="354">
        <f t="shared" si="467"/>
        <v>7.5000000000000032E-3</v>
      </c>
      <c r="R295" s="354">
        <f t="shared" si="467"/>
        <v>5.7000000000000002E-3</v>
      </c>
      <c r="S295" s="354">
        <f t="shared" si="467"/>
        <v>6.2000000000000006E-3</v>
      </c>
    </row>
    <row r="296" spans="1:21" ht="13.5" thickBot="1">
      <c r="A296" s="99" t="s">
        <v>39</v>
      </c>
      <c r="B296" s="70" t="s">
        <v>60</v>
      </c>
      <c r="C296" s="140" t="s">
        <v>212</v>
      </c>
      <c r="D296" s="54">
        <f>D285-D290</f>
        <v>-107.28955999999999</v>
      </c>
      <c r="E296" s="54">
        <f t="shared" ref="E296:S296" si="468">E285-E290</f>
        <v>-108.96292</v>
      </c>
      <c r="F296" s="54">
        <f t="shared" si="468"/>
        <v>-119.66591999999997</v>
      </c>
      <c r="G296" s="54">
        <f t="shared" si="468"/>
        <v>-107.52599999999998</v>
      </c>
      <c r="H296" s="54">
        <f t="shared" si="468"/>
        <v>-131.17599999999996</v>
      </c>
      <c r="I296" s="54">
        <f t="shared" si="468"/>
        <v>-99.64803999999998</v>
      </c>
      <c r="J296" s="54">
        <f t="shared" si="468"/>
        <v>-115.39097388799999</v>
      </c>
      <c r="K296" s="54">
        <f t="shared" si="468"/>
        <v>-128.32802674216958</v>
      </c>
      <c r="L296" s="54">
        <f t="shared" si="468"/>
        <v>-144.01202171136867</v>
      </c>
      <c r="M296" s="54">
        <f t="shared" si="468"/>
        <v>-153.86859875351433</v>
      </c>
      <c r="N296" s="54">
        <f t="shared" si="468"/>
        <v>-168.88595139804573</v>
      </c>
      <c r="O296" s="54">
        <f t="shared" si="468"/>
        <v>-180.58538945396759</v>
      </c>
      <c r="P296" s="54">
        <f t="shared" si="468"/>
        <v>-193.65204896052569</v>
      </c>
      <c r="Q296" s="54">
        <f t="shared" si="468"/>
        <v>-202.07849641123357</v>
      </c>
      <c r="R296" s="54">
        <f t="shared" si="468"/>
        <v>-213.33732228203797</v>
      </c>
      <c r="S296" s="54">
        <f t="shared" si="468"/>
        <v>-224.71463454533236</v>
      </c>
    </row>
    <row r="297" spans="1:21">
      <c r="A297" s="99" t="s">
        <v>59</v>
      </c>
      <c r="B297" s="70" t="s">
        <v>60</v>
      </c>
      <c r="C297" s="137" t="s">
        <v>45</v>
      </c>
      <c r="D297" s="36">
        <f>D70+D164+D204+D244+D284</f>
        <v>3765.5</v>
      </c>
      <c r="E297" s="36">
        <f t="shared" ref="E297:S297" si="469">E70+E164+E204+E244+E284</f>
        <v>3795.5</v>
      </c>
      <c r="F297" s="36">
        <f t="shared" si="469"/>
        <v>4048</v>
      </c>
      <c r="G297" s="36">
        <f t="shared" si="469"/>
        <v>4284</v>
      </c>
      <c r="H297" s="36">
        <f t="shared" si="469"/>
        <v>4419</v>
      </c>
      <c r="I297" s="36">
        <f t="shared" si="469"/>
        <v>4484</v>
      </c>
      <c r="J297" s="36">
        <f t="shared" si="469"/>
        <v>4519</v>
      </c>
      <c r="K297" s="36">
        <f t="shared" si="469"/>
        <v>4529</v>
      </c>
      <c r="L297" s="36">
        <f t="shared" si="469"/>
        <v>4529</v>
      </c>
      <c r="M297" s="36">
        <f t="shared" si="469"/>
        <v>4564</v>
      </c>
      <c r="N297" s="36">
        <f t="shared" si="469"/>
        <v>4588</v>
      </c>
      <c r="O297" s="36">
        <f t="shared" si="469"/>
        <v>4588</v>
      </c>
      <c r="P297" s="36">
        <f t="shared" si="469"/>
        <v>4588</v>
      </c>
      <c r="Q297" s="36">
        <f t="shared" si="469"/>
        <v>4588</v>
      </c>
      <c r="R297" s="36">
        <f t="shared" si="469"/>
        <v>4588</v>
      </c>
      <c r="S297" s="36">
        <f t="shared" si="469"/>
        <v>4588</v>
      </c>
    </row>
    <row r="298" spans="1:21">
      <c r="A298" s="99" t="s">
        <v>59</v>
      </c>
      <c r="B298" s="70" t="s">
        <v>60</v>
      </c>
      <c r="C298" s="137" t="s">
        <v>46</v>
      </c>
      <c r="D298" s="36">
        <f>D71+D165+D205+D245+D285</f>
        <v>2866.2784021786497</v>
      </c>
      <c r="E298" s="36">
        <f t="shared" ref="E298:S298" si="470">E71+E165+E205+E245+E285</f>
        <v>2986.3541067538131</v>
      </c>
      <c r="F298" s="36">
        <f t="shared" si="470"/>
        <v>3150.5565121951227</v>
      </c>
      <c r="G298" s="36">
        <f t="shared" si="470"/>
        <v>3305.3034923780488</v>
      </c>
      <c r="H298" s="36">
        <f t="shared" si="470"/>
        <v>3446.2304069599568</v>
      </c>
      <c r="I298" s="36">
        <f t="shared" si="470"/>
        <v>3230.8078333333333</v>
      </c>
      <c r="J298" s="36">
        <f t="shared" si="470"/>
        <v>3429.4302943089424</v>
      </c>
      <c r="K298" s="36">
        <f t="shared" si="470"/>
        <v>3414.56</v>
      </c>
      <c r="L298" s="36">
        <f t="shared" si="470"/>
        <v>3458.33</v>
      </c>
      <c r="M298" s="36">
        <f t="shared" si="470"/>
        <v>3587.7599999999998</v>
      </c>
      <c r="N298" s="36">
        <f t="shared" si="470"/>
        <v>3643.9599999999996</v>
      </c>
      <c r="O298" s="36">
        <f t="shared" si="470"/>
        <v>3727.45</v>
      </c>
      <c r="P298" s="36">
        <f t="shared" si="470"/>
        <v>3772.0500000000006</v>
      </c>
      <c r="Q298" s="36">
        <f t="shared" si="470"/>
        <v>3887.71</v>
      </c>
      <c r="R298" s="36">
        <f t="shared" si="470"/>
        <v>3935.9600000000005</v>
      </c>
      <c r="S298" s="36">
        <f t="shared" si="470"/>
        <v>4034.91</v>
      </c>
    </row>
    <row r="299" spans="1:21">
      <c r="A299" s="99" t="s">
        <v>59</v>
      </c>
      <c r="B299" s="70" t="s">
        <v>60</v>
      </c>
      <c r="C299" s="137" t="s">
        <v>47</v>
      </c>
      <c r="D299" s="37">
        <f>(D298/D297)</f>
        <v>0.76119463608515459</v>
      </c>
      <c r="E299" s="37">
        <f t="shared" ref="E299:S299" si="471">(E298/E297)</f>
        <v>0.78681441358287796</v>
      </c>
      <c r="F299" s="37">
        <f t="shared" si="471"/>
        <v>0.77829953364504023</v>
      </c>
      <c r="G299" s="37">
        <f t="shared" si="471"/>
        <v>0.771546099994876</v>
      </c>
      <c r="H299" s="37">
        <f t="shared" si="471"/>
        <v>0.77986657772345702</v>
      </c>
      <c r="I299" s="37">
        <f t="shared" si="471"/>
        <v>0.72051914213499846</v>
      </c>
      <c r="J299" s="37">
        <f t="shared" si="471"/>
        <v>0.75889141277029037</v>
      </c>
      <c r="K299" s="37">
        <f t="shared" si="471"/>
        <v>0.75393243541620669</v>
      </c>
      <c r="L299" s="37">
        <f t="shared" si="471"/>
        <v>0.76359682049017441</v>
      </c>
      <c r="M299" s="37">
        <f t="shared" si="471"/>
        <v>0.78609991235758103</v>
      </c>
      <c r="N299" s="37">
        <f t="shared" si="471"/>
        <v>0.79423714036617254</v>
      </c>
      <c r="O299" s="37">
        <f t="shared" si="471"/>
        <v>0.81243461203138623</v>
      </c>
      <c r="P299" s="37">
        <f t="shared" si="471"/>
        <v>0.8221556233653009</v>
      </c>
      <c r="Q299" s="37">
        <f t="shared" si="471"/>
        <v>0.84736486486486484</v>
      </c>
      <c r="R299" s="37">
        <f t="shared" si="471"/>
        <v>0.85788142981691384</v>
      </c>
      <c r="S299" s="37">
        <f t="shared" si="471"/>
        <v>0.87944856146469041</v>
      </c>
    </row>
    <row r="300" spans="1:21">
      <c r="A300" s="99" t="s">
        <v>59</v>
      </c>
      <c r="B300" s="70" t="s">
        <v>60</v>
      </c>
      <c r="C300" s="137" t="s">
        <v>48</v>
      </c>
      <c r="D300" s="51">
        <v>1552.087096</v>
      </c>
      <c r="E300" s="53">
        <v>1650.99</v>
      </c>
      <c r="F300" s="53">
        <v>1751.98</v>
      </c>
      <c r="G300" s="53">
        <v>1684.48</v>
      </c>
      <c r="H300" s="53">
        <v>1731.14</v>
      </c>
      <c r="I300" s="53">
        <v>1677.77</v>
      </c>
      <c r="J300" s="51">
        <v>0</v>
      </c>
      <c r="K300" s="51">
        <v>0</v>
      </c>
      <c r="L300" s="51">
        <v>0</v>
      </c>
      <c r="M300" s="51">
        <v>0</v>
      </c>
      <c r="N300" s="51">
        <v>0</v>
      </c>
      <c r="O300" s="51">
        <v>0</v>
      </c>
      <c r="P300" s="51">
        <v>0</v>
      </c>
      <c r="Q300" s="51">
        <v>0</v>
      </c>
      <c r="R300" s="51">
        <v>0</v>
      </c>
      <c r="S300" s="52">
        <v>0</v>
      </c>
    </row>
    <row r="301" spans="1:21">
      <c r="A301" s="99" t="s">
        <v>59</v>
      </c>
      <c r="B301" s="70" t="s">
        <v>60</v>
      </c>
      <c r="C301" s="137" t="s">
        <v>49</v>
      </c>
      <c r="D301" s="51">
        <f>D74+D168+D208+D248+E288</f>
        <v>1023.6272770000002</v>
      </c>
      <c r="E301" s="53">
        <v>1650.99</v>
      </c>
      <c r="F301" s="53">
        <v>1751.98</v>
      </c>
      <c r="G301" s="53">
        <v>1684.48</v>
      </c>
      <c r="H301" s="53">
        <v>1731.14</v>
      </c>
      <c r="I301" s="53">
        <v>1677.77</v>
      </c>
      <c r="J301" s="51">
        <v>0</v>
      </c>
      <c r="K301" s="51">
        <v>0</v>
      </c>
      <c r="L301" s="51">
        <v>0</v>
      </c>
      <c r="M301" s="51">
        <v>0</v>
      </c>
      <c r="N301" s="51">
        <v>0</v>
      </c>
      <c r="O301" s="51">
        <v>0</v>
      </c>
      <c r="P301" s="51">
        <v>0</v>
      </c>
      <c r="Q301" s="51">
        <v>0</v>
      </c>
      <c r="R301" s="51">
        <v>0</v>
      </c>
      <c r="S301" s="52">
        <v>0</v>
      </c>
    </row>
    <row r="302" spans="1:21">
      <c r="A302" s="99" t="s">
        <v>59</v>
      </c>
      <c r="B302" s="70" t="s">
        <v>60</v>
      </c>
      <c r="C302" s="137" t="s">
        <v>25</v>
      </c>
      <c r="D302" s="36">
        <f>D298-D303</f>
        <v>112.72335811764742</v>
      </c>
      <c r="E302" s="36">
        <f t="shared" ref="E302:I302" si="472">E298-E303</f>
        <v>95.060199229181762</v>
      </c>
      <c r="F302" s="36">
        <f t="shared" si="472"/>
        <v>40.118458723743515</v>
      </c>
      <c r="G302" s="36">
        <f t="shared" si="472"/>
        <v>141.26288400000021</v>
      </c>
      <c r="H302" s="36">
        <f t="shared" si="472"/>
        <v>105.75793066515507</v>
      </c>
      <c r="I302" s="36">
        <f t="shared" si="472"/>
        <v>-14.747773333333043</v>
      </c>
      <c r="J302" s="36">
        <f t="shared" ref="J302:S302" si="473">J75+J169+J209+J249+J289</f>
        <v>0</v>
      </c>
      <c r="K302" s="36">
        <f t="shared" si="473"/>
        <v>0</v>
      </c>
      <c r="L302" s="36">
        <f t="shared" si="473"/>
        <v>0</v>
      </c>
      <c r="M302" s="36">
        <f t="shared" si="473"/>
        <v>0</v>
      </c>
      <c r="N302" s="36">
        <f t="shared" si="473"/>
        <v>0</v>
      </c>
      <c r="O302" s="36">
        <f t="shared" si="473"/>
        <v>0</v>
      </c>
      <c r="P302" s="36">
        <f t="shared" si="473"/>
        <v>0</v>
      </c>
      <c r="Q302" s="36">
        <f t="shared" si="473"/>
        <v>0</v>
      </c>
      <c r="R302" s="36">
        <f t="shared" si="473"/>
        <v>0</v>
      </c>
      <c r="S302" s="36">
        <f t="shared" si="473"/>
        <v>0</v>
      </c>
    </row>
    <row r="303" spans="1:21">
      <c r="A303" s="99" t="s">
        <v>59</v>
      </c>
      <c r="B303" s="70" t="s">
        <v>60</v>
      </c>
      <c r="C303" s="137" t="s">
        <v>410</v>
      </c>
      <c r="D303" s="505">
        <f>D76+D170+D210+D250+D290</f>
        <v>2753.5550440610023</v>
      </c>
      <c r="E303" s="505">
        <f t="shared" ref="E303:S303" si="474">E76+E170+E210+E250+E290</f>
        <v>2891.2939075246313</v>
      </c>
      <c r="F303" s="505">
        <f t="shared" si="474"/>
        <v>3110.4380534713791</v>
      </c>
      <c r="G303" s="505">
        <f t="shared" si="474"/>
        <v>3164.0406083780485</v>
      </c>
      <c r="H303" s="505">
        <f t="shared" si="474"/>
        <v>3340.4724762948017</v>
      </c>
      <c r="I303" s="505">
        <f t="shared" si="474"/>
        <v>3245.5556066666663</v>
      </c>
      <c r="J303" s="505">
        <f t="shared" si="474"/>
        <v>3477.1416415613335</v>
      </c>
      <c r="K303" s="505">
        <f t="shared" si="474"/>
        <v>3700.9494860041295</v>
      </c>
      <c r="L303" s="505">
        <f t="shared" si="474"/>
        <v>3919.9993383631959</v>
      </c>
      <c r="M303" s="505">
        <f t="shared" si="474"/>
        <v>4151.7642298863402</v>
      </c>
      <c r="N303" s="505">
        <f t="shared" si="474"/>
        <v>4377.8676553635451</v>
      </c>
      <c r="O303" s="505">
        <f t="shared" si="474"/>
        <v>4592.8016968175434</v>
      </c>
      <c r="P303" s="505">
        <f t="shared" si="474"/>
        <v>4810.3806277899257</v>
      </c>
      <c r="Q303" s="505">
        <f t="shared" si="474"/>
        <v>5029.944724715835</v>
      </c>
      <c r="R303" s="505">
        <f t="shared" si="474"/>
        <v>5253.8362747614501</v>
      </c>
      <c r="S303" s="505">
        <f t="shared" si="474"/>
        <v>5483.3314049382343</v>
      </c>
      <c r="T303" s="280">
        <f t="shared" ref="T303" si="475">(I303/D303)^(1/5)-1</f>
        <v>3.3425225675562276E-2</v>
      </c>
      <c r="U303" s="280">
        <f t="shared" ref="U303:U307" si="476">(S303/J303)^(1/9)-1</f>
        <v>5.1913998904628889E-2</v>
      </c>
    </row>
    <row r="304" spans="1:21">
      <c r="A304" s="99" t="s">
        <v>59</v>
      </c>
      <c r="B304" s="70" t="s">
        <v>60</v>
      </c>
      <c r="C304" s="139" t="s">
        <v>211</v>
      </c>
      <c r="D304" s="37">
        <v>0</v>
      </c>
      <c r="E304" s="37">
        <f>E303/D303-1</f>
        <v>5.0022193585964825E-2</v>
      </c>
      <c r="F304" s="37">
        <f>F303/E303-1</f>
        <v>7.5794489580053526E-2</v>
      </c>
      <c r="G304" s="37">
        <f t="shared" ref="G304" si="477">G303/F303-1</f>
        <v>1.7233120861174678E-2</v>
      </c>
      <c r="H304" s="37">
        <f t="shared" ref="H304" si="478">H303/G303-1</f>
        <v>5.5761568751545143E-2</v>
      </c>
      <c r="I304" s="37">
        <f t="shared" ref="I304" si="479">I303/H303-1</f>
        <v>-2.841420496702185E-2</v>
      </c>
      <c r="J304" s="37">
        <f t="shared" ref="J304" si="480">J303/I303-1</f>
        <v>7.1354819624402266E-2</v>
      </c>
      <c r="K304" s="37">
        <f t="shared" ref="K304" si="481">K303/J303-1</f>
        <v>6.4365466671728822E-2</v>
      </c>
      <c r="L304" s="37">
        <f t="shared" ref="L304" si="482">L303/K303-1</f>
        <v>5.9187474238015625E-2</v>
      </c>
      <c r="M304" s="37">
        <f t="shared" ref="M304" si="483">M303/L303-1</f>
        <v>5.912370679631751E-2</v>
      </c>
      <c r="N304" s="37">
        <f t="shared" ref="N304" si="484">N303/M303-1</f>
        <v>5.4459601498950017E-2</v>
      </c>
      <c r="O304" s="37">
        <f t="shared" ref="O304" si="485">O303/N303-1</f>
        <v>4.9095600501004588E-2</v>
      </c>
      <c r="P304" s="37">
        <f t="shared" ref="P304" si="486">P303/O303-1</f>
        <v>4.737390058080404E-2</v>
      </c>
      <c r="Q304" s="37">
        <f t="shared" ref="Q304" si="487">Q303/P303-1</f>
        <v>4.564380948515212E-2</v>
      </c>
      <c r="R304" s="37">
        <f t="shared" ref="R304" si="488">R303/Q303-1</f>
        <v>4.4511731698654744E-2</v>
      </c>
      <c r="S304" s="37">
        <f t="shared" ref="S304" si="489">S303/R303-1</f>
        <v>4.3681439271193279E-2</v>
      </c>
    </row>
    <row r="305" spans="1:21">
      <c r="A305" s="99"/>
      <c r="B305" s="70"/>
      <c r="C305" s="137" t="s">
        <v>411</v>
      </c>
      <c r="D305" s="354"/>
      <c r="E305" s="354"/>
      <c r="F305" s="354"/>
      <c r="G305" s="354"/>
      <c r="H305" s="354"/>
      <c r="I305" s="354"/>
      <c r="J305" s="355">
        <f>I303+I303*J306</f>
        <v>3394.7045291520003</v>
      </c>
      <c r="K305" s="355">
        <f>J305+J305*K306</f>
        <v>3526.9807753430396</v>
      </c>
      <c r="L305" s="355">
        <f t="shared" ref="L305:S305" si="490">K305+K305*L306</f>
        <v>3646.1485474279189</v>
      </c>
      <c r="M305" s="355">
        <f t="shared" si="490"/>
        <v>3769.1101919771968</v>
      </c>
      <c r="N305" s="355">
        <f t="shared" si="490"/>
        <v>3878.639032161685</v>
      </c>
      <c r="O305" s="355">
        <f t="shared" si="490"/>
        <v>3970.5457131553912</v>
      </c>
      <c r="P305" s="355">
        <f t="shared" si="490"/>
        <v>4057.7940899078053</v>
      </c>
      <c r="Q305" s="355">
        <f t="shared" si="490"/>
        <v>4139.9393003938749</v>
      </c>
      <c r="R305" s="355">
        <f t="shared" si="490"/>
        <v>4219.0607095517189</v>
      </c>
      <c r="S305" s="355">
        <f t="shared" si="490"/>
        <v>4296.1912116948661</v>
      </c>
      <c r="U305" s="280">
        <f t="shared" si="476"/>
        <v>2.6513404138058805E-2</v>
      </c>
    </row>
    <row r="306" spans="1:21">
      <c r="A306" s="99"/>
      <c r="B306" s="70"/>
      <c r="C306" s="139" t="s">
        <v>211</v>
      </c>
      <c r="D306" s="354"/>
      <c r="E306" s="354"/>
      <c r="F306" s="354"/>
      <c r="G306" s="354"/>
      <c r="H306" s="354"/>
      <c r="I306" s="354"/>
      <c r="J306" s="354">
        <f>J304-2.54%</f>
        <v>4.5954819624402267E-2</v>
      </c>
      <c r="K306" s="354">
        <f t="shared" ref="K306:S306" si="491">K304-2.54%</f>
        <v>3.8965466671728823E-2</v>
      </c>
      <c r="L306" s="354">
        <f t="shared" si="491"/>
        <v>3.3787474238015626E-2</v>
      </c>
      <c r="M306" s="354">
        <f t="shared" si="491"/>
        <v>3.3723706796317511E-2</v>
      </c>
      <c r="N306" s="354">
        <f t="shared" si="491"/>
        <v>2.9059601498950018E-2</v>
      </c>
      <c r="O306" s="354">
        <f t="shared" si="491"/>
        <v>2.3695600501004589E-2</v>
      </c>
      <c r="P306" s="354">
        <f t="shared" si="491"/>
        <v>2.1973900580804041E-2</v>
      </c>
      <c r="Q306" s="354">
        <f t="shared" si="491"/>
        <v>2.0243809485152121E-2</v>
      </c>
      <c r="R306" s="354">
        <f t="shared" si="491"/>
        <v>1.9111731698654745E-2</v>
      </c>
      <c r="S306" s="354">
        <f t="shared" si="491"/>
        <v>1.828143927119328E-2</v>
      </c>
    </row>
    <row r="307" spans="1:21">
      <c r="A307" s="99"/>
      <c r="B307" s="70"/>
      <c r="C307" s="137" t="s">
        <v>412</v>
      </c>
      <c r="D307" s="354"/>
      <c r="E307" s="354"/>
      <c r="F307" s="354"/>
      <c r="G307" s="354"/>
      <c r="H307" s="354"/>
      <c r="I307" s="354"/>
      <c r="J307" s="355">
        <f>I303+I303*J308</f>
        <v>3378.8013066793337</v>
      </c>
      <c r="K307" s="355">
        <f>J307+J307*K308</f>
        <v>3493.9017499824122</v>
      </c>
      <c r="L307" s="355">
        <f t="shared" ref="L307:S307" si="492">K307+K307*L308</f>
        <v>3594.8317467751867</v>
      </c>
      <c r="M307" s="355">
        <f t="shared" si="492"/>
        <v>3698.4481230263286</v>
      </c>
      <c r="N307" s="355">
        <f t="shared" si="492"/>
        <v>3787.8011558431845</v>
      </c>
      <c r="O307" s="355">
        <f t="shared" si="492"/>
        <v>3858.9951531456563</v>
      </c>
      <c r="P307" s="355">
        <f t="shared" si="492"/>
        <v>3924.8832527322697</v>
      </c>
      <c r="Q307" s="355">
        <f t="shared" si="492"/>
        <v>3985.1059136136578</v>
      </c>
      <c r="R307" s="355">
        <f t="shared" si="492"/>
        <v>4041.7411696486574</v>
      </c>
      <c r="S307" s="355">
        <f t="shared" si="492"/>
        <v>4095.8254836601927</v>
      </c>
      <c r="U307" s="280">
        <f t="shared" si="476"/>
        <v>2.1613286002969856E-2</v>
      </c>
    </row>
    <row r="308" spans="1:21">
      <c r="A308" s="99"/>
      <c r="B308" s="70"/>
      <c r="C308" s="139" t="s">
        <v>211</v>
      </c>
      <c r="D308" s="354"/>
      <c r="E308" s="354"/>
      <c r="F308" s="354"/>
      <c r="G308" s="354"/>
      <c r="H308" s="354"/>
      <c r="I308" s="354"/>
      <c r="J308" s="354">
        <f>J304-3.03%</f>
        <v>4.1054819624402272E-2</v>
      </c>
      <c r="K308" s="354">
        <f t="shared" ref="K308:S308" si="493">K304-3.03%</f>
        <v>3.4065466671728828E-2</v>
      </c>
      <c r="L308" s="354">
        <f t="shared" si="493"/>
        <v>2.8887474238015628E-2</v>
      </c>
      <c r="M308" s="354">
        <f t="shared" si="493"/>
        <v>2.8823706796317513E-2</v>
      </c>
      <c r="N308" s="354">
        <f t="shared" si="493"/>
        <v>2.4159601498950019E-2</v>
      </c>
      <c r="O308" s="354">
        <f t="shared" si="493"/>
        <v>1.8795600501004591E-2</v>
      </c>
      <c r="P308" s="354">
        <f t="shared" si="493"/>
        <v>1.7073900580804043E-2</v>
      </c>
      <c r="Q308" s="354">
        <f t="shared" si="493"/>
        <v>1.5343809485152123E-2</v>
      </c>
      <c r="R308" s="354">
        <f t="shared" si="493"/>
        <v>1.4211731698654747E-2</v>
      </c>
      <c r="S308" s="354">
        <f t="shared" si="493"/>
        <v>1.3381439271193282E-2</v>
      </c>
    </row>
    <row r="309" spans="1:21" ht="13.5" thickBot="1">
      <c r="A309" s="99" t="s">
        <v>59</v>
      </c>
      <c r="B309" s="70" t="s">
        <v>60</v>
      </c>
      <c r="C309" s="140" t="s">
        <v>212</v>
      </c>
      <c r="D309" s="506">
        <v>0</v>
      </c>
      <c r="E309" s="506">
        <f t="shared" ref="E309:S309" si="494">E298-E303</f>
        <v>95.060199229181762</v>
      </c>
      <c r="F309" s="506">
        <f t="shared" si="494"/>
        <v>40.118458723743515</v>
      </c>
      <c r="G309" s="506">
        <f t="shared" si="494"/>
        <v>141.26288400000021</v>
      </c>
      <c r="H309" s="506">
        <f t="shared" si="494"/>
        <v>105.75793066515507</v>
      </c>
      <c r="I309" s="506">
        <v>0</v>
      </c>
      <c r="J309" s="506">
        <f t="shared" si="494"/>
        <v>-47.711347252391079</v>
      </c>
      <c r="K309" s="506">
        <f t="shared" si="494"/>
        <v>-286.38948600412959</v>
      </c>
      <c r="L309" s="506">
        <f t="shared" si="494"/>
        <v>-461.66933836319595</v>
      </c>
      <c r="M309" s="506">
        <f t="shared" si="494"/>
        <v>-564.00422988634045</v>
      </c>
      <c r="N309" s="506">
        <f t="shared" si="494"/>
        <v>-733.90765536354547</v>
      </c>
      <c r="O309" s="506">
        <f t="shared" si="494"/>
        <v>-865.3516968175436</v>
      </c>
      <c r="P309" s="506">
        <f t="shared" si="494"/>
        <v>-1038.3306277899251</v>
      </c>
      <c r="Q309" s="506">
        <f t="shared" si="494"/>
        <v>-1142.234724715835</v>
      </c>
      <c r="R309" s="506">
        <f t="shared" si="494"/>
        <v>-1317.8762747614496</v>
      </c>
      <c r="S309" s="506">
        <f t="shared" si="494"/>
        <v>-1448.4214049382344</v>
      </c>
    </row>
    <row r="310" spans="1:21" ht="15">
      <c r="F310" s="1"/>
    </row>
    <row r="311" spans="1:21">
      <c r="B311" s="99"/>
      <c r="C311" s="70" t="s">
        <v>407</v>
      </c>
      <c r="D311" s="342"/>
      <c r="E311" s="342"/>
      <c r="F311" s="342"/>
      <c r="G311" s="342"/>
      <c r="H311" s="342"/>
      <c r="I311" s="350">
        <f>I303</f>
        <v>3245.5556066666663</v>
      </c>
      <c r="J311" s="351">
        <f>J303</f>
        <v>3477.1416415613335</v>
      </c>
      <c r="K311" s="351">
        <f t="shared" ref="K311:S311" si="495">K303</f>
        <v>3700.9494860041295</v>
      </c>
      <c r="L311" s="351">
        <f t="shared" si="495"/>
        <v>3919.9993383631959</v>
      </c>
      <c r="M311" s="351">
        <f t="shared" si="495"/>
        <v>4151.7642298863402</v>
      </c>
      <c r="N311" s="351">
        <f t="shared" si="495"/>
        <v>4377.8676553635451</v>
      </c>
      <c r="O311" s="351">
        <f t="shared" si="495"/>
        <v>4592.8016968175434</v>
      </c>
      <c r="P311" s="351">
        <f t="shared" si="495"/>
        <v>4810.3806277899257</v>
      </c>
      <c r="Q311" s="351">
        <f t="shared" si="495"/>
        <v>5029.944724715835</v>
      </c>
      <c r="R311" s="351">
        <f t="shared" si="495"/>
        <v>5253.8362747614501</v>
      </c>
      <c r="S311" s="351">
        <f t="shared" si="495"/>
        <v>5483.3314049382343</v>
      </c>
    </row>
    <row r="312" spans="1:21">
      <c r="B312" s="99"/>
      <c r="C312" s="70"/>
      <c r="D312" s="342"/>
      <c r="E312" s="342"/>
      <c r="F312" s="342"/>
      <c r="G312" s="342"/>
      <c r="H312" s="342"/>
      <c r="I312" s="350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</row>
    <row r="313" spans="1:21">
      <c r="B313" s="99"/>
      <c r="C313" s="70" t="s">
        <v>408</v>
      </c>
      <c r="D313" s="342"/>
      <c r="E313" s="342"/>
      <c r="F313" s="342"/>
      <c r="G313" s="342"/>
      <c r="H313" s="342"/>
      <c r="I313" s="350">
        <f>I303</f>
        <v>3245.5556066666663</v>
      </c>
      <c r="J313" s="350">
        <f>I313+I313*J314</f>
        <v>3436.5721964780005</v>
      </c>
      <c r="K313" s="350">
        <f t="shared" ref="K313:S313" si="496">J313+J313*K314</f>
        <v>3614.8116171994202</v>
      </c>
      <c r="L313" s="350">
        <f t="shared" si="496"/>
        <v>3783.5780414526976</v>
      </c>
      <c r="M313" s="350">
        <f t="shared" si="496"/>
        <v>3959.9824746983736</v>
      </c>
      <c r="N313" s="350">
        <f t="shared" si="496"/>
        <v>4126.1417612795431</v>
      </c>
      <c r="O313" s="350">
        <f t="shared" si="496"/>
        <v>4277.1403967858405</v>
      </c>
      <c r="P313" s="350">
        <f t="shared" si="496"/>
        <v>4426.3009657534903</v>
      </c>
      <c r="Q313" s="350">
        <f t="shared" si="496"/>
        <v>4573.0054416863686</v>
      </c>
      <c r="R313" s="350">
        <f t="shared" si="496"/>
        <v>4719.3952649421208</v>
      </c>
      <c r="S313" s="350">
        <f t="shared" si="496"/>
        <v>4866.5528017926708</v>
      </c>
    </row>
    <row r="314" spans="1:21">
      <c r="B314" s="99"/>
      <c r="C314" s="70"/>
      <c r="D314" s="342"/>
      <c r="E314" s="342"/>
      <c r="F314" s="342"/>
      <c r="G314" s="342"/>
      <c r="H314" s="342"/>
      <c r="I314" s="350"/>
      <c r="J314" s="342">
        <f>J304-1.25%</f>
        <v>5.8854819624402269E-2</v>
      </c>
      <c r="K314" s="342">
        <f t="shared" ref="K314:S314" si="497">K304-1.25%</f>
        <v>5.1865466671728824E-2</v>
      </c>
      <c r="L314" s="342">
        <f t="shared" si="497"/>
        <v>4.6687474238015628E-2</v>
      </c>
      <c r="M314" s="342">
        <f t="shared" si="497"/>
        <v>4.6623706796317513E-2</v>
      </c>
      <c r="N314" s="342">
        <f t="shared" si="497"/>
        <v>4.1959601498950019E-2</v>
      </c>
      <c r="O314" s="342">
        <f t="shared" si="497"/>
        <v>3.6595600501004591E-2</v>
      </c>
      <c r="P314" s="342">
        <f t="shared" si="497"/>
        <v>3.4873900580804043E-2</v>
      </c>
      <c r="Q314" s="342">
        <f t="shared" si="497"/>
        <v>3.3143809485152123E-2</v>
      </c>
      <c r="R314" s="342">
        <f t="shared" si="497"/>
        <v>3.2011731698654747E-2</v>
      </c>
      <c r="S314" s="342">
        <f t="shared" si="497"/>
        <v>3.1181439271193278E-2</v>
      </c>
    </row>
    <row r="315" spans="1:21">
      <c r="B315" s="99"/>
      <c r="C315" s="70" t="s">
        <v>409</v>
      </c>
      <c r="D315" s="342"/>
      <c r="E315" s="342"/>
      <c r="F315" s="342"/>
      <c r="G315" s="342"/>
      <c r="H315" s="342"/>
      <c r="I315" s="350">
        <f>I303</f>
        <v>3245.5556066666663</v>
      </c>
      <c r="J315" s="350">
        <f>I315+I315*J316</f>
        <v>3396.002751394667</v>
      </c>
      <c r="K315" s="350">
        <f t="shared" ref="K315" si="498">J315+J315*K316</f>
        <v>3529.6879845217932</v>
      </c>
      <c r="L315" s="350">
        <f t="shared" ref="L315" si="499">K315+K315*L316</f>
        <v>3650.3591015608654</v>
      </c>
      <c r="M315" s="350">
        <f t="shared" ref="M315" si="500">L315+L315*M316</f>
        <v>3774.9228852437973</v>
      </c>
      <c r="N315" s="350">
        <f t="shared" ref="N315" si="501">M315+M315*N316</f>
        <v>3886.1306091323463</v>
      </c>
      <c r="O315" s="350">
        <f t="shared" ref="O315" si="502">N315+N315*O316</f>
        <v>3979.7692597847249</v>
      </c>
      <c r="P315" s="350">
        <f t="shared" ref="P315" si="503">O315+O315*P316</f>
        <v>4068.8122215376884</v>
      </c>
      <c r="Q315" s="350">
        <f t="shared" ref="Q315" si="504">P315+P315*Q316</f>
        <v>4152.8080058699707</v>
      </c>
      <c r="R315" s="350">
        <f t="shared" ref="R315" si="505">Q315+Q315*R316</f>
        <v>4233.8364814765309</v>
      </c>
      <c r="S315" s="350">
        <f t="shared" ref="S315" si="506">R315+R315*S316</f>
        <v>4312.9306405893976</v>
      </c>
    </row>
    <row r="316" spans="1:21">
      <c r="B316" s="99"/>
      <c r="D316" s="342"/>
      <c r="E316" s="342"/>
      <c r="F316" s="342"/>
      <c r="G316" s="342"/>
      <c r="H316" s="342"/>
      <c r="I316" s="342"/>
      <c r="J316" s="342">
        <f>J304-2.5%</f>
        <v>4.6354819624402264E-2</v>
      </c>
      <c r="K316" s="342">
        <f t="shared" ref="K316:R316" si="507">K304-2.5%</f>
        <v>3.936546667172882E-2</v>
      </c>
      <c r="L316" s="342">
        <f t="shared" si="507"/>
        <v>3.4187474238015624E-2</v>
      </c>
      <c r="M316" s="342">
        <f t="shared" si="507"/>
        <v>3.4123706796317509E-2</v>
      </c>
      <c r="N316" s="342">
        <f t="shared" si="507"/>
        <v>2.9459601498950015E-2</v>
      </c>
      <c r="O316" s="342">
        <f t="shared" si="507"/>
        <v>2.4095600501004587E-2</v>
      </c>
      <c r="P316" s="342">
        <f t="shared" si="507"/>
        <v>2.2373900580804039E-2</v>
      </c>
      <c r="Q316" s="342">
        <f t="shared" si="507"/>
        <v>2.0643809485152119E-2</v>
      </c>
      <c r="R316" s="342">
        <f t="shared" si="507"/>
        <v>1.9511731698654743E-2</v>
      </c>
      <c r="S316" s="342">
        <f>S304-2.5%</f>
        <v>1.8681439271193277E-2</v>
      </c>
    </row>
    <row r="317" spans="1:21" ht="13.5" thickBot="1">
      <c r="B317" s="99"/>
      <c r="D317" s="342"/>
      <c r="E317" s="342"/>
      <c r="F317" s="342"/>
      <c r="G317" s="342"/>
      <c r="H317" s="342"/>
      <c r="I317" s="342"/>
      <c r="J317" s="342"/>
      <c r="K317" s="342"/>
      <c r="L317" s="342"/>
      <c r="M317" s="342"/>
      <c r="N317" s="342"/>
      <c r="O317" s="342"/>
      <c r="P317" s="342"/>
      <c r="Q317" s="342"/>
      <c r="R317" s="342"/>
      <c r="S317" s="342"/>
    </row>
    <row r="318" spans="1:21">
      <c r="A318" s="142" t="s">
        <v>31</v>
      </c>
      <c r="B318" s="142" t="s">
        <v>15</v>
      </c>
      <c r="C318" s="142" t="s">
        <v>27</v>
      </c>
      <c r="D318" s="143">
        <v>2015</v>
      </c>
      <c r="E318" s="143">
        <v>2016</v>
      </c>
      <c r="F318" s="143">
        <v>2017</v>
      </c>
      <c r="G318" s="143">
        <v>2018</v>
      </c>
      <c r="H318" s="143">
        <v>2019</v>
      </c>
      <c r="I318" s="143">
        <v>2020</v>
      </c>
      <c r="J318" s="143" t="s">
        <v>30</v>
      </c>
      <c r="K318" s="143" t="s">
        <v>3</v>
      </c>
      <c r="L318" s="143" t="s">
        <v>4</v>
      </c>
      <c r="M318" s="143" t="s">
        <v>5</v>
      </c>
      <c r="N318" s="143" t="s">
        <v>6</v>
      </c>
      <c r="O318" s="143" t="s">
        <v>7</v>
      </c>
      <c r="P318" s="143" t="s">
        <v>8</v>
      </c>
      <c r="Q318" s="143" t="s">
        <v>9</v>
      </c>
      <c r="R318" s="143" t="s">
        <v>10</v>
      </c>
      <c r="S318" s="144" t="s">
        <v>16</v>
      </c>
    </row>
    <row r="319" spans="1:21">
      <c r="A319" s="99" t="s">
        <v>32</v>
      </c>
      <c r="B319" s="70" t="s">
        <v>60</v>
      </c>
      <c r="C319" s="137" t="s">
        <v>50</v>
      </c>
      <c r="D319" s="265">
        <f>D76</f>
        <v>1594.4624722962963</v>
      </c>
      <c r="E319" s="265">
        <f t="shared" ref="E319:S319" si="508">E76</f>
        <v>1683.0008110540432</v>
      </c>
      <c r="F319" s="265">
        <f t="shared" si="508"/>
        <v>1863.7498134713792</v>
      </c>
      <c r="G319" s="265">
        <f t="shared" si="508"/>
        <v>1900.4323283780486</v>
      </c>
      <c r="H319" s="265">
        <f t="shared" si="508"/>
        <v>2028.7931162948012</v>
      </c>
      <c r="I319" s="265">
        <f t="shared" si="508"/>
        <v>2024.5465000000002</v>
      </c>
      <c r="J319" s="265">
        <f t="shared" si="508"/>
        <v>2183.6758549000001</v>
      </c>
      <c r="K319" s="265">
        <f t="shared" si="508"/>
        <v>2348.5433819449499</v>
      </c>
      <c r="L319" s="265">
        <f t="shared" si="508"/>
        <v>2507.1174504534592</v>
      </c>
      <c r="M319" s="265">
        <f t="shared" si="508"/>
        <v>2679.117705977379</v>
      </c>
      <c r="N319" s="265">
        <f t="shared" si="508"/>
        <v>2848.611769173935</v>
      </c>
      <c r="O319" s="265">
        <f t="shared" si="508"/>
        <v>3004.4308329477494</v>
      </c>
      <c r="P319" s="265">
        <f t="shared" si="508"/>
        <v>3161.2621224276218</v>
      </c>
      <c r="Q319" s="265">
        <f t="shared" si="508"/>
        <v>3320.5897333979738</v>
      </c>
      <c r="R319" s="265">
        <f t="shared" si="508"/>
        <v>3482.634512387795</v>
      </c>
      <c r="S319" s="265">
        <f t="shared" si="508"/>
        <v>3647.0148613724987</v>
      </c>
    </row>
    <row r="320" spans="1:21">
      <c r="A320" s="99" t="s">
        <v>41</v>
      </c>
      <c r="B320" s="70" t="s">
        <v>60</v>
      </c>
      <c r="C320" s="137" t="s">
        <v>50</v>
      </c>
      <c r="D320" s="38">
        <f>D170</f>
        <v>506.79159999999996</v>
      </c>
      <c r="E320" s="38">
        <f t="shared" ref="E320:S320" si="509">E170</f>
        <v>530.3130000000001</v>
      </c>
      <c r="F320" s="38">
        <f t="shared" si="509"/>
        <v>554.6981199999999</v>
      </c>
      <c r="G320" s="38">
        <f t="shared" si="509"/>
        <v>573.69360000000006</v>
      </c>
      <c r="H320" s="38">
        <f t="shared" si="509"/>
        <v>599.37796000000003</v>
      </c>
      <c r="I320" s="38">
        <f t="shared" si="509"/>
        <v>550.56426666666664</v>
      </c>
      <c r="J320" s="38">
        <f t="shared" si="509"/>
        <v>582.0014862933333</v>
      </c>
      <c r="K320" s="38">
        <f t="shared" si="509"/>
        <v>603.8202653200359</v>
      </c>
      <c r="L320" s="38">
        <f t="shared" si="509"/>
        <v>627.76875573232269</v>
      </c>
      <c r="M320" s="38">
        <f t="shared" si="509"/>
        <v>652.35608736835252</v>
      </c>
      <c r="N320" s="38">
        <f t="shared" si="509"/>
        <v>675.06908598185817</v>
      </c>
      <c r="O320" s="38">
        <f t="shared" si="509"/>
        <v>701.07690997999009</v>
      </c>
      <c r="P320" s="38">
        <f t="shared" si="509"/>
        <v>729.00011384404525</v>
      </c>
      <c r="Q320" s="38">
        <f t="shared" si="509"/>
        <v>757.82026086583926</v>
      </c>
      <c r="R320" s="38">
        <f t="shared" si="509"/>
        <v>788.88888489461226</v>
      </c>
      <c r="S320" s="38">
        <f t="shared" si="509"/>
        <v>821.75830853886225</v>
      </c>
    </row>
    <row r="321" spans="1:19">
      <c r="A321" s="99" t="s">
        <v>40</v>
      </c>
      <c r="B321" s="70" t="s">
        <v>60</v>
      </c>
      <c r="C321" s="137" t="s">
        <v>50</v>
      </c>
      <c r="D321" s="38">
        <f>D210</f>
        <v>298.86201176470593</v>
      </c>
      <c r="E321" s="38">
        <f t="shared" ref="E321:S321" si="510">E210</f>
        <v>308.86317647058837</v>
      </c>
      <c r="F321" s="38">
        <f t="shared" si="510"/>
        <v>318.23020000000002</v>
      </c>
      <c r="G321" s="38">
        <f t="shared" si="510"/>
        <v>326.42867999999999</v>
      </c>
      <c r="H321" s="38">
        <f t="shared" si="510"/>
        <v>336.59539999999998</v>
      </c>
      <c r="I321" s="38">
        <f t="shared" si="510"/>
        <v>316.57879999999994</v>
      </c>
      <c r="J321" s="38">
        <f t="shared" si="510"/>
        <v>334.65544947999996</v>
      </c>
      <c r="K321" s="38">
        <f t="shared" si="510"/>
        <v>350.11653124597598</v>
      </c>
      <c r="L321" s="38">
        <f t="shared" si="510"/>
        <v>366.62454022065776</v>
      </c>
      <c r="M321" s="38">
        <f t="shared" si="510"/>
        <v>382.09303919118298</v>
      </c>
      <c r="N321" s="38">
        <f t="shared" si="510"/>
        <v>397.03811754621591</v>
      </c>
      <c r="O321" s="38">
        <f t="shared" si="510"/>
        <v>412.08130177565533</v>
      </c>
      <c r="P321" s="38">
        <f t="shared" si="510"/>
        <v>426.05392880065187</v>
      </c>
      <c r="Q321" s="38">
        <f t="shared" si="510"/>
        <v>439.34756013530591</v>
      </c>
      <c r="R321" s="38">
        <f t="shared" si="510"/>
        <v>452.04117940378524</v>
      </c>
      <c r="S321" s="38">
        <f t="shared" si="510"/>
        <v>465.25660530807579</v>
      </c>
    </row>
    <row r="322" spans="1:19">
      <c r="A322" s="99" t="s">
        <v>42</v>
      </c>
      <c r="B322" s="70" t="s">
        <v>60</v>
      </c>
      <c r="C322" s="137" t="s">
        <v>50</v>
      </c>
      <c r="D322" s="38">
        <f>D250</f>
        <v>79.577399999999997</v>
      </c>
      <c r="E322" s="38">
        <f t="shared" ref="E322:S322" si="511">E250</f>
        <v>84.7</v>
      </c>
      <c r="F322" s="38">
        <f t="shared" si="511"/>
        <v>82.04</v>
      </c>
      <c r="G322" s="38">
        <f t="shared" si="511"/>
        <v>86.16</v>
      </c>
      <c r="H322" s="38">
        <f t="shared" si="511"/>
        <v>85.33</v>
      </c>
      <c r="I322" s="38">
        <f t="shared" si="511"/>
        <v>82.86999999999999</v>
      </c>
      <c r="J322" s="38">
        <f t="shared" si="511"/>
        <v>87.601876999999988</v>
      </c>
      <c r="K322" s="38">
        <f t="shared" si="511"/>
        <v>92.141280750997609</v>
      </c>
      <c r="L322" s="38">
        <f t="shared" si="511"/>
        <v>96.476570245388061</v>
      </c>
      <c r="M322" s="38">
        <f t="shared" si="511"/>
        <v>100.72879859591139</v>
      </c>
      <c r="N322" s="38">
        <f t="shared" si="511"/>
        <v>104.66273126349074</v>
      </c>
      <c r="O322" s="38">
        <f t="shared" si="511"/>
        <v>108.62726266018082</v>
      </c>
      <c r="P322" s="38">
        <f t="shared" si="511"/>
        <v>112.41241375708161</v>
      </c>
      <c r="Q322" s="38">
        <f t="shared" si="511"/>
        <v>116.10867390548235</v>
      </c>
      <c r="R322" s="38">
        <f t="shared" si="511"/>
        <v>119.93437579321944</v>
      </c>
      <c r="S322" s="38">
        <f t="shared" si="511"/>
        <v>123.98699517346554</v>
      </c>
    </row>
    <row r="323" spans="1:19">
      <c r="A323" s="99" t="s">
        <v>39</v>
      </c>
      <c r="B323" s="70" t="s">
        <v>60</v>
      </c>
      <c r="C323" s="137" t="s">
        <v>50</v>
      </c>
      <c r="D323" s="38">
        <f>D290</f>
        <v>273.86156</v>
      </c>
      <c r="E323" s="38">
        <f t="shared" ref="E323:S323" si="512">E290</f>
        <v>284.41692</v>
      </c>
      <c r="F323" s="38">
        <f t="shared" si="512"/>
        <v>291.71991999999995</v>
      </c>
      <c r="G323" s="38">
        <f t="shared" si="512"/>
        <v>277.32599999999996</v>
      </c>
      <c r="H323" s="38">
        <f t="shared" si="512"/>
        <v>290.37599999999998</v>
      </c>
      <c r="I323" s="38">
        <f t="shared" si="512"/>
        <v>270.99603999999999</v>
      </c>
      <c r="J323" s="38">
        <f t="shared" si="512"/>
        <v>289.20697388799999</v>
      </c>
      <c r="K323" s="38">
        <f t="shared" si="512"/>
        <v>306.32802674216958</v>
      </c>
      <c r="L323" s="38">
        <f t="shared" si="512"/>
        <v>322.01202171136867</v>
      </c>
      <c r="M323" s="38">
        <f t="shared" si="512"/>
        <v>337.46859875351436</v>
      </c>
      <c r="N323" s="38">
        <f t="shared" si="512"/>
        <v>352.48595139804576</v>
      </c>
      <c r="O323" s="38">
        <f t="shared" si="512"/>
        <v>366.58538945396759</v>
      </c>
      <c r="P323" s="38">
        <f t="shared" si="512"/>
        <v>381.65204896052569</v>
      </c>
      <c r="Q323" s="38">
        <f t="shared" si="512"/>
        <v>396.07849641123357</v>
      </c>
      <c r="R323" s="38">
        <f t="shared" si="512"/>
        <v>410.33732228203797</v>
      </c>
      <c r="S323" s="38">
        <f t="shared" si="512"/>
        <v>425.31463454533235</v>
      </c>
    </row>
    <row r="324" spans="1:19">
      <c r="A324" s="99" t="s">
        <v>59</v>
      </c>
      <c r="B324" s="70" t="s">
        <v>60</v>
      </c>
      <c r="C324" s="137" t="s">
        <v>50</v>
      </c>
      <c r="D324" s="38">
        <f>SUM(D319:D323)</f>
        <v>2753.5550440610023</v>
      </c>
      <c r="E324" s="38">
        <f t="shared" ref="E324:S324" si="513">SUM(E319:E323)</f>
        <v>2891.2939075246313</v>
      </c>
      <c r="F324" s="38">
        <f t="shared" si="513"/>
        <v>3110.4380534713791</v>
      </c>
      <c r="G324" s="38">
        <f t="shared" si="513"/>
        <v>3164.0406083780485</v>
      </c>
      <c r="H324" s="38">
        <f t="shared" si="513"/>
        <v>3340.4724762948017</v>
      </c>
      <c r="I324" s="38">
        <f t="shared" si="513"/>
        <v>3245.5556066666663</v>
      </c>
      <c r="J324" s="38">
        <f t="shared" si="513"/>
        <v>3477.1416415613335</v>
      </c>
      <c r="K324" s="38">
        <f t="shared" si="513"/>
        <v>3700.9494860041295</v>
      </c>
      <c r="L324" s="38">
        <f t="shared" si="513"/>
        <v>3919.9993383631959</v>
      </c>
      <c r="M324" s="38">
        <f t="shared" si="513"/>
        <v>4151.7642298863402</v>
      </c>
      <c r="N324" s="38">
        <f t="shared" si="513"/>
        <v>4377.8676553635451</v>
      </c>
      <c r="O324" s="38">
        <f t="shared" si="513"/>
        <v>4592.8016968175434</v>
      </c>
      <c r="P324" s="38">
        <f t="shared" si="513"/>
        <v>4810.3806277899257</v>
      </c>
      <c r="Q324" s="38">
        <f t="shared" si="513"/>
        <v>5029.944724715835</v>
      </c>
      <c r="R324" s="38">
        <f t="shared" si="513"/>
        <v>5253.8362747614501</v>
      </c>
      <c r="S324" s="38">
        <f t="shared" si="513"/>
        <v>5483.3314049382343</v>
      </c>
    </row>
    <row r="326" spans="1:19">
      <c r="B326" s="104" t="s">
        <v>404</v>
      </c>
      <c r="C326" s="99" t="s">
        <v>32</v>
      </c>
      <c r="D326" s="342">
        <f>D319/D$324</f>
        <v>0.57905596466477338</v>
      </c>
      <c r="E326" s="342">
        <f t="shared" ref="E326:S326" si="514">E319/E$324</f>
        <v>0.5820926079752774</v>
      </c>
      <c r="F326" s="342">
        <f t="shared" si="514"/>
        <v>0.59919206923004187</v>
      </c>
      <c r="G326" s="342">
        <f t="shared" si="514"/>
        <v>0.60063461996849932</v>
      </c>
      <c r="H326" s="342">
        <f t="shared" si="514"/>
        <v>0.60733717481339822</v>
      </c>
      <c r="I326" s="342">
        <f t="shared" si="514"/>
        <v>0.62379042153565245</v>
      </c>
      <c r="J326" s="342">
        <f t="shared" si="514"/>
        <v>0.62800888775973729</v>
      </c>
      <c r="K326" s="342">
        <f t="shared" si="514"/>
        <v>0.63457861038807206</v>
      </c>
      <c r="L326" s="342">
        <f t="shared" si="514"/>
        <v>0.63957088612681035</v>
      </c>
      <c r="M326" s="342">
        <f t="shared" si="514"/>
        <v>0.64529620605424487</v>
      </c>
      <c r="N326" s="342">
        <f t="shared" si="514"/>
        <v>0.65068476103519435</v>
      </c>
      <c r="O326" s="342">
        <f t="shared" si="514"/>
        <v>0.65416080015594569</v>
      </c>
      <c r="P326" s="342">
        <f t="shared" si="514"/>
        <v>0.65717504851170738</v>
      </c>
      <c r="Q326" s="342">
        <f t="shared" si="514"/>
        <v>0.66016425927733613</v>
      </c>
      <c r="R326" s="342">
        <f t="shared" si="514"/>
        <v>0.6628745796890908</v>
      </c>
      <c r="S326" s="342">
        <f t="shared" si="514"/>
        <v>0.66510932716706361</v>
      </c>
    </row>
    <row r="327" spans="1:19">
      <c r="C327" s="99" t="s">
        <v>41</v>
      </c>
      <c r="D327" s="342">
        <f t="shared" ref="D327:S330" si="515">D320/D$324</f>
        <v>0.18404992523867356</v>
      </c>
      <c r="E327" s="342">
        <f t="shared" si="515"/>
        <v>0.18341718862266246</v>
      </c>
      <c r="F327" s="342">
        <f t="shared" si="515"/>
        <v>0.17833440514300986</v>
      </c>
      <c r="G327" s="342">
        <f t="shared" si="515"/>
        <v>0.18131676264865862</v>
      </c>
      <c r="H327" s="342">
        <f t="shared" si="515"/>
        <v>0.1794290970075049</v>
      </c>
      <c r="I327" s="342">
        <f t="shared" si="515"/>
        <v>0.16963636843434682</v>
      </c>
      <c r="J327" s="342">
        <f t="shared" si="515"/>
        <v>0.16737928628987297</v>
      </c>
      <c r="K327" s="342">
        <f t="shared" si="515"/>
        <v>0.16315279838417177</v>
      </c>
      <c r="L327" s="342">
        <f t="shared" si="515"/>
        <v>0.16014511777811904</v>
      </c>
      <c r="M327" s="342">
        <f t="shared" si="515"/>
        <v>0.15712744058836203</v>
      </c>
      <c r="N327" s="342">
        <f t="shared" si="515"/>
        <v>0.15420043252216573</v>
      </c>
      <c r="O327" s="342">
        <f t="shared" si="515"/>
        <v>0.15264689317324157</v>
      </c>
      <c r="P327" s="342">
        <f t="shared" si="515"/>
        <v>0.15154728289744007</v>
      </c>
      <c r="Q327" s="342">
        <f t="shared" si="515"/>
        <v>0.15066174726376383</v>
      </c>
      <c r="R327" s="342">
        <f t="shared" si="515"/>
        <v>0.15015482851726888</v>
      </c>
      <c r="S327" s="342">
        <f t="shared" si="515"/>
        <v>0.14986478982444776</v>
      </c>
    </row>
    <row r="328" spans="1:19">
      <c r="C328" s="99" t="s">
        <v>40</v>
      </c>
      <c r="D328" s="342">
        <f t="shared" si="515"/>
        <v>0.1085367849861239</v>
      </c>
      <c r="E328" s="342">
        <f t="shared" si="515"/>
        <v>0.10682524376604115</v>
      </c>
      <c r="F328" s="342">
        <f t="shared" si="515"/>
        <v>0.10231041240150782</v>
      </c>
      <c r="G328" s="342">
        <f t="shared" si="515"/>
        <v>0.10316829661909237</v>
      </c>
      <c r="H328" s="342">
        <f t="shared" si="515"/>
        <v>0.1007628119640567</v>
      </c>
      <c r="I328" s="342">
        <f t="shared" si="515"/>
        <v>9.7542251117102505E-2</v>
      </c>
      <c r="J328" s="342">
        <f t="shared" si="515"/>
        <v>9.6244411064523194E-2</v>
      </c>
      <c r="K328" s="342">
        <f t="shared" si="515"/>
        <v>9.4601813013122898E-2</v>
      </c>
      <c r="L328" s="342">
        <f t="shared" si="515"/>
        <v>9.3526684209529129E-2</v>
      </c>
      <c r="M328" s="342">
        <f t="shared" si="515"/>
        <v>9.2031487828884553E-2</v>
      </c>
      <c r="N328" s="342">
        <f t="shared" si="515"/>
        <v>9.0692124294754456E-2</v>
      </c>
      <c r="O328" s="342">
        <f t="shared" si="515"/>
        <v>8.9723295055651076E-2</v>
      </c>
      <c r="P328" s="342">
        <f t="shared" si="515"/>
        <v>8.8569691624672431E-2</v>
      </c>
      <c r="Q328" s="342">
        <f t="shared" si="515"/>
        <v>8.7346399250963283E-2</v>
      </c>
      <c r="R328" s="342">
        <f t="shared" si="515"/>
        <v>8.6040210574378842E-2</v>
      </c>
      <c r="S328" s="342">
        <f t="shared" si="515"/>
        <v>8.4849258771605568E-2</v>
      </c>
    </row>
    <row r="329" spans="1:19">
      <c r="C329" s="99" t="s">
        <v>42</v>
      </c>
      <c r="D329" s="342">
        <f t="shared" si="515"/>
        <v>2.8899876242400275E-2</v>
      </c>
      <c r="E329" s="342">
        <f t="shared" si="515"/>
        <v>2.9294842623770318E-2</v>
      </c>
      <c r="F329" s="342">
        <f t="shared" si="515"/>
        <v>2.6375706119091468E-2</v>
      </c>
      <c r="G329" s="342">
        <f t="shared" si="515"/>
        <v>2.7231003221594986E-2</v>
      </c>
      <c r="H329" s="342">
        <f t="shared" si="515"/>
        <v>2.5544290697059317E-2</v>
      </c>
      <c r="I329" s="342">
        <f t="shared" si="515"/>
        <v>2.5533378577700987E-2</v>
      </c>
      <c r="J329" s="342">
        <f t="shared" si="515"/>
        <v>2.5193646399939089E-2</v>
      </c>
      <c r="K329" s="342">
        <f t="shared" si="515"/>
        <v>2.4896659924553966E-2</v>
      </c>
      <c r="L329" s="342">
        <f t="shared" si="515"/>
        <v>2.4611374114586474E-2</v>
      </c>
      <c r="M329" s="342">
        <f t="shared" si="515"/>
        <v>2.4261685639762103E-2</v>
      </c>
      <c r="N329" s="342">
        <f t="shared" si="515"/>
        <v>2.3907239666156464E-2</v>
      </c>
      <c r="O329" s="342">
        <f t="shared" si="515"/>
        <v>2.3651633541123953E-2</v>
      </c>
      <c r="P329" s="342">
        <f t="shared" si="515"/>
        <v>2.3368714963565827E-2</v>
      </c>
      <c r="Q329" s="342">
        <f t="shared" si="515"/>
        <v>2.3083489036162693E-2</v>
      </c>
      <c r="R329" s="342">
        <f t="shared" si="515"/>
        <v>2.2827962182484465E-2</v>
      </c>
      <c r="S329" s="342">
        <f t="shared" si="515"/>
        <v>2.2611618014151777E-2</v>
      </c>
    </row>
    <row r="330" spans="1:19">
      <c r="C330" s="99" t="s">
        <v>39</v>
      </c>
      <c r="D330" s="342">
        <f t="shared" si="515"/>
        <v>9.9457448868028833E-2</v>
      </c>
      <c r="E330" s="342">
        <f t="shared" si="515"/>
        <v>9.8370117012248792E-2</v>
      </c>
      <c r="F330" s="342">
        <f t="shared" si="515"/>
        <v>9.3787407106348988E-2</v>
      </c>
      <c r="G330" s="342">
        <f t="shared" si="515"/>
        <v>8.7649317542154714E-2</v>
      </c>
      <c r="H330" s="342">
        <f t="shared" si="515"/>
        <v>8.6926625517980721E-2</v>
      </c>
      <c r="I330" s="342">
        <f t="shared" si="515"/>
        <v>8.3497580335197302E-2</v>
      </c>
      <c r="J330" s="342">
        <f t="shared" si="515"/>
        <v>8.3173768485927418E-2</v>
      </c>
      <c r="K330" s="342">
        <f t="shared" si="515"/>
        <v>8.2770118290079187E-2</v>
      </c>
      <c r="L330" s="342">
        <f t="shared" si="515"/>
        <v>8.2145937770955205E-2</v>
      </c>
      <c r="M330" s="342">
        <f t="shared" si="515"/>
        <v>8.1283179888746476E-2</v>
      </c>
      <c r="N330" s="342">
        <f t="shared" si="515"/>
        <v>8.0515442481729108E-2</v>
      </c>
      <c r="O330" s="342">
        <f t="shared" si="515"/>
        <v>7.9817378074037673E-2</v>
      </c>
      <c r="P330" s="342">
        <f t="shared" si="515"/>
        <v>7.9339262002614402E-2</v>
      </c>
      <c r="Q330" s="342">
        <f t="shared" si="515"/>
        <v>7.8744105171774006E-2</v>
      </c>
      <c r="R330" s="342">
        <f t="shared" si="515"/>
        <v>7.8102419036776949E-2</v>
      </c>
      <c r="S330" s="342">
        <f t="shared" si="515"/>
        <v>7.7565006222731339E-2</v>
      </c>
    </row>
    <row r="331" spans="1:19">
      <c r="C331" s="99" t="s">
        <v>59</v>
      </c>
    </row>
    <row r="332" spans="1:19" ht="13.5" thickBot="1"/>
    <row r="333" spans="1:19">
      <c r="A333" s="142" t="s">
        <v>31</v>
      </c>
      <c r="B333" s="142" t="s">
        <v>15</v>
      </c>
      <c r="C333" s="142" t="s">
        <v>27</v>
      </c>
      <c r="D333" s="143">
        <v>2015</v>
      </c>
      <c r="E333" s="143">
        <v>2016</v>
      </c>
      <c r="F333" s="143">
        <v>2017</v>
      </c>
      <c r="G333" s="143">
        <v>2018</v>
      </c>
      <c r="H333" s="143">
        <v>2019</v>
      </c>
      <c r="I333" s="143">
        <v>2020</v>
      </c>
      <c r="J333" s="143" t="s">
        <v>30</v>
      </c>
      <c r="K333" s="143" t="s">
        <v>3</v>
      </c>
      <c r="L333" s="143" t="s">
        <v>4</v>
      </c>
      <c r="M333" s="143" t="s">
        <v>5</v>
      </c>
      <c r="N333" s="143" t="s">
        <v>6</v>
      </c>
      <c r="O333" s="143" t="s">
        <v>7</v>
      </c>
      <c r="P333" s="143" t="s">
        <v>8</v>
      </c>
      <c r="Q333" s="143" t="s">
        <v>9</v>
      </c>
      <c r="R333" s="143" t="s">
        <v>10</v>
      </c>
      <c r="S333" s="144" t="s">
        <v>16</v>
      </c>
    </row>
    <row r="334" spans="1:19">
      <c r="A334" s="99" t="s">
        <v>32</v>
      </c>
      <c r="B334" s="70" t="s">
        <v>60</v>
      </c>
      <c r="C334" s="137" t="s">
        <v>46</v>
      </c>
      <c r="D334" s="38">
        <f>D71</f>
        <v>1819.2542962962964</v>
      </c>
      <c r="E334" s="38">
        <f t="shared" ref="E334:S334" si="516">E71</f>
        <v>1907.9595185185185</v>
      </c>
      <c r="F334" s="38">
        <f t="shared" si="516"/>
        <v>2061.9685121951225</v>
      </c>
      <c r="G334" s="38">
        <f t="shared" si="516"/>
        <v>2119.1574923780486</v>
      </c>
      <c r="H334" s="38">
        <f t="shared" si="516"/>
        <v>2237.7184069599575</v>
      </c>
      <c r="I334" s="38">
        <f t="shared" si="516"/>
        <v>2119.2964999999999</v>
      </c>
      <c r="J334" s="38">
        <f t="shared" si="516"/>
        <v>2246.8269609756094</v>
      </c>
      <c r="K334" s="38">
        <f t="shared" si="516"/>
        <v>2195.1</v>
      </c>
      <c r="L334" s="38">
        <f t="shared" si="516"/>
        <v>2231.52</v>
      </c>
      <c r="M334" s="38">
        <f t="shared" si="516"/>
        <v>2320.9699999999998</v>
      </c>
      <c r="N334" s="38">
        <f t="shared" si="516"/>
        <v>2364.9199999999996</v>
      </c>
      <c r="O334" s="38">
        <f t="shared" si="516"/>
        <v>2414.9499999999998</v>
      </c>
      <c r="P334" s="38">
        <f t="shared" si="516"/>
        <v>2450.2000000000003</v>
      </c>
      <c r="Q334" s="38">
        <f t="shared" si="516"/>
        <v>2524.58</v>
      </c>
      <c r="R334" s="38">
        <f t="shared" si="516"/>
        <v>2564.9300000000003</v>
      </c>
      <c r="S334" s="38">
        <f t="shared" si="516"/>
        <v>2627.35</v>
      </c>
    </row>
    <row r="335" spans="1:19">
      <c r="A335" s="99" t="s">
        <v>41</v>
      </c>
      <c r="B335" s="70" t="s">
        <v>60</v>
      </c>
      <c r="C335" s="137" t="s">
        <v>46</v>
      </c>
      <c r="D335" s="38">
        <f>D165</f>
        <v>525.52</v>
      </c>
      <c r="E335" s="38">
        <f t="shared" ref="E335:S335" si="517">E165</f>
        <v>541.75</v>
      </c>
      <c r="F335" s="38">
        <f t="shared" si="517"/>
        <v>562.89400000000001</v>
      </c>
      <c r="G335" s="38">
        <f t="shared" si="517"/>
        <v>670.0200000000001</v>
      </c>
      <c r="H335" s="38">
        <f t="shared" si="517"/>
        <v>695.91200000000003</v>
      </c>
      <c r="I335" s="38">
        <f t="shared" si="517"/>
        <v>621.05333333333328</v>
      </c>
      <c r="J335" s="38">
        <f t="shared" si="517"/>
        <v>676.77733333333333</v>
      </c>
      <c r="K335" s="38">
        <f t="shared" si="517"/>
        <v>699.81</v>
      </c>
      <c r="L335" s="38">
        <f t="shared" si="517"/>
        <v>707.15999999999985</v>
      </c>
      <c r="M335" s="38">
        <f t="shared" si="517"/>
        <v>728.7700000000001</v>
      </c>
      <c r="N335" s="38">
        <f t="shared" si="517"/>
        <v>741.0200000000001</v>
      </c>
      <c r="O335" s="38">
        <f t="shared" si="517"/>
        <v>759.85</v>
      </c>
      <c r="P335" s="38">
        <f t="shared" si="517"/>
        <v>767.20000000000016</v>
      </c>
      <c r="Q335" s="38">
        <f t="shared" si="517"/>
        <v>785.93999999999994</v>
      </c>
      <c r="R335" s="38">
        <f t="shared" si="517"/>
        <v>790.84</v>
      </c>
      <c r="S335" s="38">
        <f t="shared" si="517"/>
        <v>812.2</v>
      </c>
    </row>
    <row r="336" spans="1:19">
      <c r="A336" s="99" t="s">
        <v>40</v>
      </c>
      <c r="B336" s="70" t="s">
        <v>60</v>
      </c>
      <c r="C336" s="137" t="s">
        <v>46</v>
      </c>
      <c r="D336" s="38">
        <f>D205</f>
        <v>321.43470588235294</v>
      </c>
      <c r="E336" s="38">
        <f t="shared" ref="E336:S336" si="518">E205</f>
        <v>325.37058823529418</v>
      </c>
      <c r="F336" s="38">
        <f t="shared" si="518"/>
        <v>318.49</v>
      </c>
      <c r="G336" s="38">
        <f t="shared" si="518"/>
        <v>311.86599999999999</v>
      </c>
      <c r="H336" s="38">
        <f t="shared" si="518"/>
        <v>320.18</v>
      </c>
      <c r="I336" s="38">
        <f t="shared" si="518"/>
        <v>287.36</v>
      </c>
      <c r="J336" s="38">
        <f t="shared" si="518"/>
        <v>299.04000000000002</v>
      </c>
      <c r="K336" s="38">
        <f t="shared" si="518"/>
        <v>308.25</v>
      </c>
      <c r="L336" s="38">
        <f t="shared" si="518"/>
        <v>308.25</v>
      </c>
      <c r="M336" s="38">
        <f t="shared" si="518"/>
        <v>319.85999999999996</v>
      </c>
      <c r="N336" s="38">
        <f t="shared" si="518"/>
        <v>319.85999999999996</v>
      </c>
      <c r="O336" s="38">
        <f t="shared" si="518"/>
        <v>330.8</v>
      </c>
      <c r="P336" s="38">
        <f t="shared" si="518"/>
        <v>330.8</v>
      </c>
      <c r="Q336" s="38">
        <f t="shared" si="518"/>
        <v>346.15000000000003</v>
      </c>
      <c r="R336" s="38">
        <f t="shared" si="518"/>
        <v>346.15000000000003</v>
      </c>
      <c r="S336" s="38">
        <f t="shared" si="518"/>
        <v>356.56</v>
      </c>
    </row>
    <row r="337" spans="1:19">
      <c r="A337" s="99" t="s">
        <v>42</v>
      </c>
      <c r="B337" s="70" t="s">
        <v>60</v>
      </c>
      <c r="C337" s="137" t="s">
        <v>46</v>
      </c>
      <c r="D337" s="38">
        <f>D245</f>
        <v>33.497399999999999</v>
      </c>
      <c r="E337" s="38">
        <f t="shared" ref="E337:S337" si="519">E245</f>
        <v>35.82</v>
      </c>
      <c r="F337" s="38">
        <f t="shared" si="519"/>
        <v>35.15</v>
      </c>
      <c r="G337" s="38">
        <f t="shared" si="519"/>
        <v>34.46</v>
      </c>
      <c r="H337" s="38">
        <f t="shared" si="519"/>
        <v>33.22</v>
      </c>
      <c r="I337" s="38">
        <f t="shared" si="519"/>
        <v>31.75</v>
      </c>
      <c r="J337" s="38">
        <f t="shared" si="519"/>
        <v>32.97</v>
      </c>
      <c r="K337" s="38">
        <f t="shared" si="519"/>
        <v>33.400000000000006</v>
      </c>
      <c r="L337" s="38">
        <f t="shared" si="519"/>
        <v>33.400000000000006</v>
      </c>
      <c r="M337" s="38">
        <f t="shared" si="519"/>
        <v>34.56</v>
      </c>
      <c r="N337" s="38">
        <f t="shared" si="519"/>
        <v>34.56</v>
      </c>
      <c r="O337" s="38">
        <f t="shared" si="519"/>
        <v>35.85</v>
      </c>
      <c r="P337" s="38">
        <f t="shared" si="519"/>
        <v>35.85</v>
      </c>
      <c r="Q337" s="38">
        <f t="shared" si="519"/>
        <v>37.04</v>
      </c>
      <c r="R337" s="38">
        <f t="shared" si="519"/>
        <v>37.04</v>
      </c>
      <c r="S337" s="38">
        <f t="shared" si="519"/>
        <v>38.200000000000003</v>
      </c>
    </row>
    <row r="338" spans="1:19">
      <c r="A338" s="99" t="s">
        <v>39</v>
      </c>
      <c r="B338" s="70" t="s">
        <v>60</v>
      </c>
      <c r="C338" s="137" t="s">
        <v>46</v>
      </c>
      <c r="D338" s="38">
        <f>D285</f>
        <v>166.572</v>
      </c>
      <c r="E338" s="38">
        <f t="shared" ref="E338:S338" si="520">E285</f>
        <v>175.45400000000001</v>
      </c>
      <c r="F338" s="38">
        <f t="shared" si="520"/>
        <v>172.05399999999997</v>
      </c>
      <c r="G338" s="38">
        <f t="shared" si="520"/>
        <v>169.79999999999998</v>
      </c>
      <c r="H338" s="38">
        <f t="shared" si="520"/>
        <v>159.20000000000002</v>
      </c>
      <c r="I338" s="38">
        <f t="shared" si="520"/>
        <v>171.34800000000001</v>
      </c>
      <c r="J338" s="38">
        <f t="shared" si="520"/>
        <v>173.816</v>
      </c>
      <c r="K338" s="38">
        <f t="shared" si="520"/>
        <v>178</v>
      </c>
      <c r="L338" s="38">
        <f t="shared" si="520"/>
        <v>178</v>
      </c>
      <c r="M338" s="38">
        <f t="shared" si="520"/>
        <v>183.60000000000002</v>
      </c>
      <c r="N338" s="38">
        <f t="shared" si="520"/>
        <v>183.60000000000002</v>
      </c>
      <c r="O338" s="38">
        <f t="shared" si="520"/>
        <v>186</v>
      </c>
      <c r="P338" s="38">
        <f t="shared" si="520"/>
        <v>188</v>
      </c>
      <c r="Q338" s="38">
        <f t="shared" si="520"/>
        <v>194</v>
      </c>
      <c r="R338" s="38">
        <f t="shared" si="520"/>
        <v>197</v>
      </c>
      <c r="S338" s="38">
        <f t="shared" si="520"/>
        <v>200.6</v>
      </c>
    </row>
    <row r="339" spans="1:19">
      <c r="A339" s="99" t="s">
        <v>59</v>
      </c>
      <c r="B339" s="70" t="s">
        <v>60</v>
      </c>
      <c r="C339" s="137" t="s">
        <v>46</v>
      </c>
      <c r="D339" s="38">
        <f>SUM(D334:D338)</f>
        <v>2866.2784021786497</v>
      </c>
      <c r="E339" s="38">
        <f t="shared" ref="E339:S339" si="521">SUM(E334:E338)</f>
        <v>2986.3541067538131</v>
      </c>
      <c r="F339" s="38">
        <f t="shared" si="521"/>
        <v>3150.5565121951227</v>
      </c>
      <c r="G339" s="38">
        <f t="shared" si="521"/>
        <v>3305.3034923780488</v>
      </c>
      <c r="H339" s="38">
        <f t="shared" si="521"/>
        <v>3446.2304069599568</v>
      </c>
      <c r="I339" s="38">
        <f t="shared" si="521"/>
        <v>3230.8078333333333</v>
      </c>
      <c r="J339" s="38">
        <f t="shared" si="521"/>
        <v>3429.4302943089424</v>
      </c>
      <c r="K339" s="38">
        <f t="shared" si="521"/>
        <v>3414.56</v>
      </c>
      <c r="L339" s="38">
        <f t="shared" si="521"/>
        <v>3458.33</v>
      </c>
      <c r="M339" s="38">
        <f t="shared" si="521"/>
        <v>3587.7599999999998</v>
      </c>
      <c r="N339" s="38">
        <f t="shared" si="521"/>
        <v>3643.9599999999996</v>
      </c>
      <c r="O339" s="38">
        <f t="shared" si="521"/>
        <v>3727.45</v>
      </c>
      <c r="P339" s="38">
        <f t="shared" si="521"/>
        <v>3772.0500000000006</v>
      </c>
      <c r="Q339" s="38">
        <f t="shared" si="521"/>
        <v>3887.71</v>
      </c>
      <c r="R339" s="38">
        <f t="shared" si="521"/>
        <v>3935.9600000000005</v>
      </c>
      <c r="S339" s="38">
        <f t="shared" si="521"/>
        <v>4034.91</v>
      </c>
    </row>
    <row r="340" spans="1:19">
      <c r="C340" s="104"/>
    </row>
    <row r="341" spans="1:19">
      <c r="B341" s="104" t="s">
        <v>322</v>
      </c>
      <c r="C341" s="99" t="s">
        <v>32</v>
      </c>
      <c r="D341" s="342">
        <f>D334/D$339</f>
        <v>0.63470955749221236</v>
      </c>
      <c r="E341" s="342">
        <f t="shared" ref="E341:S341" si="522">E334/E$339</f>
        <v>0.63889259287890787</v>
      </c>
      <c r="F341" s="342">
        <f t="shared" si="522"/>
        <v>0.65447755157340881</v>
      </c>
      <c r="G341" s="342">
        <f t="shared" si="522"/>
        <v>0.641138551199542</v>
      </c>
      <c r="H341" s="342">
        <f t="shared" si="522"/>
        <v>0.64932350502180414</v>
      </c>
      <c r="I341" s="342">
        <f t="shared" si="522"/>
        <v>0.65596488845127332</v>
      </c>
      <c r="J341" s="342">
        <f t="shared" si="522"/>
        <v>0.6551604109592678</v>
      </c>
      <c r="K341" s="342">
        <f t="shared" si="522"/>
        <v>0.64286467363291311</v>
      </c>
      <c r="L341" s="342">
        <f t="shared" si="522"/>
        <v>0.64525941711751045</v>
      </c>
      <c r="M341" s="342">
        <f t="shared" si="522"/>
        <v>0.64691339442995066</v>
      </c>
      <c r="N341" s="342">
        <f t="shared" si="522"/>
        <v>0.6489972447557053</v>
      </c>
      <c r="O341" s="342">
        <f t="shared" si="522"/>
        <v>0.64788260070557613</v>
      </c>
      <c r="P341" s="342">
        <f t="shared" si="522"/>
        <v>0.64956721146326268</v>
      </c>
      <c r="Q341" s="342">
        <f t="shared" si="522"/>
        <v>0.64937456754747647</v>
      </c>
      <c r="R341" s="342">
        <f t="shared" si="522"/>
        <v>0.65166566733401765</v>
      </c>
      <c r="S341" s="342">
        <f t="shared" si="522"/>
        <v>0.65115454867642653</v>
      </c>
    </row>
    <row r="342" spans="1:19">
      <c r="C342" s="99" t="s">
        <v>41</v>
      </c>
      <c r="D342" s="342">
        <f t="shared" ref="D342:S345" si="523">D335/D$339</f>
        <v>0.18334576278443637</v>
      </c>
      <c r="E342" s="342">
        <f t="shared" si="523"/>
        <v>0.181408493646082</v>
      </c>
      <c r="F342" s="342">
        <f t="shared" si="523"/>
        <v>0.17866494310486389</v>
      </c>
      <c r="G342" s="342">
        <f t="shared" si="523"/>
        <v>0.20271058362569436</v>
      </c>
      <c r="H342" s="342">
        <f t="shared" si="523"/>
        <v>0.20193426376673662</v>
      </c>
      <c r="I342" s="342">
        <f t="shared" si="523"/>
        <v>0.19222849682538118</v>
      </c>
      <c r="J342" s="342">
        <f t="shared" si="523"/>
        <v>0.19734395373378172</v>
      </c>
      <c r="K342" s="342">
        <f t="shared" si="523"/>
        <v>0.20494880745981911</v>
      </c>
      <c r="L342" s="342">
        <f t="shared" si="523"/>
        <v>0.20448019708934656</v>
      </c>
      <c r="M342" s="342">
        <f t="shared" si="523"/>
        <v>0.20312674203402684</v>
      </c>
      <c r="N342" s="342">
        <f t="shared" si="523"/>
        <v>0.20335568996366596</v>
      </c>
      <c r="O342" s="342">
        <f t="shared" si="523"/>
        <v>0.20385249969818511</v>
      </c>
      <c r="P342" s="342">
        <f t="shared" si="523"/>
        <v>0.20339072917909359</v>
      </c>
      <c r="Q342" s="342">
        <f t="shared" si="523"/>
        <v>0.20216014054546247</v>
      </c>
      <c r="R342" s="342">
        <f t="shared" si="523"/>
        <v>0.20092683868738501</v>
      </c>
      <c r="S342" s="342">
        <f t="shared" si="523"/>
        <v>0.20129321347935891</v>
      </c>
    </row>
    <row r="343" spans="1:19">
      <c r="C343" s="99" t="s">
        <v>40</v>
      </c>
      <c r="D343" s="342">
        <f t="shared" si="523"/>
        <v>0.11214357462207139</v>
      </c>
      <c r="E343" s="342">
        <f t="shared" si="523"/>
        <v>0.10895244723304906</v>
      </c>
      <c r="F343" s="342">
        <f t="shared" si="523"/>
        <v>0.10109007686965592</v>
      </c>
      <c r="G343" s="342">
        <f t="shared" si="523"/>
        <v>9.4353211654892077E-2</v>
      </c>
      <c r="H343" s="342">
        <f t="shared" si="523"/>
        <v>9.290731094281135E-2</v>
      </c>
      <c r="I343" s="342">
        <f t="shared" si="523"/>
        <v>8.8943699168737317E-2</v>
      </c>
      <c r="J343" s="342">
        <f t="shared" si="523"/>
        <v>8.7198156643174748E-2</v>
      </c>
      <c r="K343" s="342">
        <f t="shared" si="523"/>
        <v>9.0275174546647297E-2</v>
      </c>
      <c r="L343" s="342">
        <f t="shared" si="523"/>
        <v>8.9132616031437142E-2</v>
      </c>
      <c r="M343" s="342">
        <f t="shared" si="523"/>
        <v>8.9153120610074243E-2</v>
      </c>
      <c r="N343" s="342">
        <f t="shared" si="523"/>
        <v>8.7778131483331315E-2</v>
      </c>
      <c r="O343" s="342">
        <f t="shared" si="523"/>
        <v>8.87469986183584E-2</v>
      </c>
      <c r="P343" s="342">
        <f t="shared" si="523"/>
        <v>8.7697671027690507E-2</v>
      </c>
      <c r="Q343" s="342">
        <f t="shared" si="523"/>
        <v>8.9036990927821275E-2</v>
      </c>
      <c r="R343" s="342">
        <f t="shared" si="523"/>
        <v>8.7945507576296503E-2</v>
      </c>
      <c r="S343" s="342">
        <f t="shared" si="523"/>
        <v>8.8368761632849305E-2</v>
      </c>
    </row>
    <row r="344" spans="1:19">
      <c r="C344" s="99" t="s">
        <v>42</v>
      </c>
      <c r="D344" s="342">
        <f t="shared" si="523"/>
        <v>1.1686722397426127E-2</v>
      </c>
      <c r="E344" s="342">
        <f t="shared" si="523"/>
        <v>1.1994558823078278E-2</v>
      </c>
      <c r="F344" s="342">
        <f t="shared" si="523"/>
        <v>1.1156759088098231E-2</v>
      </c>
      <c r="G344" s="342">
        <f t="shared" si="523"/>
        <v>1.0425668952779658E-2</v>
      </c>
      <c r="H344" s="342">
        <f t="shared" si="523"/>
        <v>9.6395179883821385E-3</v>
      </c>
      <c r="I344" s="342">
        <f t="shared" si="523"/>
        <v>9.8272635321805732E-3</v>
      </c>
      <c r="J344" s="342">
        <f t="shared" si="523"/>
        <v>9.6138417085522704E-3</v>
      </c>
      <c r="K344" s="342">
        <f t="shared" si="523"/>
        <v>9.78164097277541E-3</v>
      </c>
      <c r="L344" s="342">
        <f t="shared" si="523"/>
        <v>9.6578406340632628E-3</v>
      </c>
      <c r="M344" s="342">
        <f t="shared" si="523"/>
        <v>9.632751354605661E-3</v>
      </c>
      <c r="N344" s="342">
        <f t="shared" si="523"/>
        <v>9.4841875322451419E-3</v>
      </c>
      <c r="O344" s="342">
        <f t="shared" si="523"/>
        <v>9.6178352492991195E-3</v>
      </c>
      <c r="P344" s="342">
        <f t="shared" si="523"/>
        <v>9.5041157991012839E-3</v>
      </c>
      <c r="Q344" s="342">
        <f t="shared" si="523"/>
        <v>9.5274596098988869E-3</v>
      </c>
      <c r="R344" s="342">
        <f t="shared" si="523"/>
        <v>9.4106647425278699E-3</v>
      </c>
      <c r="S344" s="342">
        <f t="shared" si="523"/>
        <v>9.4673734977979689E-3</v>
      </c>
    </row>
    <row r="345" spans="1:19">
      <c r="C345" s="99" t="s">
        <v>39</v>
      </c>
      <c r="D345" s="342">
        <f t="shared" si="523"/>
        <v>5.8114382703853586E-2</v>
      </c>
      <c r="E345" s="342">
        <f t="shared" si="523"/>
        <v>5.8751907418882643E-2</v>
      </c>
      <c r="F345" s="342">
        <f t="shared" si="523"/>
        <v>5.4610669363973054E-2</v>
      </c>
      <c r="G345" s="342">
        <f t="shared" si="523"/>
        <v>5.1371984567091869E-2</v>
      </c>
      <c r="H345" s="342">
        <f t="shared" si="523"/>
        <v>4.6195402280266001E-2</v>
      </c>
      <c r="I345" s="342">
        <f t="shared" si="523"/>
        <v>5.3035652022427625E-2</v>
      </c>
      <c r="J345" s="342">
        <f t="shared" si="523"/>
        <v>5.0683636955223585E-2</v>
      </c>
      <c r="K345" s="342">
        <f t="shared" si="523"/>
        <v>5.2129703387844992E-2</v>
      </c>
      <c r="L345" s="342">
        <f t="shared" si="523"/>
        <v>5.1469929127642533E-2</v>
      </c>
      <c r="M345" s="342">
        <f t="shared" si="523"/>
        <v>5.1173991571342572E-2</v>
      </c>
      <c r="N345" s="342">
        <f t="shared" si="523"/>
        <v>5.0384746265052315E-2</v>
      </c>
      <c r="O345" s="342">
        <f t="shared" si="523"/>
        <v>4.9900065728581203E-2</v>
      </c>
      <c r="P345" s="342">
        <f t="shared" si="523"/>
        <v>4.9840272530851916E-2</v>
      </c>
      <c r="Q345" s="342">
        <f t="shared" si="523"/>
        <v>4.9900841369340823E-2</v>
      </c>
      <c r="R345" s="342">
        <f t="shared" si="523"/>
        <v>5.0051321659772961E-2</v>
      </c>
      <c r="S345" s="342">
        <f t="shared" si="523"/>
        <v>4.9716102713567342E-2</v>
      </c>
    </row>
    <row r="346" spans="1:19">
      <c r="C346" s="99" t="s">
        <v>59</v>
      </c>
    </row>
    <row r="348" spans="1:19">
      <c r="E348" s="71">
        <v>2764</v>
      </c>
      <c r="F348" s="71">
        <v>2850</v>
      </c>
    </row>
    <row r="349" spans="1:19">
      <c r="F349" s="71">
        <f>F348/E348-1</f>
        <v>3.1114327062228719E-2</v>
      </c>
    </row>
    <row r="387" spans="3:19">
      <c r="C387" s="71" t="s">
        <v>27</v>
      </c>
      <c r="D387" s="71">
        <v>2015</v>
      </c>
      <c r="E387" s="71">
        <v>2016</v>
      </c>
      <c r="F387" s="71">
        <v>2017</v>
      </c>
      <c r="G387" s="71">
        <v>2018</v>
      </c>
      <c r="H387" s="71">
        <v>2019</v>
      </c>
      <c r="I387" s="71">
        <v>2020</v>
      </c>
      <c r="J387" s="71" t="s">
        <v>30</v>
      </c>
      <c r="K387" s="71" t="s">
        <v>3</v>
      </c>
      <c r="L387" s="71" t="s">
        <v>4</v>
      </c>
      <c r="M387" s="71" t="s">
        <v>5</v>
      </c>
      <c r="N387" s="71" t="s">
        <v>6</v>
      </c>
      <c r="O387" s="71" t="s">
        <v>7</v>
      </c>
      <c r="P387" s="71" t="s">
        <v>8</v>
      </c>
      <c r="Q387" s="71" t="s">
        <v>9</v>
      </c>
      <c r="R387" s="71" t="s">
        <v>10</v>
      </c>
      <c r="S387" s="71" t="s">
        <v>16</v>
      </c>
    </row>
    <row r="388" spans="3:19">
      <c r="C388" s="71" t="s">
        <v>45</v>
      </c>
      <c r="D388" s="71">
        <v>74</v>
      </c>
      <c r="E388" s="71">
        <v>74</v>
      </c>
      <c r="F388" s="71">
        <v>74</v>
      </c>
      <c r="G388" s="71">
        <v>91</v>
      </c>
      <c r="H388" s="71">
        <v>91</v>
      </c>
      <c r="I388" s="71">
        <v>131</v>
      </c>
      <c r="J388" s="71">
        <v>141</v>
      </c>
      <c r="K388" s="71">
        <v>141</v>
      </c>
      <c r="L388" s="71">
        <v>141</v>
      </c>
      <c r="M388" s="71">
        <v>226</v>
      </c>
      <c r="N388" s="71">
        <v>226</v>
      </c>
      <c r="O388" s="71">
        <v>226</v>
      </c>
      <c r="P388" s="71">
        <v>226</v>
      </c>
      <c r="Q388" s="71">
        <v>226</v>
      </c>
      <c r="R388" s="71">
        <v>226</v>
      </c>
      <c r="S388" s="71">
        <v>226</v>
      </c>
    </row>
    <row r="389" spans="3:19">
      <c r="C389" s="71" t="s">
        <v>46</v>
      </c>
      <c r="D389" s="71">
        <v>54.46</v>
      </c>
      <c r="E389" s="71">
        <v>56.38</v>
      </c>
      <c r="F389" s="71">
        <v>58.620000000000005</v>
      </c>
      <c r="G389" s="71">
        <v>68.53</v>
      </c>
      <c r="H389" s="71">
        <v>69.179999999999993</v>
      </c>
      <c r="I389" s="71">
        <v>84.6</v>
      </c>
      <c r="J389" s="71">
        <v>102.53872000000001</v>
      </c>
      <c r="K389" s="71">
        <v>105.05200000000001</v>
      </c>
      <c r="L389" s="71">
        <v>111.49400000000003</v>
      </c>
      <c r="M389" s="71">
        <v>169.03136000000001</v>
      </c>
      <c r="N389" s="71">
        <v>181.25943999999998</v>
      </c>
      <c r="O389" s="71">
        <v>188.28938000000002</v>
      </c>
      <c r="P389" s="71">
        <v>195.72000000000003</v>
      </c>
      <c r="Q389" s="71">
        <v>208.66159999999999</v>
      </c>
      <c r="R389" s="71">
        <v>213.0471</v>
      </c>
      <c r="S389" s="71">
        <v>215.49</v>
      </c>
    </row>
    <row r="390" spans="3:19">
      <c r="C390" s="71" t="s">
        <v>48</v>
      </c>
      <c r="D390" s="71">
        <v>51.4</v>
      </c>
      <c r="E390" s="71">
        <v>57.8</v>
      </c>
      <c r="F390" s="71">
        <v>59.4</v>
      </c>
      <c r="G390" s="71">
        <v>47.3</v>
      </c>
      <c r="H390" s="71">
        <v>55.2</v>
      </c>
      <c r="I390" s="71">
        <v>31.5</v>
      </c>
    </row>
    <row r="391" spans="3:19">
      <c r="C391" s="71" t="s">
        <v>49</v>
      </c>
      <c r="D391" s="71">
        <v>20.223814000000001</v>
      </c>
      <c r="E391" s="71">
        <v>26.366821000000002</v>
      </c>
      <c r="F391" s="71">
        <v>29.087741999999999</v>
      </c>
      <c r="G391" s="71">
        <v>30.808593999999999</v>
      </c>
      <c r="H391" s="71">
        <v>29.921948</v>
      </c>
      <c r="I391" s="71">
        <v>22.45</v>
      </c>
    </row>
    <row r="392" spans="3:19">
      <c r="C392" s="71" t="s">
        <v>25</v>
      </c>
      <c r="D392" s="71">
        <v>1.0891999999999999</v>
      </c>
      <c r="E392" s="71">
        <v>1.1276000000000002</v>
      </c>
      <c r="F392" s="71">
        <v>1.1724000000000001</v>
      </c>
      <c r="G392" s="71">
        <v>1.3706</v>
      </c>
      <c r="H392" s="71">
        <v>1.3835999999999999</v>
      </c>
      <c r="I392" s="71">
        <v>1.6919999999999999</v>
      </c>
      <c r="J392" s="71">
        <v>2.0507744000000003</v>
      </c>
      <c r="K392" s="71">
        <v>2.1010400000000002</v>
      </c>
      <c r="L392" s="71">
        <v>2.2298800000000005</v>
      </c>
      <c r="M392" s="71">
        <v>3.3806272000000002</v>
      </c>
      <c r="N392" s="71">
        <v>3.6251887999999997</v>
      </c>
      <c r="O392" s="71">
        <v>3.7657876000000003</v>
      </c>
      <c r="P392" s="71">
        <v>3.9144000000000005</v>
      </c>
      <c r="Q392" s="71">
        <v>4.1732319999999996</v>
      </c>
      <c r="R392" s="71">
        <v>4.260942</v>
      </c>
      <c r="S392" s="71">
        <v>4.3098000000000001</v>
      </c>
    </row>
    <row r="393" spans="3:19">
      <c r="C393" s="71" t="s">
        <v>410</v>
      </c>
      <c r="D393" s="71">
        <v>84.54698599999999</v>
      </c>
      <c r="E393" s="71">
        <v>86.685579000000004</v>
      </c>
      <c r="F393" s="71">
        <v>87.759858000000023</v>
      </c>
      <c r="G393" s="71">
        <v>83.650806000000003</v>
      </c>
      <c r="H393" s="71">
        <v>93.074451999999994</v>
      </c>
      <c r="I393" s="71">
        <v>91.957999999999998</v>
      </c>
      <c r="J393" s="71">
        <v>97.668591800000002</v>
      </c>
      <c r="K393" s="71">
        <v>104.82769957894</v>
      </c>
      <c r="L393" s="71">
        <v>112.78412197698154</v>
      </c>
      <c r="M393" s="71">
        <v>120.57750480559096</v>
      </c>
      <c r="N393" s="71">
        <v>128.59590887516276</v>
      </c>
      <c r="O393" s="71">
        <v>136.96750254293585</v>
      </c>
      <c r="P393" s="71">
        <v>145.51427470161505</v>
      </c>
      <c r="Q393" s="71">
        <v>154.30333689359259</v>
      </c>
      <c r="R393" s="71">
        <v>163.40723377031455</v>
      </c>
      <c r="S393" s="71">
        <v>172.7868089887306</v>
      </c>
    </row>
    <row r="394" spans="3:19">
      <c r="C394" s="71" t="s">
        <v>212</v>
      </c>
      <c r="D394" s="71">
        <v>0</v>
      </c>
      <c r="E394" s="71">
        <v>0</v>
      </c>
      <c r="F394" s="71">
        <v>0</v>
      </c>
      <c r="G394" s="71">
        <v>0</v>
      </c>
      <c r="H394" s="71">
        <v>0</v>
      </c>
      <c r="I394" s="71">
        <v>0</v>
      </c>
      <c r="J394" s="71">
        <v>4.8701282000000106</v>
      </c>
      <c r="K394" s="71">
        <v>0.22430042106000769</v>
      </c>
      <c r="L394" s="71">
        <v>-1.29012197698151</v>
      </c>
      <c r="M394" s="71">
        <v>48.453855194409044</v>
      </c>
      <c r="N394" s="71">
        <v>52.66353112483722</v>
      </c>
      <c r="O394" s="71">
        <v>51.321877457064176</v>
      </c>
      <c r="P394" s="71">
        <v>50.205725298384976</v>
      </c>
      <c r="Q394" s="71">
        <v>54.358263106407406</v>
      </c>
      <c r="R394" s="71">
        <v>49.639866229685452</v>
      </c>
      <c r="S394" s="71">
        <v>42.703191011269411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553F-02D9-4576-A3D3-1D54BACA4662}">
  <dimension ref="A1:S8"/>
  <sheetViews>
    <sheetView workbookViewId="0">
      <selection activeCell="G17" sqref="G17"/>
    </sheetView>
  </sheetViews>
  <sheetFormatPr defaultColWidth="9" defaultRowHeight="15"/>
  <cols>
    <col min="1" max="1" width="38.28515625" style="1" customWidth="1"/>
    <col min="2" max="16384" width="9" style="1"/>
  </cols>
  <sheetData>
    <row r="1" spans="1:19" ht="15.75" thickBot="1">
      <c r="A1" s="4" t="s">
        <v>23</v>
      </c>
      <c r="B1" s="5"/>
      <c r="C1" s="5"/>
      <c r="D1" s="5"/>
      <c r="E1" s="5"/>
      <c r="F1" s="5"/>
      <c r="G1" s="5"/>
    </row>
    <row r="2" spans="1:19">
      <c r="A2" s="20" t="s">
        <v>0</v>
      </c>
      <c r="B2" s="13">
        <v>2013</v>
      </c>
      <c r="C2" s="13">
        <v>2014</v>
      </c>
      <c r="D2" s="13">
        <v>2015</v>
      </c>
      <c r="E2" s="13">
        <v>2016</v>
      </c>
      <c r="F2" s="13">
        <v>2017</v>
      </c>
      <c r="G2" s="13">
        <v>2018</v>
      </c>
      <c r="H2" s="12" t="s">
        <v>11</v>
      </c>
      <c r="I2" s="10" t="s">
        <v>1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1" t="s">
        <v>16</v>
      </c>
    </row>
    <row r="3" spans="1:19">
      <c r="A3" s="19" t="s">
        <v>19</v>
      </c>
      <c r="B3" s="6">
        <v>1.0165999999999999</v>
      </c>
      <c r="C3" s="6">
        <v>0.87519999999999998</v>
      </c>
      <c r="D3" s="6">
        <v>0.9748</v>
      </c>
      <c r="E3" s="6">
        <v>0.9143</v>
      </c>
      <c r="F3" s="15">
        <v>0.96640000000000004</v>
      </c>
      <c r="G3" s="7">
        <v>0.95420000000000005</v>
      </c>
      <c r="H3" s="18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>
      <c r="A4" s="14" t="s">
        <v>14</v>
      </c>
      <c r="B4" s="7">
        <v>0.33629999999999999</v>
      </c>
      <c r="C4" s="7">
        <v>0.41349999999999998</v>
      </c>
      <c r="D4" s="7">
        <v>0.26469999999999999</v>
      </c>
      <c r="E4" s="7">
        <v>0.33479999999999999</v>
      </c>
      <c r="F4" s="16">
        <v>0.3488</v>
      </c>
      <c r="G4" s="7">
        <v>0.46689999999999998</v>
      </c>
      <c r="H4" s="18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>
      <c r="A5" s="14" t="s">
        <v>20</v>
      </c>
      <c r="B5" s="7">
        <v>0.89039999999999997</v>
      </c>
      <c r="C5" s="7">
        <v>1.0638000000000001</v>
      </c>
      <c r="D5" s="7">
        <v>0.88280000000000003</v>
      </c>
      <c r="E5" s="7">
        <v>8.5000000000000006E-3</v>
      </c>
      <c r="F5" s="16">
        <v>3.32E-2</v>
      </c>
      <c r="G5" s="7">
        <v>0</v>
      </c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>
      <c r="A6" s="14" t="s">
        <v>21</v>
      </c>
      <c r="B6" s="7">
        <v>0.61050000000000004</v>
      </c>
      <c r="C6" s="7">
        <v>0.63639999999999997</v>
      </c>
      <c r="D6" s="7">
        <v>0.34910000000000002</v>
      </c>
      <c r="E6" s="7">
        <v>0</v>
      </c>
      <c r="F6" s="16">
        <v>0</v>
      </c>
      <c r="G6" s="7">
        <v>0</v>
      </c>
      <c r="H6" s="18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ht="15.75" thickBot="1">
      <c r="A7" s="14" t="s">
        <v>22</v>
      </c>
      <c r="B7" s="7">
        <v>0.09</v>
      </c>
      <c r="C7" s="7">
        <v>0.22889999999999999</v>
      </c>
      <c r="D7" s="7">
        <v>0</v>
      </c>
      <c r="E7" s="7">
        <v>0</v>
      </c>
      <c r="F7" s="16">
        <v>0</v>
      </c>
      <c r="G7" s="7">
        <v>0</v>
      </c>
      <c r="H7" s="18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15.75" thickBot="1">
      <c r="A8" s="8" t="s">
        <v>24</v>
      </c>
      <c r="B8" s="9">
        <v>0.83106408811031129</v>
      </c>
      <c r="C8" s="9">
        <v>0.80753555324314952</v>
      </c>
      <c r="D8" s="9">
        <v>0.75832466181061398</v>
      </c>
      <c r="E8" s="9">
        <v>0.73953181668315204</v>
      </c>
      <c r="F8" s="17">
        <v>0.7927485750474984</v>
      </c>
      <c r="G8" s="9">
        <v>0.80929385687143762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124A-D889-48E9-BA5D-EDDEEAEDB462}">
  <dimension ref="A1:AJ1524"/>
  <sheetViews>
    <sheetView showGridLines="0" topLeftCell="A200" zoomScale="85" zoomScaleNormal="85" workbookViewId="0">
      <selection activeCell="S227" sqref="S227"/>
    </sheetView>
  </sheetViews>
  <sheetFormatPr defaultColWidth="9" defaultRowHeight="12.75"/>
  <cols>
    <col min="1" max="1" width="11.5703125" style="104" bestFit="1" customWidth="1"/>
    <col min="2" max="2" width="12.42578125" style="104" bestFit="1" customWidth="1"/>
    <col min="3" max="3" width="29.42578125" style="99" bestFit="1" customWidth="1"/>
    <col min="4" max="4" width="11.42578125" style="90" bestFit="1" customWidth="1"/>
    <col min="5" max="7" width="9.7109375" style="90" bestFit="1" customWidth="1"/>
    <col min="8" max="8" width="9.5703125" style="90" customWidth="1"/>
    <col min="9" max="9" width="9.7109375" style="90" bestFit="1" customWidth="1"/>
    <col min="10" max="10" width="9" style="90" customWidth="1"/>
    <col min="11" max="11" width="9.5703125" style="90" customWidth="1"/>
    <col min="12" max="12" width="10.42578125" style="90" bestFit="1" customWidth="1"/>
    <col min="13" max="13" width="9.42578125" style="90" bestFit="1" customWidth="1"/>
    <col min="14" max="14" width="7.42578125" style="90" customWidth="1"/>
    <col min="15" max="15" width="8.140625" style="90" customWidth="1"/>
    <col min="16" max="16" width="9" style="90" bestFit="1" customWidth="1"/>
    <col min="17" max="17" width="8.140625" style="90" customWidth="1"/>
    <col min="18" max="19" width="9.42578125" style="81" bestFit="1" customWidth="1"/>
    <col min="20" max="20" width="9" style="71" customWidth="1"/>
    <col min="21" max="36" width="9.7109375" style="77" bestFit="1" customWidth="1"/>
    <col min="37" max="16384" width="9" style="77"/>
  </cols>
  <sheetData>
    <row r="1" spans="1:36" s="71" customFormat="1">
      <c r="A1" s="30" t="s">
        <v>31</v>
      </c>
      <c r="B1" s="130" t="s">
        <v>15</v>
      </c>
      <c r="C1" s="30" t="s">
        <v>31</v>
      </c>
      <c r="D1" s="131">
        <v>2015</v>
      </c>
      <c r="E1" s="41">
        <v>2016</v>
      </c>
      <c r="F1" s="42">
        <v>2017</v>
      </c>
      <c r="G1" s="42">
        <v>2018</v>
      </c>
      <c r="H1" s="42" t="s">
        <v>11</v>
      </c>
      <c r="I1" s="42" t="s">
        <v>1</v>
      </c>
      <c r="J1" s="42" t="s">
        <v>2</v>
      </c>
      <c r="K1" s="42" t="s">
        <v>3</v>
      </c>
      <c r="L1" s="42" t="s">
        <v>4</v>
      </c>
      <c r="M1" s="42" t="s">
        <v>5</v>
      </c>
      <c r="N1" s="42" t="s">
        <v>6</v>
      </c>
      <c r="O1" s="42" t="s">
        <v>7</v>
      </c>
      <c r="P1" s="42" t="s">
        <v>8</v>
      </c>
      <c r="Q1" s="42" t="s">
        <v>9</v>
      </c>
      <c r="R1" s="50" t="s">
        <v>10</v>
      </c>
      <c r="S1" s="43" t="s">
        <v>16</v>
      </c>
      <c r="U1" s="132">
        <v>2015</v>
      </c>
      <c r="V1" s="132">
        <v>2016</v>
      </c>
      <c r="W1" s="133">
        <v>2017</v>
      </c>
      <c r="X1" s="133">
        <v>2018</v>
      </c>
      <c r="Y1" s="133" t="s">
        <v>11</v>
      </c>
      <c r="Z1" s="133" t="s">
        <v>1</v>
      </c>
      <c r="AA1" s="133" t="s">
        <v>2</v>
      </c>
      <c r="AB1" s="133" t="s">
        <v>3</v>
      </c>
      <c r="AC1" s="133" t="s">
        <v>4</v>
      </c>
      <c r="AD1" s="133" t="s">
        <v>5</v>
      </c>
      <c r="AE1" s="133" t="s">
        <v>6</v>
      </c>
      <c r="AF1" s="133" t="s">
        <v>7</v>
      </c>
      <c r="AG1" s="133" t="s">
        <v>8</v>
      </c>
      <c r="AH1" s="133" t="s">
        <v>9</v>
      </c>
      <c r="AI1" s="133" t="s">
        <v>10</v>
      </c>
      <c r="AJ1" s="134" t="s">
        <v>16</v>
      </c>
    </row>
    <row r="2" spans="1:36" s="71" customFormat="1">
      <c r="A2" s="99" t="s">
        <v>32</v>
      </c>
      <c r="B2" s="103" t="s">
        <v>33</v>
      </c>
      <c r="C2" s="69" t="s">
        <v>101</v>
      </c>
      <c r="D2" s="84">
        <f>ROUND(U2*' Demand-Supply Gap'!D$8,2)</f>
        <v>26.01</v>
      </c>
      <c r="E2" s="51">
        <f>ROUND(V2*' Demand-Supply Gap'!E$8,2)</f>
        <v>29.04</v>
      </c>
      <c r="F2" s="51">
        <f>ROUND(W2*' Demand-Supply Gap'!F$8,2)</f>
        <v>31.81</v>
      </c>
      <c r="G2" s="51">
        <f>ROUND(X2*' Demand-Supply Gap'!G$8,2)</f>
        <v>35.36</v>
      </c>
      <c r="H2" s="51">
        <f>ROUND(Y2*' Demand-Supply Gap'!H$8,2)</f>
        <v>39.75</v>
      </c>
      <c r="I2" s="51">
        <f>ROUND(Z2*' Demand-Supply Gap'!I$8,2)</f>
        <v>45.81</v>
      </c>
      <c r="J2" s="51">
        <f>ROUND(AA2*' Demand-Supply Gap'!J$8,2)</f>
        <v>39.54</v>
      </c>
      <c r="K2" s="51">
        <f>ROUND(AB2*' Demand-Supply Gap'!K$8,2)</f>
        <v>43.71</v>
      </c>
      <c r="L2" s="51">
        <f>ROUND(AC2*' Demand-Supply Gap'!L$8,2)</f>
        <v>47.95</v>
      </c>
      <c r="M2" s="51">
        <f>ROUND(AD2*' Demand-Supply Gap'!M$8,2)</f>
        <v>52.53</v>
      </c>
      <c r="N2" s="51">
        <f>ROUND(AE2*' Demand-Supply Gap'!N$8,2)</f>
        <v>57.42</v>
      </c>
      <c r="O2" s="51">
        <f>ROUND(AF2*' Demand-Supply Gap'!O$8,2)</f>
        <v>62.52</v>
      </c>
      <c r="P2" s="51">
        <f>ROUND(AG2*' Demand-Supply Gap'!P$8,2)</f>
        <v>68.040000000000006</v>
      </c>
      <c r="Q2" s="51">
        <f>ROUND(AH2*' Demand-Supply Gap'!Q$8,2)</f>
        <v>73.849999999999994</v>
      </c>
      <c r="R2" s="85">
        <f>ROUND(AI2*' Demand-Supply Gap'!R$8,2)</f>
        <v>79.98</v>
      </c>
      <c r="S2" s="51">
        <f>ROUND(AJ2*' Demand-Supply Gap'!S$8,2)</f>
        <v>86.5</v>
      </c>
      <c r="U2" s="90">
        <v>0.44219999999999998</v>
      </c>
      <c r="V2" s="90">
        <v>0.44389999999999996</v>
      </c>
      <c r="W2" s="90">
        <v>0.44311999999999996</v>
      </c>
      <c r="X2" s="90">
        <v>0.44389999999999996</v>
      </c>
      <c r="Y2" s="90">
        <v>0.44429999999999997</v>
      </c>
      <c r="Z2" s="90">
        <v>0.44469999999999998</v>
      </c>
      <c r="AA2" s="90">
        <v>0.4451</v>
      </c>
      <c r="AB2" s="90">
        <v>0.44550000000000001</v>
      </c>
      <c r="AC2" s="90">
        <v>0.44589999999999996</v>
      </c>
      <c r="AD2" s="90">
        <v>0.44629999999999997</v>
      </c>
      <c r="AE2" s="90">
        <v>0.44669999999999999</v>
      </c>
      <c r="AF2" s="90">
        <v>0.4471</v>
      </c>
      <c r="AG2" s="90">
        <v>0.44749999999999995</v>
      </c>
      <c r="AH2" s="90">
        <v>0.44789999999999996</v>
      </c>
      <c r="AI2" s="90">
        <v>0.44829999999999998</v>
      </c>
      <c r="AJ2" s="90">
        <v>0.44869999999999999</v>
      </c>
    </row>
    <row r="3" spans="1:36" s="71" customFormat="1">
      <c r="A3" s="99" t="s">
        <v>32</v>
      </c>
      <c r="B3" s="103" t="s">
        <v>33</v>
      </c>
      <c r="C3" s="69" t="s">
        <v>102</v>
      </c>
      <c r="D3" s="84">
        <f>ROUND(U3*' Demand-Supply Gap'!D$8,2)</f>
        <v>13.47</v>
      </c>
      <c r="E3" s="51">
        <f>ROUND(V3*' Demand-Supply Gap'!E$8,2)</f>
        <v>15.12</v>
      </c>
      <c r="F3" s="51">
        <f>ROUND(W3*' Demand-Supply Gap'!F$8,2)</f>
        <v>16.75</v>
      </c>
      <c r="G3" s="51">
        <f>ROUND(X3*' Demand-Supply Gap'!G$8,2)</f>
        <v>18.57</v>
      </c>
      <c r="H3" s="51">
        <f>ROUND(Y3*' Demand-Supply Gap'!H$8,2)</f>
        <v>20.68</v>
      </c>
      <c r="I3" s="51">
        <f>ROUND(Z3*' Demand-Supply Gap'!I$8,2)</f>
        <v>23.6</v>
      </c>
      <c r="J3" s="51">
        <f>ROUND(AA3*' Demand-Supply Gap'!J$8,2)</f>
        <v>20.170000000000002</v>
      </c>
      <c r="K3" s="51">
        <f>ROUND(AB3*' Demand-Supply Gap'!K$8,2)</f>
        <v>22.08</v>
      </c>
      <c r="L3" s="51">
        <f>ROUND(AC3*' Demand-Supply Gap'!L$8,2)</f>
        <v>23.98</v>
      </c>
      <c r="M3" s="51">
        <f>ROUND(AD3*' Demand-Supply Gap'!M$8,2)</f>
        <v>26</v>
      </c>
      <c r="N3" s="51">
        <f>ROUND(AE3*' Demand-Supply Gap'!N$8,2)</f>
        <v>28.14</v>
      </c>
      <c r="O3" s="51">
        <f>ROUND(AF3*' Demand-Supply Gap'!O$8,2)</f>
        <v>31.73</v>
      </c>
      <c r="P3" s="51">
        <f>ROUND(AG3*' Demand-Supply Gap'!P$8,2)</f>
        <v>32.67</v>
      </c>
      <c r="Q3" s="51">
        <f>ROUND(AH3*' Demand-Supply Gap'!Q$8,2)</f>
        <v>35.090000000000003</v>
      </c>
      <c r="R3" s="85">
        <f>ROUND(AI3*' Demand-Supply Gap'!R$8,2)</f>
        <v>37.61</v>
      </c>
      <c r="S3" s="51">
        <f>ROUND(AJ3*' Demand-Supply Gap'!S$8,2)</f>
        <v>42.18</v>
      </c>
      <c r="U3" s="86">
        <v>0.22889999999999999</v>
      </c>
      <c r="V3" s="86">
        <v>0.2311</v>
      </c>
      <c r="W3" s="86">
        <v>0.23330000000000001</v>
      </c>
      <c r="X3" s="86">
        <v>0.23313</v>
      </c>
      <c r="Y3" s="86">
        <v>0.2311</v>
      </c>
      <c r="Z3" s="86">
        <v>0.22907</v>
      </c>
      <c r="AA3" s="86">
        <v>0.22703999999999999</v>
      </c>
      <c r="AB3" s="86">
        <v>0.22500999999999999</v>
      </c>
      <c r="AC3" s="86">
        <v>0.22298000000000001</v>
      </c>
      <c r="AD3" s="86">
        <v>0.22095000000000001</v>
      </c>
      <c r="AE3" s="86">
        <v>0.21892</v>
      </c>
      <c r="AF3" s="86">
        <v>0.22689000000000001</v>
      </c>
      <c r="AG3" s="86">
        <v>0.21486</v>
      </c>
      <c r="AH3" s="86">
        <v>0.21282999999999999</v>
      </c>
      <c r="AI3" s="86">
        <v>0.21079999999999999</v>
      </c>
      <c r="AJ3" s="86">
        <v>0.21876999999999999</v>
      </c>
    </row>
    <row r="4" spans="1:36" s="71" customFormat="1">
      <c r="A4" s="99" t="s">
        <v>32</v>
      </c>
      <c r="B4" s="103" t="s">
        <v>33</v>
      </c>
      <c r="C4" s="69" t="s">
        <v>103</v>
      </c>
      <c r="D4" s="84">
        <f>ROUND(U4*' Demand-Supply Gap'!D$8,2)</f>
        <v>11.66</v>
      </c>
      <c r="E4" s="51">
        <f>ROUND(V4*' Demand-Supply Gap'!E$8,2)</f>
        <v>13.3</v>
      </c>
      <c r="F4" s="51">
        <f>ROUND(W4*' Demand-Supply Gap'!F$8,2)</f>
        <v>14.96</v>
      </c>
      <c r="G4" s="51">
        <f>ROUND(X4*' Demand-Supply Gap'!G$8,2)</f>
        <v>16.32</v>
      </c>
      <c r="H4" s="51">
        <f>ROUND(Y4*' Demand-Supply Gap'!H$8,2)</f>
        <v>18.600000000000001</v>
      </c>
      <c r="I4" s="51">
        <f>ROUND(Z4*' Demand-Supply Gap'!I$8,2)</f>
        <v>21.73</v>
      </c>
      <c r="J4" s="51">
        <f>ROUND(AA4*' Demand-Supply Gap'!J$8,2)</f>
        <v>19</v>
      </c>
      <c r="K4" s="51">
        <f>ROUND(AB4*' Demand-Supply Gap'!K$8,2)</f>
        <v>21.28</v>
      </c>
      <c r="L4" s="51">
        <f>ROUND(AC4*' Demand-Supply Gap'!L$8,2)</f>
        <v>23.67</v>
      </c>
      <c r="M4" s="51">
        <f>ROUND(AD4*' Demand-Supply Gap'!M$8,2)</f>
        <v>26.23</v>
      </c>
      <c r="N4" s="51">
        <f>ROUND(AE4*' Demand-Supply Gap'!N$8,2)</f>
        <v>29.04</v>
      </c>
      <c r="O4" s="51">
        <f>ROUND(AF4*' Demand-Supply Gap'!O$8,2)</f>
        <v>31.57</v>
      </c>
      <c r="P4" s="51">
        <f>ROUND(AG4*' Demand-Supply Gap'!P$8,2)</f>
        <v>35.26</v>
      </c>
      <c r="Q4" s="51">
        <f>ROUND(AH4*' Demand-Supply Gap'!Q$8,2)</f>
        <v>35.43</v>
      </c>
      <c r="R4" s="85">
        <f>ROUND(AI4*' Demand-Supply Gap'!R$8,2)</f>
        <v>38.85</v>
      </c>
      <c r="S4" s="51">
        <f>ROUND(AJ4*' Demand-Supply Gap'!S$8,2)</f>
        <v>44.51</v>
      </c>
      <c r="T4" s="90"/>
      <c r="U4" s="90">
        <v>0.19819999999999999</v>
      </c>
      <c r="V4" s="90">
        <v>0.20330000000000001</v>
      </c>
      <c r="W4" s="90">
        <v>0.2084</v>
      </c>
      <c r="X4" s="90">
        <v>0.2049</v>
      </c>
      <c r="Y4" s="90">
        <v>0.2079</v>
      </c>
      <c r="Z4" s="90">
        <v>0.2109</v>
      </c>
      <c r="AA4" s="90">
        <v>0.21390000000000001</v>
      </c>
      <c r="AB4" s="90">
        <v>0.21690000000000001</v>
      </c>
      <c r="AC4" s="90">
        <v>0.22009999999999999</v>
      </c>
      <c r="AD4" s="90">
        <v>0.22290000000000001</v>
      </c>
      <c r="AE4" s="90">
        <v>0.22590000000000002</v>
      </c>
      <c r="AF4" s="90">
        <v>0.22574999999999998</v>
      </c>
      <c r="AG4" s="90">
        <v>0.23190000000000002</v>
      </c>
      <c r="AH4" s="90">
        <v>0.21490000000000001</v>
      </c>
      <c r="AI4" s="90">
        <v>0.21774999999999997</v>
      </c>
      <c r="AJ4" s="90">
        <v>0.23090000000000002</v>
      </c>
    </row>
    <row r="5" spans="1:36" s="71" customFormat="1">
      <c r="A5" s="99" t="s">
        <v>32</v>
      </c>
      <c r="B5" s="103" t="s">
        <v>33</v>
      </c>
      <c r="C5" s="69" t="s">
        <v>104</v>
      </c>
      <c r="D5" s="84">
        <f>ROUND(U5*' Demand-Supply Gap'!D$8,2)</f>
        <v>7.69</v>
      </c>
      <c r="E5" s="51">
        <f>ROUND(V5*' Demand-Supply Gap'!E$8,2)</f>
        <v>7.96</v>
      </c>
      <c r="F5" s="51">
        <f>ROUND(W5*' Demand-Supply Gap'!F$8,2)</f>
        <v>8.27</v>
      </c>
      <c r="G5" s="51">
        <f>ROUND(X5*' Demand-Supply Gap'!G$8,2)</f>
        <v>9.4</v>
      </c>
      <c r="H5" s="51">
        <f>ROUND(Y5*' Demand-Supply Gap'!H$8,2)</f>
        <v>10.44</v>
      </c>
      <c r="I5" s="51">
        <f>ROUND(Z5*' Demand-Supply Gap'!I$8,2)</f>
        <v>11.88</v>
      </c>
      <c r="J5" s="51">
        <f>ROUND(AA5*' Demand-Supply Gap'!J$8,2)</f>
        <v>10.119999999999999</v>
      </c>
      <c r="K5" s="51">
        <f>ROUND(AB5*' Demand-Supply Gap'!K$8,2)</f>
        <v>11.05</v>
      </c>
      <c r="L5" s="51">
        <f>ROUND(AC5*' Demand-Supply Gap'!L$8,2)</f>
        <v>11.94</v>
      </c>
      <c r="M5" s="51">
        <f>ROUND(AD5*' Demand-Supply Gap'!M$8,2)</f>
        <v>12.93</v>
      </c>
      <c r="N5" s="51">
        <f>ROUND(AE5*' Demand-Supply Gap'!N$8,2)</f>
        <v>13.94</v>
      </c>
      <c r="O5" s="51">
        <f>ROUND(AF5*' Demand-Supply Gap'!O$8,2)</f>
        <v>14.02</v>
      </c>
      <c r="P5" s="51">
        <f>ROUND(AG5*' Demand-Supply Gap'!P$8,2)</f>
        <v>16.079999999999998</v>
      </c>
      <c r="Q5" s="51">
        <f>ROUND(AH5*' Demand-Supply Gap'!Q$8,2)</f>
        <v>20.5</v>
      </c>
      <c r="R5" s="85">
        <f>ROUND(AI5*' Demand-Supply Gap'!R$8,2)</f>
        <v>21.97</v>
      </c>
      <c r="S5" s="51">
        <f>ROUND(AJ5*' Demand-Supply Gap'!S$8,2)</f>
        <v>19.59</v>
      </c>
      <c r="U5" s="86">
        <f>100%-SUM(U2:U4)</f>
        <v>0.13070000000000004</v>
      </c>
      <c r="V5" s="86">
        <f>100%-SUM(V2:V4)</f>
        <v>0.12170000000000003</v>
      </c>
      <c r="W5" s="86">
        <f t="shared" ref="W5:AJ5" si="0">100%-SUM(W2:W4)</f>
        <v>0.11517999999999995</v>
      </c>
      <c r="X5" s="86">
        <f t="shared" si="0"/>
        <v>0.11807000000000001</v>
      </c>
      <c r="Y5" s="86">
        <f>100%-SUM(Y2:Y4)</f>
        <v>0.11670000000000003</v>
      </c>
      <c r="Z5" s="86">
        <f t="shared" si="0"/>
        <v>0.11533000000000004</v>
      </c>
      <c r="AA5" s="86">
        <f t="shared" si="0"/>
        <v>0.11396000000000006</v>
      </c>
      <c r="AB5" s="86">
        <f t="shared" si="0"/>
        <v>0.11259000000000008</v>
      </c>
      <c r="AC5" s="86">
        <f t="shared" si="0"/>
        <v>0.11102000000000012</v>
      </c>
      <c r="AD5" s="86">
        <f t="shared" si="0"/>
        <v>0.10985</v>
      </c>
      <c r="AE5" s="86">
        <f t="shared" si="0"/>
        <v>0.10848000000000002</v>
      </c>
      <c r="AF5" s="86">
        <f t="shared" si="0"/>
        <v>0.10026000000000002</v>
      </c>
      <c r="AG5" s="86">
        <f t="shared" si="0"/>
        <v>0.10574000000000006</v>
      </c>
      <c r="AH5" s="86">
        <f t="shared" si="0"/>
        <v>0.12437000000000009</v>
      </c>
      <c r="AI5" s="86">
        <f t="shared" si="0"/>
        <v>0.12314999999999998</v>
      </c>
      <c r="AJ5" s="86">
        <f t="shared" si="0"/>
        <v>0.10163</v>
      </c>
    </row>
    <row r="6" spans="1:36" s="71" customFormat="1">
      <c r="A6" s="99" t="s">
        <v>32</v>
      </c>
      <c r="B6" s="103" t="s">
        <v>33</v>
      </c>
      <c r="C6" s="69" t="s">
        <v>105</v>
      </c>
      <c r="D6" s="84">
        <f>SUM(D2:D5)</f>
        <v>58.83</v>
      </c>
      <c r="E6" s="84">
        <f t="shared" ref="E6:S6" si="1">SUM(E2:E5)</f>
        <v>65.419999999999987</v>
      </c>
      <c r="F6" s="84">
        <f t="shared" si="1"/>
        <v>71.790000000000006</v>
      </c>
      <c r="G6" s="84">
        <f t="shared" si="1"/>
        <v>79.650000000000006</v>
      </c>
      <c r="H6" s="84">
        <f t="shared" si="1"/>
        <v>89.47</v>
      </c>
      <c r="I6" s="84">
        <f t="shared" si="1"/>
        <v>103.02</v>
      </c>
      <c r="J6" s="84">
        <f t="shared" si="1"/>
        <v>88.830000000000013</v>
      </c>
      <c r="K6" s="84">
        <f t="shared" si="1"/>
        <v>98.11999999999999</v>
      </c>
      <c r="L6" s="84">
        <f t="shared" si="1"/>
        <v>107.54</v>
      </c>
      <c r="M6" s="84">
        <f t="shared" si="1"/>
        <v>117.69</v>
      </c>
      <c r="N6" s="84">
        <f t="shared" si="1"/>
        <v>128.54</v>
      </c>
      <c r="O6" s="84">
        <f t="shared" si="1"/>
        <v>139.84</v>
      </c>
      <c r="P6" s="84">
        <f t="shared" si="1"/>
        <v>152.05000000000001</v>
      </c>
      <c r="Q6" s="84">
        <f t="shared" si="1"/>
        <v>164.87</v>
      </c>
      <c r="R6" s="84">
        <f t="shared" si="1"/>
        <v>178.41</v>
      </c>
      <c r="S6" s="84">
        <f t="shared" si="1"/>
        <v>192.78</v>
      </c>
      <c r="U6" s="86">
        <f>SUM(U2:U5)</f>
        <v>1</v>
      </c>
      <c r="V6" s="86">
        <f t="shared" ref="V6:AJ6" si="2">SUM(V2:V5)</f>
        <v>1</v>
      </c>
      <c r="W6" s="86">
        <f t="shared" si="2"/>
        <v>1</v>
      </c>
      <c r="X6" s="86">
        <f t="shared" si="2"/>
        <v>1</v>
      </c>
      <c r="Y6" s="86">
        <f t="shared" si="2"/>
        <v>1</v>
      </c>
      <c r="Z6" s="86">
        <f t="shared" si="2"/>
        <v>1</v>
      </c>
      <c r="AA6" s="86">
        <f t="shared" si="2"/>
        <v>1</v>
      </c>
      <c r="AB6" s="86">
        <f t="shared" si="2"/>
        <v>1</v>
      </c>
      <c r="AC6" s="86">
        <f t="shared" si="2"/>
        <v>1</v>
      </c>
      <c r="AD6" s="86">
        <f t="shared" si="2"/>
        <v>1</v>
      </c>
      <c r="AE6" s="86">
        <f t="shared" si="2"/>
        <v>1</v>
      </c>
      <c r="AF6" s="86">
        <f t="shared" si="2"/>
        <v>1</v>
      </c>
      <c r="AG6" s="86">
        <f t="shared" si="2"/>
        <v>1</v>
      </c>
      <c r="AH6" s="86">
        <f t="shared" si="2"/>
        <v>1</v>
      </c>
      <c r="AI6" s="86">
        <f t="shared" si="2"/>
        <v>1</v>
      </c>
      <c r="AJ6" s="86">
        <f t="shared" si="2"/>
        <v>1</v>
      </c>
    </row>
    <row r="7" spans="1:36" s="71" customFormat="1">
      <c r="A7" s="99" t="s">
        <v>32</v>
      </c>
      <c r="B7" s="103" t="s">
        <v>35</v>
      </c>
      <c r="C7" s="69" t="s">
        <v>106</v>
      </c>
      <c r="D7" s="84">
        <f>U7*' Demand-Supply Gap'!D$22</f>
        <v>427.30730423392595</v>
      </c>
      <c r="E7" s="51">
        <f>V7*' Demand-Supply Gap'!E$22</f>
        <v>454.00232897976133</v>
      </c>
      <c r="F7" s="51">
        <f>W7*' Demand-Supply Gap'!F$22</f>
        <v>496.95226954145096</v>
      </c>
      <c r="G7" s="51">
        <f>X7*' Demand-Supply Gap'!G$22</f>
        <v>520.16983689079245</v>
      </c>
      <c r="H7" s="51">
        <f>Y7*' Demand-Supply Gap'!H$22</f>
        <v>547.9707588435225</v>
      </c>
      <c r="I7" s="51">
        <f>Z7*' Demand-Supply Gap'!I$22</f>
        <v>561.62002314574625</v>
      </c>
      <c r="J7" s="51">
        <f>AA7*' Demand-Supply Gap'!J$22</f>
        <v>607.43864087238205</v>
      </c>
      <c r="K7" s="51">
        <f>AB7*' Demand-Supply Gap'!K$22</f>
        <v>662.77569625699687</v>
      </c>
      <c r="L7" s="51">
        <f>AC7*' Demand-Supply Gap'!L$22</f>
        <v>712.57545541173874</v>
      </c>
      <c r="M7" s="51">
        <f>AD7*' Demand-Supply Gap'!M$22</f>
        <v>765.9164572568385</v>
      </c>
      <c r="N7" s="51">
        <f>AE7*' Demand-Supply Gap'!N$22</f>
        <v>819.66038671331</v>
      </c>
      <c r="O7" s="51">
        <f>AF7*' Demand-Supply Gap'!O$22</f>
        <v>878.26469758776659</v>
      </c>
      <c r="P7" s="51">
        <f>AG7*' Demand-Supply Gap'!P$22</f>
        <v>939.18263102604362</v>
      </c>
      <c r="Q7" s="51">
        <f>AH7*' Demand-Supply Gap'!Q$22</f>
        <v>1003.7353384806026</v>
      </c>
      <c r="R7" s="51">
        <f>AI7*' Demand-Supply Gap'!R$22</f>
        <v>1070.3793257355464</v>
      </c>
      <c r="S7" s="51">
        <f>AJ7*' Demand-Supply Gap'!S$22</f>
        <v>1138.5170008265929</v>
      </c>
      <c r="U7" s="135">
        <v>0.3546805668050203</v>
      </c>
      <c r="V7" s="135">
        <v>0.35482498764001608</v>
      </c>
      <c r="W7" s="135">
        <v>0.35505375625694502</v>
      </c>
      <c r="X7" s="135">
        <v>0.3557782970167182</v>
      </c>
      <c r="Y7" s="136">
        <v>0.35737768664367831</v>
      </c>
      <c r="Z7" s="136">
        <v>0.3574032031678453</v>
      </c>
      <c r="AA7" s="136">
        <v>0.35792704673857523</v>
      </c>
      <c r="AB7" s="136">
        <v>0.3584852619101131</v>
      </c>
      <c r="AC7" s="136">
        <v>0.35906576469626317</v>
      </c>
      <c r="AD7" s="136">
        <v>0.35968706442123816</v>
      </c>
      <c r="AE7" s="136">
        <v>0.36024904498996019</v>
      </c>
      <c r="AF7" s="136">
        <v>0.36203923599196813</v>
      </c>
      <c r="AG7" s="136">
        <v>0.36382942699397613</v>
      </c>
      <c r="AH7" s="136">
        <v>0.36561961799598408</v>
      </c>
      <c r="AI7" s="136">
        <v>0.36740980899799203</v>
      </c>
      <c r="AJ7" s="136">
        <v>0.36919999999999997</v>
      </c>
    </row>
    <row r="8" spans="1:36" s="71" customFormat="1">
      <c r="A8" s="99" t="s">
        <v>32</v>
      </c>
      <c r="B8" s="103" t="s">
        <v>35</v>
      </c>
      <c r="C8" s="69" t="s">
        <v>123</v>
      </c>
      <c r="D8" s="84">
        <f>U8*' Demand-Supply Gap'!D$22</f>
        <v>258.36117833104612</v>
      </c>
      <c r="E8" s="51">
        <f>V8*' Demand-Supply Gap'!E$22</f>
        <v>274.58908356943442</v>
      </c>
      <c r="F8" s="51">
        <f>W8*' Demand-Supply Gap'!F$22</f>
        <v>300.26415174137065</v>
      </c>
      <c r="G8" s="51">
        <f>X8*' Demand-Supply Gap'!G$22</f>
        <v>318.69259485553147</v>
      </c>
      <c r="H8" s="51">
        <f>Y8*' Demand-Supply Gap'!H$22</f>
        <v>339.6826516982573</v>
      </c>
      <c r="I8" s="51">
        <f>Z8*' Demand-Supply Gap'!I$22</f>
        <v>345.85354259351027</v>
      </c>
      <c r="J8" s="51">
        <f>AA8*' Demand-Supply Gap'!J$22</f>
        <v>372.56194633196725</v>
      </c>
      <c r="K8" s="51">
        <f>AB8*' Demand-Supply Gap'!K$22</f>
        <v>404.94698883147419</v>
      </c>
      <c r="L8" s="51">
        <f>AC8*' Demand-Supply Gap'!L$22</f>
        <v>433.86307880609638</v>
      </c>
      <c r="M8" s="51">
        <f>AD8*' Demand-Supply Gap'!M$22</f>
        <v>464.99861436167174</v>
      </c>
      <c r="N8" s="51">
        <f>AE8*' Demand-Supply Gap'!N$22</f>
        <v>496.6385975861499</v>
      </c>
      <c r="O8" s="51">
        <f>AF8*' Demand-Supply Gap'!O$22</f>
        <v>532.48647107978502</v>
      </c>
      <c r="P8" s="51">
        <f>AG8*' Demand-Supply Gap'!P$22</f>
        <v>569.77965474260429</v>
      </c>
      <c r="Q8" s="51">
        <f>AH8*' Demand-Supply Gap'!Q$22</f>
        <v>609.32217454039403</v>
      </c>
      <c r="R8" s="51">
        <f>AI8*' Demand-Supply Gap'!R$22</f>
        <v>650.17992786126467</v>
      </c>
      <c r="S8" s="51">
        <f>AJ8*' Demand-Supply Gap'!S$22</f>
        <v>691.99137320012869</v>
      </c>
      <c r="U8" s="79">
        <v>0.21444915231475459</v>
      </c>
      <c r="V8" s="79">
        <v>0.21460477615292414</v>
      </c>
      <c r="W8" s="79">
        <v>0.21452747372187342</v>
      </c>
      <c r="X8" s="79">
        <v>0.21797478559554467</v>
      </c>
      <c r="Y8" s="79">
        <v>0.22153554418325969</v>
      </c>
      <c r="Z8" s="79">
        <v>0.22009394048578915</v>
      </c>
      <c r="AA8" s="79">
        <v>0.2195283411444883</v>
      </c>
      <c r="AB8" s="79">
        <v>0.21902964784434814</v>
      </c>
      <c r="AC8" s="79">
        <v>0.21862299210821193</v>
      </c>
      <c r="AD8" s="79">
        <v>0.21837105728047701</v>
      </c>
      <c r="AE8" s="79">
        <v>0.21827769572099825</v>
      </c>
      <c r="AF8" s="79">
        <v>0.21950215657679861</v>
      </c>
      <c r="AG8" s="79">
        <v>0.22072661743259894</v>
      </c>
      <c r="AH8" s="79">
        <v>0.2219510782883993</v>
      </c>
      <c r="AI8" s="79">
        <v>0.22317553914419966</v>
      </c>
      <c r="AJ8" s="79">
        <v>0.22440000000000002</v>
      </c>
    </row>
    <row r="9" spans="1:36" s="71" customFormat="1">
      <c r="A9" s="99" t="s">
        <v>32</v>
      </c>
      <c r="B9" s="103" t="s">
        <v>35</v>
      </c>
      <c r="C9" s="69" t="s">
        <v>124</v>
      </c>
      <c r="D9" s="84">
        <f>U9*' Demand-Supply Gap'!D$22</f>
        <v>241.58163752817904</v>
      </c>
      <c r="E9" s="51">
        <f>V9*' Demand-Supply Gap'!E$22</f>
        <v>257.02222214886166</v>
      </c>
      <c r="F9" s="51">
        <f>W9*' Demand-Supply Gap'!F$22</f>
        <v>283.42119972276163</v>
      </c>
      <c r="G9" s="51">
        <f>X9*' Demand-Supply Gap'!G$22</f>
        <v>289.19962904813184</v>
      </c>
      <c r="H9" s="51">
        <f>Y9*' Demand-Supply Gap'!H$22</f>
        <v>293.884927257524</v>
      </c>
      <c r="I9" s="51">
        <f>Z9*' Demand-Supply Gap'!I$22</f>
        <v>303.7929978756419</v>
      </c>
      <c r="J9" s="51">
        <f>AA9*' Demand-Supply Gap'!J$22</f>
        <v>329.41749381883335</v>
      </c>
      <c r="K9" s="51">
        <f>AB9*' Demand-Supply Gap'!K$22</f>
        <v>360.04086206313548</v>
      </c>
      <c r="L9" s="51">
        <f>AC9*' Demand-Supply Gap'!L$22</f>
        <v>387.20685432477956</v>
      </c>
      <c r="M9" s="51">
        <f>AD9*' Demand-Supply Gap'!M$22</f>
        <v>415.64751939243143</v>
      </c>
      <c r="N9" s="51">
        <f>AE9*' Demand-Supply Gap'!N$22</f>
        <v>443.48036982313567</v>
      </c>
      <c r="O9" s="51">
        <f>AF9*' Demand-Supply Gap'!O$22</f>
        <v>470.93973309191847</v>
      </c>
      <c r="P9" s="51">
        <f>AG9*' Demand-Supply Gap'!P$22</f>
        <v>499.10620448421571</v>
      </c>
      <c r="Q9" s="51">
        <f>AH9*' Demand-Supply Gap'!Q$22</f>
        <v>528.65036436088883</v>
      </c>
      <c r="R9" s="51">
        <f>AI9*' Demand-Supply Gap'!R$22</f>
        <v>558.7231586042866</v>
      </c>
      <c r="S9" s="51">
        <f>AJ9*' Demand-Supply Gap'!S$22</f>
        <v>588.9944397559027</v>
      </c>
      <c r="U9" s="90">
        <v>0.20052152462451781</v>
      </c>
      <c r="V9" s="90">
        <v>0.20087541621674093</v>
      </c>
      <c r="W9" s="90">
        <v>0.20249381627187191</v>
      </c>
      <c r="X9" s="90">
        <v>0.19780261026979254</v>
      </c>
      <c r="Y9" s="90">
        <v>0.1916670073133066</v>
      </c>
      <c r="Z9" s="90">
        <v>0.19332749201596769</v>
      </c>
      <c r="AA9" s="90">
        <v>0.19410591090692447</v>
      </c>
      <c r="AB9" s="90">
        <v>0.19474060902347617</v>
      </c>
      <c r="AC9" s="90">
        <v>0.19511298654459824</v>
      </c>
      <c r="AD9" s="90">
        <v>0.19519496502227493</v>
      </c>
      <c r="AE9" s="90">
        <v>0.19491411600504602</v>
      </c>
      <c r="AF9" s="90">
        <v>0.19413129280403682</v>
      </c>
      <c r="AG9" s="90">
        <v>0.1933484696030276</v>
      </c>
      <c r="AH9" s="90">
        <v>0.1925656464020184</v>
      </c>
      <c r="AI9" s="90">
        <v>0.1917828232010092</v>
      </c>
      <c r="AJ9" s="90">
        <v>0.191</v>
      </c>
    </row>
    <row r="10" spans="1:36" s="71" customFormat="1">
      <c r="A10" s="99" t="s">
        <v>32</v>
      </c>
      <c r="B10" s="103" t="s">
        <v>35</v>
      </c>
      <c r="C10" s="69" t="s">
        <v>125</v>
      </c>
      <c r="D10" s="84">
        <f>U10*' Demand-Supply Gap'!D$22</f>
        <v>187.42795211028923</v>
      </c>
      <c r="E10" s="51">
        <f>V10*' Demand-Supply Gap'!E$22</f>
        <v>198.18862311657801</v>
      </c>
      <c r="F10" s="51">
        <f>W10*' Demand-Supply Gap'!F$22</f>
        <v>214.49214504214791</v>
      </c>
      <c r="G10" s="51">
        <f>X10*' Demand-Supply Gap'!G$22</f>
        <v>226.00307238544315</v>
      </c>
      <c r="H10" s="51">
        <f>Y10*' Demand-Supply Gap'!H$22</f>
        <v>239.86266550354057</v>
      </c>
      <c r="I10" s="51">
        <f>Z10*' Demand-Supply Gap'!I$22</f>
        <v>244.86767026123536</v>
      </c>
      <c r="J10" s="51">
        <f>AA10*' Demand-Supply Gap'!J$22</f>
        <v>263.15676172536553</v>
      </c>
      <c r="K10" s="51">
        <f>AB10*' Demand-Supply Gap'!K$22</f>
        <v>285.3830302347705</v>
      </c>
      <c r="L10" s="51">
        <f>AC10*' Demand-Supply Gap'!L$22</f>
        <v>305.24093330807295</v>
      </c>
      <c r="M10" s="51">
        <f>AD10*' Demand-Supply Gap'!M$22</f>
        <v>326.63178902340201</v>
      </c>
      <c r="N10" s="51">
        <f>AE10*' Demand-Supply Gap'!N$22</f>
        <v>348.55133298847244</v>
      </c>
      <c r="O10" s="51">
        <f>AF10*' Demand-Supply Gap'!O$22</f>
        <v>369.54313000471745</v>
      </c>
      <c r="P10" s="51">
        <f>AG10*' Demand-Supply Gap'!P$22</f>
        <v>391.01506790173931</v>
      </c>
      <c r="Q10" s="51">
        <f>AH10*' Demand-Supply Gap'!Q$22</f>
        <v>413.48804615446539</v>
      </c>
      <c r="R10" s="51">
        <f>AI10*' Demand-Supply Gap'!R$22</f>
        <v>436.29281953227144</v>
      </c>
      <c r="S10" s="51">
        <f>AJ10*' Demand-Supply Gap'!S$22</f>
        <v>459.16896376782154</v>
      </c>
      <c r="U10" s="136">
        <v>0.15557200083148884</v>
      </c>
      <c r="V10" s="136">
        <v>0.15489408590867923</v>
      </c>
      <c r="W10" s="136">
        <v>0.15324659218297798</v>
      </c>
      <c r="X10" s="135">
        <v>0.15457833674950319</v>
      </c>
      <c r="Y10" s="135">
        <v>0.1564345599220564</v>
      </c>
      <c r="Z10" s="135">
        <v>0.15582864943706221</v>
      </c>
      <c r="AA10" s="135">
        <v>0.15506244781921233</v>
      </c>
      <c r="AB10" s="135">
        <v>0.15435932686756754</v>
      </c>
      <c r="AC10" s="136">
        <v>0.15381047481004598</v>
      </c>
      <c r="AD10" s="136">
        <v>0.15339170248575529</v>
      </c>
      <c r="AE10" s="136">
        <v>0.15319184246852394</v>
      </c>
      <c r="AF10" s="136">
        <v>0.15233347397481917</v>
      </c>
      <c r="AG10" s="136">
        <v>0.15147510548111437</v>
      </c>
      <c r="AH10" s="136">
        <v>0.1506167369874096</v>
      </c>
      <c r="AI10" s="136">
        <v>0.1497583684937048</v>
      </c>
      <c r="AJ10" s="136">
        <v>0.1489</v>
      </c>
    </row>
    <row r="11" spans="1:36" s="71" customFormat="1">
      <c r="A11" s="99" t="s">
        <v>32</v>
      </c>
      <c r="B11" s="103" t="s">
        <v>35</v>
      </c>
      <c r="C11" s="69" t="s">
        <v>126</v>
      </c>
      <c r="D11" s="84">
        <f>U11*' Demand-Supply Gap'!D$22</f>
        <v>90.088538166930007</v>
      </c>
      <c r="E11" s="51">
        <f>V11*' Demand-Supply Gap'!E$22</f>
        <v>95.708331333512589</v>
      </c>
      <c r="F11" s="51">
        <f>W11*' Demand-Supply Gap'!F$22</f>
        <v>104.52383790348837</v>
      </c>
      <c r="G11" s="51">
        <f>X11*' Demand-Supply Gap'!G$22</f>
        <v>107.99660935058887</v>
      </c>
      <c r="H11" s="51">
        <f>Y11*' Demand-Supply Gap'!H$22</f>
        <v>111.90893551791373</v>
      </c>
      <c r="I11" s="51">
        <f>Z11*' Demand-Supply Gap'!I$22</f>
        <v>115.25633612386622</v>
      </c>
      <c r="J11" s="51">
        <f>AA11*' Demand-Supply Gap'!J$22</f>
        <v>124.52697285145179</v>
      </c>
      <c r="K11" s="51">
        <f>AB11*' Demand-Supply Gap'!K$22</f>
        <v>135.67614052826281</v>
      </c>
      <c r="L11" s="51">
        <f>AC11*' Demand-Supply Gap'!L$22</f>
        <v>145.63998355888702</v>
      </c>
      <c r="M11" s="51">
        <f>AD11*' Demand-Supply Gap'!M$22</f>
        <v>156.20234567012969</v>
      </c>
      <c r="N11" s="51">
        <f>AE11*' Demand-Supply Gap'!N$22</f>
        <v>166.92971430416185</v>
      </c>
      <c r="O11" s="51">
        <f>AF11*' Demand-Supply Gap'!O$22</f>
        <v>174.6486082247304</v>
      </c>
      <c r="P11" s="51">
        <f>AG11*' Demand-Supply Gap'!P$22</f>
        <v>182.29815905760509</v>
      </c>
      <c r="Q11" s="51">
        <f>AH11*' Demand-Supply Gap'!Q$22</f>
        <v>190.10353271883127</v>
      </c>
      <c r="R11" s="51">
        <f>AI11*' Demand-Supply Gap'!R$22</f>
        <v>197.73655124463036</v>
      </c>
      <c r="S11" s="51">
        <f>AJ11*' Demand-Supply Gap'!S$22</f>
        <v>205.06874473176717</v>
      </c>
      <c r="U11" s="135">
        <f>1-SUM(U7:U10)</f>
        <v>7.4776755424218577E-2</v>
      </c>
      <c r="V11" s="135">
        <f t="shared" ref="V11:AJ11" si="3">1-SUM(V7:V10)</f>
        <v>7.4800734081639564E-2</v>
      </c>
      <c r="W11" s="135">
        <f t="shared" si="3"/>
        <v>7.4678361566331675E-2</v>
      </c>
      <c r="X11" s="135">
        <f t="shared" si="3"/>
        <v>7.3865970368441447E-2</v>
      </c>
      <c r="Y11" s="135">
        <f t="shared" si="3"/>
        <v>7.2985201937698863E-2</v>
      </c>
      <c r="Z11" s="135">
        <f t="shared" si="3"/>
        <v>7.3346714893335663E-2</v>
      </c>
      <c r="AA11" s="135">
        <f t="shared" si="3"/>
        <v>7.3376253390799673E-2</v>
      </c>
      <c r="AB11" s="135">
        <f t="shared" si="3"/>
        <v>7.3385154354494997E-2</v>
      </c>
      <c r="AC11" s="135">
        <f t="shared" si="3"/>
        <v>7.3387781840880795E-2</v>
      </c>
      <c r="AD11" s="135">
        <f t="shared" si="3"/>
        <v>7.3355210790254644E-2</v>
      </c>
      <c r="AE11" s="135">
        <f t="shared" si="3"/>
        <v>7.3367300815471603E-2</v>
      </c>
      <c r="AF11" s="135">
        <f t="shared" si="3"/>
        <v>7.1993840652377239E-2</v>
      </c>
      <c r="AG11" s="135">
        <f t="shared" si="3"/>
        <v>7.0620380489283097E-2</v>
      </c>
      <c r="AH11" s="135">
        <f t="shared" si="3"/>
        <v>6.924692032618851E-2</v>
      </c>
      <c r="AI11" s="135">
        <f t="shared" si="3"/>
        <v>6.7873460163094257E-2</v>
      </c>
      <c r="AJ11" s="135">
        <f t="shared" si="3"/>
        <v>6.6500000000000004E-2</v>
      </c>
    </row>
    <row r="12" spans="1:36" s="71" customFormat="1">
      <c r="A12" s="99" t="s">
        <v>32</v>
      </c>
      <c r="B12" s="103" t="s">
        <v>35</v>
      </c>
      <c r="C12" s="69" t="s">
        <v>105</v>
      </c>
      <c r="D12" s="84">
        <f>SUM(D7:D11)</f>
        <v>1204.7666103703702</v>
      </c>
      <c r="E12" s="84">
        <f t="shared" ref="E12:S12" si="4">SUM(E7:E11)</f>
        <v>1279.5105891481483</v>
      </c>
      <c r="F12" s="84">
        <f t="shared" si="4"/>
        <v>1399.6536039512196</v>
      </c>
      <c r="G12" s="84">
        <f t="shared" si="4"/>
        <v>1462.0617425304877</v>
      </c>
      <c r="H12" s="84">
        <f t="shared" si="4"/>
        <v>1533.3099388207579</v>
      </c>
      <c r="I12" s="84">
        <f t="shared" si="4"/>
        <v>1571.39057</v>
      </c>
      <c r="J12" s="84">
        <f t="shared" si="4"/>
        <v>1697.1018156</v>
      </c>
      <c r="K12" s="84">
        <f t="shared" si="4"/>
        <v>1848.8227179146397</v>
      </c>
      <c r="L12" s="84">
        <f t="shared" si="4"/>
        <v>1984.5263054095749</v>
      </c>
      <c r="M12" s="84">
        <f t="shared" si="4"/>
        <v>2129.3967257044733</v>
      </c>
      <c r="N12" s="84">
        <f t="shared" si="4"/>
        <v>2275.2604014152298</v>
      </c>
      <c r="O12" s="84">
        <f t="shared" si="4"/>
        <v>2425.8826399889176</v>
      </c>
      <c r="P12" s="84">
        <f t="shared" si="4"/>
        <v>2581.3817172122081</v>
      </c>
      <c r="Q12" s="84">
        <f t="shared" si="4"/>
        <v>2745.2994562551821</v>
      </c>
      <c r="R12" s="84">
        <f t="shared" si="4"/>
        <v>2913.3117829779999</v>
      </c>
      <c r="S12" s="84">
        <f t="shared" si="4"/>
        <v>3083.7405222822131</v>
      </c>
      <c r="U12" s="86">
        <v>1</v>
      </c>
      <c r="V12" s="86">
        <v>1</v>
      </c>
      <c r="W12" s="86">
        <v>1</v>
      </c>
      <c r="X12" s="86">
        <v>1</v>
      </c>
      <c r="Y12" s="86">
        <v>1</v>
      </c>
      <c r="Z12" s="86">
        <v>1</v>
      </c>
      <c r="AA12" s="86">
        <v>1</v>
      </c>
      <c r="AB12" s="86">
        <v>1</v>
      </c>
      <c r="AC12" s="86">
        <v>1</v>
      </c>
      <c r="AD12" s="86">
        <v>1</v>
      </c>
      <c r="AE12" s="86">
        <v>1</v>
      </c>
      <c r="AF12" s="86">
        <v>1</v>
      </c>
      <c r="AG12" s="86">
        <v>1</v>
      </c>
      <c r="AH12" s="86">
        <v>1</v>
      </c>
      <c r="AI12" s="86">
        <v>1</v>
      </c>
      <c r="AJ12" s="86">
        <v>1</v>
      </c>
    </row>
    <row r="13" spans="1:36" s="71" customFormat="1">
      <c r="A13" s="99" t="s">
        <v>32</v>
      </c>
      <c r="B13" s="103" t="s">
        <v>43</v>
      </c>
      <c r="C13" s="99" t="s">
        <v>131</v>
      </c>
      <c r="D13" s="84">
        <f>ROUND(U13*' Demand-Supply Gap'!D$31,2)</f>
        <v>7.15</v>
      </c>
      <c r="E13" s="51">
        <f>ROUND(V13*' Demand-Supply Gap'!E$31,2)</f>
        <v>7.12</v>
      </c>
      <c r="F13" s="51">
        <f>ROUND(W13*' Demand-Supply Gap'!F$31,2)</f>
        <v>7.02</v>
      </c>
      <c r="G13" s="51">
        <f>ROUND(X13*' Demand-Supply Gap'!G$31,2)</f>
        <v>6.6</v>
      </c>
      <c r="H13" s="51">
        <f>ROUND(Y13*' Demand-Supply Gap'!H$31,2)</f>
        <v>7.24</v>
      </c>
      <c r="I13" s="51">
        <f>ROUND(Z13*' Demand-Supply Gap'!I$31,2)</f>
        <v>7.05</v>
      </c>
      <c r="J13" s="51">
        <f>ROUND(AA13*' Demand-Supply Gap'!J$31,2)</f>
        <v>7.12</v>
      </c>
      <c r="K13" s="51">
        <f>ROUND(AB13*' Demand-Supply Gap'!K$31,2)</f>
        <v>7.33</v>
      </c>
      <c r="L13" s="51">
        <f>ROUND(AC13*' Demand-Supply Gap'!L$31,2)</f>
        <v>7.6</v>
      </c>
      <c r="M13" s="51">
        <f>ROUND(AD13*' Demand-Supply Gap'!M$31,2)</f>
        <v>7.98</v>
      </c>
      <c r="N13" s="51">
        <f>ROUND(AE13*' Demand-Supply Gap'!N$31,2)</f>
        <v>8.2100000000000009</v>
      </c>
      <c r="O13" s="51">
        <f>ROUND(AF13*' Demand-Supply Gap'!O$31,2)</f>
        <v>8.4600000000000009</v>
      </c>
      <c r="P13" s="51">
        <f>ROUND(AG13*' Demand-Supply Gap'!P$31,2)</f>
        <v>8.75</v>
      </c>
      <c r="Q13" s="51">
        <f>ROUND(AH13*' Demand-Supply Gap'!Q$31,2)</f>
        <v>9.0500000000000007</v>
      </c>
      <c r="R13" s="51">
        <f>ROUND(AI13*' Demand-Supply Gap'!R$31,2)</f>
        <v>9.3800000000000008</v>
      </c>
      <c r="S13" s="51">
        <f>ROUND(AJ13*' Demand-Supply Gap'!S$31,2)</f>
        <v>9.75</v>
      </c>
      <c r="U13" s="86">
        <v>0.05</v>
      </c>
      <c r="V13" s="86">
        <v>4.8916666666666671E-2</v>
      </c>
      <c r="W13" s="86">
        <v>4.7833333333333339E-2</v>
      </c>
      <c r="X13" s="86">
        <v>4.675E-2</v>
      </c>
      <c r="Y13" s="86">
        <v>4.5666666666666661E-2</v>
      </c>
      <c r="Z13" s="86">
        <v>4.4583333333333329E-2</v>
      </c>
      <c r="AA13" s="86">
        <v>4.3499999999999997E-2</v>
      </c>
      <c r="AB13" s="86">
        <v>4.31111111111111E-2</v>
      </c>
      <c r="AC13" s="86">
        <v>4.2722222222222217E-2</v>
      </c>
      <c r="AD13" s="86">
        <v>4.2333333333333327E-2</v>
      </c>
      <c r="AE13" s="86">
        <v>4.1944444444444437E-2</v>
      </c>
      <c r="AF13" s="86">
        <v>4.1555555555555547E-2</v>
      </c>
      <c r="AG13" s="86">
        <v>4.1166666666666657E-2</v>
      </c>
      <c r="AH13" s="86">
        <v>4.0777777777777774E-2</v>
      </c>
      <c r="AI13" s="86">
        <v>4.0388888888888884E-2</v>
      </c>
      <c r="AJ13" s="86">
        <v>3.9999999999999994E-2</v>
      </c>
    </row>
    <row r="14" spans="1:36" s="71" customFormat="1">
      <c r="A14" s="99" t="s">
        <v>32</v>
      </c>
      <c r="B14" s="103" t="s">
        <v>43</v>
      </c>
      <c r="C14" s="69" t="s">
        <v>127</v>
      </c>
      <c r="D14" s="84">
        <f>ROUND(U14*' Demand-Supply Gap'!D$31,2)</f>
        <v>9.3000000000000007</v>
      </c>
      <c r="E14" s="51">
        <f>ROUND(V14*' Demand-Supply Gap'!E$31,2)</f>
        <v>9.3699999999999992</v>
      </c>
      <c r="F14" s="51">
        <f>ROUND(W14*' Demand-Supply Gap'!F$31,2)</f>
        <v>9.34</v>
      </c>
      <c r="G14" s="51">
        <f>ROUND(X14*' Demand-Supply Gap'!G$31,2)</f>
        <v>8.89</v>
      </c>
      <c r="H14" s="51">
        <f>ROUND(Y14*' Demand-Supply Gap'!H$31,2)</f>
        <v>9.8800000000000008</v>
      </c>
      <c r="I14" s="51">
        <f>ROUND(Z14*' Demand-Supply Gap'!I$31,2)</f>
        <v>9.75</v>
      </c>
      <c r="J14" s="51">
        <f>ROUND(AA14*' Demand-Supply Gap'!J$31,2)</f>
        <v>9.99</v>
      </c>
      <c r="K14" s="51">
        <f>ROUND(AB14*' Demand-Supply Gap'!K$31,2)</f>
        <v>10.25</v>
      </c>
      <c r="L14" s="51">
        <f>ROUND(AC14*' Demand-Supply Gap'!L$31,2)</f>
        <v>10.6</v>
      </c>
      <c r="M14" s="51">
        <f>ROUND(AD14*' Demand-Supply Gap'!M$31,2)</f>
        <v>11.09</v>
      </c>
      <c r="N14" s="51">
        <f>ROUND(AE14*' Demand-Supply Gap'!N$31,2)</f>
        <v>11.37</v>
      </c>
      <c r="O14" s="51">
        <f>ROUND(AF14*' Demand-Supply Gap'!O$31,2)</f>
        <v>11.69</v>
      </c>
      <c r="P14" s="51">
        <f>ROUND(AG14*' Demand-Supply Gap'!P$31,2)</f>
        <v>12.04</v>
      </c>
      <c r="Q14" s="51">
        <f>ROUND(AH14*' Demand-Supply Gap'!Q$31,2)</f>
        <v>12.42</v>
      </c>
      <c r="R14" s="51">
        <f>ROUND(AI14*' Demand-Supply Gap'!R$31,2)</f>
        <v>12.83</v>
      </c>
      <c r="S14" s="51">
        <f>ROUND(AJ14*' Demand-Supply Gap'!S$31,2)</f>
        <v>13.28</v>
      </c>
      <c r="U14" s="86">
        <v>6.5000000000000002E-2</v>
      </c>
      <c r="V14" s="86">
        <v>6.4333333333333326E-2</v>
      </c>
      <c r="W14" s="86">
        <v>6.3666666666666663E-2</v>
      </c>
      <c r="X14" s="86">
        <v>6.3E-2</v>
      </c>
      <c r="Y14" s="86">
        <v>6.2333333333333331E-2</v>
      </c>
      <c r="Z14" s="86">
        <v>6.1666666666666661E-2</v>
      </c>
      <c r="AA14" s="86">
        <v>6.0999999999999992E-2</v>
      </c>
      <c r="AB14" s="86">
        <v>6.0277777777777777E-2</v>
      </c>
      <c r="AC14" s="86">
        <v>5.9555555555555556E-2</v>
      </c>
      <c r="AD14" s="86">
        <v>5.8833333333333335E-2</v>
      </c>
      <c r="AE14" s="86">
        <v>5.8111111111111106E-2</v>
      </c>
      <c r="AF14" s="86">
        <v>5.7388888888888885E-2</v>
      </c>
      <c r="AG14" s="86">
        <v>5.6666666666666664E-2</v>
      </c>
      <c r="AH14" s="86">
        <v>5.5944444444444442E-2</v>
      </c>
      <c r="AI14" s="86">
        <v>5.5222222222222221E-2</v>
      </c>
      <c r="AJ14" s="86">
        <v>5.45E-2</v>
      </c>
    </row>
    <row r="15" spans="1:36" s="71" customFormat="1">
      <c r="A15" s="99" t="s">
        <v>32</v>
      </c>
      <c r="B15" s="103" t="s">
        <v>43</v>
      </c>
      <c r="C15" s="99" t="s">
        <v>132</v>
      </c>
      <c r="D15" s="84">
        <f>ROUND(U15*' Demand-Supply Gap'!D$31,2)</f>
        <v>34.75</v>
      </c>
      <c r="E15" s="51">
        <f>ROUND(V15*' Demand-Supply Gap'!E$31,2)</f>
        <v>35.479999999999997</v>
      </c>
      <c r="F15" s="51">
        <f>ROUND(W15*' Demand-Supply Gap'!F$31,2)</f>
        <v>35.86</v>
      </c>
      <c r="G15" s="51">
        <f>ROUND(X15*' Demand-Supply Gap'!G$31,2)</f>
        <v>34.58</v>
      </c>
      <c r="H15" s="51">
        <f>ROUND(Y15*' Demand-Supply Gap'!H$31,2)</f>
        <v>38.950000000000003</v>
      </c>
      <c r="I15" s="51">
        <f>ROUND(Z15*' Demand-Supply Gap'!I$31,2)</f>
        <v>38.97</v>
      </c>
      <c r="J15" s="51">
        <f>ROUND(AA15*' Demand-Supply Gap'!J$31,2)</f>
        <v>40.479999999999997</v>
      </c>
      <c r="K15" s="51">
        <f>ROUND(AB15*' Demand-Supply Gap'!K$31,2)</f>
        <v>42.12</v>
      </c>
      <c r="L15" s="51">
        <f>ROUND(AC15*' Demand-Supply Gap'!L$31,2)</f>
        <v>44.2</v>
      </c>
      <c r="M15" s="51">
        <f>ROUND(AD15*' Demand-Supply Gap'!M$31,2)</f>
        <v>46.92</v>
      </c>
      <c r="N15" s="51">
        <f>ROUND(AE15*' Demand-Supply Gap'!N$31,2)</f>
        <v>48.8</v>
      </c>
      <c r="O15" s="51">
        <f>ROUND(AF15*' Demand-Supply Gap'!O$31,2)</f>
        <v>50.93</v>
      </c>
      <c r="P15" s="51">
        <f>ROUND(AG15*' Demand-Supply Gap'!P$31,2)</f>
        <v>53.24</v>
      </c>
      <c r="Q15" s="51">
        <f>ROUND(AH15*' Demand-Supply Gap'!Q$31,2)</f>
        <v>55.74</v>
      </c>
      <c r="R15" s="51">
        <f>ROUND(AI15*' Demand-Supply Gap'!R$31,2)</f>
        <v>58.49</v>
      </c>
      <c r="S15" s="51">
        <f>ROUND(AJ15*' Demand-Supply Gap'!S$31,2)</f>
        <v>61.49</v>
      </c>
      <c r="U15" s="86">
        <v>0.24299999999999999</v>
      </c>
      <c r="V15" s="86">
        <v>0.2437</v>
      </c>
      <c r="W15" s="86">
        <v>0.24440000000000001</v>
      </c>
      <c r="X15" s="86">
        <v>0.24509999999999998</v>
      </c>
      <c r="Y15" s="86">
        <v>0.24579999999999999</v>
      </c>
      <c r="Z15" s="86">
        <v>0.2465</v>
      </c>
      <c r="AA15" s="86">
        <v>0.2472</v>
      </c>
      <c r="AB15" s="86">
        <v>0.24776666666666669</v>
      </c>
      <c r="AC15" s="86">
        <v>0.24833333333333335</v>
      </c>
      <c r="AD15" s="86">
        <v>0.24890000000000001</v>
      </c>
      <c r="AE15" s="86">
        <v>0.2494666666666667</v>
      </c>
      <c r="AF15" s="86">
        <v>0.25003333333333333</v>
      </c>
      <c r="AG15" s="86">
        <v>0.25060000000000004</v>
      </c>
      <c r="AH15" s="86">
        <v>0.2511666666666667</v>
      </c>
      <c r="AI15" s="86">
        <v>0.25173333333333336</v>
      </c>
      <c r="AJ15" s="86">
        <v>0.25230000000000002</v>
      </c>
    </row>
    <row r="16" spans="1:36" s="71" customFormat="1">
      <c r="A16" s="99" t="s">
        <v>32</v>
      </c>
      <c r="B16" s="103" t="s">
        <v>43</v>
      </c>
      <c r="C16" s="69" t="s">
        <v>128</v>
      </c>
      <c r="D16" s="84">
        <f>ROUND(U16*' Demand-Supply Gap'!D$31,2)</f>
        <v>32.380000000000003</v>
      </c>
      <c r="E16" s="51">
        <f>ROUND(V16*' Demand-Supply Gap'!E$31,2)</f>
        <v>33.18</v>
      </c>
      <c r="F16" s="51">
        <f>ROUND(W16*' Demand-Supply Gap'!F$31,2)</f>
        <v>33.67</v>
      </c>
      <c r="G16" s="51">
        <f>ROUND(X16*' Demand-Supply Gap'!G$31,2)</f>
        <v>32.58</v>
      </c>
      <c r="H16" s="51">
        <f>ROUND(Y16*' Demand-Supply Gap'!H$31,2)</f>
        <v>36.840000000000003</v>
      </c>
      <c r="I16" s="51">
        <f>ROUND(Z16*' Demand-Supply Gap'!I$31,2)</f>
        <v>36.99</v>
      </c>
      <c r="J16" s="51">
        <f>ROUND(AA16*' Demand-Supply Gap'!J$31,2)</f>
        <v>38.57</v>
      </c>
      <c r="K16" s="51">
        <f>ROUND(AB16*' Demand-Supply Gap'!K$31,2)</f>
        <v>40.18</v>
      </c>
      <c r="L16" s="51">
        <f>ROUND(AC16*' Demand-Supply Gap'!L$31,2)</f>
        <v>42.23</v>
      </c>
      <c r="M16" s="51">
        <f>ROUND(AD16*' Demand-Supply Gap'!M$31,2)</f>
        <v>44.88</v>
      </c>
      <c r="N16" s="51">
        <f>ROUND(AE16*' Demand-Supply Gap'!N$31,2)</f>
        <v>46.75</v>
      </c>
      <c r="O16" s="51">
        <f>ROUND(AF16*' Demand-Supply Gap'!O$31,2)</f>
        <v>48.85</v>
      </c>
      <c r="P16" s="51">
        <f>ROUND(AG16*' Demand-Supply Gap'!P$31,2)</f>
        <v>51.13</v>
      </c>
      <c r="Q16" s="51">
        <f>ROUND(AH16*' Demand-Supply Gap'!Q$31,2)</f>
        <v>53.61</v>
      </c>
      <c r="R16" s="51">
        <f>ROUND(AI16*' Demand-Supply Gap'!R$31,2)</f>
        <v>56.33</v>
      </c>
      <c r="S16" s="51">
        <f>ROUND(AJ16*' Demand-Supply Gap'!S$31,2)</f>
        <v>59.3</v>
      </c>
      <c r="U16" s="79">
        <v>0.22640000000000002</v>
      </c>
      <c r="V16" s="79">
        <v>0.22791666666666668</v>
      </c>
      <c r="W16" s="79">
        <v>0.22943333333333335</v>
      </c>
      <c r="X16" s="79">
        <v>0.23094999999999999</v>
      </c>
      <c r="Y16" s="79">
        <v>0.23246666666666665</v>
      </c>
      <c r="Z16" s="79">
        <v>0.23398333333333332</v>
      </c>
      <c r="AA16" s="79">
        <v>0.23549999999999999</v>
      </c>
      <c r="AB16" s="79">
        <v>0.23636666666666667</v>
      </c>
      <c r="AC16" s="79">
        <v>0.23723333333333332</v>
      </c>
      <c r="AD16" s="79">
        <v>0.23810000000000001</v>
      </c>
      <c r="AE16" s="79">
        <v>0.23896666666666666</v>
      </c>
      <c r="AF16" s="79">
        <v>0.23983333333333334</v>
      </c>
      <c r="AG16" s="79">
        <v>0.2407</v>
      </c>
      <c r="AH16" s="79">
        <v>0.24156666666666668</v>
      </c>
      <c r="AI16" s="79">
        <v>0.24243333333333333</v>
      </c>
      <c r="AJ16" s="79">
        <v>0.24330000000000002</v>
      </c>
    </row>
    <row r="17" spans="1:36" s="71" customFormat="1">
      <c r="A17" s="99" t="s">
        <v>32</v>
      </c>
      <c r="B17" s="103" t="s">
        <v>43</v>
      </c>
      <c r="C17" s="99" t="s">
        <v>133</v>
      </c>
      <c r="D17" s="84">
        <f>ROUND(U17*' Demand-Supply Gap'!D$31,2)</f>
        <v>28.6</v>
      </c>
      <c r="E17" s="51">
        <f>ROUND(V17*' Demand-Supply Gap'!E$31,2)</f>
        <v>29.14</v>
      </c>
      <c r="F17" s="51">
        <f>ROUND(W17*' Demand-Supply Gap'!F$31,2)</f>
        <v>29.4</v>
      </c>
      <c r="G17" s="51">
        <f>ROUND(X17*' Demand-Supply Gap'!G$31,2)</f>
        <v>28.29</v>
      </c>
      <c r="H17" s="51">
        <f>ROUND(Y17*' Demand-Supply Gap'!H$31,2)</f>
        <v>31.8</v>
      </c>
      <c r="I17" s="51">
        <f>ROUND(Z17*' Demand-Supply Gap'!I$31,2)</f>
        <v>31.75</v>
      </c>
      <c r="J17" s="51">
        <f>ROUND(AA17*' Demand-Supply Gap'!J$31,2)</f>
        <v>32.92</v>
      </c>
      <c r="K17" s="51">
        <f>ROUND(AB17*' Demand-Supply Gap'!K$31,2)</f>
        <v>34.270000000000003</v>
      </c>
      <c r="L17" s="51">
        <f>ROUND(AC17*' Demand-Supply Gap'!L$31,2)</f>
        <v>35.97</v>
      </c>
      <c r="M17" s="51">
        <f>ROUND(AD17*' Demand-Supply Gap'!M$31,2)</f>
        <v>38.200000000000003</v>
      </c>
      <c r="N17" s="51">
        <f>ROUND(AE17*' Demand-Supply Gap'!N$31,2)</f>
        <v>39.76</v>
      </c>
      <c r="O17" s="51">
        <f>ROUND(AF17*' Demand-Supply Gap'!O$31,2)</f>
        <v>41.51</v>
      </c>
      <c r="P17" s="51">
        <f>ROUND(AG17*' Demand-Supply Gap'!P$31,2)</f>
        <v>43.41</v>
      </c>
      <c r="Q17" s="51">
        <f>ROUND(AH17*' Demand-Supply Gap'!Q$31,2)</f>
        <v>45.47</v>
      </c>
      <c r="R17" s="51">
        <f>ROUND(AI17*' Demand-Supply Gap'!R$31,2)</f>
        <v>47.74</v>
      </c>
      <c r="S17" s="51">
        <f>ROUND(AJ17*' Demand-Supply Gap'!S$31,2)</f>
        <v>50.21</v>
      </c>
      <c r="U17" s="86">
        <v>0.2</v>
      </c>
      <c r="V17" s="86">
        <v>0.20016666666666669</v>
      </c>
      <c r="W17" s="86">
        <v>0.20033333333333336</v>
      </c>
      <c r="X17" s="86">
        <v>0.20050000000000001</v>
      </c>
      <c r="Y17" s="86">
        <v>0.20066666666666669</v>
      </c>
      <c r="Z17" s="86">
        <v>0.20083333333333336</v>
      </c>
      <c r="AA17" s="86">
        <v>0.20100000000000004</v>
      </c>
      <c r="AB17" s="86">
        <v>0.2015555555555556</v>
      </c>
      <c r="AC17" s="86">
        <v>0.20211111111111113</v>
      </c>
      <c r="AD17" s="86">
        <v>0.20266666666666669</v>
      </c>
      <c r="AE17" s="86">
        <v>0.20322222222222225</v>
      </c>
      <c r="AF17" s="86">
        <v>0.20377777777777781</v>
      </c>
      <c r="AG17" s="86">
        <v>0.20433333333333334</v>
      </c>
      <c r="AH17" s="86">
        <v>0.2048888888888889</v>
      </c>
      <c r="AI17" s="86">
        <v>0.20544444444444446</v>
      </c>
      <c r="AJ17" s="86">
        <v>0.20600000000000002</v>
      </c>
    </row>
    <row r="18" spans="1:36" s="71" customFormat="1">
      <c r="A18" s="99" t="s">
        <v>32</v>
      </c>
      <c r="B18" s="103" t="s">
        <v>43</v>
      </c>
      <c r="C18" s="69" t="s">
        <v>129</v>
      </c>
      <c r="D18" s="84">
        <f>ROUND(U18*' Demand-Supply Gap'!D$31,2)</f>
        <v>10.01</v>
      </c>
      <c r="E18" s="51">
        <f>ROUND(V18*' Demand-Supply Gap'!E$31,2)</f>
        <v>10.199999999999999</v>
      </c>
      <c r="F18" s="51">
        <f>ROUND(W18*' Demand-Supply Gap'!F$31,2)</f>
        <v>10.28</v>
      </c>
      <c r="G18" s="51">
        <f>ROUND(X18*' Demand-Supply Gap'!G$31,2)</f>
        <v>9.89</v>
      </c>
      <c r="H18" s="51">
        <f>ROUND(Y18*' Demand-Supply Gap'!H$31,2)</f>
        <v>11.11</v>
      </c>
      <c r="I18" s="51">
        <f>ROUND(Z18*' Demand-Supply Gap'!I$31,2)</f>
        <v>11.09</v>
      </c>
      <c r="J18" s="51">
        <f>ROUND(AA18*' Demand-Supply Gap'!J$31,2)</f>
        <v>11.5</v>
      </c>
      <c r="K18" s="51">
        <f>ROUND(AB18*' Demand-Supply Gap'!K$31,2)</f>
        <v>12.01</v>
      </c>
      <c r="L18" s="51">
        <f>ROUND(AC18*' Demand-Supply Gap'!L$31,2)</f>
        <v>12.65</v>
      </c>
      <c r="M18" s="51">
        <f>ROUND(AD18*' Demand-Supply Gap'!M$31,2)</f>
        <v>13.48</v>
      </c>
      <c r="N18" s="51">
        <f>ROUND(AE18*' Demand-Supply Gap'!N$31,2)</f>
        <v>14.07</v>
      </c>
      <c r="O18" s="51">
        <f>ROUND(AF18*' Demand-Supply Gap'!O$31,2)</f>
        <v>14.74</v>
      </c>
      <c r="P18" s="51">
        <f>ROUND(AG18*' Demand-Supply Gap'!P$31,2)</f>
        <v>15.47</v>
      </c>
      <c r="Q18" s="51">
        <f>ROUND(AH18*' Demand-Supply Gap'!Q$31,2)</f>
        <v>16.25</v>
      </c>
      <c r="R18" s="51">
        <f>ROUND(AI18*' Demand-Supply Gap'!R$31,2)</f>
        <v>17.12</v>
      </c>
      <c r="S18" s="51">
        <f>ROUND(AJ18*' Demand-Supply Gap'!S$31,2)</f>
        <v>18.059999999999999</v>
      </c>
      <c r="U18" s="86">
        <v>7.0000000000000007E-2</v>
      </c>
      <c r="V18" s="86">
        <v>7.0033333333333336E-2</v>
      </c>
      <c r="W18" s="86">
        <v>7.0066666666666666E-2</v>
      </c>
      <c r="X18" s="86">
        <v>7.0099999999999996E-2</v>
      </c>
      <c r="Y18" s="86">
        <v>7.0133333333333325E-2</v>
      </c>
      <c r="Z18" s="86">
        <v>7.0166666666666655E-2</v>
      </c>
      <c r="AA18" s="86">
        <v>7.0199999999999985E-2</v>
      </c>
      <c r="AB18" s="86">
        <v>7.0633333333333326E-2</v>
      </c>
      <c r="AC18" s="86">
        <v>7.1066666666666653E-2</v>
      </c>
      <c r="AD18" s="86">
        <v>7.1499999999999994E-2</v>
      </c>
      <c r="AE18" s="86">
        <v>7.1933333333333321E-2</v>
      </c>
      <c r="AF18" s="86">
        <v>7.2366666666666662E-2</v>
      </c>
      <c r="AG18" s="86">
        <v>7.279999999999999E-2</v>
      </c>
      <c r="AH18" s="86">
        <v>7.3233333333333331E-2</v>
      </c>
      <c r="AI18" s="86">
        <v>7.3666666666666658E-2</v>
      </c>
      <c r="AJ18" s="86">
        <v>7.4099999999999999E-2</v>
      </c>
    </row>
    <row r="19" spans="1:36" s="71" customFormat="1">
      <c r="A19" s="99" t="s">
        <v>32</v>
      </c>
      <c r="B19" s="103" t="s">
        <v>43</v>
      </c>
      <c r="C19" s="99" t="s">
        <v>134</v>
      </c>
      <c r="D19" s="84">
        <f>ROUND(U19*' Demand-Supply Gap'!D$31,2)</f>
        <v>5.86</v>
      </c>
      <c r="E19" s="51">
        <f>ROUND(V19*' Demand-Supply Gap'!E$31,2)</f>
        <v>5.85</v>
      </c>
      <c r="F19" s="51">
        <f>ROUND(W19*' Demand-Supply Gap'!F$31,2)</f>
        <v>5.77</v>
      </c>
      <c r="G19" s="51">
        <f>ROUND(X19*' Demand-Supply Gap'!G$31,2)</f>
        <v>5.43</v>
      </c>
      <c r="H19" s="51">
        <f>ROUND(Y19*' Demand-Supply Gap'!H$31,2)</f>
        <v>5.97</v>
      </c>
      <c r="I19" s="51">
        <f>ROUND(Z19*' Demand-Supply Gap'!I$31,2)</f>
        <v>5.82</v>
      </c>
      <c r="J19" s="51">
        <f>ROUND(AA19*' Demand-Supply Gap'!J$31,2)</f>
        <v>5.9</v>
      </c>
      <c r="K19" s="51">
        <f>ROUND(AB19*' Demand-Supply Gap'!K$31,2)</f>
        <v>6.03</v>
      </c>
      <c r="L19" s="51">
        <f>ROUND(AC19*' Demand-Supply Gap'!L$31,2)</f>
        <v>6.21</v>
      </c>
      <c r="M19" s="51">
        <f>ROUND(AD19*' Demand-Supply Gap'!M$31,2)</f>
        <v>6.47</v>
      </c>
      <c r="N19" s="51">
        <f>ROUND(AE19*' Demand-Supply Gap'!N$31,2)</f>
        <v>6.61</v>
      </c>
      <c r="O19" s="51">
        <f>ROUND(AF19*' Demand-Supply Gap'!O$31,2)</f>
        <v>6.77</v>
      </c>
      <c r="P19" s="51">
        <f>ROUND(AG19*' Demand-Supply Gap'!P$31,2)</f>
        <v>6.94</v>
      </c>
      <c r="Q19" s="51">
        <f>ROUND(AH19*' Demand-Supply Gap'!Q$31,2)</f>
        <v>7.13</v>
      </c>
      <c r="R19" s="51">
        <f>ROUND(AI19*' Demand-Supply Gap'!R$31,2)</f>
        <v>7.33</v>
      </c>
      <c r="S19" s="51">
        <f>ROUND(AJ19*' Demand-Supply Gap'!S$31,2)</f>
        <v>7.56</v>
      </c>
      <c r="U19" s="90">
        <v>4.1000000000000002E-2</v>
      </c>
      <c r="V19" s="90">
        <v>4.0166666666666663E-2</v>
      </c>
      <c r="W19" s="90">
        <v>3.9333333333333331E-2</v>
      </c>
      <c r="X19" s="90">
        <v>3.85E-2</v>
      </c>
      <c r="Y19" s="90">
        <v>3.7666666666666661E-2</v>
      </c>
      <c r="Z19" s="90">
        <v>3.6833333333333329E-2</v>
      </c>
      <c r="AA19" s="90">
        <v>3.5999999999999997E-2</v>
      </c>
      <c r="AB19" s="90">
        <v>3.5444444444444438E-2</v>
      </c>
      <c r="AC19" s="90">
        <v>3.4888888888888886E-2</v>
      </c>
      <c r="AD19" s="90">
        <v>3.4333333333333327E-2</v>
      </c>
      <c r="AE19" s="90">
        <v>3.3777777777777775E-2</v>
      </c>
      <c r="AF19" s="90">
        <v>3.3222222222222215E-2</v>
      </c>
      <c r="AG19" s="90">
        <v>3.2666666666666663E-2</v>
      </c>
      <c r="AH19" s="90">
        <v>3.2111111111111111E-2</v>
      </c>
      <c r="AI19" s="90">
        <v>3.1555555555555552E-2</v>
      </c>
      <c r="AJ19" s="90">
        <v>3.1E-2</v>
      </c>
    </row>
    <row r="20" spans="1:36" s="71" customFormat="1">
      <c r="A20" s="99" t="s">
        <v>32</v>
      </c>
      <c r="B20" s="103" t="s">
        <v>43</v>
      </c>
      <c r="C20" s="69" t="s">
        <v>130</v>
      </c>
      <c r="D20" s="84">
        <f>ROUND(U20*' Demand-Supply Gap'!D$31,2)</f>
        <v>14.96</v>
      </c>
      <c r="E20" s="51">
        <f>ROUND(V20*' Demand-Supply Gap'!E$31,2)</f>
        <v>15.25</v>
      </c>
      <c r="F20" s="51">
        <f>ROUND(W20*' Demand-Supply Gap'!F$31,2)</f>
        <v>15.4</v>
      </c>
      <c r="G20" s="51">
        <f>ROUND(X20*' Demand-Supply Gap'!G$31,2)</f>
        <v>14.83</v>
      </c>
      <c r="H20" s="51">
        <f>ROUND(Y20*' Demand-Supply Gap'!H$31,2)</f>
        <v>16.68</v>
      </c>
      <c r="I20" s="51">
        <f>ROUND(Z20*' Demand-Supply Gap'!I$31,2)</f>
        <v>16.670000000000002</v>
      </c>
      <c r="J20" s="51">
        <f>ROUND(AA20*' Demand-Supply Gap'!J$31,2)</f>
        <v>17.29</v>
      </c>
      <c r="K20" s="51">
        <f>ROUND(AB20*' Demand-Supply Gap'!K$31,2)</f>
        <v>17.82</v>
      </c>
      <c r="L20" s="51">
        <f>ROUND(AC20*' Demand-Supply Gap'!L$31,2)</f>
        <v>18.53</v>
      </c>
      <c r="M20" s="51">
        <f>ROUND(AD20*' Demand-Supply Gap'!M$31,2)</f>
        <v>19.48</v>
      </c>
      <c r="N20" s="51">
        <f>ROUND(AE20*' Demand-Supply Gap'!N$31,2)</f>
        <v>20.07</v>
      </c>
      <c r="O20" s="51">
        <f>ROUND(AF20*' Demand-Supply Gap'!O$31,2)</f>
        <v>20.74</v>
      </c>
      <c r="P20" s="51">
        <f>ROUND(AG20*' Demand-Supply Gap'!P$31,2)</f>
        <v>21.47</v>
      </c>
      <c r="Q20" s="51">
        <f>ROUND(AH20*' Demand-Supply Gap'!Q$31,2)</f>
        <v>22.26</v>
      </c>
      <c r="R20" s="51">
        <f>ROUND(AI20*' Demand-Supply Gap'!R$31,2)</f>
        <v>23.13</v>
      </c>
      <c r="S20" s="51">
        <f>ROUND(AJ20*' Demand-Supply Gap'!S$31,2)</f>
        <v>24.08</v>
      </c>
      <c r="U20" s="86">
        <f>1-SUM(U13:U19)</f>
        <v>0.10459999999999992</v>
      </c>
      <c r="V20" s="86">
        <f t="shared" ref="V20:AJ20" si="5">1-SUM(V13:V19)</f>
        <v>0.10476666666666667</v>
      </c>
      <c r="W20" s="86">
        <f t="shared" si="5"/>
        <v>0.10493333333333321</v>
      </c>
      <c r="X20" s="86">
        <f t="shared" si="5"/>
        <v>0.10509999999999997</v>
      </c>
      <c r="Y20" s="86">
        <f t="shared" si="5"/>
        <v>0.10526666666666673</v>
      </c>
      <c r="Z20" s="86">
        <f t="shared" si="5"/>
        <v>0.10543333333333327</v>
      </c>
      <c r="AA20" s="86">
        <f t="shared" si="5"/>
        <v>0.10559999999999992</v>
      </c>
      <c r="AB20" s="86">
        <f t="shared" si="5"/>
        <v>0.10484444444444441</v>
      </c>
      <c r="AC20" s="86">
        <f t="shared" si="5"/>
        <v>0.10408888888888901</v>
      </c>
      <c r="AD20" s="86">
        <f t="shared" si="5"/>
        <v>0.10333333333333339</v>
      </c>
      <c r="AE20" s="86">
        <f t="shared" si="5"/>
        <v>0.10257777777777788</v>
      </c>
      <c r="AF20" s="86">
        <f t="shared" si="5"/>
        <v>0.10182222222222204</v>
      </c>
      <c r="AG20" s="86">
        <f t="shared" si="5"/>
        <v>0.10106666666666664</v>
      </c>
      <c r="AH20" s="86">
        <f t="shared" si="5"/>
        <v>0.10031111111111102</v>
      </c>
      <c r="AI20" s="86">
        <f t="shared" si="5"/>
        <v>9.9555555555555619E-2</v>
      </c>
      <c r="AJ20" s="86">
        <f t="shared" si="5"/>
        <v>9.8799999999999888E-2</v>
      </c>
    </row>
    <row r="21" spans="1:36" s="71" customFormat="1">
      <c r="A21" s="99" t="s">
        <v>32</v>
      </c>
      <c r="B21" s="103" t="s">
        <v>43</v>
      </c>
      <c r="C21" s="69" t="s">
        <v>105</v>
      </c>
      <c r="D21" s="84">
        <f>SUM(D13:D20)</f>
        <v>143.01000000000002</v>
      </c>
      <c r="E21" s="84">
        <f t="shared" ref="E21:S21" si="6">SUM(E13:E20)</f>
        <v>145.59</v>
      </c>
      <c r="F21" s="84">
        <f t="shared" si="6"/>
        <v>146.74</v>
      </c>
      <c r="G21" s="84">
        <f t="shared" si="6"/>
        <v>141.09</v>
      </c>
      <c r="H21" s="84">
        <f t="shared" si="6"/>
        <v>158.47</v>
      </c>
      <c r="I21" s="84">
        <f t="shared" si="6"/>
        <v>158.08999999999997</v>
      </c>
      <c r="J21" s="84">
        <f t="shared" si="6"/>
        <v>163.76999999999998</v>
      </c>
      <c r="K21" s="84">
        <f t="shared" si="6"/>
        <v>170.01</v>
      </c>
      <c r="L21" s="84">
        <f t="shared" si="6"/>
        <v>177.99</v>
      </c>
      <c r="M21" s="84">
        <f t="shared" si="6"/>
        <v>188.49999999999997</v>
      </c>
      <c r="N21" s="84">
        <f t="shared" si="6"/>
        <v>195.64</v>
      </c>
      <c r="O21" s="84">
        <f t="shared" si="6"/>
        <v>203.69000000000003</v>
      </c>
      <c r="P21" s="84">
        <f t="shared" si="6"/>
        <v>212.45</v>
      </c>
      <c r="Q21" s="84">
        <f t="shared" si="6"/>
        <v>221.92999999999998</v>
      </c>
      <c r="R21" s="84">
        <f t="shared" si="6"/>
        <v>232.35000000000002</v>
      </c>
      <c r="S21" s="84">
        <f t="shared" si="6"/>
        <v>243.73000000000002</v>
      </c>
      <c r="U21" s="86">
        <f>SUM(U13:U20)</f>
        <v>1</v>
      </c>
      <c r="V21" s="86">
        <f t="shared" ref="V21:AJ21" si="7">SUM(V13:V20)</f>
        <v>1</v>
      </c>
      <c r="W21" s="86">
        <f t="shared" si="7"/>
        <v>1</v>
      </c>
      <c r="X21" s="86">
        <f t="shared" si="7"/>
        <v>1</v>
      </c>
      <c r="Y21" s="86">
        <f t="shared" si="7"/>
        <v>1</v>
      </c>
      <c r="Z21" s="86">
        <f t="shared" si="7"/>
        <v>1</v>
      </c>
      <c r="AA21" s="86">
        <f t="shared" si="7"/>
        <v>1</v>
      </c>
      <c r="AB21" s="86">
        <f t="shared" si="7"/>
        <v>1</v>
      </c>
      <c r="AC21" s="86">
        <f t="shared" si="7"/>
        <v>1</v>
      </c>
      <c r="AD21" s="86">
        <f t="shared" si="7"/>
        <v>1</v>
      </c>
      <c r="AE21" s="86">
        <f t="shared" si="7"/>
        <v>1</v>
      </c>
      <c r="AF21" s="86">
        <f t="shared" si="7"/>
        <v>1</v>
      </c>
      <c r="AG21" s="86">
        <f t="shared" si="7"/>
        <v>1</v>
      </c>
      <c r="AH21" s="86">
        <f t="shared" si="7"/>
        <v>1</v>
      </c>
      <c r="AI21" s="86">
        <f t="shared" si="7"/>
        <v>1</v>
      </c>
      <c r="AJ21" s="86">
        <f t="shared" si="7"/>
        <v>1</v>
      </c>
    </row>
    <row r="22" spans="1:36" s="71" customFormat="1">
      <c r="A22" s="99" t="s">
        <v>32</v>
      </c>
      <c r="B22" s="103" t="s">
        <v>51</v>
      </c>
      <c r="C22" s="69" t="s">
        <v>135</v>
      </c>
      <c r="D22" s="84">
        <f>ROUND(U22*' Demand-Supply Gap'!D$40,2)</f>
        <v>-8.07</v>
      </c>
      <c r="E22" s="51">
        <f>ROUND(V22*' Demand-Supply Gap'!E$40,2)</f>
        <v>-14.72</v>
      </c>
      <c r="F22" s="51">
        <f>ROUND(W22*' Demand-Supply Gap'!F$40,2)</f>
        <v>-22.53</v>
      </c>
      <c r="G22" s="51">
        <f>ROUND(X22*' Demand-Supply Gap'!G$40,2)</f>
        <v>-28.64</v>
      </c>
      <c r="H22" s="51">
        <f>ROUND(Y22*' Demand-Supply Gap'!H$40,2)</f>
        <v>-33.61</v>
      </c>
      <c r="I22" s="51">
        <f>ROUND(Z22*' Demand-Supply Gap'!I$40,2)</f>
        <v>-38.520000000000003</v>
      </c>
      <c r="J22" s="51">
        <f>ROUND(AA22*' Demand-Supply Gap'!J$40,2)</f>
        <v>-40.6</v>
      </c>
      <c r="K22" s="51">
        <f>ROUND(AB22*' Demand-Supply Gap'!K$40,2)</f>
        <v>-42.79</v>
      </c>
      <c r="L22" s="51">
        <f>ROUND(AC22*' Demand-Supply Gap'!L$40,2)</f>
        <v>-45.75</v>
      </c>
      <c r="M22" s="51">
        <f>ROUND(AD22*' Demand-Supply Gap'!M$40,2)</f>
        <v>-49.05</v>
      </c>
      <c r="N22" s="51">
        <f>ROUND(AE22*' Demand-Supply Gap'!N$40,2)</f>
        <v>-52.79</v>
      </c>
      <c r="O22" s="51">
        <f>ROUND(AF22*' Demand-Supply Gap'!O$40,2)</f>
        <v>-56.59</v>
      </c>
      <c r="P22" s="51">
        <f>ROUND(AG22*' Demand-Supply Gap'!P$40,2)</f>
        <v>-60.7</v>
      </c>
      <c r="Q22" s="51">
        <f>ROUND(AH22*' Demand-Supply Gap'!Q$40,2)</f>
        <v>-65.25</v>
      </c>
      <c r="R22" s="51">
        <f>ROUND(AI22*' Demand-Supply Gap'!R$40,2)</f>
        <v>-69.23</v>
      </c>
      <c r="S22" s="51">
        <f>ROUND(AJ22*' Demand-Supply Gap'!S$40,2)</f>
        <v>-73.599999999999994</v>
      </c>
      <c r="U22" s="86">
        <v>0.47000000000000003</v>
      </c>
      <c r="V22" s="86">
        <v>0.46873333333333334</v>
      </c>
      <c r="W22" s="86">
        <v>0.4674666666666667</v>
      </c>
      <c r="X22" s="86">
        <v>0.4662</v>
      </c>
      <c r="Y22" s="86">
        <v>0.46493333333333337</v>
      </c>
      <c r="Z22" s="86">
        <v>0.46366666666666667</v>
      </c>
      <c r="AA22" s="86">
        <v>0.46240000000000003</v>
      </c>
      <c r="AB22" s="86">
        <v>0.46113333333333334</v>
      </c>
      <c r="AC22" s="86">
        <v>0.4598666666666667</v>
      </c>
      <c r="AD22" s="86">
        <v>0.45860000000000001</v>
      </c>
      <c r="AE22" s="86">
        <v>0.45733333333333337</v>
      </c>
      <c r="AF22" s="86">
        <v>0.45606666666666668</v>
      </c>
      <c r="AG22" s="86">
        <v>0.45480000000000004</v>
      </c>
      <c r="AH22" s="86">
        <v>0.4535333333333334</v>
      </c>
      <c r="AI22" s="86">
        <v>0.45226666666666671</v>
      </c>
      <c r="AJ22" s="86">
        <v>0.45100000000000007</v>
      </c>
    </row>
    <row r="23" spans="1:36" s="71" customFormat="1">
      <c r="A23" s="99" t="s">
        <v>32</v>
      </c>
      <c r="B23" s="103" t="s">
        <v>51</v>
      </c>
      <c r="C23" s="69" t="s">
        <v>136</v>
      </c>
      <c r="D23" s="84">
        <f>ROUND(U23*' Demand-Supply Gap'!D$40,2)</f>
        <v>-4.12</v>
      </c>
      <c r="E23" s="51">
        <f>ROUND(V23*' Demand-Supply Gap'!E$40,2)</f>
        <v>-7.57</v>
      </c>
      <c r="F23" s="51">
        <f>ROUND(W23*' Demand-Supply Gap'!F$40,2)</f>
        <v>-11.66</v>
      </c>
      <c r="G23" s="51">
        <f>ROUND(X23*' Demand-Supply Gap'!G$40,2)</f>
        <v>-14.91</v>
      </c>
      <c r="H23" s="51">
        <f>ROUND(Y23*' Demand-Supply Gap'!H$40,2)</f>
        <v>-17.61</v>
      </c>
      <c r="I23" s="51">
        <f>ROUND(Z23*' Demand-Supply Gap'!I$40,2)</f>
        <v>-20.309999999999999</v>
      </c>
      <c r="J23" s="51">
        <f>ROUND(AA23*' Demand-Supply Gap'!J$40,2)</f>
        <v>-21.55</v>
      </c>
      <c r="K23" s="51">
        <f>ROUND(AB23*' Demand-Supply Gap'!K$40,2)</f>
        <v>-22.86</v>
      </c>
      <c r="L23" s="51">
        <f>ROUND(AC23*' Demand-Supply Gap'!L$40,2)</f>
        <v>-24.59</v>
      </c>
      <c r="M23" s="51">
        <f>ROUND(AD23*' Demand-Supply Gap'!M$40,2)</f>
        <v>-26.53</v>
      </c>
      <c r="N23" s="51">
        <f>ROUND(AE23*' Demand-Supply Gap'!N$40,2)</f>
        <v>-28.74</v>
      </c>
      <c r="O23" s="51">
        <f>ROUND(AF23*' Demand-Supply Gap'!O$40,2)</f>
        <v>-31.01</v>
      </c>
      <c r="P23" s="51">
        <f>ROUND(AG23*' Demand-Supply Gap'!P$40,2)</f>
        <v>-33.47</v>
      </c>
      <c r="Q23" s="51">
        <f>ROUND(AH23*' Demand-Supply Gap'!Q$40,2)</f>
        <v>-36.21</v>
      </c>
      <c r="R23" s="51">
        <f>ROUND(AI23*' Demand-Supply Gap'!R$40,2)</f>
        <v>-38.67</v>
      </c>
      <c r="S23" s="51">
        <f>ROUND(AJ23*' Demand-Supply Gap'!S$40,2)</f>
        <v>-41.37</v>
      </c>
      <c r="U23" s="79">
        <v>0.24000000000000005</v>
      </c>
      <c r="V23" s="79">
        <v>0.24090000000000003</v>
      </c>
      <c r="W23" s="79">
        <v>0.24180000000000004</v>
      </c>
      <c r="X23" s="79">
        <v>0.24270000000000003</v>
      </c>
      <c r="Y23" s="79">
        <v>0.24360000000000004</v>
      </c>
      <c r="Z23" s="79">
        <v>0.24450000000000002</v>
      </c>
      <c r="AA23" s="79">
        <v>0.24540000000000003</v>
      </c>
      <c r="AB23" s="79">
        <v>0.24630000000000002</v>
      </c>
      <c r="AC23" s="79">
        <v>0.24720000000000003</v>
      </c>
      <c r="AD23" s="79">
        <v>0.24810000000000001</v>
      </c>
      <c r="AE23" s="79">
        <v>0.24900000000000003</v>
      </c>
      <c r="AF23" s="79">
        <v>0.24990000000000001</v>
      </c>
      <c r="AG23" s="79">
        <v>0.25080000000000002</v>
      </c>
      <c r="AH23" s="79">
        <v>0.25169999999999998</v>
      </c>
      <c r="AI23" s="79">
        <v>0.25259999999999999</v>
      </c>
      <c r="AJ23" s="79">
        <v>0.2535</v>
      </c>
    </row>
    <row r="24" spans="1:36" s="71" customFormat="1">
      <c r="A24" s="99" t="s">
        <v>32</v>
      </c>
      <c r="B24" s="103" t="s">
        <v>51</v>
      </c>
      <c r="C24" s="69" t="s">
        <v>137</v>
      </c>
      <c r="D24" s="84">
        <f>ROUND(U24*' Demand-Supply Gap'!D$40,2)</f>
        <v>-4.9800000000000004</v>
      </c>
      <c r="E24" s="51">
        <f>ROUND(V24*' Demand-Supply Gap'!E$40,2)</f>
        <v>-9.1199999999999992</v>
      </c>
      <c r="F24" s="51">
        <f>ROUND(W24*' Demand-Supply Gap'!F$40,2)</f>
        <v>-14.01</v>
      </c>
      <c r="G24" s="51">
        <f>ROUND(X24*' Demand-Supply Gap'!G$40,2)</f>
        <v>-17.88</v>
      </c>
      <c r="H24" s="51">
        <f>ROUND(Y24*' Demand-Supply Gap'!H$40,2)</f>
        <v>-21.07</v>
      </c>
      <c r="I24" s="51">
        <f>ROUND(Z24*' Demand-Supply Gap'!I$40,2)</f>
        <v>-24.24</v>
      </c>
      <c r="J24" s="51">
        <f>ROUND(AA24*' Demand-Supply Gap'!J$40,2)</f>
        <v>-25.66</v>
      </c>
      <c r="K24" s="51">
        <f>ROUND(AB24*' Demand-Supply Gap'!K$40,2)</f>
        <v>-27.15</v>
      </c>
      <c r="L24" s="51">
        <f>ROUND(AC24*' Demand-Supply Gap'!L$40,2)</f>
        <v>-29.14</v>
      </c>
      <c r="M24" s="51">
        <f>ROUND(AD24*' Demand-Supply Gap'!M$40,2)</f>
        <v>-31.37</v>
      </c>
      <c r="N24" s="51">
        <f>ROUND(AE24*' Demand-Supply Gap'!N$40,2)</f>
        <v>-33.9</v>
      </c>
      <c r="O24" s="51">
        <f>ROUND(AF24*' Demand-Supply Gap'!O$40,2)</f>
        <v>-36.479999999999997</v>
      </c>
      <c r="P24" s="51">
        <f>ROUND(AG24*' Demand-Supply Gap'!P$40,2)</f>
        <v>-39.29</v>
      </c>
      <c r="Q24" s="51">
        <f>ROUND(AH24*' Demand-Supply Gap'!Q$40,2)</f>
        <v>-42.41</v>
      </c>
      <c r="R24" s="51">
        <f>ROUND(AI24*' Demand-Supply Gap'!R$40,2)</f>
        <v>-45.18</v>
      </c>
      <c r="S24" s="51">
        <f>ROUND(AJ24*' Demand-Supply Gap'!S$40,2)</f>
        <v>-48.22</v>
      </c>
      <c r="U24" s="86">
        <f>100%-SUM(U22:U23)</f>
        <v>0.28999999999999992</v>
      </c>
      <c r="V24" s="86">
        <f t="shared" ref="V24:AJ24" si="8">100%-SUM(V22:V23)</f>
        <v>0.29036666666666666</v>
      </c>
      <c r="W24" s="86">
        <f t="shared" si="8"/>
        <v>0.29073333333333329</v>
      </c>
      <c r="X24" s="86">
        <f t="shared" si="8"/>
        <v>0.29109999999999991</v>
      </c>
      <c r="Y24" s="86">
        <f t="shared" si="8"/>
        <v>0.29146666666666654</v>
      </c>
      <c r="Z24" s="86">
        <f t="shared" si="8"/>
        <v>0.29183333333333328</v>
      </c>
      <c r="AA24" s="86">
        <f t="shared" si="8"/>
        <v>0.2921999999999999</v>
      </c>
      <c r="AB24" s="86">
        <f t="shared" si="8"/>
        <v>0.29256666666666664</v>
      </c>
      <c r="AC24" s="86">
        <f t="shared" si="8"/>
        <v>0.29293333333333327</v>
      </c>
      <c r="AD24" s="86">
        <f t="shared" si="8"/>
        <v>0.29330000000000001</v>
      </c>
      <c r="AE24" s="86">
        <f t="shared" si="8"/>
        <v>0.29366666666666663</v>
      </c>
      <c r="AF24" s="86">
        <f t="shared" si="8"/>
        <v>0.29403333333333337</v>
      </c>
      <c r="AG24" s="86">
        <f t="shared" si="8"/>
        <v>0.2944</v>
      </c>
      <c r="AH24" s="86">
        <f t="shared" si="8"/>
        <v>0.29476666666666662</v>
      </c>
      <c r="AI24" s="86">
        <f t="shared" si="8"/>
        <v>0.29513333333333325</v>
      </c>
      <c r="AJ24" s="86">
        <f t="shared" si="8"/>
        <v>0.29549999999999987</v>
      </c>
    </row>
    <row r="25" spans="1:36" s="71" customFormat="1">
      <c r="A25" s="99" t="s">
        <v>32</v>
      </c>
      <c r="B25" s="103" t="s">
        <v>51</v>
      </c>
      <c r="C25" s="69" t="s">
        <v>105</v>
      </c>
      <c r="D25" s="84">
        <f>SUM(D22:D24)</f>
        <v>-17.170000000000002</v>
      </c>
      <c r="E25" s="84">
        <f t="shared" ref="E25:S25" si="9">SUM(E22:E24)</f>
        <v>-31.409999999999997</v>
      </c>
      <c r="F25" s="84">
        <f t="shared" si="9"/>
        <v>-48.199999999999996</v>
      </c>
      <c r="G25" s="84">
        <f t="shared" si="9"/>
        <v>-61.429999999999993</v>
      </c>
      <c r="H25" s="84">
        <f t="shared" si="9"/>
        <v>-72.289999999999992</v>
      </c>
      <c r="I25" s="84">
        <f t="shared" si="9"/>
        <v>-83.07</v>
      </c>
      <c r="J25" s="84">
        <f t="shared" si="9"/>
        <v>-87.81</v>
      </c>
      <c r="K25" s="84">
        <f t="shared" si="9"/>
        <v>-92.800000000000011</v>
      </c>
      <c r="L25" s="84">
        <f t="shared" si="9"/>
        <v>-99.48</v>
      </c>
      <c r="M25" s="84">
        <f t="shared" si="9"/>
        <v>-106.95</v>
      </c>
      <c r="N25" s="84">
        <f t="shared" si="9"/>
        <v>-115.43</v>
      </c>
      <c r="O25" s="84">
        <f t="shared" si="9"/>
        <v>-124.08000000000001</v>
      </c>
      <c r="P25" s="84">
        <f t="shared" si="9"/>
        <v>-133.46</v>
      </c>
      <c r="Q25" s="84">
        <f t="shared" si="9"/>
        <v>-143.87</v>
      </c>
      <c r="R25" s="84">
        <f t="shared" si="9"/>
        <v>-153.08000000000001</v>
      </c>
      <c r="S25" s="84">
        <f t="shared" si="9"/>
        <v>-163.19</v>
      </c>
      <c r="U25" s="86">
        <v>1</v>
      </c>
      <c r="V25" s="86">
        <v>1</v>
      </c>
      <c r="W25" s="86">
        <v>1</v>
      </c>
      <c r="X25" s="86">
        <v>1</v>
      </c>
      <c r="Y25" s="86">
        <v>1</v>
      </c>
      <c r="Z25" s="86">
        <v>1</v>
      </c>
      <c r="AA25" s="86">
        <v>1</v>
      </c>
      <c r="AB25" s="86">
        <v>1</v>
      </c>
      <c r="AC25" s="86">
        <v>1</v>
      </c>
      <c r="AD25" s="86">
        <v>1</v>
      </c>
      <c r="AE25" s="86">
        <v>1</v>
      </c>
      <c r="AF25" s="86">
        <v>1</v>
      </c>
      <c r="AG25" s="86">
        <v>1</v>
      </c>
      <c r="AH25" s="86">
        <v>1</v>
      </c>
      <c r="AI25" s="86">
        <v>1</v>
      </c>
      <c r="AJ25" s="86">
        <v>1</v>
      </c>
    </row>
    <row r="26" spans="1:36" s="71" customFormat="1">
      <c r="A26" s="99" t="s">
        <v>32</v>
      </c>
      <c r="B26" s="103" t="s">
        <v>108</v>
      </c>
      <c r="C26" s="152" t="s">
        <v>163</v>
      </c>
      <c r="D26" s="84" t="e">
        <f>ROUND(U26*' Demand-Supply Gap'!#REF!,2)</f>
        <v>#REF!</v>
      </c>
      <c r="E26" s="84" t="e">
        <f>ROUND(V26*' Demand-Supply Gap'!#REF!,2)</f>
        <v>#REF!</v>
      </c>
      <c r="F26" s="84" t="e">
        <f>ROUND(W26*' Demand-Supply Gap'!#REF!,2)</f>
        <v>#REF!</v>
      </c>
      <c r="G26" s="84" t="e">
        <f>ROUND(X26*' Demand-Supply Gap'!#REF!,2)</f>
        <v>#REF!</v>
      </c>
      <c r="H26" s="84" t="e">
        <f>ROUND(Y26*' Demand-Supply Gap'!#REF!,2)</f>
        <v>#REF!</v>
      </c>
      <c r="I26" s="84" t="e">
        <f>ROUND(Z26*' Demand-Supply Gap'!#REF!,2)</f>
        <v>#REF!</v>
      </c>
      <c r="J26" s="84" t="e">
        <f>ROUND(AA26*' Demand-Supply Gap'!#REF!,2)</f>
        <v>#REF!</v>
      </c>
      <c r="K26" s="84" t="e">
        <f>ROUND(AB26*' Demand-Supply Gap'!#REF!,2)</f>
        <v>#REF!</v>
      </c>
      <c r="L26" s="84" t="e">
        <f>ROUND(AC26*' Demand-Supply Gap'!#REF!,2)</f>
        <v>#REF!</v>
      </c>
      <c r="M26" s="84" t="e">
        <f>ROUND(AD26*' Demand-Supply Gap'!#REF!,2)</f>
        <v>#REF!</v>
      </c>
      <c r="N26" s="84" t="e">
        <f>ROUND(AE26*' Demand-Supply Gap'!#REF!,2)</f>
        <v>#REF!</v>
      </c>
      <c r="O26" s="84" t="e">
        <f>ROUND(AF26*' Demand-Supply Gap'!#REF!,2)</f>
        <v>#REF!</v>
      </c>
      <c r="P26" s="84" t="e">
        <f>ROUND(AG26*' Demand-Supply Gap'!#REF!,2)</f>
        <v>#REF!</v>
      </c>
      <c r="Q26" s="84" t="e">
        <f>ROUND(AH26*' Demand-Supply Gap'!#REF!,2)</f>
        <v>#REF!</v>
      </c>
      <c r="R26" s="84" t="e">
        <f>ROUND(AI26*' Demand-Supply Gap'!#REF!,2)</f>
        <v>#REF!</v>
      </c>
      <c r="S26" s="84" t="e">
        <f>ROUND(AJ26*' Demand-Supply Gap'!#REF!,2)</f>
        <v>#REF!</v>
      </c>
      <c r="T26" s="90"/>
      <c r="U26" s="90">
        <v>0.32200000000000001</v>
      </c>
      <c r="V26" s="90">
        <v>0.32219999999999999</v>
      </c>
      <c r="W26" s="90">
        <v>0.32250000000000001</v>
      </c>
      <c r="X26" s="90">
        <v>0.32269999999999999</v>
      </c>
      <c r="Y26" s="90">
        <v>0.32289999999999996</v>
      </c>
      <c r="Z26" s="90">
        <v>0.3231</v>
      </c>
      <c r="AA26" s="90">
        <v>0.32339999999999997</v>
      </c>
      <c r="AB26" s="90">
        <v>0.3236</v>
      </c>
      <c r="AC26" s="90">
        <v>0.32379999999999998</v>
      </c>
      <c r="AD26" s="90">
        <v>0.32400000000000001</v>
      </c>
      <c r="AE26" s="90">
        <v>0.32429999999999998</v>
      </c>
      <c r="AF26" s="90">
        <v>0.32450000000000001</v>
      </c>
      <c r="AG26" s="90">
        <v>0.32469999999999999</v>
      </c>
      <c r="AH26" s="90">
        <v>0.32489999999999997</v>
      </c>
      <c r="AI26" s="90">
        <v>0.32519999999999999</v>
      </c>
      <c r="AJ26" s="90">
        <v>0.32539999999999997</v>
      </c>
    </row>
    <row r="27" spans="1:36" s="71" customFormat="1">
      <c r="A27" s="99" t="s">
        <v>32</v>
      </c>
      <c r="B27" s="103" t="s">
        <v>108</v>
      </c>
      <c r="C27" s="152" t="s">
        <v>344</v>
      </c>
      <c r="D27" s="84" t="e">
        <f>ROUND(U27*' Demand-Supply Gap'!#REF!,2)</f>
        <v>#REF!</v>
      </c>
      <c r="E27" s="84" t="e">
        <f>ROUND(V27*' Demand-Supply Gap'!#REF!,2)</f>
        <v>#REF!</v>
      </c>
      <c r="F27" s="84" t="e">
        <f>ROUND(W27*' Demand-Supply Gap'!#REF!,2)</f>
        <v>#REF!</v>
      </c>
      <c r="G27" s="84" t="e">
        <f>ROUND(X27*' Demand-Supply Gap'!#REF!,2)</f>
        <v>#REF!</v>
      </c>
      <c r="H27" s="84" t="e">
        <f>ROUND(Y27*' Demand-Supply Gap'!#REF!,2)</f>
        <v>#REF!</v>
      </c>
      <c r="I27" s="84" t="e">
        <f>ROUND(Z27*' Demand-Supply Gap'!#REF!,2)</f>
        <v>#REF!</v>
      </c>
      <c r="J27" s="84" t="e">
        <f>ROUND(AA27*' Demand-Supply Gap'!#REF!,2)</f>
        <v>#REF!</v>
      </c>
      <c r="K27" s="84" t="e">
        <f>ROUND(AB27*' Demand-Supply Gap'!#REF!,2)</f>
        <v>#REF!</v>
      </c>
      <c r="L27" s="84" t="e">
        <f>ROUND(AC27*' Demand-Supply Gap'!#REF!,2)</f>
        <v>#REF!</v>
      </c>
      <c r="M27" s="84" t="e">
        <f>ROUND(AD27*' Demand-Supply Gap'!#REF!,2)</f>
        <v>#REF!</v>
      </c>
      <c r="N27" s="84" t="e">
        <f>ROUND(AE27*' Demand-Supply Gap'!#REF!,2)</f>
        <v>#REF!</v>
      </c>
      <c r="O27" s="84" t="e">
        <f>ROUND(AF27*' Demand-Supply Gap'!#REF!,2)</f>
        <v>#REF!</v>
      </c>
      <c r="P27" s="84" t="e">
        <f>ROUND(AG27*' Demand-Supply Gap'!#REF!,2)</f>
        <v>#REF!</v>
      </c>
      <c r="Q27" s="84" t="e">
        <f>ROUND(AH27*' Demand-Supply Gap'!#REF!,2)</f>
        <v>#REF!</v>
      </c>
      <c r="R27" s="84" t="e">
        <f>ROUND(AI27*' Demand-Supply Gap'!#REF!,2)</f>
        <v>#REF!</v>
      </c>
      <c r="S27" s="84" t="e">
        <f>ROUND(AJ27*' Demand-Supply Gap'!#REF!,2)</f>
        <v>#REF!</v>
      </c>
      <c r="U27" s="86">
        <v>0.26729999999999998</v>
      </c>
      <c r="V27" s="86">
        <v>0.26779999999999998</v>
      </c>
      <c r="W27" s="86">
        <v>0.26840000000000003</v>
      </c>
      <c r="X27" s="86">
        <v>0.26890000000000003</v>
      </c>
      <c r="Y27" s="86">
        <v>0.26940000000000003</v>
      </c>
      <c r="Z27" s="86">
        <v>0.27</v>
      </c>
      <c r="AA27" s="86">
        <v>0.27050000000000002</v>
      </c>
      <c r="AB27" s="86">
        <v>0.27100000000000002</v>
      </c>
      <c r="AC27" s="86">
        <v>0.27160000000000001</v>
      </c>
      <c r="AD27" s="86">
        <v>0.27210000000000001</v>
      </c>
      <c r="AE27" s="86">
        <v>0.27260000000000001</v>
      </c>
      <c r="AF27" s="86">
        <v>0.2732</v>
      </c>
      <c r="AG27" s="86">
        <v>0.2737</v>
      </c>
      <c r="AH27" s="86">
        <v>0.2742</v>
      </c>
      <c r="AI27" s="86">
        <v>0.27479999999999999</v>
      </c>
      <c r="AJ27" s="86">
        <v>0.27529999999999999</v>
      </c>
    </row>
    <row r="28" spans="1:36" s="71" customFormat="1">
      <c r="A28" s="99" t="s">
        <v>32</v>
      </c>
      <c r="B28" s="103" t="s">
        <v>108</v>
      </c>
      <c r="C28" s="152" t="s">
        <v>345</v>
      </c>
      <c r="D28" s="84" t="e">
        <f>ROUND(U28*' Demand-Supply Gap'!#REF!,2)</f>
        <v>#REF!</v>
      </c>
      <c r="E28" s="84" t="e">
        <f>ROUND(V28*' Demand-Supply Gap'!#REF!,2)</f>
        <v>#REF!</v>
      </c>
      <c r="F28" s="84" t="e">
        <f>ROUND(W28*' Demand-Supply Gap'!#REF!,2)</f>
        <v>#REF!</v>
      </c>
      <c r="G28" s="84" t="e">
        <f>ROUND(X28*' Demand-Supply Gap'!#REF!,2)</f>
        <v>#REF!</v>
      </c>
      <c r="H28" s="84" t="e">
        <f>ROUND(Y28*' Demand-Supply Gap'!#REF!,2)</f>
        <v>#REF!</v>
      </c>
      <c r="I28" s="84" t="e">
        <f>ROUND(Z28*' Demand-Supply Gap'!#REF!,2)</f>
        <v>#REF!</v>
      </c>
      <c r="J28" s="84" t="e">
        <f>ROUND(AA28*' Demand-Supply Gap'!#REF!,2)</f>
        <v>#REF!</v>
      </c>
      <c r="K28" s="84" t="e">
        <f>ROUND(AB28*' Demand-Supply Gap'!#REF!,2)</f>
        <v>#REF!</v>
      </c>
      <c r="L28" s="84" t="e">
        <f>ROUND(AC28*' Demand-Supply Gap'!#REF!,2)</f>
        <v>#REF!</v>
      </c>
      <c r="M28" s="84" t="e">
        <f>ROUND(AD28*' Demand-Supply Gap'!#REF!,2)</f>
        <v>#REF!</v>
      </c>
      <c r="N28" s="84" t="e">
        <f>ROUND(AE28*' Demand-Supply Gap'!#REF!,2)</f>
        <v>#REF!</v>
      </c>
      <c r="O28" s="84" t="e">
        <f>ROUND(AF28*' Demand-Supply Gap'!#REF!,2)</f>
        <v>#REF!</v>
      </c>
      <c r="P28" s="84" t="e">
        <f>ROUND(AG28*' Demand-Supply Gap'!#REF!,2)</f>
        <v>#REF!</v>
      </c>
      <c r="Q28" s="84" t="e">
        <f>ROUND(AH28*' Demand-Supply Gap'!#REF!,2)</f>
        <v>#REF!</v>
      </c>
      <c r="R28" s="84" t="e">
        <f>ROUND(AI28*' Demand-Supply Gap'!#REF!,2)</f>
        <v>#REF!</v>
      </c>
      <c r="S28" s="84" t="e">
        <f>ROUND(AJ28*' Demand-Supply Gap'!#REF!,2)</f>
        <v>#REF!</v>
      </c>
      <c r="U28" s="90">
        <v>0.20860000000000004</v>
      </c>
      <c r="V28" s="90">
        <v>0.20950000000000002</v>
      </c>
      <c r="W28" s="90">
        <v>0.21040000000000003</v>
      </c>
      <c r="X28" s="90">
        <v>0.21120000000000003</v>
      </c>
      <c r="Y28" s="90">
        <v>0.21210000000000004</v>
      </c>
      <c r="Z28" s="90">
        <v>0.21300000000000002</v>
      </c>
      <c r="AA28" s="90">
        <v>0.21390000000000003</v>
      </c>
      <c r="AB28" s="90">
        <v>0.21480000000000002</v>
      </c>
      <c r="AC28" s="90">
        <v>0.21560000000000004</v>
      </c>
      <c r="AD28" s="90">
        <v>0.21650000000000003</v>
      </c>
      <c r="AE28" s="90">
        <v>0.21740000000000004</v>
      </c>
      <c r="AF28" s="90">
        <v>0.21830000000000002</v>
      </c>
      <c r="AG28" s="90">
        <v>0.21920000000000003</v>
      </c>
      <c r="AH28" s="90">
        <v>0.22000000000000003</v>
      </c>
      <c r="AI28" s="90">
        <v>0.22090000000000004</v>
      </c>
      <c r="AJ28" s="90">
        <v>0.22180000000000002</v>
      </c>
    </row>
    <row r="29" spans="1:36" s="71" customFormat="1">
      <c r="A29" s="99" t="s">
        <v>32</v>
      </c>
      <c r="B29" s="103" t="s">
        <v>108</v>
      </c>
      <c r="C29" s="152" t="s">
        <v>12</v>
      </c>
      <c r="D29" s="84" t="e">
        <f>ROUND(U29*' Demand-Supply Gap'!#REF!,2)</f>
        <v>#REF!</v>
      </c>
      <c r="E29" s="84" t="e">
        <f>ROUND(V29*' Demand-Supply Gap'!#REF!,2)</f>
        <v>#REF!</v>
      </c>
      <c r="F29" s="84" t="e">
        <f>ROUND(W29*' Demand-Supply Gap'!#REF!,2)</f>
        <v>#REF!</v>
      </c>
      <c r="G29" s="84" t="e">
        <f>ROUND(X29*' Demand-Supply Gap'!#REF!,2)</f>
        <v>#REF!</v>
      </c>
      <c r="H29" s="84" t="e">
        <f>ROUND(Y29*' Demand-Supply Gap'!#REF!,2)</f>
        <v>#REF!</v>
      </c>
      <c r="I29" s="84" t="e">
        <f>ROUND(Z29*' Demand-Supply Gap'!#REF!,2)</f>
        <v>#REF!</v>
      </c>
      <c r="J29" s="84" t="e">
        <f>ROUND(AA29*' Demand-Supply Gap'!#REF!,2)</f>
        <v>#REF!</v>
      </c>
      <c r="K29" s="84" t="e">
        <f>ROUND(AB29*' Demand-Supply Gap'!#REF!,2)</f>
        <v>#REF!</v>
      </c>
      <c r="L29" s="84" t="e">
        <f>ROUND(AC29*' Demand-Supply Gap'!#REF!,2)</f>
        <v>#REF!</v>
      </c>
      <c r="M29" s="84" t="e">
        <f>ROUND(AD29*' Demand-Supply Gap'!#REF!,2)</f>
        <v>#REF!</v>
      </c>
      <c r="N29" s="84" t="e">
        <f>ROUND(AE29*' Demand-Supply Gap'!#REF!,2)</f>
        <v>#REF!</v>
      </c>
      <c r="O29" s="84" t="e">
        <f>ROUND(AF29*' Demand-Supply Gap'!#REF!,2)</f>
        <v>#REF!</v>
      </c>
      <c r="P29" s="84" t="e">
        <f>ROUND(AG29*' Demand-Supply Gap'!#REF!,2)</f>
        <v>#REF!</v>
      </c>
      <c r="Q29" s="84" t="e">
        <f>ROUND(AH29*' Demand-Supply Gap'!#REF!,2)</f>
        <v>#REF!</v>
      </c>
      <c r="R29" s="84" t="e">
        <f>ROUND(AI29*' Demand-Supply Gap'!#REF!,2)</f>
        <v>#REF!</v>
      </c>
      <c r="S29" s="84" t="e">
        <f>ROUND(AJ29*' Demand-Supply Gap'!#REF!,2)</f>
        <v>#REF!</v>
      </c>
      <c r="U29" s="86">
        <f t="shared" ref="U29:AJ29" si="10">ROUND(1-SUM(U26:U28),4)</f>
        <v>0.2021</v>
      </c>
      <c r="V29" s="86">
        <f t="shared" si="10"/>
        <v>0.20050000000000001</v>
      </c>
      <c r="W29" s="86">
        <f t="shared" si="10"/>
        <v>0.19869999999999999</v>
      </c>
      <c r="X29" s="86">
        <f t="shared" si="10"/>
        <v>0.19719999999999999</v>
      </c>
      <c r="Y29" s="86">
        <f t="shared" si="10"/>
        <v>0.1956</v>
      </c>
      <c r="Z29" s="86">
        <f t="shared" si="10"/>
        <v>0.19389999999999999</v>
      </c>
      <c r="AA29" s="86">
        <f t="shared" si="10"/>
        <v>0.19220000000000001</v>
      </c>
      <c r="AB29" s="86">
        <f t="shared" si="10"/>
        <v>0.19059999999999999</v>
      </c>
      <c r="AC29" s="86">
        <f t="shared" si="10"/>
        <v>0.189</v>
      </c>
      <c r="AD29" s="86">
        <f t="shared" si="10"/>
        <v>0.18740000000000001</v>
      </c>
      <c r="AE29" s="86">
        <f t="shared" si="10"/>
        <v>0.1857</v>
      </c>
      <c r="AF29" s="86">
        <f t="shared" si="10"/>
        <v>0.184</v>
      </c>
      <c r="AG29" s="86">
        <f t="shared" si="10"/>
        <v>0.18240000000000001</v>
      </c>
      <c r="AH29" s="86">
        <f t="shared" si="10"/>
        <v>0.18090000000000001</v>
      </c>
      <c r="AI29" s="86">
        <f t="shared" si="10"/>
        <v>0.17910000000000001</v>
      </c>
      <c r="AJ29" s="86">
        <f t="shared" si="10"/>
        <v>0.17749999999999999</v>
      </c>
    </row>
    <row r="30" spans="1:36" s="71" customFormat="1">
      <c r="A30" s="99" t="s">
        <v>32</v>
      </c>
      <c r="B30" s="103" t="s">
        <v>108</v>
      </c>
      <c r="C30" s="152" t="s">
        <v>105</v>
      </c>
      <c r="D30" s="84" t="e">
        <f>SUM(D26:D29)</f>
        <v>#REF!</v>
      </c>
      <c r="E30" s="84" t="e">
        <f t="shared" ref="E30:S30" si="11">SUM(E26:E29)</f>
        <v>#REF!</v>
      </c>
      <c r="F30" s="84" t="e">
        <f t="shared" si="11"/>
        <v>#REF!</v>
      </c>
      <c r="G30" s="84" t="e">
        <f t="shared" si="11"/>
        <v>#REF!</v>
      </c>
      <c r="H30" s="84" t="e">
        <f t="shared" si="11"/>
        <v>#REF!</v>
      </c>
      <c r="I30" s="84" t="e">
        <f t="shared" si="11"/>
        <v>#REF!</v>
      </c>
      <c r="J30" s="84" t="e">
        <f t="shared" si="11"/>
        <v>#REF!</v>
      </c>
      <c r="K30" s="84" t="e">
        <f t="shared" si="11"/>
        <v>#REF!</v>
      </c>
      <c r="L30" s="84" t="e">
        <f t="shared" si="11"/>
        <v>#REF!</v>
      </c>
      <c r="M30" s="84" t="e">
        <f t="shared" si="11"/>
        <v>#REF!</v>
      </c>
      <c r="N30" s="84" t="e">
        <f t="shared" si="11"/>
        <v>#REF!</v>
      </c>
      <c r="O30" s="84" t="e">
        <f t="shared" si="11"/>
        <v>#REF!</v>
      </c>
      <c r="P30" s="84" t="e">
        <f t="shared" si="11"/>
        <v>#REF!</v>
      </c>
      <c r="Q30" s="84" t="e">
        <f t="shared" si="11"/>
        <v>#REF!</v>
      </c>
      <c r="R30" s="84" t="e">
        <f t="shared" si="11"/>
        <v>#REF!</v>
      </c>
      <c r="S30" s="84" t="e">
        <f t="shared" si="11"/>
        <v>#REF!</v>
      </c>
      <c r="U30" s="86">
        <f>SUM(U26:U29)</f>
        <v>1</v>
      </c>
      <c r="V30" s="86">
        <f t="shared" ref="V30:AJ30" si="12">SUM(V26:V29)</f>
        <v>1</v>
      </c>
      <c r="W30" s="86">
        <f t="shared" si="12"/>
        <v>1</v>
      </c>
      <c r="X30" s="86">
        <f t="shared" si="12"/>
        <v>1</v>
      </c>
      <c r="Y30" s="86">
        <f t="shared" si="12"/>
        <v>1</v>
      </c>
      <c r="Z30" s="86">
        <f t="shared" si="12"/>
        <v>1</v>
      </c>
      <c r="AA30" s="86">
        <f t="shared" si="12"/>
        <v>1</v>
      </c>
      <c r="AB30" s="86">
        <f t="shared" si="12"/>
        <v>1</v>
      </c>
      <c r="AC30" s="86">
        <f t="shared" si="12"/>
        <v>1</v>
      </c>
      <c r="AD30" s="86">
        <f t="shared" si="12"/>
        <v>1</v>
      </c>
      <c r="AE30" s="86">
        <f t="shared" si="12"/>
        <v>1</v>
      </c>
      <c r="AF30" s="86">
        <f t="shared" si="12"/>
        <v>1</v>
      </c>
      <c r="AG30" s="86">
        <f t="shared" si="12"/>
        <v>1</v>
      </c>
      <c r="AH30" s="86">
        <f t="shared" si="12"/>
        <v>1</v>
      </c>
      <c r="AI30" s="86">
        <f t="shared" si="12"/>
        <v>1</v>
      </c>
      <c r="AJ30" s="86">
        <f t="shared" si="12"/>
        <v>1</v>
      </c>
    </row>
    <row r="31" spans="1:36" s="71" customFormat="1">
      <c r="A31" s="99" t="s">
        <v>32</v>
      </c>
      <c r="B31" s="103" t="s">
        <v>53</v>
      </c>
      <c r="C31" s="69" t="s">
        <v>168</v>
      </c>
      <c r="D31" s="84">
        <f>ROUND(U31*' Demand-Supply Gap'!D$49,2)</f>
        <v>18.12</v>
      </c>
      <c r="E31" s="51">
        <f>ROUND(V31*' Demand-Supply Gap'!E$49,2)</f>
        <v>18.18</v>
      </c>
      <c r="F31" s="51">
        <f>ROUND(W31*' Demand-Supply Gap'!F$49,2)</f>
        <v>21.06</v>
      </c>
      <c r="G31" s="51">
        <f>ROUND(X31*' Demand-Supply Gap'!G$49,2)</f>
        <v>24.95</v>
      </c>
      <c r="H31" s="51">
        <f>ROUND(Y31*' Demand-Supply Gap'!H$49,2)</f>
        <v>30.02</v>
      </c>
      <c r="I31" s="51">
        <f>ROUND(Z31*' Demand-Supply Gap'!I$49,2)</f>
        <v>23.76</v>
      </c>
      <c r="J31" s="51">
        <f>ROUND(AA31*' Demand-Supply Gap'!J$49,2)</f>
        <v>25.15</v>
      </c>
      <c r="K31" s="51">
        <f>ROUND(AB31*' Demand-Supply Gap'!K$49,2)</f>
        <v>26.61</v>
      </c>
      <c r="L31" s="51">
        <f>ROUND(AC31*' Demand-Supply Gap'!L$49,2)</f>
        <v>28.91</v>
      </c>
      <c r="M31" s="51">
        <f>ROUND(AD31*' Demand-Supply Gap'!M$49,2)</f>
        <v>31.59</v>
      </c>
      <c r="N31" s="51">
        <f>ROUND(AE31*' Demand-Supply Gap'!N$49,2)</f>
        <v>34.64</v>
      </c>
      <c r="O31" s="51">
        <f>ROUND(AF31*' Demand-Supply Gap'!O$49,2)</f>
        <v>38.08</v>
      </c>
      <c r="P31" s="51">
        <f>ROUND(AG31*' Demand-Supply Gap'!P$49,2)</f>
        <v>41.79</v>
      </c>
      <c r="Q31" s="51">
        <f>ROUND(AH31*' Demand-Supply Gap'!Q$49,2)</f>
        <v>45.75</v>
      </c>
      <c r="R31" s="51">
        <f>ROUND(AI31*' Demand-Supply Gap'!R$49,2)</f>
        <v>49.78</v>
      </c>
      <c r="S31" s="51">
        <f>ROUND(AJ31*' Demand-Supply Gap'!S$49,2)</f>
        <v>54.38</v>
      </c>
      <c r="U31" s="79">
        <v>0.25119999999999998</v>
      </c>
      <c r="V31" s="79">
        <v>0.25290000000000001</v>
      </c>
      <c r="W31" s="79">
        <v>0.25459999999999999</v>
      </c>
      <c r="X31" s="79">
        <v>0.2591</v>
      </c>
      <c r="Y31" s="79">
        <v>0.25779999999999997</v>
      </c>
      <c r="Z31" s="79">
        <v>0.25969999999999999</v>
      </c>
      <c r="AA31" s="79">
        <v>0.26205333333333303</v>
      </c>
      <c r="AB31" s="79">
        <v>0.26381619047618998</v>
      </c>
      <c r="AC31" s="79">
        <v>0.26557904761904799</v>
      </c>
      <c r="AD31" s="79">
        <v>0.267341904761905</v>
      </c>
      <c r="AE31" s="79">
        <v>0.26910476190476201</v>
      </c>
      <c r="AF31" s="79">
        <v>0.27086761904761902</v>
      </c>
      <c r="AG31" s="79">
        <v>0.27263047619047603</v>
      </c>
      <c r="AH31" s="79">
        <v>0.27439333333333299</v>
      </c>
      <c r="AI31" s="79">
        <v>0.27615619047619</v>
      </c>
      <c r="AJ31" s="79">
        <v>0.27791904761904801</v>
      </c>
    </row>
    <row r="32" spans="1:36" s="71" customFormat="1">
      <c r="A32" s="99" t="s">
        <v>32</v>
      </c>
      <c r="B32" s="103" t="s">
        <v>53</v>
      </c>
      <c r="C32" s="69" t="s">
        <v>169</v>
      </c>
      <c r="D32" s="84">
        <f>ROUND(U32*' Demand-Supply Gap'!D$49,2)</f>
        <v>19.39</v>
      </c>
      <c r="E32" s="51">
        <f>ROUND(V32*' Demand-Supply Gap'!E$49,2)</f>
        <v>19.27</v>
      </c>
      <c r="F32" s="51">
        <f>ROUND(W32*' Demand-Supply Gap'!F$49,2)</f>
        <v>19.3</v>
      </c>
      <c r="G32" s="51">
        <f>ROUND(X32*' Demand-Supply Gap'!G$49,2)</f>
        <v>22.45</v>
      </c>
      <c r="H32" s="51">
        <f>ROUND(Y32*' Demand-Supply Gap'!H$49,2)</f>
        <v>27.9</v>
      </c>
      <c r="I32" s="51">
        <f>ROUND(Z32*' Demand-Supply Gap'!I$49,2)</f>
        <v>21.2</v>
      </c>
      <c r="J32" s="51">
        <f>ROUND(AA32*' Demand-Supply Gap'!J$49,2)</f>
        <v>20.99</v>
      </c>
      <c r="K32" s="51">
        <f>ROUND(AB32*' Demand-Supply Gap'!K$49,2)</f>
        <v>21.28</v>
      </c>
      <c r="L32" s="51">
        <f>ROUND(AC32*' Demand-Supply Gap'!L$49,2)</f>
        <v>22.12</v>
      </c>
      <c r="M32" s="51">
        <f>ROUND(AD32*' Demand-Supply Gap'!M$49,2)</f>
        <v>23.09</v>
      </c>
      <c r="N32" s="51">
        <f>ROUND(AE32*' Demand-Supply Gap'!N$49,2)</f>
        <v>24.16</v>
      </c>
      <c r="O32" s="51">
        <f>ROUND(AF32*' Demand-Supply Gap'!O$49,2)</f>
        <v>25.3</v>
      </c>
      <c r="P32" s="51">
        <f>ROUND(AG32*' Demand-Supply Gap'!P$49,2)</f>
        <v>26.39</v>
      </c>
      <c r="Q32" s="51">
        <f>ROUND(AH32*' Demand-Supply Gap'!Q$49,2)</f>
        <v>27.42</v>
      </c>
      <c r="R32" s="51">
        <f>ROUND(AI32*' Demand-Supply Gap'!R$49,2)</f>
        <v>28.24</v>
      </c>
      <c r="S32" s="51">
        <f>ROUND(AJ32*' Demand-Supply Gap'!S$49,2)</f>
        <v>29.14</v>
      </c>
      <c r="U32" s="86">
        <v>0.26889999999999997</v>
      </c>
      <c r="V32" s="86">
        <v>0.2681</v>
      </c>
      <c r="W32" s="86">
        <v>0.23330000000000001</v>
      </c>
      <c r="X32" s="86">
        <v>0.23313</v>
      </c>
      <c r="Y32" s="86">
        <v>0.23960000000000001</v>
      </c>
      <c r="Z32" s="86">
        <v>0.23179</v>
      </c>
      <c r="AA32" s="86">
        <v>0.21868133333333301</v>
      </c>
      <c r="AB32" s="86">
        <v>0.21093219047619</v>
      </c>
      <c r="AC32" s="86">
        <v>0.20318304761904801</v>
      </c>
      <c r="AD32" s="86">
        <v>0.195433904761905</v>
      </c>
      <c r="AE32" s="86">
        <v>0.18768476190476199</v>
      </c>
      <c r="AF32" s="86">
        <v>0.17993561904761901</v>
      </c>
      <c r="AG32" s="86">
        <v>0.172186476190476</v>
      </c>
      <c r="AH32" s="86">
        <v>0.16443733333333299</v>
      </c>
      <c r="AI32" s="86">
        <v>0.15668819047619101</v>
      </c>
      <c r="AJ32" s="86">
        <v>0.148939047619048</v>
      </c>
    </row>
    <row r="33" spans="1:36" s="71" customFormat="1">
      <c r="A33" s="99" t="s">
        <v>32</v>
      </c>
      <c r="B33" s="103" t="s">
        <v>53</v>
      </c>
      <c r="C33" s="69" t="s">
        <v>170</v>
      </c>
      <c r="D33" s="51">
        <f>ROUND(U33*' Demand-Supply Gap'!D$49,2)</f>
        <v>14.29</v>
      </c>
      <c r="E33" s="51">
        <f>ROUND(V33*' Demand-Supply Gap'!E$49,2)</f>
        <v>14.55</v>
      </c>
      <c r="F33" s="51">
        <f>ROUND(W33*' Demand-Supply Gap'!F$49,2)</f>
        <v>17.11</v>
      </c>
      <c r="G33" s="51">
        <f>ROUND(X33*' Demand-Supply Gap'!G$49,2)</f>
        <v>19.73</v>
      </c>
      <c r="H33" s="51">
        <f>ROUND(Y33*' Demand-Supply Gap'!H$49,2)</f>
        <v>24.8</v>
      </c>
      <c r="I33" s="51">
        <f>ROUND(Z33*' Demand-Supply Gap'!I$49,2)</f>
        <v>19.309999999999999</v>
      </c>
      <c r="J33" s="51">
        <f>ROUND(AA33*' Demand-Supply Gap'!J$49,2)</f>
        <v>20.68</v>
      </c>
      <c r="K33" s="51">
        <f>ROUND(AB33*' Demand-Supply Gap'!K$49,2)</f>
        <v>22.01</v>
      </c>
      <c r="L33" s="51">
        <f>ROUND(AC33*' Demand-Supply Gap'!L$49,2)</f>
        <v>24.04</v>
      </c>
      <c r="M33" s="51">
        <f>ROUND(AD33*' Demand-Supply Gap'!M$49,2)</f>
        <v>26.42</v>
      </c>
      <c r="N33" s="51">
        <f>ROUND(AE33*' Demand-Supply Gap'!N$49,2)</f>
        <v>29.12</v>
      </c>
      <c r="O33" s="51">
        <f>ROUND(AF33*' Demand-Supply Gap'!O$49,2)</f>
        <v>32.18</v>
      </c>
      <c r="P33" s="51">
        <f>ROUND(AG33*' Demand-Supply Gap'!P$49,2)</f>
        <v>35.5</v>
      </c>
      <c r="Q33" s="51">
        <f>ROUND(AH33*' Demand-Supply Gap'!Q$49,2)</f>
        <v>39.07</v>
      </c>
      <c r="R33" s="51">
        <f>ROUND(AI33*' Demand-Supply Gap'!R$49,2)</f>
        <v>42.72</v>
      </c>
      <c r="S33" s="51">
        <f>ROUND(AJ33*' Demand-Supply Gap'!S$49,2)</f>
        <v>46.9</v>
      </c>
      <c r="U33" s="79">
        <v>0.19820000000000002</v>
      </c>
      <c r="V33" s="79">
        <v>0.20250000000000001</v>
      </c>
      <c r="W33" s="79">
        <v>0.20680000000000001</v>
      </c>
      <c r="X33" s="79">
        <v>0.20490000000000003</v>
      </c>
      <c r="Y33" s="79">
        <v>0.21300000000000002</v>
      </c>
      <c r="Z33" s="79">
        <v>0.21110000000000001</v>
      </c>
      <c r="AA33" s="79">
        <v>0.21549333333333301</v>
      </c>
      <c r="AB33" s="79">
        <v>0.21818190476190502</v>
      </c>
      <c r="AC33" s="79">
        <v>0.22087047619047601</v>
      </c>
      <c r="AD33" s="79">
        <v>0.22355904761904802</v>
      </c>
      <c r="AE33" s="79">
        <v>0.226247619047619</v>
      </c>
      <c r="AF33" s="79">
        <v>0.22893619047619004</v>
      </c>
      <c r="AG33" s="79">
        <v>0.23162476190476203</v>
      </c>
      <c r="AH33" s="79">
        <v>0.23431333333333301</v>
      </c>
      <c r="AI33" s="79">
        <v>0.237001904761905</v>
      </c>
      <c r="AJ33" s="79">
        <v>0.23969047619047604</v>
      </c>
    </row>
    <row r="34" spans="1:36" s="71" customFormat="1">
      <c r="A34" s="99" t="s">
        <v>32</v>
      </c>
      <c r="B34" s="103" t="s">
        <v>53</v>
      </c>
      <c r="C34" s="69" t="s">
        <v>171</v>
      </c>
      <c r="D34" s="51">
        <f>ROUND(U34*' Demand-Supply Gap'!D$49,2)</f>
        <v>20.32</v>
      </c>
      <c r="E34" s="51">
        <f>ROUND(V34*' Demand-Supply Gap'!E$49,2)</f>
        <v>19.87</v>
      </c>
      <c r="F34" s="51">
        <f>ROUND(W34*' Demand-Supply Gap'!F$49,2)</f>
        <v>25.25</v>
      </c>
      <c r="G34" s="51">
        <f>ROUND(X34*' Demand-Supply Gap'!G$49,2)</f>
        <v>29.16</v>
      </c>
      <c r="H34" s="51">
        <f>ROUND(Y34*' Demand-Supply Gap'!H$49,2)</f>
        <v>33.72</v>
      </c>
      <c r="I34" s="51">
        <f>ROUND(Z34*' Demand-Supply Gap'!I$49,2)</f>
        <v>27.21</v>
      </c>
      <c r="J34" s="51">
        <f>ROUND(AA34*' Demand-Supply Gap'!J$49,2)</f>
        <v>29.16</v>
      </c>
      <c r="K34" s="51">
        <f>ROUND(AB34*' Demand-Supply Gap'!K$49,2)</f>
        <v>30.98</v>
      </c>
      <c r="L34" s="51">
        <f>ROUND(AC34*' Demand-Supply Gap'!L$49,2)</f>
        <v>33.78</v>
      </c>
      <c r="M34" s="51">
        <f>ROUND(AD34*' Demand-Supply Gap'!M$49,2)</f>
        <v>37.06</v>
      </c>
      <c r="N34" s="51">
        <f>ROUND(AE34*' Demand-Supply Gap'!N$49,2)</f>
        <v>40.799999999999997</v>
      </c>
      <c r="O34" s="51">
        <f>ROUND(AF34*' Demand-Supply Gap'!O$49,2)</f>
        <v>45.02</v>
      </c>
      <c r="P34" s="51">
        <f>ROUND(AG34*' Demand-Supply Gap'!P$49,2)</f>
        <v>49.59</v>
      </c>
      <c r="Q34" s="51">
        <f>ROUND(AH34*' Demand-Supply Gap'!Q$49,2)</f>
        <v>54.5</v>
      </c>
      <c r="R34" s="51">
        <f>ROUND(AI34*' Demand-Supply Gap'!R$49,2)</f>
        <v>59.51</v>
      </c>
      <c r="S34" s="51">
        <f>ROUND(AJ34*' Demand-Supply Gap'!S$49,2)</f>
        <v>65.25</v>
      </c>
      <c r="U34" s="86">
        <f>100%-SUM(U31:U33)</f>
        <v>0.28169999999999995</v>
      </c>
      <c r="V34" s="86">
        <f t="shared" ref="V34:AA34" si="13">100%-SUM(V31:V33)</f>
        <v>0.27649999999999997</v>
      </c>
      <c r="W34" s="86">
        <f t="shared" si="13"/>
        <v>0.30530000000000002</v>
      </c>
      <c r="X34" s="86">
        <f t="shared" si="13"/>
        <v>0.30286999999999997</v>
      </c>
      <c r="Y34" s="86">
        <f t="shared" si="13"/>
        <v>0.28960000000000008</v>
      </c>
      <c r="Z34" s="86">
        <f t="shared" si="13"/>
        <v>0.29740999999999995</v>
      </c>
      <c r="AA34" s="86">
        <f t="shared" si="13"/>
        <v>0.30377200000000093</v>
      </c>
      <c r="AB34" s="86">
        <f t="shared" ref="AB34:AJ34" si="14">100%-SUM(AB31:AB33)</f>
        <v>0.30706971428571506</v>
      </c>
      <c r="AC34" s="86">
        <f t="shared" si="14"/>
        <v>0.31036742857142796</v>
      </c>
      <c r="AD34" s="86">
        <f t="shared" si="14"/>
        <v>0.31366514285714198</v>
      </c>
      <c r="AE34" s="86">
        <f t="shared" si="14"/>
        <v>0.31696285714285699</v>
      </c>
      <c r="AF34" s="86">
        <f t="shared" si="14"/>
        <v>0.32026057142857189</v>
      </c>
      <c r="AG34" s="86">
        <f t="shared" si="14"/>
        <v>0.32355828571428591</v>
      </c>
      <c r="AH34" s="86">
        <f t="shared" si="14"/>
        <v>0.32685600000000103</v>
      </c>
      <c r="AI34" s="86">
        <f t="shared" si="14"/>
        <v>0.33015371428571405</v>
      </c>
      <c r="AJ34" s="86">
        <f t="shared" si="14"/>
        <v>0.33345142857142795</v>
      </c>
    </row>
    <row r="35" spans="1:36" s="71" customFormat="1">
      <c r="A35" s="99" t="s">
        <v>32</v>
      </c>
      <c r="B35" s="103" t="s">
        <v>53</v>
      </c>
      <c r="C35" s="100" t="s">
        <v>105</v>
      </c>
      <c r="D35" s="51">
        <f>SUM(D31:D34)</f>
        <v>72.12</v>
      </c>
      <c r="E35" s="51">
        <f t="shared" ref="E35:S35" si="15">SUM(E31:E34)</f>
        <v>71.87</v>
      </c>
      <c r="F35" s="51">
        <f t="shared" si="15"/>
        <v>82.72</v>
      </c>
      <c r="G35" s="51">
        <f t="shared" si="15"/>
        <v>96.289999999999992</v>
      </c>
      <c r="H35" s="51">
        <f t="shared" si="15"/>
        <v>116.44</v>
      </c>
      <c r="I35" s="51">
        <f t="shared" si="15"/>
        <v>91.47999999999999</v>
      </c>
      <c r="J35" s="51">
        <f t="shared" si="15"/>
        <v>95.97999999999999</v>
      </c>
      <c r="K35" s="51">
        <f t="shared" si="15"/>
        <v>100.88000000000001</v>
      </c>
      <c r="L35" s="51">
        <f t="shared" si="15"/>
        <v>108.85</v>
      </c>
      <c r="M35" s="51">
        <f t="shared" si="15"/>
        <v>118.16</v>
      </c>
      <c r="N35" s="51">
        <f t="shared" si="15"/>
        <v>128.72</v>
      </c>
      <c r="O35" s="51">
        <f t="shared" si="15"/>
        <v>140.58000000000001</v>
      </c>
      <c r="P35" s="51">
        <f t="shared" si="15"/>
        <v>153.27000000000001</v>
      </c>
      <c r="Q35" s="51">
        <f t="shared" si="15"/>
        <v>166.74</v>
      </c>
      <c r="R35" s="51">
        <f t="shared" si="15"/>
        <v>180.25</v>
      </c>
      <c r="S35" s="51">
        <f t="shared" si="15"/>
        <v>195.67000000000002</v>
      </c>
      <c r="U35" s="86">
        <v>1</v>
      </c>
      <c r="V35" s="86">
        <v>1</v>
      </c>
      <c r="W35" s="86">
        <v>1</v>
      </c>
      <c r="X35" s="86">
        <v>1</v>
      </c>
      <c r="Y35" s="86">
        <v>1</v>
      </c>
      <c r="Z35" s="86">
        <v>1</v>
      </c>
      <c r="AA35" s="86">
        <v>1</v>
      </c>
      <c r="AB35" s="86">
        <v>1</v>
      </c>
      <c r="AC35" s="86">
        <v>1</v>
      </c>
      <c r="AD35" s="86">
        <v>1</v>
      </c>
      <c r="AE35" s="86">
        <v>1</v>
      </c>
      <c r="AF35" s="86">
        <v>1</v>
      </c>
      <c r="AG35" s="86">
        <v>1</v>
      </c>
      <c r="AH35" s="86">
        <v>1</v>
      </c>
      <c r="AI35" s="86">
        <v>1</v>
      </c>
      <c r="AJ35" s="86">
        <v>1</v>
      </c>
    </row>
    <row r="36" spans="1:36" s="71" customFormat="1" ht="13.5" customHeight="1">
      <c r="A36" s="99" t="s">
        <v>32</v>
      </c>
      <c r="B36" s="103" t="s">
        <v>17</v>
      </c>
      <c r="C36" s="101" t="s">
        <v>175</v>
      </c>
      <c r="D36" s="51" t="e">
        <f>ROUND(U36*' Demand-Supply Gap'!#REF!,2)</f>
        <v>#REF!</v>
      </c>
      <c r="E36" s="51" t="e">
        <f>ROUND(V36*' Demand-Supply Gap'!#REF!,2)</f>
        <v>#REF!</v>
      </c>
      <c r="F36" s="51" t="e">
        <f>ROUND(W36*' Demand-Supply Gap'!#REF!,2)</f>
        <v>#REF!</v>
      </c>
      <c r="G36" s="51" t="e">
        <f>ROUND(X36*' Demand-Supply Gap'!#REF!,2)</f>
        <v>#REF!</v>
      </c>
      <c r="H36" s="51" t="e">
        <f>ROUND(Y36*' Demand-Supply Gap'!#REF!,2)</f>
        <v>#REF!</v>
      </c>
      <c r="I36" s="51" t="e">
        <f>ROUND(Z36*' Demand-Supply Gap'!#REF!,2)</f>
        <v>#REF!</v>
      </c>
      <c r="J36" s="51" t="e">
        <f>ROUND(AA36*' Demand-Supply Gap'!#REF!,2)</f>
        <v>#REF!</v>
      </c>
      <c r="K36" s="51" t="e">
        <f>ROUND(AB36*' Demand-Supply Gap'!#REF!,2)</f>
        <v>#REF!</v>
      </c>
      <c r="L36" s="51" t="e">
        <f>ROUND(AC36*' Demand-Supply Gap'!#REF!,2)</f>
        <v>#REF!</v>
      </c>
      <c r="M36" s="51" t="e">
        <f>ROUND(AD36*' Demand-Supply Gap'!#REF!,2)</f>
        <v>#REF!</v>
      </c>
      <c r="N36" s="51" t="e">
        <f>ROUND(AE36*' Demand-Supply Gap'!#REF!,2)</f>
        <v>#REF!</v>
      </c>
      <c r="O36" s="51" t="e">
        <f>ROUND(AF36*' Demand-Supply Gap'!#REF!,2)</f>
        <v>#REF!</v>
      </c>
      <c r="P36" s="51" t="e">
        <f>ROUND(AG36*' Demand-Supply Gap'!#REF!,2)</f>
        <v>#REF!</v>
      </c>
      <c r="Q36" s="51" t="e">
        <f>ROUND(AH36*' Demand-Supply Gap'!#REF!,2)</f>
        <v>#REF!</v>
      </c>
      <c r="R36" s="51" t="e">
        <f>ROUND(AI36*' Demand-Supply Gap'!#REF!,2)</f>
        <v>#REF!</v>
      </c>
      <c r="S36" s="51" t="e">
        <f>ROUND(AJ36*' Demand-Supply Gap'!#REF!,2)</f>
        <v>#REF!</v>
      </c>
      <c r="U36" s="89">
        <v>0.12340000000000007</v>
      </c>
      <c r="V36" s="89">
        <v>0.11900000000000011</v>
      </c>
      <c r="W36" s="89">
        <v>0.11680000000000001</v>
      </c>
      <c r="X36" s="89">
        <v>0.10590000000000011</v>
      </c>
      <c r="Y36" s="89">
        <v>0.10160000000000013</v>
      </c>
      <c r="Z36" s="89">
        <v>0.11169999999999991</v>
      </c>
      <c r="AA36" s="89">
        <v>0.11639314128246991</v>
      </c>
      <c r="AB36" s="89">
        <v>0.11900605735976244</v>
      </c>
      <c r="AC36" s="89">
        <v>0.11744613157913841</v>
      </c>
      <c r="AD36" s="89">
        <v>0.11386305467887936</v>
      </c>
      <c r="AE36" s="89">
        <v>0.11010651321009401</v>
      </c>
      <c r="AF36" s="89">
        <v>0.1096452105680752</v>
      </c>
      <c r="AG36" s="89">
        <v>0.10918390792605641</v>
      </c>
      <c r="AH36" s="89">
        <v>0.1087226052840376</v>
      </c>
      <c r="AI36" s="89">
        <v>0.1082613026420188</v>
      </c>
      <c r="AJ36" s="89">
        <v>0.10780000000000001</v>
      </c>
    </row>
    <row r="37" spans="1:36" s="71" customFormat="1">
      <c r="A37" s="99" t="s">
        <v>32</v>
      </c>
      <c r="B37" s="103" t="s">
        <v>17</v>
      </c>
      <c r="C37" s="88" t="s">
        <v>141</v>
      </c>
      <c r="D37" s="51" t="e">
        <f>ROUND(U37*' Demand-Supply Gap'!#REF!,2)</f>
        <v>#REF!</v>
      </c>
      <c r="E37" s="51" t="e">
        <f>ROUND(V37*' Demand-Supply Gap'!#REF!,2)</f>
        <v>#REF!</v>
      </c>
      <c r="F37" s="51" t="e">
        <f>ROUND(W37*' Demand-Supply Gap'!#REF!,2)</f>
        <v>#REF!</v>
      </c>
      <c r="G37" s="51" t="e">
        <f>ROUND(X37*' Demand-Supply Gap'!#REF!,2)</f>
        <v>#REF!</v>
      </c>
      <c r="H37" s="51" t="e">
        <f>ROUND(Y37*' Demand-Supply Gap'!#REF!,2)</f>
        <v>#REF!</v>
      </c>
      <c r="I37" s="51" t="e">
        <f>ROUND(Z37*' Demand-Supply Gap'!#REF!,2)</f>
        <v>#REF!</v>
      </c>
      <c r="J37" s="51" t="e">
        <f>ROUND(AA37*' Demand-Supply Gap'!#REF!,2)</f>
        <v>#REF!</v>
      </c>
      <c r="K37" s="51" t="e">
        <f>ROUND(AB37*' Demand-Supply Gap'!#REF!,2)</f>
        <v>#REF!</v>
      </c>
      <c r="L37" s="51" t="e">
        <f>ROUND(AC37*' Demand-Supply Gap'!#REF!,2)</f>
        <v>#REF!</v>
      </c>
      <c r="M37" s="51" t="e">
        <f>ROUND(AD37*' Demand-Supply Gap'!#REF!,2)</f>
        <v>#REF!</v>
      </c>
      <c r="N37" s="51" t="e">
        <f>ROUND(AE37*' Demand-Supply Gap'!#REF!,2)</f>
        <v>#REF!</v>
      </c>
      <c r="O37" s="51" t="e">
        <f>ROUND(AF37*' Demand-Supply Gap'!#REF!,2)</f>
        <v>#REF!</v>
      </c>
      <c r="P37" s="51" t="e">
        <f>ROUND(AG37*' Demand-Supply Gap'!#REF!,2)</f>
        <v>#REF!</v>
      </c>
      <c r="Q37" s="51" t="e">
        <f>ROUND(AH37*' Demand-Supply Gap'!#REF!,2)</f>
        <v>#REF!</v>
      </c>
      <c r="R37" s="51" t="e">
        <f>ROUND(AI37*' Demand-Supply Gap'!#REF!,2)</f>
        <v>#REF!</v>
      </c>
      <c r="S37" s="51" t="e">
        <f>ROUND(AJ37*' Demand-Supply Gap'!#REF!,2)</f>
        <v>#REF!</v>
      </c>
      <c r="U37" s="90">
        <v>0.1169</v>
      </c>
      <c r="V37" s="90">
        <v>0.121</v>
      </c>
      <c r="W37" s="90">
        <v>0.12269999999999999</v>
      </c>
      <c r="X37" s="90">
        <v>0.12499999999999999</v>
      </c>
      <c r="Y37" s="90">
        <v>0.12610000000000002</v>
      </c>
      <c r="Z37" s="90">
        <v>0.12910000000000002</v>
      </c>
      <c r="AA37" s="90">
        <v>0.12120685871753011</v>
      </c>
      <c r="AB37" s="90">
        <v>0.12289394264023752</v>
      </c>
      <c r="AC37" s="90">
        <v>0.1246038684208615</v>
      </c>
      <c r="AD37" s="90">
        <v>0.12633694532112055</v>
      </c>
      <c r="AE37" s="90">
        <v>0.12809348678990598</v>
      </c>
      <c r="AF37" s="90">
        <v>0.12891478943192478</v>
      </c>
      <c r="AG37" s="90">
        <v>0.1297360920739436</v>
      </c>
      <c r="AH37" s="90">
        <v>0.13055739471596239</v>
      </c>
      <c r="AI37" s="90">
        <v>0.13137869735798119</v>
      </c>
      <c r="AJ37" s="90">
        <v>0.13219999999999998</v>
      </c>
    </row>
    <row r="38" spans="1:36" s="71" customFormat="1">
      <c r="A38" s="99" t="s">
        <v>32</v>
      </c>
      <c r="B38" s="103" t="s">
        <v>17</v>
      </c>
      <c r="C38" s="88" t="s">
        <v>142</v>
      </c>
      <c r="D38" s="51" t="e">
        <f>ROUND(U38*' Demand-Supply Gap'!#REF!,2)</f>
        <v>#REF!</v>
      </c>
      <c r="E38" s="51" t="e">
        <f>ROUND(V38*' Demand-Supply Gap'!#REF!,2)</f>
        <v>#REF!</v>
      </c>
      <c r="F38" s="51" t="e">
        <f>ROUND(W38*' Demand-Supply Gap'!#REF!,2)</f>
        <v>#REF!</v>
      </c>
      <c r="G38" s="51" t="e">
        <f>ROUND(X38*' Demand-Supply Gap'!#REF!,2)</f>
        <v>#REF!</v>
      </c>
      <c r="H38" s="51" t="e">
        <f>ROUND(Y38*' Demand-Supply Gap'!#REF!,2)</f>
        <v>#REF!</v>
      </c>
      <c r="I38" s="51" t="e">
        <f>ROUND(Z38*' Demand-Supply Gap'!#REF!,2)</f>
        <v>#REF!</v>
      </c>
      <c r="J38" s="51" t="e">
        <f>ROUND(AA38*' Demand-Supply Gap'!#REF!,2)</f>
        <v>#REF!</v>
      </c>
      <c r="K38" s="51" t="e">
        <f>ROUND(AB38*' Demand-Supply Gap'!#REF!,2)</f>
        <v>#REF!</v>
      </c>
      <c r="L38" s="51" t="e">
        <f>ROUND(AC38*' Demand-Supply Gap'!#REF!,2)</f>
        <v>#REF!</v>
      </c>
      <c r="M38" s="51" t="e">
        <f>ROUND(AD38*' Demand-Supply Gap'!#REF!,2)</f>
        <v>#REF!</v>
      </c>
      <c r="N38" s="51" t="e">
        <f>ROUND(AE38*' Demand-Supply Gap'!#REF!,2)</f>
        <v>#REF!</v>
      </c>
      <c r="O38" s="51" t="e">
        <f>ROUND(AF38*' Demand-Supply Gap'!#REF!,2)</f>
        <v>#REF!</v>
      </c>
      <c r="P38" s="51" t="e">
        <f>ROUND(AG38*' Demand-Supply Gap'!#REF!,2)</f>
        <v>#REF!</v>
      </c>
      <c r="Q38" s="51" t="e">
        <f>ROUND(AH38*' Demand-Supply Gap'!#REF!,2)</f>
        <v>#REF!</v>
      </c>
      <c r="R38" s="51" t="e">
        <f>ROUND(AI38*' Demand-Supply Gap'!#REF!,2)</f>
        <v>#REF!</v>
      </c>
      <c r="S38" s="51" t="e">
        <f>ROUND(AJ38*' Demand-Supply Gap'!#REF!,2)</f>
        <v>#REF!</v>
      </c>
      <c r="U38" s="91">
        <v>0.1484</v>
      </c>
      <c r="V38" s="91">
        <v>0.14929999999999999</v>
      </c>
      <c r="W38" s="91">
        <v>0.1502</v>
      </c>
      <c r="X38" s="91">
        <v>0.14849999999999999</v>
      </c>
      <c r="Y38" s="91">
        <v>0.14349999999999999</v>
      </c>
      <c r="Z38" s="91">
        <v>0.14910000000000001</v>
      </c>
      <c r="AA38" s="91">
        <v>0.1502</v>
      </c>
      <c r="AB38" s="91">
        <v>0.1464</v>
      </c>
      <c r="AC38" s="91">
        <v>0.14480000000000001</v>
      </c>
      <c r="AD38" s="91">
        <v>0.14419999999999999</v>
      </c>
      <c r="AE38" s="91">
        <v>0.14369999999999999</v>
      </c>
      <c r="AF38" s="91">
        <v>0.14296</v>
      </c>
      <c r="AG38" s="91">
        <v>0.14221999999999999</v>
      </c>
      <c r="AH38" s="91">
        <v>0.14147999999999999</v>
      </c>
      <c r="AI38" s="91">
        <v>0.14074</v>
      </c>
      <c r="AJ38" s="91">
        <v>0.14000000000000001</v>
      </c>
    </row>
    <row r="39" spans="1:36" s="71" customFormat="1">
      <c r="A39" s="99" t="s">
        <v>32</v>
      </c>
      <c r="B39" s="103" t="s">
        <v>17</v>
      </c>
      <c r="C39" s="88" t="s">
        <v>143</v>
      </c>
      <c r="D39" s="51" t="e">
        <f>ROUND(U39*' Demand-Supply Gap'!#REF!,2)</f>
        <v>#REF!</v>
      </c>
      <c r="E39" s="51" t="e">
        <f>ROUND(V39*' Demand-Supply Gap'!#REF!,2)</f>
        <v>#REF!</v>
      </c>
      <c r="F39" s="51" t="e">
        <f>ROUND(W39*' Demand-Supply Gap'!#REF!,2)</f>
        <v>#REF!</v>
      </c>
      <c r="G39" s="51" t="e">
        <f>ROUND(X39*' Demand-Supply Gap'!#REF!,2)</f>
        <v>#REF!</v>
      </c>
      <c r="H39" s="51" t="e">
        <f>ROUND(Y39*' Demand-Supply Gap'!#REF!,2)</f>
        <v>#REF!</v>
      </c>
      <c r="I39" s="51" t="e">
        <f>ROUND(Z39*' Demand-Supply Gap'!#REF!,2)</f>
        <v>#REF!</v>
      </c>
      <c r="J39" s="51" t="e">
        <f>ROUND(AA39*' Demand-Supply Gap'!#REF!,2)</f>
        <v>#REF!</v>
      </c>
      <c r="K39" s="51" t="e">
        <f>ROUND(AB39*' Demand-Supply Gap'!#REF!,2)</f>
        <v>#REF!</v>
      </c>
      <c r="L39" s="51" t="e">
        <f>ROUND(AC39*' Demand-Supply Gap'!#REF!,2)</f>
        <v>#REF!</v>
      </c>
      <c r="M39" s="51" t="e">
        <f>ROUND(AD39*' Demand-Supply Gap'!#REF!,2)</f>
        <v>#REF!</v>
      </c>
      <c r="N39" s="51" t="e">
        <f>ROUND(AE39*' Demand-Supply Gap'!#REF!,2)</f>
        <v>#REF!</v>
      </c>
      <c r="O39" s="51" t="e">
        <f>ROUND(AF39*' Demand-Supply Gap'!#REF!,2)</f>
        <v>#REF!</v>
      </c>
      <c r="P39" s="51" t="e">
        <f>ROUND(AG39*' Demand-Supply Gap'!#REF!,2)</f>
        <v>#REF!</v>
      </c>
      <c r="Q39" s="51" t="e">
        <f>ROUND(AH39*' Demand-Supply Gap'!#REF!,2)</f>
        <v>#REF!</v>
      </c>
      <c r="R39" s="51" t="e">
        <f>ROUND(AI39*' Demand-Supply Gap'!#REF!,2)</f>
        <v>#REF!</v>
      </c>
      <c r="S39" s="51" t="e">
        <f>ROUND(AJ39*' Demand-Supply Gap'!#REF!,2)</f>
        <v>#REF!</v>
      </c>
      <c r="U39" s="91">
        <v>0.29239999999999999</v>
      </c>
      <c r="V39" s="91">
        <v>0.29020000000000001</v>
      </c>
      <c r="W39" s="91">
        <v>0.29430000000000001</v>
      </c>
      <c r="X39" s="91">
        <v>0.29609999999999997</v>
      </c>
      <c r="Y39" s="91">
        <v>0.29949999999999999</v>
      </c>
      <c r="Z39" s="91">
        <v>0.28549999999999998</v>
      </c>
      <c r="AA39" s="91">
        <v>0.28149999999999997</v>
      </c>
      <c r="AB39" s="91">
        <v>0.28239999999999998</v>
      </c>
      <c r="AC39" s="91">
        <v>0.2833</v>
      </c>
      <c r="AD39" s="91">
        <v>0.28410000000000002</v>
      </c>
      <c r="AE39" s="91">
        <v>0.28520000000000001</v>
      </c>
      <c r="AF39" s="91">
        <v>0.28416000000000002</v>
      </c>
      <c r="AG39" s="91">
        <v>0.28311999999999998</v>
      </c>
      <c r="AH39" s="91">
        <v>0.28208</v>
      </c>
      <c r="AI39" s="91">
        <v>0.28104000000000001</v>
      </c>
      <c r="AJ39" s="91">
        <v>0.28000000000000003</v>
      </c>
    </row>
    <row r="40" spans="1:36" s="71" customFormat="1">
      <c r="A40" s="99" t="s">
        <v>32</v>
      </c>
      <c r="B40" s="103" t="s">
        <v>17</v>
      </c>
      <c r="C40" s="88" t="s">
        <v>144</v>
      </c>
      <c r="D40" s="51" t="e">
        <f>ROUND(U40*' Demand-Supply Gap'!#REF!,2)</f>
        <v>#REF!</v>
      </c>
      <c r="E40" s="51" t="e">
        <f>ROUND(V40*' Demand-Supply Gap'!#REF!,2)</f>
        <v>#REF!</v>
      </c>
      <c r="F40" s="51" t="e">
        <f>ROUND(W40*' Demand-Supply Gap'!#REF!,2)</f>
        <v>#REF!</v>
      </c>
      <c r="G40" s="51" t="e">
        <f>ROUND(X40*' Demand-Supply Gap'!#REF!,2)</f>
        <v>#REF!</v>
      </c>
      <c r="H40" s="51" t="e">
        <f>ROUND(Y40*' Demand-Supply Gap'!#REF!,2)</f>
        <v>#REF!</v>
      </c>
      <c r="I40" s="51" t="e">
        <f>ROUND(Z40*' Demand-Supply Gap'!#REF!,2)</f>
        <v>#REF!</v>
      </c>
      <c r="J40" s="51" t="e">
        <f>ROUND(AA40*' Demand-Supply Gap'!#REF!,2)</f>
        <v>#REF!</v>
      </c>
      <c r="K40" s="51" t="e">
        <f>ROUND(AB40*' Demand-Supply Gap'!#REF!,2)</f>
        <v>#REF!</v>
      </c>
      <c r="L40" s="51" t="e">
        <f>ROUND(AC40*' Demand-Supply Gap'!#REF!,2)</f>
        <v>#REF!</v>
      </c>
      <c r="M40" s="51" t="e">
        <f>ROUND(AD40*' Demand-Supply Gap'!#REF!,2)</f>
        <v>#REF!</v>
      </c>
      <c r="N40" s="51" t="e">
        <f>ROUND(AE40*' Demand-Supply Gap'!#REF!,2)</f>
        <v>#REF!</v>
      </c>
      <c r="O40" s="51" t="e">
        <f>ROUND(AF40*' Demand-Supply Gap'!#REF!,2)</f>
        <v>#REF!</v>
      </c>
      <c r="P40" s="51" t="e">
        <f>ROUND(AG40*' Demand-Supply Gap'!#REF!,2)</f>
        <v>#REF!</v>
      </c>
      <c r="Q40" s="51" t="e">
        <f>ROUND(AH40*' Demand-Supply Gap'!#REF!,2)</f>
        <v>#REF!</v>
      </c>
      <c r="R40" s="51" t="e">
        <f>ROUND(AI40*' Demand-Supply Gap'!#REF!,2)</f>
        <v>#REF!</v>
      </c>
      <c r="S40" s="51" t="e">
        <f>ROUND(AJ40*' Demand-Supply Gap'!#REF!,2)</f>
        <v>#REF!</v>
      </c>
      <c r="U40" s="91">
        <f>1-SUM(U36:U39)</f>
        <v>0.31889999999999996</v>
      </c>
      <c r="V40" s="91">
        <f t="shared" ref="V40:AJ40" si="16">1-SUM(V36:V39)</f>
        <v>0.3204999999999999</v>
      </c>
      <c r="W40" s="91">
        <f t="shared" si="16"/>
        <v>0.31600000000000006</v>
      </c>
      <c r="X40" s="91">
        <f t="shared" si="16"/>
        <v>0.32450000000000001</v>
      </c>
      <c r="Y40" s="91">
        <f t="shared" si="16"/>
        <v>0.32929999999999993</v>
      </c>
      <c r="Z40" s="91">
        <f t="shared" si="16"/>
        <v>0.32460000000000011</v>
      </c>
      <c r="AA40" s="91">
        <f t="shared" si="16"/>
        <v>0.33069999999999999</v>
      </c>
      <c r="AB40" s="91">
        <f t="shared" si="16"/>
        <v>0.32930000000000004</v>
      </c>
      <c r="AC40" s="91">
        <f t="shared" si="16"/>
        <v>0.32985000000000009</v>
      </c>
      <c r="AD40" s="91">
        <f t="shared" si="16"/>
        <v>0.33150000000000013</v>
      </c>
      <c r="AE40" s="91">
        <f t="shared" si="16"/>
        <v>0.33289999999999997</v>
      </c>
      <c r="AF40" s="91">
        <f t="shared" si="16"/>
        <v>0.33431999999999995</v>
      </c>
      <c r="AG40" s="91">
        <f t="shared" si="16"/>
        <v>0.33573999999999993</v>
      </c>
      <c r="AH40" s="91">
        <f t="shared" si="16"/>
        <v>0.33716000000000002</v>
      </c>
      <c r="AI40" s="91">
        <f t="shared" si="16"/>
        <v>0.33857999999999999</v>
      </c>
      <c r="AJ40" s="91">
        <f t="shared" si="16"/>
        <v>0.33999999999999997</v>
      </c>
    </row>
    <row r="41" spans="1:36" s="71" customFormat="1">
      <c r="A41" s="99" t="s">
        <v>32</v>
      </c>
      <c r="B41" s="103" t="s">
        <v>17</v>
      </c>
      <c r="C41" s="69" t="s">
        <v>105</v>
      </c>
      <c r="D41" s="51" t="e">
        <f>SUM(D36:D40)</f>
        <v>#REF!</v>
      </c>
      <c r="E41" s="51" t="e">
        <f t="shared" ref="E41:S41" si="17">SUM(E36:E40)</f>
        <v>#REF!</v>
      </c>
      <c r="F41" s="51" t="e">
        <f t="shared" si="17"/>
        <v>#REF!</v>
      </c>
      <c r="G41" s="51" t="e">
        <f t="shared" si="17"/>
        <v>#REF!</v>
      </c>
      <c r="H41" s="51" t="e">
        <f t="shared" si="17"/>
        <v>#REF!</v>
      </c>
      <c r="I41" s="51" t="e">
        <f t="shared" si="17"/>
        <v>#REF!</v>
      </c>
      <c r="J41" s="51" t="e">
        <f t="shared" si="17"/>
        <v>#REF!</v>
      </c>
      <c r="K41" s="51" t="e">
        <f t="shared" si="17"/>
        <v>#REF!</v>
      </c>
      <c r="L41" s="51" t="e">
        <f t="shared" si="17"/>
        <v>#REF!</v>
      </c>
      <c r="M41" s="51" t="e">
        <f t="shared" si="17"/>
        <v>#REF!</v>
      </c>
      <c r="N41" s="51" t="e">
        <f t="shared" si="17"/>
        <v>#REF!</v>
      </c>
      <c r="O41" s="51" t="e">
        <f t="shared" si="17"/>
        <v>#REF!</v>
      </c>
      <c r="P41" s="51" t="e">
        <f t="shared" si="17"/>
        <v>#REF!</v>
      </c>
      <c r="Q41" s="51" t="e">
        <f t="shared" si="17"/>
        <v>#REF!</v>
      </c>
      <c r="R41" s="51" t="e">
        <f t="shared" si="17"/>
        <v>#REF!</v>
      </c>
      <c r="S41" s="51" t="e">
        <f t="shared" si="17"/>
        <v>#REF!</v>
      </c>
      <c r="U41" s="86">
        <v>1</v>
      </c>
      <c r="V41" s="86">
        <v>1</v>
      </c>
      <c r="W41" s="86">
        <v>1</v>
      </c>
      <c r="X41" s="86">
        <v>1</v>
      </c>
      <c r="Y41" s="86">
        <v>1</v>
      </c>
      <c r="Z41" s="86">
        <v>1</v>
      </c>
      <c r="AA41" s="86">
        <v>1</v>
      </c>
      <c r="AB41" s="86">
        <v>1</v>
      </c>
      <c r="AC41" s="86">
        <v>1</v>
      </c>
      <c r="AD41" s="86">
        <v>1</v>
      </c>
      <c r="AE41" s="86">
        <v>1</v>
      </c>
      <c r="AF41" s="86">
        <v>1</v>
      </c>
      <c r="AG41" s="86">
        <v>1</v>
      </c>
      <c r="AH41" s="86">
        <v>1</v>
      </c>
      <c r="AI41" s="86">
        <v>1</v>
      </c>
      <c r="AJ41" s="86">
        <v>1</v>
      </c>
    </row>
    <row r="42" spans="1:36" s="71" customFormat="1">
      <c r="A42" s="99" t="s">
        <v>32</v>
      </c>
      <c r="B42" s="103" t="s">
        <v>52</v>
      </c>
      <c r="C42" s="69" t="s">
        <v>138</v>
      </c>
      <c r="D42" s="84">
        <f>ROUND(U42*' Demand-Supply Gap'!D$58,2)</f>
        <v>2.97</v>
      </c>
      <c r="E42" s="84">
        <f>ROUND(V42*' Demand-Supply Gap'!E$58,2)</f>
        <v>4.8899999999999997</v>
      </c>
      <c r="F42" s="84">
        <f>ROUND(W42*' Demand-Supply Gap'!F$58,2)</f>
        <v>18.59</v>
      </c>
      <c r="G42" s="84">
        <f>ROUND(X42*' Demand-Supply Gap'!G$58,2)</f>
        <v>14.61</v>
      </c>
      <c r="H42" s="84">
        <f>ROUND(Y42*' Demand-Supply Gap'!H$58,2)</f>
        <v>18.7</v>
      </c>
      <c r="I42" s="84">
        <f>ROUND(Z42*' Demand-Supply Gap'!I$58,2)</f>
        <v>19.760000000000002</v>
      </c>
      <c r="J42" s="84">
        <f>ROUND(AA42*' Demand-Supply Gap'!J$58,2)</f>
        <v>20.25</v>
      </c>
      <c r="K42" s="84">
        <f>ROUND(AB42*' Demand-Supply Gap'!K$58,2)</f>
        <v>20.83</v>
      </c>
      <c r="L42" s="84">
        <f>ROUND(AC42*' Demand-Supply Gap'!L$58,2)</f>
        <v>21.56</v>
      </c>
      <c r="M42" s="84">
        <f>ROUND(AD42*' Demand-Supply Gap'!M$58,2)</f>
        <v>22.39</v>
      </c>
      <c r="N42" s="84">
        <f>ROUND(AE42*' Demand-Supply Gap'!N$58,2)</f>
        <v>23.3</v>
      </c>
      <c r="O42" s="84">
        <f>ROUND(AF42*' Demand-Supply Gap'!O$58,2)</f>
        <v>24.28</v>
      </c>
      <c r="P42" s="84">
        <f>ROUND(AG42*' Demand-Supply Gap'!P$58,2)</f>
        <v>25.24</v>
      </c>
      <c r="Q42" s="84">
        <f>ROUND(AH42*' Demand-Supply Gap'!Q$58,2)</f>
        <v>26.3</v>
      </c>
      <c r="R42" s="84">
        <f>ROUND(AI42*' Demand-Supply Gap'!R$58,2)</f>
        <v>27.46</v>
      </c>
      <c r="S42" s="84">
        <f>ROUND(AJ42*' Demand-Supply Gap'!S$58,2)</f>
        <v>28.73</v>
      </c>
      <c r="U42" s="79">
        <v>0.31880000000000003</v>
      </c>
      <c r="V42" s="79">
        <v>0.31902666666666668</v>
      </c>
      <c r="W42" s="79">
        <v>0.31925333333333339</v>
      </c>
      <c r="X42" s="79">
        <v>0.31948000000000004</v>
      </c>
      <c r="Y42" s="79">
        <v>0.31970666666666669</v>
      </c>
      <c r="Z42" s="79">
        <v>0.31993333333333335</v>
      </c>
      <c r="AA42" s="79">
        <v>0.32016</v>
      </c>
      <c r="AB42" s="79">
        <v>0.32038666666666671</v>
      </c>
      <c r="AC42" s="79">
        <v>0.32061333333333336</v>
      </c>
      <c r="AD42" s="79">
        <v>0.32084000000000001</v>
      </c>
      <c r="AE42" s="79">
        <v>0.32106666666666667</v>
      </c>
      <c r="AF42" s="79">
        <v>0.32129333333333332</v>
      </c>
      <c r="AG42" s="79">
        <v>0.32152000000000003</v>
      </c>
      <c r="AH42" s="79">
        <v>0.32174666666666668</v>
      </c>
      <c r="AI42" s="79">
        <v>0.32197333333333333</v>
      </c>
      <c r="AJ42" s="79">
        <v>0.32219999999999999</v>
      </c>
    </row>
    <row r="43" spans="1:36" s="71" customFormat="1">
      <c r="A43" s="99" t="s">
        <v>32</v>
      </c>
      <c r="B43" s="103" t="s">
        <v>52</v>
      </c>
      <c r="C43" s="69" t="s">
        <v>139</v>
      </c>
      <c r="D43" s="84">
        <f>ROUND(U43*' Demand-Supply Gap'!D$58,2)</f>
        <v>2.4</v>
      </c>
      <c r="E43" s="84">
        <f>ROUND(V43*' Demand-Supply Gap'!E$58,2)</f>
        <v>3.95</v>
      </c>
      <c r="F43" s="84">
        <f>ROUND(W43*' Demand-Supply Gap'!F$58,2)</f>
        <v>15.04</v>
      </c>
      <c r="G43" s="84">
        <f>ROUND(X43*' Demand-Supply Gap'!G$58,2)</f>
        <v>11.84</v>
      </c>
      <c r="H43" s="84">
        <f>ROUND(Y43*' Demand-Supply Gap'!H$58,2)</f>
        <v>15.18</v>
      </c>
      <c r="I43" s="84">
        <f>ROUND(Z43*' Demand-Supply Gap'!I$58,2)</f>
        <v>16.05</v>
      </c>
      <c r="J43" s="84">
        <f>ROUND(AA43*' Demand-Supply Gap'!J$58,2)</f>
        <v>16.48</v>
      </c>
      <c r="K43" s="84">
        <f>ROUND(AB43*' Demand-Supply Gap'!K$58,2)</f>
        <v>16.97</v>
      </c>
      <c r="L43" s="84">
        <f>ROUND(AC43*' Demand-Supply Gap'!L$58,2)</f>
        <v>17.59</v>
      </c>
      <c r="M43" s="84">
        <f>ROUND(AD43*' Demand-Supply Gap'!M$58,2)</f>
        <v>18.29</v>
      </c>
      <c r="N43" s="84">
        <f>ROUND(AE43*' Demand-Supply Gap'!N$58,2)</f>
        <v>19.059999999999999</v>
      </c>
      <c r="O43" s="84">
        <f>ROUND(AF43*' Demand-Supply Gap'!O$58,2)</f>
        <v>19.88</v>
      </c>
      <c r="P43" s="84">
        <f>ROUND(AG43*' Demand-Supply Gap'!P$58,2)</f>
        <v>20.7</v>
      </c>
      <c r="Q43" s="84">
        <f>ROUND(AH43*' Demand-Supply Gap'!Q$58,2)</f>
        <v>21.6</v>
      </c>
      <c r="R43" s="84">
        <f>ROUND(AI43*' Demand-Supply Gap'!R$58,2)</f>
        <v>22.58</v>
      </c>
      <c r="S43" s="84">
        <f>ROUND(AJ43*' Demand-Supply Gap'!S$58,2)</f>
        <v>23.66</v>
      </c>
      <c r="U43" s="86">
        <v>0.25730000000000003</v>
      </c>
      <c r="V43" s="86">
        <v>0.2578326984126984</v>
      </c>
      <c r="W43" s="86">
        <v>0.25836539682539683</v>
      </c>
      <c r="X43" s="86">
        <v>0.2588980952380952</v>
      </c>
      <c r="Y43" s="86">
        <v>0.25943079365079363</v>
      </c>
      <c r="Z43" s="86">
        <v>0.25996349206349201</v>
      </c>
      <c r="AA43" s="86">
        <v>0.26049619047619044</v>
      </c>
      <c r="AB43" s="86">
        <v>0.26102888888888881</v>
      </c>
      <c r="AC43" s="86">
        <v>0.26156158730158724</v>
      </c>
      <c r="AD43" s="86">
        <v>0.26209428571428561</v>
      </c>
      <c r="AE43" s="86">
        <v>0.26262698412698404</v>
      </c>
      <c r="AF43" s="86">
        <v>0.26315968253968242</v>
      </c>
      <c r="AG43" s="86">
        <v>0.26369238095238084</v>
      </c>
      <c r="AH43" s="86">
        <v>0.26422507936507922</v>
      </c>
      <c r="AI43" s="86">
        <v>0.26475777777777765</v>
      </c>
      <c r="AJ43" s="86">
        <v>0.26529047619047602</v>
      </c>
    </row>
    <row r="44" spans="1:36" s="71" customFormat="1">
      <c r="A44" s="99" t="s">
        <v>32</v>
      </c>
      <c r="B44" s="103" t="s">
        <v>52</v>
      </c>
      <c r="C44" s="69" t="s">
        <v>140</v>
      </c>
      <c r="D44" s="84">
        <f>ROUND(U44*' Demand-Supply Gap'!D$58,2)</f>
        <v>1.93</v>
      </c>
      <c r="E44" s="84">
        <f>ROUND(V44*' Demand-Supply Gap'!E$58,2)</f>
        <v>3.18</v>
      </c>
      <c r="F44" s="84">
        <f>ROUND(W44*' Demand-Supply Gap'!F$58,2)</f>
        <v>12.13</v>
      </c>
      <c r="G44" s="84">
        <f>ROUND(X44*' Demand-Supply Gap'!G$58,2)</f>
        <v>9.57</v>
      </c>
      <c r="H44" s="84">
        <f>ROUND(Y44*' Demand-Supply Gap'!H$58,2)</f>
        <v>12.29</v>
      </c>
      <c r="I44" s="84">
        <f>ROUND(Z44*' Demand-Supply Gap'!I$58,2)</f>
        <v>13.03</v>
      </c>
      <c r="J44" s="84">
        <f>ROUND(AA44*' Demand-Supply Gap'!J$58,2)</f>
        <v>13.4</v>
      </c>
      <c r="K44" s="84">
        <f>ROUND(AB44*' Demand-Supply Gap'!K$58,2)</f>
        <v>13.83</v>
      </c>
      <c r="L44" s="84">
        <f>ROUND(AC44*' Demand-Supply Gap'!L$58,2)</f>
        <v>14.36</v>
      </c>
      <c r="M44" s="84">
        <f>ROUND(AD44*' Demand-Supply Gap'!M$58,2)</f>
        <v>14.97</v>
      </c>
      <c r="N44" s="84">
        <f>ROUND(AE44*' Demand-Supply Gap'!N$58,2)</f>
        <v>15.63</v>
      </c>
      <c r="O44" s="84">
        <f>ROUND(AF44*' Demand-Supply Gap'!O$58,2)</f>
        <v>16.34</v>
      </c>
      <c r="P44" s="84">
        <f>ROUND(AG44*' Demand-Supply Gap'!P$58,2)</f>
        <v>17.05</v>
      </c>
      <c r="Q44" s="84">
        <f>ROUND(AH44*' Demand-Supply Gap'!Q$58,2)</f>
        <v>17.82</v>
      </c>
      <c r="R44" s="84">
        <f>ROUND(AI44*' Demand-Supply Gap'!R$58,2)</f>
        <v>18.670000000000002</v>
      </c>
      <c r="S44" s="84">
        <f>ROUND(AJ44*' Demand-Supply Gap'!S$58,2)</f>
        <v>19.600000000000001</v>
      </c>
      <c r="U44" s="86">
        <v>0.20660000000000001</v>
      </c>
      <c r="V44" s="86">
        <v>0.20748000000000003</v>
      </c>
      <c r="W44" s="86">
        <v>0.20836000000000002</v>
      </c>
      <c r="X44" s="86">
        <v>0.20924000000000001</v>
      </c>
      <c r="Y44" s="86">
        <v>0.21012</v>
      </c>
      <c r="Z44" s="86">
        <v>0.21100000000000002</v>
      </c>
      <c r="AA44" s="86">
        <v>0.21188000000000001</v>
      </c>
      <c r="AB44" s="86">
        <v>0.21276</v>
      </c>
      <c r="AC44" s="86">
        <v>0.21364</v>
      </c>
      <c r="AD44" s="86">
        <v>0.21452000000000002</v>
      </c>
      <c r="AE44" s="86">
        <v>0.21540000000000001</v>
      </c>
      <c r="AF44" s="86">
        <v>0.21628</v>
      </c>
      <c r="AG44" s="86">
        <v>0.21715999999999999</v>
      </c>
      <c r="AH44" s="86">
        <v>0.21804000000000001</v>
      </c>
      <c r="AI44" s="86">
        <v>0.21892</v>
      </c>
      <c r="AJ44" s="86">
        <v>0.2198</v>
      </c>
    </row>
    <row r="45" spans="1:36" s="71" customFormat="1">
      <c r="A45" s="99" t="s">
        <v>32</v>
      </c>
      <c r="B45" s="103" t="s">
        <v>52</v>
      </c>
      <c r="C45" s="69" t="s">
        <v>12</v>
      </c>
      <c r="D45" s="84">
        <f>ROUND(U45*' Demand-Supply Gap'!D$58,2)</f>
        <v>2.0299999999999998</v>
      </c>
      <c r="E45" s="84">
        <f>ROUND(V45*' Demand-Supply Gap'!E$58,2)</f>
        <v>3.3</v>
      </c>
      <c r="F45" s="84">
        <f>ROUND(W45*' Demand-Supply Gap'!F$58,2)</f>
        <v>12.46</v>
      </c>
      <c r="G45" s="84">
        <f>ROUND(X45*' Demand-Supply Gap'!G$58,2)</f>
        <v>9.7100000000000009</v>
      </c>
      <c r="H45" s="84">
        <f>ROUND(Y45*' Demand-Supply Gap'!H$58,2)</f>
        <v>12.33</v>
      </c>
      <c r="I45" s="84">
        <f>ROUND(Z45*' Demand-Supply Gap'!I$58,2)</f>
        <v>12.91</v>
      </c>
      <c r="J45" s="84">
        <f>ROUND(AA45*' Demand-Supply Gap'!J$58,2)</f>
        <v>13.12</v>
      </c>
      <c r="K45" s="84">
        <f>ROUND(AB45*' Demand-Supply Gap'!K$58,2)</f>
        <v>13.38</v>
      </c>
      <c r="L45" s="84">
        <f>ROUND(AC45*' Demand-Supply Gap'!L$58,2)</f>
        <v>13.73</v>
      </c>
      <c r="M45" s="84">
        <f>ROUND(AD45*' Demand-Supply Gap'!M$58,2)</f>
        <v>14.14</v>
      </c>
      <c r="N45" s="84">
        <f>ROUND(AE45*' Demand-Supply Gap'!N$58,2)</f>
        <v>14.58</v>
      </c>
      <c r="O45" s="84">
        <f>ROUND(AF45*' Demand-Supply Gap'!O$58,2)</f>
        <v>15.06</v>
      </c>
      <c r="P45" s="84">
        <f>ROUND(AG45*' Demand-Supply Gap'!P$58,2)</f>
        <v>15.52</v>
      </c>
      <c r="Q45" s="84">
        <f>ROUND(AH45*' Demand-Supply Gap'!Q$58,2)</f>
        <v>16.02</v>
      </c>
      <c r="R45" s="84">
        <f>ROUND(AI45*' Demand-Supply Gap'!R$58,2)</f>
        <v>16.579999999999998</v>
      </c>
      <c r="S45" s="84">
        <f>ROUND(AJ45*' Demand-Supply Gap'!S$58,2)</f>
        <v>17.190000000000001</v>
      </c>
      <c r="U45" s="86">
        <f>1-SUM(U42:U44)</f>
        <v>0.21729999999999994</v>
      </c>
      <c r="V45" s="86">
        <f t="shared" ref="V45:AJ45" si="18">1-SUM(V42:V44)</f>
        <v>0.21566063492063492</v>
      </c>
      <c r="W45" s="86">
        <f t="shared" si="18"/>
        <v>0.21402126984126979</v>
      </c>
      <c r="X45" s="86">
        <f t="shared" si="18"/>
        <v>0.21238190476190477</v>
      </c>
      <c r="Y45" s="86">
        <f t="shared" si="18"/>
        <v>0.21074253968253964</v>
      </c>
      <c r="Z45" s="86">
        <f t="shared" si="18"/>
        <v>0.20910317460317462</v>
      </c>
      <c r="AA45" s="86">
        <f t="shared" si="18"/>
        <v>0.20746380952380949</v>
      </c>
      <c r="AB45" s="86">
        <f t="shared" si="18"/>
        <v>0.20582444444444437</v>
      </c>
      <c r="AC45" s="86">
        <f t="shared" si="18"/>
        <v>0.20418507936507946</v>
      </c>
      <c r="AD45" s="86">
        <f t="shared" si="18"/>
        <v>0.20254571428571433</v>
      </c>
      <c r="AE45" s="86">
        <f t="shared" si="18"/>
        <v>0.2009063492063492</v>
      </c>
      <c r="AF45" s="86">
        <f t="shared" si="18"/>
        <v>0.19926698412698429</v>
      </c>
      <c r="AG45" s="86">
        <f t="shared" si="18"/>
        <v>0.19762761904761916</v>
      </c>
      <c r="AH45" s="86">
        <f t="shared" si="18"/>
        <v>0.19598825396825403</v>
      </c>
      <c r="AI45" s="86">
        <f t="shared" si="18"/>
        <v>0.19434888888888902</v>
      </c>
      <c r="AJ45" s="86">
        <f t="shared" si="18"/>
        <v>0.192709523809524</v>
      </c>
    </row>
    <row r="46" spans="1:36" s="71" customFormat="1">
      <c r="A46" s="99" t="s">
        <v>32</v>
      </c>
      <c r="B46" s="103" t="s">
        <v>52</v>
      </c>
      <c r="C46" s="69" t="s">
        <v>105</v>
      </c>
      <c r="D46" s="84">
        <f>SUM(D42:D45)</f>
        <v>9.33</v>
      </c>
      <c r="E46" s="84">
        <f t="shared" ref="E46:S46" si="19">SUM(E42:E45)</f>
        <v>15.32</v>
      </c>
      <c r="F46" s="84">
        <f t="shared" si="19"/>
        <v>58.22</v>
      </c>
      <c r="G46" s="84">
        <f t="shared" si="19"/>
        <v>45.73</v>
      </c>
      <c r="H46" s="84">
        <f t="shared" si="19"/>
        <v>58.499999999999993</v>
      </c>
      <c r="I46" s="84">
        <f t="shared" si="19"/>
        <v>61.75</v>
      </c>
      <c r="J46" s="84">
        <f t="shared" si="19"/>
        <v>63.25</v>
      </c>
      <c r="K46" s="84">
        <f t="shared" si="19"/>
        <v>65.009999999999991</v>
      </c>
      <c r="L46" s="84">
        <f t="shared" si="19"/>
        <v>67.239999999999995</v>
      </c>
      <c r="M46" s="84">
        <f t="shared" si="19"/>
        <v>69.789999999999992</v>
      </c>
      <c r="N46" s="84">
        <f t="shared" si="19"/>
        <v>72.570000000000007</v>
      </c>
      <c r="O46" s="84">
        <f t="shared" si="19"/>
        <v>75.56</v>
      </c>
      <c r="P46" s="84">
        <f t="shared" si="19"/>
        <v>78.509999999999991</v>
      </c>
      <c r="Q46" s="84">
        <f t="shared" si="19"/>
        <v>81.739999999999995</v>
      </c>
      <c r="R46" s="84">
        <f t="shared" si="19"/>
        <v>85.29</v>
      </c>
      <c r="S46" s="84">
        <f t="shared" si="19"/>
        <v>89.18</v>
      </c>
      <c r="U46" s="86">
        <v>1</v>
      </c>
      <c r="V46" s="86">
        <v>1</v>
      </c>
      <c r="W46" s="86">
        <v>1</v>
      </c>
      <c r="X46" s="86">
        <v>1</v>
      </c>
      <c r="Y46" s="86">
        <v>1</v>
      </c>
      <c r="Z46" s="86">
        <v>1</v>
      </c>
      <c r="AA46" s="86">
        <v>1</v>
      </c>
      <c r="AB46" s="86">
        <v>1</v>
      </c>
      <c r="AC46" s="86">
        <v>1</v>
      </c>
      <c r="AD46" s="86">
        <v>1</v>
      </c>
      <c r="AE46" s="86">
        <v>1</v>
      </c>
      <c r="AF46" s="86">
        <v>1</v>
      </c>
      <c r="AG46" s="86">
        <v>1</v>
      </c>
      <c r="AH46" s="86">
        <v>1</v>
      </c>
      <c r="AI46" s="86">
        <v>1</v>
      </c>
      <c r="AJ46" s="86">
        <v>1</v>
      </c>
    </row>
    <row r="47" spans="1:36" s="71" customFormat="1">
      <c r="A47" s="99" t="s">
        <v>41</v>
      </c>
      <c r="B47" s="103" t="s">
        <v>38</v>
      </c>
      <c r="C47" s="99" t="s">
        <v>145</v>
      </c>
      <c r="D47" s="51">
        <f>ROUND(U47*' Demand-Supply Gap'!D$89,2)</f>
        <v>52.3</v>
      </c>
      <c r="E47" s="51">
        <f>ROUND(V47*' Demand-Supply Gap'!E$89,2)</f>
        <v>52.28</v>
      </c>
      <c r="F47" s="51">
        <f>ROUND(W47*' Demand-Supply Gap'!F$89,2)</f>
        <v>61.65</v>
      </c>
      <c r="G47" s="51">
        <f>ROUND(X47*' Demand-Supply Gap'!G$89,2)</f>
        <v>62.01</v>
      </c>
      <c r="H47" s="51">
        <f>ROUND(Y47*' Demand-Supply Gap'!H$89,2)</f>
        <v>71.849999999999994</v>
      </c>
      <c r="I47" s="51">
        <f>ROUND(Z47*' Demand-Supply Gap'!I$89,2)</f>
        <v>50.8</v>
      </c>
      <c r="J47" s="51">
        <f>ROUND(AA47*' Demand-Supply Gap'!J$89,2)</f>
        <v>52.54</v>
      </c>
      <c r="K47" s="51">
        <f>ROUND(AB47*' Demand-Supply Gap'!K$89,2)</f>
        <v>54.43</v>
      </c>
      <c r="L47" s="51">
        <f>ROUND(AC47*' Demand-Supply Gap'!L$89,2)</f>
        <v>56.45</v>
      </c>
      <c r="M47" s="51">
        <f>ROUND(AD47*' Demand-Supply Gap'!M$89,2)</f>
        <v>58.53</v>
      </c>
      <c r="N47" s="51">
        <f>ROUND(AE47*' Demand-Supply Gap'!N$89,2)</f>
        <v>60.73</v>
      </c>
      <c r="O47" s="51">
        <f>ROUND(AF47*' Demand-Supply Gap'!O$89,2)</f>
        <v>63.12</v>
      </c>
      <c r="P47" s="51">
        <f>ROUND(AG47*' Demand-Supply Gap'!P$89,2)</f>
        <v>65.650000000000006</v>
      </c>
      <c r="Q47" s="51">
        <f>ROUND(AH47*' Demand-Supply Gap'!Q$89,2)</f>
        <v>68.39</v>
      </c>
      <c r="R47" s="51">
        <f>ROUND(AI47*' Demand-Supply Gap'!R$89,2)</f>
        <v>71.39</v>
      </c>
      <c r="S47" s="51">
        <f>ROUND(AJ47*' Demand-Supply Gap'!S$89,2)</f>
        <v>74.63</v>
      </c>
      <c r="U47" s="87">
        <v>0.47919999999999996</v>
      </c>
      <c r="V47" s="87">
        <v>0.47983999999999999</v>
      </c>
      <c r="W47" s="87">
        <v>0.48047999999999996</v>
      </c>
      <c r="X47" s="87">
        <v>0.48111999999999999</v>
      </c>
      <c r="Y47" s="87">
        <v>0.48175999999999997</v>
      </c>
      <c r="Z47" s="87">
        <v>0.4824</v>
      </c>
      <c r="AA47" s="87">
        <v>0.48303999999999997</v>
      </c>
      <c r="AB47" s="87">
        <v>0.48368</v>
      </c>
      <c r="AC47" s="87">
        <v>0.48431999999999997</v>
      </c>
      <c r="AD47" s="87">
        <v>0.48496</v>
      </c>
      <c r="AE47" s="87">
        <v>0.48559999999999998</v>
      </c>
      <c r="AF47" s="87">
        <v>0.48624000000000001</v>
      </c>
      <c r="AG47" s="87">
        <v>0.48687999999999998</v>
      </c>
      <c r="AH47" s="87">
        <v>0.48752000000000001</v>
      </c>
      <c r="AI47" s="87">
        <v>0.48815999999999998</v>
      </c>
      <c r="AJ47" s="87">
        <v>0.48879999999999996</v>
      </c>
    </row>
    <row r="48" spans="1:36" s="71" customFormat="1">
      <c r="A48" s="99" t="s">
        <v>41</v>
      </c>
      <c r="B48" s="103" t="s">
        <v>38</v>
      </c>
      <c r="C48" s="99" t="s">
        <v>146</v>
      </c>
      <c r="D48" s="51">
        <f>ROUND(U48*' Demand-Supply Gap'!D$89,2)</f>
        <v>28.2</v>
      </c>
      <c r="E48" s="51">
        <f>ROUND(V48*' Demand-Supply Gap'!E$89,2)</f>
        <v>28.06</v>
      </c>
      <c r="F48" s="51">
        <f>ROUND(W48*' Demand-Supply Gap'!F$89,2)</f>
        <v>32.93</v>
      </c>
      <c r="G48" s="51">
        <f>ROUND(X48*' Demand-Supply Gap'!G$89,2)</f>
        <v>32.97</v>
      </c>
      <c r="H48" s="51">
        <f>ROUND(Y48*' Demand-Supply Gap'!H$89,2)</f>
        <v>38.020000000000003</v>
      </c>
      <c r="I48" s="51">
        <f>ROUND(Z48*' Demand-Supply Gap'!I$89,2)</f>
        <v>26.75</v>
      </c>
      <c r="J48" s="51">
        <f>ROUND(AA48*' Demand-Supply Gap'!J$89,2)</f>
        <v>27.54</v>
      </c>
      <c r="K48" s="51">
        <f>ROUND(AB48*' Demand-Supply Gap'!K$89,2)</f>
        <v>28.4</v>
      </c>
      <c r="L48" s="51">
        <f>ROUND(AC48*' Demand-Supply Gap'!L$89,2)</f>
        <v>29.31</v>
      </c>
      <c r="M48" s="51">
        <f>ROUND(AD48*' Demand-Supply Gap'!M$89,2)</f>
        <v>30.24</v>
      </c>
      <c r="N48" s="51">
        <f>ROUND(AE48*' Demand-Supply Gap'!N$89,2)</f>
        <v>31.23</v>
      </c>
      <c r="O48" s="51">
        <f>ROUND(AF48*' Demand-Supply Gap'!O$89,2)</f>
        <v>32.299999999999997</v>
      </c>
      <c r="P48" s="51">
        <f>ROUND(AG48*' Demand-Supply Gap'!P$89,2)</f>
        <v>33.44</v>
      </c>
      <c r="Q48" s="51">
        <f>ROUND(AH48*' Demand-Supply Gap'!Q$89,2)</f>
        <v>34.67</v>
      </c>
      <c r="R48" s="51">
        <f>ROUND(AI48*' Demand-Supply Gap'!R$89,2)</f>
        <v>36.020000000000003</v>
      </c>
      <c r="S48" s="51">
        <f>ROUND(AJ48*' Demand-Supply Gap'!S$89,2)</f>
        <v>37.47</v>
      </c>
      <c r="U48" s="79">
        <v>0.25840000000000002</v>
      </c>
      <c r="V48" s="79">
        <v>0.25753333333333339</v>
      </c>
      <c r="W48" s="79">
        <v>0.25666666666666671</v>
      </c>
      <c r="X48" s="79">
        <v>0.25580000000000003</v>
      </c>
      <c r="Y48" s="79">
        <v>0.25493333333333335</v>
      </c>
      <c r="Z48" s="79">
        <v>0.25406666666666672</v>
      </c>
      <c r="AA48" s="79">
        <v>0.25320000000000004</v>
      </c>
      <c r="AB48" s="79">
        <v>0.25233333333333335</v>
      </c>
      <c r="AC48" s="79">
        <v>0.25146666666666667</v>
      </c>
      <c r="AD48" s="79">
        <v>0.25060000000000004</v>
      </c>
      <c r="AE48" s="79">
        <v>0.24973333333333336</v>
      </c>
      <c r="AF48" s="79">
        <v>0.24886666666666668</v>
      </c>
      <c r="AG48" s="79">
        <v>0.248</v>
      </c>
      <c r="AH48" s="79">
        <v>0.24713333333333337</v>
      </c>
      <c r="AI48" s="79">
        <v>0.24626666666666669</v>
      </c>
      <c r="AJ48" s="79">
        <v>0.24540000000000001</v>
      </c>
    </row>
    <row r="49" spans="1:36" s="71" customFormat="1">
      <c r="A49" s="99" t="s">
        <v>41</v>
      </c>
      <c r="B49" s="103" t="s">
        <v>38</v>
      </c>
      <c r="C49" s="99" t="s">
        <v>147</v>
      </c>
      <c r="D49" s="51">
        <f>ROUND(U49*' Demand-Supply Gap'!D$89,2)</f>
        <v>12.44</v>
      </c>
      <c r="E49" s="51">
        <f>ROUND(V49*' Demand-Supply Gap'!E$89,2)</f>
        <v>12.38</v>
      </c>
      <c r="F49" s="51">
        <f>ROUND(W49*' Demand-Supply Gap'!F$89,2)</f>
        <v>14.54</v>
      </c>
      <c r="G49" s="51">
        <f>ROUND(X49*' Demand-Supply Gap'!G$89,2)</f>
        <v>14.56</v>
      </c>
      <c r="H49" s="51">
        <f>ROUND(Y49*' Demand-Supply Gap'!H$89,2)</f>
        <v>16.79</v>
      </c>
      <c r="I49" s="51">
        <f>ROUND(Z49*' Demand-Supply Gap'!I$89,2)</f>
        <v>11.82</v>
      </c>
      <c r="J49" s="51">
        <f>ROUND(AA49*' Demand-Supply Gap'!J$89,2)</f>
        <v>12.17</v>
      </c>
      <c r="K49" s="51">
        <f>ROUND(AB49*' Demand-Supply Gap'!K$89,2)</f>
        <v>12.55</v>
      </c>
      <c r="L49" s="51">
        <f>ROUND(AC49*' Demand-Supply Gap'!L$89,2)</f>
        <v>12.96</v>
      </c>
      <c r="M49" s="51">
        <f>ROUND(AD49*' Demand-Supply Gap'!M$89,2)</f>
        <v>13.37</v>
      </c>
      <c r="N49" s="51">
        <f>ROUND(AE49*' Demand-Supply Gap'!N$89,2)</f>
        <v>13.82</v>
      </c>
      <c r="O49" s="51">
        <f>ROUND(AF49*' Demand-Supply Gap'!O$89,2)</f>
        <v>14.29</v>
      </c>
      <c r="P49" s="51">
        <f>ROUND(AG49*' Demand-Supply Gap'!P$89,2)</f>
        <v>14.8</v>
      </c>
      <c r="Q49" s="51">
        <f>ROUND(AH49*' Demand-Supply Gap'!Q$89,2)</f>
        <v>15.35</v>
      </c>
      <c r="R49" s="51">
        <f>ROUND(AI49*' Demand-Supply Gap'!R$89,2)</f>
        <v>15.95</v>
      </c>
      <c r="S49" s="51">
        <f>ROUND(AJ49*' Demand-Supply Gap'!S$89,2)</f>
        <v>16.600000000000001</v>
      </c>
      <c r="U49" s="87">
        <v>0.114</v>
      </c>
      <c r="V49" s="87">
        <v>0.11364666666666667</v>
      </c>
      <c r="W49" s="87">
        <v>0.11329333333333333</v>
      </c>
      <c r="X49" s="87">
        <v>0.11294</v>
      </c>
      <c r="Y49" s="87">
        <v>0.11258666666666667</v>
      </c>
      <c r="Z49" s="87">
        <v>0.11223333333333334</v>
      </c>
      <c r="AA49" s="87">
        <v>0.11188000000000001</v>
      </c>
      <c r="AB49" s="87">
        <v>0.11152666666666666</v>
      </c>
      <c r="AC49" s="87">
        <v>0.11117333333333333</v>
      </c>
      <c r="AD49" s="87">
        <v>0.11082</v>
      </c>
      <c r="AE49" s="87">
        <v>0.11046666666666667</v>
      </c>
      <c r="AF49" s="87">
        <v>0.11011333333333334</v>
      </c>
      <c r="AG49" s="87">
        <v>0.10976</v>
      </c>
      <c r="AH49" s="87">
        <v>0.10940666666666667</v>
      </c>
      <c r="AI49" s="87">
        <v>0.10905333333333334</v>
      </c>
      <c r="AJ49" s="87">
        <v>0.1087</v>
      </c>
    </row>
    <row r="50" spans="1:36" s="71" customFormat="1">
      <c r="A50" s="99" t="s">
        <v>41</v>
      </c>
      <c r="B50" s="103" t="s">
        <v>38</v>
      </c>
      <c r="C50" s="99" t="s">
        <v>148</v>
      </c>
      <c r="D50" s="51">
        <f>ROUND(U50*' Demand-Supply Gap'!D$89,2)</f>
        <v>16.2</v>
      </c>
      <c r="E50" s="51">
        <f>ROUND(V50*' Demand-Supply Gap'!E$89,2)</f>
        <v>16.23</v>
      </c>
      <c r="F50" s="51">
        <f>ROUND(W50*' Demand-Supply Gap'!F$89,2)</f>
        <v>19.190000000000001</v>
      </c>
      <c r="G50" s="51">
        <f>ROUND(X50*' Demand-Supply Gap'!G$89,2)</f>
        <v>19.350000000000001</v>
      </c>
      <c r="H50" s="51">
        <f>ROUND(Y50*' Demand-Supply Gap'!H$89,2)</f>
        <v>22.48</v>
      </c>
      <c r="I50" s="51">
        <f>ROUND(Z50*' Demand-Supply Gap'!I$89,2)</f>
        <v>15.93</v>
      </c>
      <c r="J50" s="51">
        <f>ROUND(AA50*' Demand-Supply Gap'!J$89,2)</f>
        <v>16.52</v>
      </c>
      <c r="K50" s="51">
        <f>ROUND(AB50*' Demand-Supply Gap'!K$89,2)</f>
        <v>17.16</v>
      </c>
      <c r="L50" s="51">
        <f>ROUND(AC50*' Demand-Supply Gap'!L$89,2)</f>
        <v>17.84</v>
      </c>
      <c r="M50" s="51">
        <f>ROUND(AD50*' Demand-Supply Gap'!M$89,2)</f>
        <v>18.54</v>
      </c>
      <c r="N50" s="51">
        <f>ROUND(AE50*' Demand-Supply Gap'!N$89,2)</f>
        <v>19.29</v>
      </c>
      <c r="O50" s="51">
        <f>ROUND(AF50*' Demand-Supply Gap'!O$89,2)</f>
        <v>20.09</v>
      </c>
      <c r="P50" s="51">
        <f>ROUND(AG50*' Demand-Supply Gap'!P$89,2)</f>
        <v>20.95</v>
      </c>
      <c r="Q50" s="51">
        <f>ROUND(AH50*' Demand-Supply Gap'!Q$89,2)</f>
        <v>21.87</v>
      </c>
      <c r="R50" s="51">
        <f>ROUND(AI50*' Demand-Supply Gap'!R$89,2)</f>
        <v>22.89</v>
      </c>
      <c r="S50" s="51">
        <f>ROUND(AJ50*' Demand-Supply Gap'!S$89,2)</f>
        <v>23.98</v>
      </c>
      <c r="U50" s="87">
        <f>1-SUM(U47:U49)</f>
        <v>0.14839999999999998</v>
      </c>
      <c r="V50" s="87">
        <f t="shared" ref="V50:AJ50" si="20">1-SUM(V47:V49)</f>
        <v>0.14897999999999989</v>
      </c>
      <c r="W50" s="87">
        <f t="shared" si="20"/>
        <v>0.14956000000000003</v>
      </c>
      <c r="X50" s="87">
        <f t="shared" si="20"/>
        <v>0.15013999999999994</v>
      </c>
      <c r="Y50" s="87">
        <f t="shared" si="20"/>
        <v>0.15071999999999997</v>
      </c>
      <c r="Z50" s="87">
        <f t="shared" si="20"/>
        <v>0.15129999999999999</v>
      </c>
      <c r="AA50" s="87">
        <f t="shared" si="20"/>
        <v>0.15188000000000001</v>
      </c>
      <c r="AB50" s="87">
        <f t="shared" si="20"/>
        <v>0.15245999999999993</v>
      </c>
      <c r="AC50" s="87">
        <f t="shared" si="20"/>
        <v>0.15304000000000006</v>
      </c>
      <c r="AD50" s="87">
        <f t="shared" si="20"/>
        <v>0.15361999999999998</v>
      </c>
      <c r="AE50" s="87">
        <f t="shared" si="20"/>
        <v>0.15419999999999989</v>
      </c>
      <c r="AF50" s="87">
        <f t="shared" si="20"/>
        <v>0.15477999999999992</v>
      </c>
      <c r="AG50" s="87">
        <f t="shared" si="20"/>
        <v>0.15536000000000005</v>
      </c>
      <c r="AH50" s="87">
        <f t="shared" si="20"/>
        <v>0.15593999999999997</v>
      </c>
      <c r="AI50" s="87">
        <f t="shared" si="20"/>
        <v>0.15651999999999999</v>
      </c>
      <c r="AJ50" s="87">
        <f t="shared" si="20"/>
        <v>0.15710000000000002</v>
      </c>
    </row>
    <row r="51" spans="1:36" s="71" customFormat="1">
      <c r="A51" s="99" t="s">
        <v>41</v>
      </c>
      <c r="B51" s="103" t="s">
        <v>38</v>
      </c>
      <c r="C51" s="99" t="s">
        <v>105</v>
      </c>
      <c r="D51" s="51">
        <f>SUM(D47:D50)</f>
        <v>109.14</v>
      </c>
      <c r="E51" s="51">
        <f t="shared" ref="E51:S51" si="21">SUM(E47:E50)</f>
        <v>108.95</v>
      </c>
      <c r="F51" s="51">
        <f t="shared" si="21"/>
        <v>128.31</v>
      </c>
      <c r="G51" s="51">
        <f t="shared" si="21"/>
        <v>128.88999999999999</v>
      </c>
      <c r="H51" s="51">
        <f t="shared" si="21"/>
        <v>149.13999999999999</v>
      </c>
      <c r="I51" s="51">
        <f t="shared" si="21"/>
        <v>105.30000000000001</v>
      </c>
      <c r="J51" s="51">
        <f t="shared" si="21"/>
        <v>108.77</v>
      </c>
      <c r="K51" s="51">
        <f t="shared" si="21"/>
        <v>112.53999999999999</v>
      </c>
      <c r="L51" s="51">
        <f t="shared" si="21"/>
        <v>116.56</v>
      </c>
      <c r="M51" s="51">
        <f t="shared" si="21"/>
        <v>120.68</v>
      </c>
      <c r="N51" s="51">
        <f t="shared" si="21"/>
        <v>125.07</v>
      </c>
      <c r="O51" s="51">
        <f t="shared" si="21"/>
        <v>129.79999999999998</v>
      </c>
      <c r="P51" s="51">
        <f t="shared" si="21"/>
        <v>134.84</v>
      </c>
      <c r="Q51" s="51">
        <f t="shared" si="21"/>
        <v>140.28</v>
      </c>
      <c r="R51" s="51">
        <f t="shared" si="21"/>
        <v>146.25</v>
      </c>
      <c r="S51" s="51">
        <f t="shared" si="21"/>
        <v>152.67999999999998</v>
      </c>
      <c r="U51" s="87">
        <f>SUM(U47:U50)</f>
        <v>1</v>
      </c>
      <c r="V51" s="87">
        <f t="shared" ref="V51:AJ51" si="22">SUM(V47:V50)</f>
        <v>1</v>
      </c>
      <c r="W51" s="87">
        <f t="shared" si="22"/>
        <v>1</v>
      </c>
      <c r="X51" s="87">
        <f t="shared" si="22"/>
        <v>1</v>
      </c>
      <c r="Y51" s="87">
        <f t="shared" si="22"/>
        <v>1</v>
      </c>
      <c r="Z51" s="87">
        <f t="shared" si="22"/>
        <v>1</v>
      </c>
      <c r="AA51" s="87">
        <f t="shared" si="22"/>
        <v>1</v>
      </c>
      <c r="AB51" s="87">
        <f t="shared" si="22"/>
        <v>1</v>
      </c>
      <c r="AC51" s="87">
        <f t="shared" si="22"/>
        <v>1</v>
      </c>
      <c r="AD51" s="87">
        <f t="shared" si="22"/>
        <v>1</v>
      </c>
      <c r="AE51" s="87">
        <f t="shared" si="22"/>
        <v>1</v>
      </c>
      <c r="AF51" s="87">
        <f t="shared" si="22"/>
        <v>1</v>
      </c>
      <c r="AG51" s="87">
        <f t="shared" si="22"/>
        <v>1</v>
      </c>
      <c r="AH51" s="87">
        <f t="shared" si="22"/>
        <v>1</v>
      </c>
      <c r="AI51" s="87">
        <f t="shared" si="22"/>
        <v>1</v>
      </c>
      <c r="AJ51" s="87">
        <f t="shared" si="22"/>
        <v>1</v>
      </c>
    </row>
    <row r="52" spans="1:36" s="71" customFormat="1">
      <c r="A52" s="99" t="s">
        <v>41</v>
      </c>
      <c r="B52" s="103" t="s">
        <v>37</v>
      </c>
      <c r="C52" s="99" t="s">
        <v>149</v>
      </c>
      <c r="D52" s="51">
        <f>ROUND(U52*' Demand-Supply Gap'!D$98,2)</f>
        <v>5.0999999999999996</v>
      </c>
      <c r="E52" s="51">
        <f>ROUND(V52*' Demand-Supply Gap'!E$98,2)</f>
        <v>7.12</v>
      </c>
      <c r="F52" s="51">
        <f>ROUND(W52*' Demand-Supply Gap'!F$98,2)</f>
        <v>8.17</v>
      </c>
      <c r="G52" s="51">
        <f>ROUND(X52*' Demand-Supply Gap'!G$98,2)</f>
        <v>12.84</v>
      </c>
      <c r="H52" s="51">
        <f>ROUND(Y52*' Demand-Supply Gap'!H$98,2)</f>
        <v>12.63</v>
      </c>
      <c r="I52" s="51">
        <f>ROUND(Z52*' Demand-Supply Gap'!I$98,2)</f>
        <v>12.6</v>
      </c>
      <c r="J52" s="51">
        <f>ROUND(AA52*' Demand-Supply Gap'!J$98,2)</f>
        <v>13.02</v>
      </c>
      <c r="K52" s="51">
        <f>ROUND(AB52*' Demand-Supply Gap'!K$98,2)</f>
        <v>13.46</v>
      </c>
      <c r="L52" s="51">
        <f>ROUND(AC52*' Demand-Supply Gap'!L$98,2)</f>
        <v>13.93</v>
      </c>
      <c r="M52" s="51">
        <f>ROUND(AD52*' Demand-Supply Gap'!M$98,2)</f>
        <v>14.45</v>
      </c>
      <c r="N52" s="51">
        <f>ROUND(AE52*' Demand-Supply Gap'!N$98,2)</f>
        <v>15.01</v>
      </c>
      <c r="O52" s="51">
        <f>ROUND(AF52*' Demand-Supply Gap'!O$98,2)</f>
        <v>15.61</v>
      </c>
      <c r="P52" s="51">
        <f>ROUND(AG52*' Demand-Supply Gap'!P$98,2)</f>
        <v>16.260000000000002</v>
      </c>
      <c r="Q52" s="51">
        <f>ROUND(AH52*' Demand-Supply Gap'!Q$98,2)</f>
        <v>16.96</v>
      </c>
      <c r="R52" s="51">
        <f>ROUND(AI52*' Demand-Supply Gap'!R$98,2)</f>
        <v>17.7</v>
      </c>
      <c r="S52" s="51">
        <f>ROUND(AJ52*' Demand-Supply Gap'!S$98,2)</f>
        <v>18.48</v>
      </c>
      <c r="U52" s="79">
        <v>0.30999999999999994</v>
      </c>
      <c r="V52" s="79">
        <v>0.30860666666666664</v>
      </c>
      <c r="W52" s="79">
        <v>0.30721333333333328</v>
      </c>
      <c r="X52" s="79">
        <v>0.30581999999999998</v>
      </c>
      <c r="Y52" s="79">
        <v>0.30442666666666662</v>
      </c>
      <c r="Z52" s="79">
        <v>0.30303333333333332</v>
      </c>
      <c r="AA52" s="79">
        <v>0.30163999999999996</v>
      </c>
      <c r="AB52" s="79">
        <v>0.30024666666666666</v>
      </c>
      <c r="AC52" s="79">
        <v>0.2988533333333333</v>
      </c>
      <c r="AD52" s="79">
        <v>0.29746</v>
      </c>
      <c r="AE52" s="79">
        <v>0.29606666666666664</v>
      </c>
      <c r="AF52" s="79">
        <v>0.29467333333333334</v>
      </c>
      <c r="AG52" s="79">
        <v>0.29327999999999999</v>
      </c>
      <c r="AH52" s="79">
        <v>0.29188666666666668</v>
      </c>
      <c r="AI52" s="79">
        <v>0.29049333333333333</v>
      </c>
      <c r="AJ52" s="79">
        <v>0.28910000000000002</v>
      </c>
    </row>
    <row r="53" spans="1:36" s="71" customFormat="1">
      <c r="A53" s="99" t="s">
        <v>41</v>
      </c>
      <c r="B53" s="103" t="s">
        <v>37</v>
      </c>
      <c r="C53" s="99" t="s">
        <v>118</v>
      </c>
      <c r="D53" s="51">
        <f>ROUND(U53*' Demand-Supply Gap'!D$98,2)</f>
        <v>4.6100000000000003</v>
      </c>
      <c r="E53" s="51">
        <f>ROUND(V53*' Demand-Supply Gap'!E$98,2)</f>
        <v>6.48</v>
      </c>
      <c r="F53" s="51">
        <f>ROUND(W53*' Demand-Supply Gap'!F$98,2)</f>
        <v>7.51</v>
      </c>
      <c r="G53" s="51">
        <f>ROUND(X53*' Demand-Supply Gap'!G$98,2)</f>
        <v>11.9</v>
      </c>
      <c r="H53" s="51">
        <f>ROUND(Y53*' Demand-Supply Gap'!H$98,2)</f>
        <v>11.8</v>
      </c>
      <c r="I53" s="51">
        <f>ROUND(Z53*' Demand-Supply Gap'!I$98,2)</f>
        <v>11.88</v>
      </c>
      <c r="J53" s="51">
        <f>ROUND(AA53*' Demand-Supply Gap'!J$98,2)</f>
        <v>12.37</v>
      </c>
      <c r="K53" s="51">
        <f>ROUND(AB53*' Demand-Supply Gap'!K$98,2)</f>
        <v>12.9</v>
      </c>
      <c r="L53" s="51">
        <f>ROUND(AC53*' Demand-Supply Gap'!L$98,2)</f>
        <v>13.47</v>
      </c>
      <c r="M53" s="51">
        <f>ROUND(AD53*' Demand-Supply Gap'!M$98,2)</f>
        <v>14.09</v>
      </c>
      <c r="N53" s="51">
        <f>ROUND(AE53*' Demand-Supply Gap'!N$98,2)</f>
        <v>14.76</v>
      </c>
      <c r="O53" s="51">
        <f>ROUND(AF53*' Demand-Supply Gap'!O$98,2)</f>
        <v>15.49</v>
      </c>
      <c r="P53" s="51">
        <f>ROUND(AG53*' Demand-Supply Gap'!P$98,2)</f>
        <v>16.27</v>
      </c>
      <c r="Q53" s="51">
        <f>ROUND(AH53*' Demand-Supply Gap'!Q$98,2)</f>
        <v>17.11</v>
      </c>
      <c r="R53" s="51">
        <f>ROUND(AI53*' Demand-Supply Gap'!R$98,2)</f>
        <v>18.010000000000002</v>
      </c>
      <c r="S53" s="51">
        <f>ROUND(AJ53*' Demand-Supply Gap'!S$98,2)</f>
        <v>18.97</v>
      </c>
      <c r="U53" s="87">
        <v>0.28000000000000003</v>
      </c>
      <c r="V53" s="87">
        <v>0.28112000000000004</v>
      </c>
      <c r="W53" s="87">
        <v>0.28223999999999999</v>
      </c>
      <c r="X53" s="87">
        <v>0.28336</v>
      </c>
      <c r="Y53" s="87">
        <v>0.28448000000000001</v>
      </c>
      <c r="Z53" s="87">
        <v>0.28560000000000002</v>
      </c>
      <c r="AA53" s="87">
        <v>0.28672000000000003</v>
      </c>
      <c r="AB53" s="87">
        <v>0.28783999999999998</v>
      </c>
      <c r="AC53" s="87">
        <v>0.28895999999999999</v>
      </c>
      <c r="AD53" s="87">
        <v>0.29008</v>
      </c>
      <c r="AE53" s="87">
        <v>0.29120000000000001</v>
      </c>
      <c r="AF53" s="87">
        <v>0.29232000000000002</v>
      </c>
      <c r="AG53" s="87">
        <v>0.29343999999999998</v>
      </c>
      <c r="AH53" s="87">
        <v>0.29455999999999999</v>
      </c>
      <c r="AI53" s="87">
        <v>0.29568</v>
      </c>
      <c r="AJ53" s="87">
        <v>0.29680000000000001</v>
      </c>
    </row>
    <row r="54" spans="1:36" s="71" customFormat="1">
      <c r="A54" s="99" t="s">
        <v>41</v>
      </c>
      <c r="B54" s="103" t="s">
        <v>37</v>
      </c>
      <c r="C54" s="99" t="s">
        <v>150</v>
      </c>
      <c r="D54" s="51">
        <f>ROUND(U54*' Demand-Supply Gap'!D$98,2)</f>
        <v>3.62</v>
      </c>
      <c r="E54" s="51">
        <f>ROUND(V54*' Demand-Supply Gap'!E$98,2)</f>
        <v>5.09</v>
      </c>
      <c r="F54" s="51">
        <f>ROUND(W54*' Demand-Supply Gap'!F$98,2)</f>
        <v>5.89</v>
      </c>
      <c r="G54" s="51">
        <f>ROUND(X54*' Demand-Supply Gap'!G$98,2)</f>
        <v>9.33</v>
      </c>
      <c r="H54" s="51">
        <f>ROUND(Y54*' Demand-Supply Gap'!H$98,2)</f>
        <v>9.25</v>
      </c>
      <c r="I54" s="51">
        <f>ROUND(Z54*' Demand-Supply Gap'!I$98,2)</f>
        <v>9.3000000000000007</v>
      </c>
      <c r="J54" s="51">
        <f>ROUND(AA54*' Demand-Supply Gap'!J$98,2)</f>
        <v>9.68</v>
      </c>
      <c r="K54" s="51">
        <f>ROUND(AB54*' Demand-Supply Gap'!K$98,2)</f>
        <v>10.09</v>
      </c>
      <c r="L54" s="51">
        <f>ROUND(AC54*' Demand-Supply Gap'!L$98,2)</f>
        <v>10.53</v>
      </c>
      <c r="M54" s="51">
        <f>ROUND(AD54*' Demand-Supply Gap'!M$98,2)</f>
        <v>11.01</v>
      </c>
      <c r="N54" s="51">
        <f>ROUND(AE54*' Demand-Supply Gap'!N$98,2)</f>
        <v>11.53</v>
      </c>
      <c r="O54" s="51">
        <f>ROUND(AF54*' Demand-Supply Gap'!O$98,2)</f>
        <v>12.09</v>
      </c>
      <c r="P54" s="51">
        <f>ROUND(AG54*' Demand-Supply Gap'!P$98,2)</f>
        <v>12.69</v>
      </c>
      <c r="Q54" s="51">
        <f>ROUND(AH54*' Demand-Supply Gap'!Q$98,2)</f>
        <v>13.34</v>
      </c>
      <c r="R54" s="51">
        <f>ROUND(AI54*' Demand-Supply Gap'!R$98,2)</f>
        <v>14.03</v>
      </c>
      <c r="S54" s="51">
        <f>ROUND(AJ54*' Demand-Supply Gap'!S$98,2)</f>
        <v>14.77</v>
      </c>
      <c r="U54" s="87">
        <v>0.22</v>
      </c>
      <c r="V54" s="87">
        <v>0.22074000000000002</v>
      </c>
      <c r="W54" s="87">
        <v>0.22148000000000001</v>
      </c>
      <c r="X54" s="87">
        <v>0.22222</v>
      </c>
      <c r="Y54" s="87">
        <v>0.22296000000000002</v>
      </c>
      <c r="Z54" s="87">
        <v>0.22370000000000001</v>
      </c>
      <c r="AA54" s="87">
        <v>0.22444</v>
      </c>
      <c r="AB54" s="87">
        <v>0.22518000000000002</v>
      </c>
      <c r="AC54" s="87">
        <v>0.22592000000000001</v>
      </c>
      <c r="AD54" s="87">
        <v>0.22666</v>
      </c>
      <c r="AE54" s="87">
        <v>0.22740000000000002</v>
      </c>
      <c r="AF54" s="87">
        <v>0.22814000000000001</v>
      </c>
      <c r="AG54" s="87">
        <v>0.22888</v>
      </c>
      <c r="AH54" s="87">
        <v>0.22962000000000002</v>
      </c>
      <c r="AI54" s="87">
        <v>0.23036000000000001</v>
      </c>
      <c r="AJ54" s="87">
        <v>0.2311</v>
      </c>
    </row>
    <row r="55" spans="1:36" s="71" customFormat="1">
      <c r="A55" s="99" t="s">
        <v>41</v>
      </c>
      <c r="B55" s="103" t="s">
        <v>37</v>
      </c>
      <c r="C55" s="99" t="s">
        <v>151</v>
      </c>
      <c r="D55" s="51">
        <f>ROUND(U55*' Demand-Supply Gap'!D$98,2)</f>
        <v>3.13</v>
      </c>
      <c r="E55" s="51">
        <f>ROUND(V55*' Demand-Supply Gap'!E$98,2)</f>
        <v>4.37</v>
      </c>
      <c r="F55" s="51">
        <f>ROUND(W55*' Demand-Supply Gap'!F$98,2)</f>
        <v>5.03</v>
      </c>
      <c r="G55" s="51">
        <f>ROUND(X55*' Demand-Supply Gap'!G$98,2)</f>
        <v>7.92</v>
      </c>
      <c r="H55" s="51">
        <f>ROUND(Y55*' Demand-Supply Gap'!H$98,2)</f>
        <v>7.81</v>
      </c>
      <c r="I55" s="51">
        <f>ROUND(Z55*' Demand-Supply Gap'!I$98,2)</f>
        <v>7.8</v>
      </c>
      <c r="J55" s="51">
        <f>ROUND(AA55*' Demand-Supply Gap'!J$98,2)</f>
        <v>8.08</v>
      </c>
      <c r="K55" s="51">
        <f>ROUND(AB55*' Demand-Supply Gap'!K$98,2)</f>
        <v>8.3699999999999992</v>
      </c>
      <c r="L55" s="51">
        <f>ROUND(AC55*' Demand-Supply Gap'!L$98,2)</f>
        <v>8.68</v>
      </c>
      <c r="M55" s="51">
        <f>ROUND(AD55*' Demand-Supply Gap'!M$98,2)</f>
        <v>9.0299999999999994</v>
      </c>
      <c r="N55" s="51">
        <f>ROUND(AE55*' Demand-Supply Gap'!N$98,2)</f>
        <v>9.4</v>
      </c>
      <c r="O55" s="51">
        <f>ROUND(AF55*' Demand-Supply Gap'!O$98,2)</f>
        <v>9.7899999999999991</v>
      </c>
      <c r="P55" s="51">
        <f>ROUND(AG55*' Demand-Supply Gap'!P$98,2)</f>
        <v>10.220000000000001</v>
      </c>
      <c r="Q55" s="51">
        <f>ROUND(AH55*' Demand-Supply Gap'!Q$98,2)</f>
        <v>10.69</v>
      </c>
      <c r="R55" s="51">
        <f>ROUND(AI55*' Demand-Supply Gap'!R$98,2)</f>
        <v>11.18</v>
      </c>
      <c r="S55" s="51">
        <f>ROUND(AJ55*' Demand-Supply Gap'!S$98,2)</f>
        <v>11.7</v>
      </c>
      <c r="U55" s="87">
        <f>1-SUM(U52:U54)</f>
        <v>0.19000000000000006</v>
      </c>
      <c r="V55" s="87">
        <f t="shared" ref="V55:AJ55" si="23">1-SUM(V52:V54)</f>
        <v>0.18953333333333322</v>
      </c>
      <c r="W55" s="87">
        <f t="shared" si="23"/>
        <v>0.18906666666666672</v>
      </c>
      <c r="X55" s="87">
        <f t="shared" si="23"/>
        <v>0.18859999999999999</v>
      </c>
      <c r="Y55" s="87">
        <f t="shared" si="23"/>
        <v>0.18813333333333326</v>
      </c>
      <c r="Z55" s="87">
        <f t="shared" si="23"/>
        <v>0.18766666666666665</v>
      </c>
      <c r="AA55" s="87">
        <f t="shared" si="23"/>
        <v>0.18720000000000003</v>
      </c>
      <c r="AB55" s="87">
        <f t="shared" si="23"/>
        <v>0.18673333333333331</v>
      </c>
      <c r="AC55" s="87">
        <f t="shared" si="23"/>
        <v>0.18626666666666669</v>
      </c>
      <c r="AD55" s="87">
        <f t="shared" si="23"/>
        <v>0.18580000000000008</v>
      </c>
      <c r="AE55" s="87">
        <f t="shared" si="23"/>
        <v>0.18533333333333335</v>
      </c>
      <c r="AF55" s="87">
        <f t="shared" si="23"/>
        <v>0.18486666666666662</v>
      </c>
      <c r="AG55" s="87">
        <f t="shared" si="23"/>
        <v>0.18440000000000012</v>
      </c>
      <c r="AH55" s="87">
        <f t="shared" si="23"/>
        <v>0.18393333333333328</v>
      </c>
      <c r="AI55" s="87">
        <f t="shared" si="23"/>
        <v>0.18346666666666667</v>
      </c>
      <c r="AJ55" s="87">
        <f t="shared" si="23"/>
        <v>0.18299999999999994</v>
      </c>
    </row>
    <row r="56" spans="1:36" s="71" customFormat="1">
      <c r="A56" s="99" t="s">
        <v>41</v>
      </c>
      <c r="B56" s="103" t="s">
        <v>37</v>
      </c>
      <c r="C56" s="99" t="s">
        <v>105</v>
      </c>
      <c r="D56" s="51">
        <f>SUM(D52:D55)</f>
        <v>16.46</v>
      </c>
      <c r="E56" s="51">
        <f t="shared" ref="E56:S56" si="24">SUM(E52:E55)</f>
        <v>23.060000000000002</v>
      </c>
      <c r="F56" s="51">
        <f t="shared" si="24"/>
        <v>26.6</v>
      </c>
      <c r="G56" s="51">
        <f t="shared" si="24"/>
        <v>41.99</v>
      </c>
      <c r="H56" s="51">
        <f t="shared" si="24"/>
        <v>41.49</v>
      </c>
      <c r="I56" s="51">
        <f t="shared" si="24"/>
        <v>41.58</v>
      </c>
      <c r="J56" s="51">
        <f t="shared" si="24"/>
        <v>43.15</v>
      </c>
      <c r="K56" s="51">
        <f t="shared" si="24"/>
        <v>44.82</v>
      </c>
      <c r="L56" s="51">
        <f t="shared" si="24"/>
        <v>46.61</v>
      </c>
      <c r="M56" s="51">
        <f t="shared" si="24"/>
        <v>48.58</v>
      </c>
      <c r="N56" s="51">
        <f t="shared" si="24"/>
        <v>50.699999999999996</v>
      </c>
      <c r="O56" s="51">
        <f t="shared" si="24"/>
        <v>52.98</v>
      </c>
      <c r="P56" s="51">
        <f t="shared" si="24"/>
        <v>55.44</v>
      </c>
      <c r="Q56" s="51">
        <f t="shared" si="24"/>
        <v>58.099999999999994</v>
      </c>
      <c r="R56" s="51">
        <f t="shared" si="24"/>
        <v>60.92</v>
      </c>
      <c r="S56" s="51">
        <f t="shared" si="24"/>
        <v>63.92</v>
      </c>
      <c r="U56" s="87">
        <f>SUM(U52:U55)</f>
        <v>1</v>
      </c>
      <c r="V56" s="87">
        <f t="shared" ref="V56:AJ56" si="25">SUM(V52:V55)</f>
        <v>1</v>
      </c>
      <c r="W56" s="87">
        <f t="shared" si="25"/>
        <v>1</v>
      </c>
      <c r="X56" s="87">
        <f t="shared" si="25"/>
        <v>1</v>
      </c>
      <c r="Y56" s="87">
        <f t="shared" si="25"/>
        <v>1</v>
      </c>
      <c r="Z56" s="87">
        <f t="shared" si="25"/>
        <v>1</v>
      </c>
      <c r="AA56" s="87">
        <f t="shared" si="25"/>
        <v>1</v>
      </c>
      <c r="AB56" s="87">
        <f t="shared" si="25"/>
        <v>1</v>
      </c>
      <c r="AC56" s="87">
        <f t="shared" si="25"/>
        <v>1</v>
      </c>
      <c r="AD56" s="87">
        <f t="shared" si="25"/>
        <v>1</v>
      </c>
      <c r="AE56" s="87">
        <f t="shared" si="25"/>
        <v>1</v>
      </c>
      <c r="AF56" s="87">
        <f t="shared" si="25"/>
        <v>1</v>
      </c>
      <c r="AG56" s="87">
        <f t="shared" si="25"/>
        <v>1</v>
      </c>
      <c r="AH56" s="87">
        <f t="shared" si="25"/>
        <v>1</v>
      </c>
      <c r="AI56" s="87">
        <f t="shared" si="25"/>
        <v>1</v>
      </c>
      <c r="AJ56" s="87">
        <f t="shared" si="25"/>
        <v>1</v>
      </c>
    </row>
    <row r="57" spans="1:36" s="71" customFormat="1">
      <c r="A57" s="99" t="s">
        <v>41</v>
      </c>
      <c r="B57" s="103" t="s">
        <v>44</v>
      </c>
      <c r="C57" s="99" t="s">
        <v>152</v>
      </c>
      <c r="D57" s="51">
        <f>ROUND(U57*' Demand-Supply Gap'!D$107,2)</f>
        <v>20.12</v>
      </c>
      <c r="E57" s="51">
        <f>ROUND(V57*' Demand-Supply Gap'!E$107,2)</f>
        <v>20.12</v>
      </c>
      <c r="F57" s="51">
        <f>ROUND(W57*' Demand-Supply Gap'!F$107,2)</f>
        <v>20.71</v>
      </c>
      <c r="G57" s="51">
        <f>ROUND(X57*' Demand-Supply Gap'!G$107,2)</f>
        <v>19.47</v>
      </c>
      <c r="H57" s="51">
        <f>ROUND(Y57*' Demand-Supply Gap'!H$107,2)</f>
        <v>20.58</v>
      </c>
      <c r="I57" s="51">
        <f>ROUND(Z57*' Demand-Supply Gap'!I$107,2)</f>
        <v>16.37</v>
      </c>
      <c r="J57" s="51">
        <f>ROUND(AA57*' Demand-Supply Gap'!J$107,2)</f>
        <v>16.78</v>
      </c>
      <c r="K57" s="51">
        <f>ROUND(AB57*' Demand-Supply Gap'!K$107,2)</f>
        <v>17.25</v>
      </c>
      <c r="L57" s="51">
        <f>ROUND(AC57*' Demand-Supply Gap'!L$107,2)</f>
        <v>17.8</v>
      </c>
      <c r="M57" s="51">
        <f>ROUND(AD57*' Demand-Supply Gap'!M$107,2)</f>
        <v>18.399999999999999</v>
      </c>
      <c r="N57" s="51">
        <f>ROUND(AE57*' Demand-Supply Gap'!N$107,2)</f>
        <v>19.04</v>
      </c>
      <c r="O57" s="51">
        <f>ROUND(AF57*' Demand-Supply Gap'!O$107,2)</f>
        <v>19.73</v>
      </c>
      <c r="P57" s="51">
        <f>ROUND(AG57*' Demand-Supply Gap'!P$107,2)</f>
        <v>20.47</v>
      </c>
      <c r="Q57" s="51">
        <f>ROUND(AH57*' Demand-Supply Gap'!Q$107,2)</f>
        <v>21.28</v>
      </c>
      <c r="R57" s="51">
        <f>ROUND(AI57*' Demand-Supply Gap'!R$107,2)</f>
        <v>22.13</v>
      </c>
      <c r="S57" s="51">
        <f>ROUND(AJ57*' Demand-Supply Gap'!S$107,2)</f>
        <v>22.99</v>
      </c>
      <c r="U57" s="87">
        <v>0.35249999999999998</v>
      </c>
      <c r="V57" s="87">
        <v>0.34959333333333331</v>
      </c>
      <c r="W57" s="87">
        <v>0.34668666666666664</v>
      </c>
      <c r="X57" s="87">
        <v>0.34377999999999997</v>
      </c>
      <c r="Y57" s="87">
        <v>0.34087333333333331</v>
      </c>
      <c r="Z57" s="87">
        <v>0.33796666666666664</v>
      </c>
      <c r="AA57" s="87">
        <v>0.33506000000000002</v>
      </c>
      <c r="AB57" s="87">
        <v>0.33215333333333336</v>
      </c>
      <c r="AC57" s="87">
        <v>0.32924666666666669</v>
      </c>
      <c r="AD57" s="87">
        <v>0.32634000000000002</v>
      </c>
      <c r="AE57" s="87">
        <v>0.32343333333333335</v>
      </c>
      <c r="AF57" s="87">
        <v>0.32052666666666668</v>
      </c>
      <c r="AG57" s="87">
        <v>0.31762000000000001</v>
      </c>
      <c r="AH57" s="87">
        <v>0.31471333333333334</v>
      </c>
      <c r="AI57" s="87">
        <v>0.31180666666666668</v>
      </c>
      <c r="AJ57" s="87">
        <v>0.30890000000000001</v>
      </c>
    </row>
    <row r="58" spans="1:36" s="71" customFormat="1">
      <c r="A58" s="99" t="s">
        <v>41</v>
      </c>
      <c r="B58" s="103" t="s">
        <v>44</v>
      </c>
      <c r="C58" s="99" t="s">
        <v>153</v>
      </c>
      <c r="D58" s="51">
        <f>ROUND(U58*' Demand-Supply Gap'!D$107,2)</f>
        <v>15.27</v>
      </c>
      <c r="E58" s="51">
        <f>ROUND(V58*' Demand-Supply Gap'!E$107,2)</f>
        <v>15.45</v>
      </c>
      <c r="F58" s="51">
        <f>ROUND(W58*' Demand-Supply Gap'!F$107,2)</f>
        <v>16.09</v>
      </c>
      <c r="G58" s="51">
        <f>ROUND(X58*' Demand-Supply Gap'!G$107,2)</f>
        <v>15.3</v>
      </c>
      <c r="H58" s="51">
        <f>ROUND(Y58*' Demand-Supply Gap'!H$107,2)</f>
        <v>16.36</v>
      </c>
      <c r="I58" s="51">
        <f>ROUND(Z58*' Demand-Supply Gap'!I$107,2)</f>
        <v>13.17</v>
      </c>
      <c r="J58" s="51">
        <f>ROUND(AA58*' Demand-Supply Gap'!J$107,2)</f>
        <v>13.67</v>
      </c>
      <c r="K58" s="51">
        <f>ROUND(AB58*' Demand-Supply Gap'!K$107,2)</f>
        <v>14.22</v>
      </c>
      <c r="L58" s="51">
        <f>ROUND(AC58*' Demand-Supply Gap'!L$107,2)</f>
        <v>14.85</v>
      </c>
      <c r="M58" s="51">
        <f>ROUND(AD58*' Demand-Supply Gap'!M$107,2)</f>
        <v>15.54</v>
      </c>
      <c r="N58" s="51">
        <f>ROUND(AE58*' Demand-Supply Gap'!N$107,2)</f>
        <v>16.28</v>
      </c>
      <c r="O58" s="51">
        <f>ROUND(AF58*' Demand-Supply Gap'!O$107,2)</f>
        <v>17.079999999999998</v>
      </c>
      <c r="P58" s="51">
        <f>ROUND(AG58*' Demand-Supply Gap'!P$107,2)</f>
        <v>17.940000000000001</v>
      </c>
      <c r="Q58" s="51">
        <f>ROUND(AH58*' Demand-Supply Gap'!Q$107,2)</f>
        <v>18.88</v>
      </c>
      <c r="R58" s="51">
        <f>ROUND(AI58*' Demand-Supply Gap'!R$107,2)</f>
        <v>19.88</v>
      </c>
      <c r="S58" s="51">
        <f>ROUND(AJ58*' Demand-Supply Gap'!S$107,2)</f>
        <v>20.91</v>
      </c>
      <c r="U58" s="87">
        <v>0.26750000000000002</v>
      </c>
      <c r="V58" s="87">
        <v>0.26840000000000003</v>
      </c>
      <c r="W58" s="87">
        <v>0.26929999999999998</v>
      </c>
      <c r="X58" s="87">
        <v>0.2702</v>
      </c>
      <c r="Y58" s="87">
        <v>0.27110000000000001</v>
      </c>
      <c r="Z58" s="87">
        <v>0.27200000000000002</v>
      </c>
      <c r="AA58" s="87">
        <v>0.27290000000000003</v>
      </c>
      <c r="AB58" s="87">
        <v>0.27379999999999999</v>
      </c>
      <c r="AC58" s="87">
        <v>0.2747</v>
      </c>
      <c r="AD58" s="87">
        <v>0.27560000000000001</v>
      </c>
      <c r="AE58" s="87">
        <v>0.27650000000000002</v>
      </c>
      <c r="AF58" s="87">
        <v>0.27740000000000004</v>
      </c>
      <c r="AG58" s="87">
        <v>0.27829999999999999</v>
      </c>
      <c r="AH58" s="87">
        <v>0.2792</v>
      </c>
      <c r="AI58" s="87">
        <v>0.28010000000000002</v>
      </c>
      <c r="AJ58" s="87">
        <v>0.28100000000000003</v>
      </c>
    </row>
    <row r="59" spans="1:36" s="71" customFormat="1">
      <c r="A59" s="99" t="s">
        <v>41</v>
      </c>
      <c r="B59" s="103" t="s">
        <v>44</v>
      </c>
      <c r="C59" s="99" t="s">
        <v>154</v>
      </c>
      <c r="D59" s="51">
        <f>ROUND(U59*' Demand-Supply Gap'!D$107,2)</f>
        <v>11.1</v>
      </c>
      <c r="E59" s="51">
        <f>ROUND(V59*' Demand-Supply Gap'!E$107,2)</f>
        <v>11.27</v>
      </c>
      <c r="F59" s="51">
        <f>ROUND(W59*' Demand-Supply Gap'!F$107,2)</f>
        <v>11.77</v>
      </c>
      <c r="G59" s="51">
        <f>ROUND(X59*' Demand-Supply Gap'!G$107,2)</f>
        <v>11.23</v>
      </c>
      <c r="H59" s="51">
        <f>ROUND(Y59*' Demand-Supply Gap'!H$107,2)</f>
        <v>12.06</v>
      </c>
      <c r="I59" s="51">
        <f>ROUND(Z59*' Demand-Supply Gap'!I$107,2)</f>
        <v>9.74</v>
      </c>
      <c r="J59" s="51">
        <f>ROUND(AA59*' Demand-Supply Gap'!J$107,2)</f>
        <v>10.14</v>
      </c>
      <c r="K59" s="51">
        <f>ROUND(AB59*' Demand-Supply Gap'!K$107,2)</f>
        <v>10.58</v>
      </c>
      <c r="L59" s="51">
        <f>ROUND(AC59*' Demand-Supply Gap'!L$107,2)</f>
        <v>11.09</v>
      </c>
      <c r="M59" s="51">
        <f>ROUND(AD59*' Demand-Supply Gap'!M$107,2)</f>
        <v>11.64</v>
      </c>
      <c r="N59" s="51">
        <f>ROUND(AE59*' Demand-Supply Gap'!N$107,2)</f>
        <v>12.23</v>
      </c>
      <c r="O59" s="51">
        <f>ROUND(AF59*' Demand-Supply Gap'!O$107,2)</f>
        <v>12.87</v>
      </c>
      <c r="P59" s="51">
        <f>ROUND(AG59*' Demand-Supply Gap'!P$107,2)</f>
        <v>13.56</v>
      </c>
      <c r="Q59" s="51">
        <f>ROUND(AH59*' Demand-Supply Gap'!Q$107,2)</f>
        <v>14.31</v>
      </c>
      <c r="R59" s="51">
        <f>ROUND(AI59*' Demand-Supply Gap'!R$107,2)</f>
        <v>15.12</v>
      </c>
      <c r="S59" s="51">
        <f>ROUND(AJ59*' Demand-Supply Gap'!S$107,2)</f>
        <v>15.95</v>
      </c>
      <c r="U59" s="79">
        <v>0.19440000000000002</v>
      </c>
      <c r="V59" s="79">
        <v>0.19573333333333337</v>
      </c>
      <c r="W59" s="79">
        <v>0.1970666666666667</v>
      </c>
      <c r="X59" s="79">
        <v>0.19840000000000002</v>
      </c>
      <c r="Y59" s="79">
        <v>0.19973333333333335</v>
      </c>
      <c r="Z59" s="79">
        <v>0.2010666666666667</v>
      </c>
      <c r="AA59" s="79">
        <v>0.20240000000000002</v>
      </c>
      <c r="AB59" s="79">
        <v>0.20373333333333335</v>
      </c>
      <c r="AC59" s="79">
        <v>0.20506666666666667</v>
      </c>
      <c r="AD59" s="79">
        <v>0.20640000000000003</v>
      </c>
      <c r="AE59" s="79">
        <v>0.20773333333333335</v>
      </c>
      <c r="AF59" s="79">
        <v>0.20906666666666668</v>
      </c>
      <c r="AG59" s="79">
        <v>0.21040000000000003</v>
      </c>
      <c r="AH59" s="79">
        <v>0.21173333333333336</v>
      </c>
      <c r="AI59" s="79">
        <v>0.21306666666666668</v>
      </c>
      <c r="AJ59" s="79">
        <v>0.21440000000000001</v>
      </c>
    </row>
    <row r="60" spans="1:36" s="71" customFormat="1">
      <c r="A60" s="99" t="s">
        <v>41</v>
      </c>
      <c r="B60" s="103" t="s">
        <v>44</v>
      </c>
      <c r="C60" s="99" t="s">
        <v>155</v>
      </c>
      <c r="D60" s="51">
        <f>ROUND(U60*' Demand-Supply Gap'!D$107,2)</f>
        <v>10.6</v>
      </c>
      <c r="E60" s="51">
        <f>ROUND(V60*' Demand-Supply Gap'!E$107,2)</f>
        <v>10.72</v>
      </c>
      <c r="F60" s="51">
        <f>ROUND(W60*' Demand-Supply Gap'!F$107,2)</f>
        <v>11.17</v>
      </c>
      <c r="G60" s="51">
        <f>ROUND(X60*' Demand-Supply Gap'!G$107,2)</f>
        <v>10.62</v>
      </c>
      <c r="H60" s="51">
        <f>ROUND(Y60*' Demand-Supply Gap'!H$107,2)</f>
        <v>11.37</v>
      </c>
      <c r="I60" s="51">
        <f>ROUND(Z60*' Demand-Supply Gap'!I$107,2)</f>
        <v>9.15</v>
      </c>
      <c r="J60" s="51">
        <f>ROUND(AA60*' Demand-Supply Gap'!J$107,2)</f>
        <v>9.5</v>
      </c>
      <c r="K60" s="51">
        <f>ROUND(AB60*' Demand-Supply Gap'!K$107,2)</f>
        <v>9.8800000000000008</v>
      </c>
      <c r="L60" s="51">
        <f>ROUND(AC60*' Demand-Supply Gap'!L$107,2)</f>
        <v>10.32</v>
      </c>
      <c r="M60" s="51">
        <f>ROUND(AD60*' Demand-Supply Gap'!M$107,2)</f>
        <v>10.81</v>
      </c>
      <c r="N60" s="51">
        <f>ROUND(AE60*' Demand-Supply Gap'!N$107,2)</f>
        <v>11.32</v>
      </c>
      <c r="O60" s="51">
        <f>ROUND(AF60*' Demand-Supply Gap'!O$107,2)</f>
        <v>11.88</v>
      </c>
      <c r="P60" s="51">
        <f>ROUND(AG60*' Demand-Supply Gap'!P$107,2)</f>
        <v>12.48</v>
      </c>
      <c r="Q60" s="51">
        <f>ROUND(AH60*' Demand-Supply Gap'!Q$107,2)</f>
        <v>13.14</v>
      </c>
      <c r="R60" s="51">
        <f>ROUND(AI60*' Demand-Supply Gap'!R$107,2)</f>
        <v>13.84</v>
      </c>
      <c r="S60" s="51">
        <f>ROUND(AJ60*' Demand-Supply Gap'!S$107,2)</f>
        <v>14.56</v>
      </c>
      <c r="U60" s="87">
        <f>1-SUM(U57:U59)</f>
        <v>0.18559999999999999</v>
      </c>
      <c r="V60" s="87">
        <f t="shared" ref="V60" si="26">1-SUM(V57:V59)</f>
        <v>0.18627333333333329</v>
      </c>
      <c r="W60" s="87">
        <f t="shared" ref="W60" si="27">1-SUM(W57:W59)</f>
        <v>0.18694666666666659</v>
      </c>
      <c r="X60" s="87">
        <f t="shared" ref="X60" si="28">1-SUM(X57:X59)</f>
        <v>0.18762000000000001</v>
      </c>
      <c r="Y60" s="87">
        <f t="shared" ref="Y60" si="29">1-SUM(Y57:Y59)</f>
        <v>0.18829333333333342</v>
      </c>
      <c r="Z60" s="87">
        <f t="shared" ref="Z60" si="30">1-SUM(Z57:Z59)</f>
        <v>0.18896666666666662</v>
      </c>
      <c r="AA60" s="87">
        <f t="shared" ref="AA60" si="31">1-SUM(AA57:AA59)</f>
        <v>0.18963999999999992</v>
      </c>
      <c r="AB60" s="87">
        <f t="shared" ref="AB60" si="32">1-SUM(AB57:AB59)</f>
        <v>0.19031333333333333</v>
      </c>
      <c r="AC60" s="87">
        <f t="shared" ref="AC60" si="33">1-SUM(AC57:AC59)</f>
        <v>0.19098666666666664</v>
      </c>
      <c r="AD60" s="87">
        <f t="shared" ref="AD60" si="34">1-SUM(AD57:AD59)</f>
        <v>0.19165999999999994</v>
      </c>
      <c r="AE60" s="87">
        <f t="shared" ref="AE60" si="35">1-SUM(AE57:AE59)</f>
        <v>0.19233333333333325</v>
      </c>
      <c r="AF60" s="87">
        <f t="shared" ref="AF60" si="36">1-SUM(AF57:AF59)</f>
        <v>0.19300666666666655</v>
      </c>
      <c r="AG60" s="87">
        <f t="shared" ref="AG60" si="37">1-SUM(AG57:AG59)</f>
        <v>0.19367999999999996</v>
      </c>
      <c r="AH60" s="87">
        <f t="shared" ref="AH60" si="38">1-SUM(AH57:AH59)</f>
        <v>0.19435333333333338</v>
      </c>
      <c r="AI60" s="87">
        <f t="shared" ref="AI60" si="39">1-SUM(AI57:AI59)</f>
        <v>0.19502666666666668</v>
      </c>
      <c r="AJ60" s="87">
        <f t="shared" ref="AJ60" si="40">1-SUM(AJ57:AJ59)</f>
        <v>0.19569999999999987</v>
      </c>
    </row>
    <row r="61" spans="1:36" s="71" customFormat="1">
      <c r="A61" s="99" t="s">
        <v>41</v>
      </c>
      <c r="B61" s="103" t="s">
        <v>44</v>
      </c>
      <c r="C61" s="99" t="s">
        <v>105</v>
      </c>
      <c r="D61" s="51">
        <f>SUM(D57:D60)</f>
        <v>57.09</v>
      </c>
      <c r="E61" s="51">
        <f t="shared" ref="E61:S61" si="41">SUM(E57:E60)</f>
        <v>57.56</v>
      </c>
      <c r="F61" s="51">
        <f t="shared" si="41"/>
        <v>59.739999999999995</v>
      </c>
      <c r="G61" s="51">
        <f t="shared" si="41"/>
        <v>56.62</v>
      </c>
      <c r="H61" s="51">
        <f t="shared" si="41"/>
        <v>60.37</v>
      </c>
      <c r="I61" s="51">
        <f t="shared" si="41"/>
        <v>48.43</v>
      </c>
      <c r="J61" s="51">
        <f t="shared" si="41"/>
        <v>50.09</v>
      </c>
      <c r="K61" s="51">
        <f t="shared" si="41"/>
        <v>51.93</v>
      </c>
      <c r="L61" s="51">
        <f t="shared" si="41"/>
        <v>54.059999999999995</v>
      </c>
      <c r="M61" s="51">
        <f t="shared" si="41"/>
        <v>56.39</v>
      </c>
      <c r="N61" s="51">
        <f t="shared" si="41"/>
        <v>58.87</v>
      </c>
      <c r="O61" s="51">
        <f t="shared" si="41"/>
        <v>61.56</v>
      </c>
      <c r="P61" s="51">
        <f t="shared" si="41"/>
        <v>64.45</v>
      </c>
      <c r="Q61" s="51">
        <f t="shared" si="41"/>
        <v>67.61</v>
      </c>
      <c r="R61" s="51">
        <f t="shared" si="41"/>
        <v>70.97</v>
      </c>
      <c r="S61" s="51">
        <f t="shared" si="41"/>
        <v>74.41</v>
      </c>
      <c r="U61" s="87">
        <f>SUM(U57:U60)</f>
        <v>1</v>
      </c>
      <c r="V61" s="87">
        <f t="shared" ref="V61" si="42">SUM(V57:V60)</f>
        <v>1</v>
      </c>
      <c r="W61" s="87">
        <f t="shared" ref="W61" si="43">SUM(W57:W60)</f>
        <v>1</v>
      </c>
      <c r="X61" s="87">
        <f t="shared" ref="X61" si="44">SUM(X57:X60)</f>
        <v>1</v>
      </c>
      <c r="Y61" s="87">
        <f t="shared" ref="Y61" si="45">SUM(Y57:Y60)</f>
        <v>1</v>
      </c>
      <c r="Z61" s="87">
        <f t="shared" ref="Z61" si="46">SUM(Z57:Z60)</f>
        <v>1</v>
      </c>
      <c r="AA61" s="87">
        <f t="shared" ref="AA61" si="47">SUM(AA57:AA60)</f>
        <v>1</v>
      </c>
      <c r="AB61" s="87">
        <f t="shared" ref="AB61" si="48">SUM(AB57:AB60)</f>
        <v>1</v>
      </c>
      <c r="AC61" s="87">
        <f t="shared" ref="AC61" si="49">SUM(AC57:AC60)</f>
        <v>1</v>
      </c>
      <c r="AD61" s="87">
        <f t="shared" ref="AD61" si="50">SUM(AD57:AD60)</f>
        <v>1</v>
      </c>
      <c r="AE61" s="87">
        <f t="shared" ref="AE61" si="51">SUM(AE57:AE60)</f>
        <v>1</v>
      </c>
      <c r="AF61" s="87">
        <f t="shared" ref="AF61" si="52">SUM(AF57:AF60)</f>
        <v>1</v>
      </c>
      <c r="AG61" s="87">
        <f t="shared" ref="AG61" si="53">SUM(AG57:AG60)</f>
        <v>1</v>
      </c>
      <c r="AH61" s="87">
        <f t="shared" ref="AH61" si="54">SUM(AH57:AH60)</f>
        <v>1</v>
      </c>
      <c r="AI61" s="87">
        <f t="shared" ref="AI61" si="55">SUM(AI57:AI60)</f>
        <v>1</v>
      </c>
      <c r="AJ61" s="87">
        <f t="shared" ref="AJ61" si="56">SUM(AJ57:AJ60)</f>
        <v>1</v>
      </c>
    </row>
    <row r="62" spans="1:36" s="71" customFormat="1">
      <c r="A62" s="99" t="s">
        <v>41</v>
      </c>
      <c r="B62" s="271" t="s">
        <v>113</v>
      </c>
      <c r="C62" s="270"/>
      <c r="D62" s="51">
        <f>ROUND(U62*' Demand-Supply Gap'!D$116,2)</f>
        <v>-2.79</v>
      </c>
      <c r="E62" s="51">
        <f>ROUND(V62*' Demand-Supply Gap'!E$116,2)</f>
        <v>-1.48</v>
      </c>
      <c r="F62" s="51">
        <f>ROUND(W62*' Demand-Supply Gap'!F$116,2)</f>
        <v>-2.98</v>
      </c>
      <c r="G62" s="51">
        <f>ROUND(X62*' Demand-Supply Gap'!G$116,2)</f>
        <v>16.36</v>
      </c>
      <c r="H62" s="51">
        <f>ROUND(Y62*' Demand-Supply Gap'!H$116,2)</f>
        <v>20</v>
      </c>
      <c r="I62" s="51">
        <f>ROUND(Z62*' Demand-Supply Gap'!I$116,2)</f>
        <v>16.05</v>
      </c>
      <c r="J62" s="51">
        <f>ROUND(AA62*' Demand-Supply Gap'!J$116,2)</f>
        <v>16.760000000000002</v>
      </c>
      <c r="K62" s="51">
        <f>ROUND(AB62*' Demand-Supply Gap'!K$116,2)</f>
        <v>17.559999999999999</v>
      </c>
      <c r="L62" s="51">
        <f>ROUND(AC62*' Demand-Supply Gap'!L$116,2)</f>
        <v>18.43</v>
      </c>
      <c r="M62" s="51">
        <f>ROUND(AD62*' Demand-Supply Gap'!M$116,2)</f>
        <v>19.37</v>
      </c>
      <c r="N62" s="51">
        <f>ROUND(AE62*' Demand-Supply Gap'!N$116,2)</f>
        <v>20.3</v>
      </c>
      <c r="O62" s="51">
        <f>ROUND(AF62*' Demand-Supply Gap'!O$116,2)</f>
        <v>21.21</v>
      </c>
      <c r="P62" s="51">
        <f>ROUND(AG62*' Demand-Supply Gap'!P$116,2)</f>
        <v>22.18</v>
      </c>
      <c r="Q62" s="51">
        <f>ROUND(AH62*' Demand-Supply Gap'!Q$116,2)</f>
        <v>23.24</v>
      </c>
      <c r="R62" s="51">
        <f>ROUND(AI62*' Demand-Supply Gap'!R$116,2)</f>
        <v>24.49</v>
      </c>
      <c r="S62" s="51">
        <f>ROUND(AJ62*' Demand-Supply Gap'!S$116,2)</f>
        <v>25.83</v>
      </c>
      <c r="U62" s="87">
        <v>0.4</v>
      </c>
      <c r="V62" s="87">
        <v>0.40104000000000006</v>
      </c>
      <c r="W62" s="87">
        <v>0.40208000000000005</v>
      </c>
      <c r="X62" s="87">
        <v>0.40312000000000003</v>
      </c>
      <c r="Y62" s="87">
        <v>0.40416000000000002</v>
      </c>
      <c r="Z62" s="87">
        <v>0.40520000000000006</v>
      </c>
      <c r="AA62" s="87">
        <v>0.40624000000000005</v>
      </c>
      <c r="AB62" s="87">
        <v>0.40728000000000003</v>
      </c>
      <c r="AC62" s="87">
        <v>0.40832000000000002</v>
      </c>
      <c r="AD62" s="87">
        <v>0.40936000000000006</v>
      </c>
      <c r="AE62" s="87">
        <v>0.41040000000000004</v>
      </c>
      <c r="AF62" s="87">
        <v>0.41144000000000003</v>
      </c>
      <c r="AG62" s="87">
        <v>0.41248000000000001</v>
      </c>
      <c r="AH62" s="87">
        <v>0.41352000000000005</v>
      </c>
      <c r="AI62" s="87">
        <v>0.41456000000000004</v>
      </c>
      <c r="AJ62" s="87">
        <v>0.41560000000000002</v>
      </c>
    </row>
    <row r="63" spans="1:36" s="71" customFormat="1">
      <c r="A63" s="99" t="s">
        <v>41</v>
      </c>
      <c r="B63" s="271" t="s">
        <v>113</v>
      </c>
      <c r="C63" s="270"/>
      <c r="D63" s="51">
        <f>ROUND(U63*' Demand-Supply Gap'!D$116,2)</f>
        <v>-1.99</v>
      </c>
      <c r="E63" s="51">
        <f>ROUND(V63*' Demand-Supply Gap'!E$116,2)</f>
        <v>-1.05</v>
      </c>
      <c r="F63" s="51">
        <f>ROUND(W63*' Demand-Supply Gap'!F$116,2)</f>
        <v>-2.1</v>
      </c>
      <c r="G63" s="51">
        <f>ROUND(X63*' Demand-Supply Gap'!G$116,2)</f>
        <v>11.49</v>
      </c>
      <c r="H63" s="51">
        <f>ROUND(Y63*' Demand-Supply Gap'!H$116,2)</f>
        <v>13.98</v>
      </c>
      <c r="I63" s="51">
        <f>ROUND(Z63*' Demand-Supply Gap'!I$116,2)</f>
        <v>11.17</v>
      </c>
      <c r="J63" s="51">
        <f>ROUND(AA63*' Demand-Supply Gap'!J$116,2)</f>
        <v>11.6</v>
      </c>
      <c r="K63" s="51">
        <f>ROUND(AB63*' Demand-Supply Gap'!K$116,2)</f>
        <v>12.1</v>
      </c>
      <c r="L63" s="51">
        <f>ROUND(AC63*' Demand-Supply Gap'!L$116,2)</f>
        <v>12.64</v>
      </c>
      <c r="M63" s="51">
        <f>ROUND(AD63*' Demand-Supply Gap'!M$116,2)</f>
        <v>13.23</v>
      </c>
      <c r="N63" s="51">
        <f>ROUND(AE63*' Demand-Supply Gap'!N$116,2)</f>
        <v>13.79</v>
      </c>
      <c r="O63" s="51">
        <f>ROUND(AF63*' Demand-Supply Gap'!O$116,2)</f>
        <v>14.34</v>
      </c>
      <c r="P63" s="51">
        <f>ROUND(AG63*' Demand-Supply Gap'!P$116,2)</f>
        <v>14.93</v>
      </c>
      <c r="Q63" s="51">
        <f>ROUND(AH63*' Demand-Supply Gap'!Q$116,2)</f>
        <v>15.57</v>
      </c>
      <c r="R63" s="51">
        <f>ROUND(AI63*' Demand-Supply Gap'!R$116,2)</f>
        <v>16.329999999999998</v>
      </c>
      <c r="S63" s="51">
        <f>ROUND(AJ63*' Demand-Supply Gap'!S$116,2)</f>
        <v>17.149999999999999</v>
      </c>
      <c r="U63" s="90">
        <v>0.28480000000000005</v>
      </c>
      <c r="V63" s="90">
        <v>0.28420666666666672</v>
      </c>
      <c r="W63" s="90">
        <v>0.28361333333333338</v>
      </c>
      <c r="X63" s="90">
        <v>0.28302000000000005</v>
      </c>
      <c r="Y63" s="90">
        <v>0.28242666666666671</v>
      </c>
      <c r="Z63" s="90">
        <v>0.28183333333333338</v>
      </c>
      <c r="AA63" s="90">
        <v>0.28124000000000005</v>
      </c>
      <c r="AB63" s="90">
        <v>0.28064666666666671</v>
      </c>
      <c r="AC63" s="90">
        <v>0.28005333333333338</v>
      </c>
      <c r="AD63" s="90">
        <v>0.27946000000000004</v>
      </c>
      <c r="AE63" s="90">
        <v>0.27886666666666671</v>
      </c>
      <c r="AF63" s="90">
        <v>0.27827333333333337</v>
      </c>
      <c r="AG63" s="90">
        <v>0.27768000000000004</v>
      </c>
      <c r="AH63" s="90">
        <v>0.2770866666666667</v>
      </c>
      <c r="AI63" s="90">
        <v>0.27649333333333337</v>
      </c>
      <c r="AJ63" s="90">
        <v>0.27590000000000003</v>
      </c>
    </row>
    <row r="64" spans="1:36" s="71" customFormat="1">
      <c r="A64" s="99" t="s">
        <v>41</v>
      </c>
      <c r="B64" s="271" t="s">
        <v>113</v>
      </c>
      <c r="C64" s="270"/>
      <c r="D64" s="51">
        <f>ROUND(U64*' Demand-Supply Gap'!D$116,2)</f>
        <v>-2.2000000000000002</v>
      </c>
      <c r="E64" s="51">
        <f>ROUND(V64*' Demand-Supply Gap'!E$116,2)</f>
        <v>-1.1599999999999999</v>
      </c>
      <c r="F64" s="51">
        <f>ROUND(W64*' Demand-Supply Gap'!F$116,2)</f>
        <v>-2.33</v>
      </c>
      <c r="G64" s="51">
        <f>ROUND(X64*' Demand-Supply Gap'!G$116,2)</f>
        <v>12.74</v>
      </c>
      <c r="H64" s="51">
        <f>ROUND(Y64*' Demand-Supply Gap'!H$116,2)</f>
        <v>15.51</v>
      </c>
      <c r="I64" s="51">
        <f>ROUND(Z64*' Demand-Supply Gap'!I$116,2)</f>
        <v>12.4</v>
      </c>
      <c r="J64" s="51">
        <f>ROUND(AA64*' Demand-Supply Gap'!J$116,2)</f>
        <v>12.89</v>
      </c>
      <c r="K64" s="51">
        <f>ROUND(AB64*' Demand-Supply Gap'!K$116,2)</f>
        <v>13.46</v>
      </c>
      <c r="L64" s="51">
        <f>ROUND(AC64*' Demand-Supply Gap'!L$116,2)</f>
        <v>14.07</v>
      </c>
      <c r="M64" s="51">
        <f>ROUND(AD64*' Demand-Supply Gap'!M$116,2)</f>
        <v>14.73</v>
      </c>
      <c r="N64" s="51">
        <f>ROUND(AE64*' Demand-Supply Gap'!N$116,2)</f>
        <v>15.37</v>
      </c>
      <c r="O64" s="51">
        <f>ROUND(AF64*' Demand-Supply Gap'!O$116,2)</f>
        <v>15.99</v>
      </c>
      <c r="P64" s="51">
        <f>ROUND(AG64*' Demand-Supply Gap'!P$116,2)</f>
        <v>16.66</v>
      </c>
      <c r="Q64" s="51">
        <f>ROUND(AH64*' Demand-Supply Gap'!Q$116,2)</f>
        <v>17.39</v>
      </c>
      <c r="R64" s="51">
        <f>ROUND(AI64*' Demand-Supply Gap'!R$116,2)</f>
        <v>18.25</v>
      </c>
      <c r="S64" s="51">
        <f>ROUND(AJ64*' Demand-Supply Gap'!S$116,2)</f>
        <v>19.170000000000002</v>
      </c>
      <c r="U64" s="87">
        <f t="shared" ref="U64:AJ64" si="57">1-SUM(U62:U63)</f>
        <v>0.31519999999999992</v>
      </c>
      <c r="V64" s="87">
        <f t="shared" si="57"/>
        <v>0.31475333333333322</v>
      </c>
      <c r="W64" s="87">
        <f t="shared" si="57"/>
        <v>0.31430666666666651</v>
      </c>
      <c r="X64" s="87">
        <f t="shared" si="57"/>
        <v>0.31385999999999992</v>
      </c>
      <c r="Y64" s="87">
        <f t="shared" si="57"/>
        <v>0.31341333333333332</v>
      </c>
      <c r="Z64" s="87">
        <f t="shared" si="57"/>
        <v>0.31296666666666662</v>
      </c>
      <c r="AA64" s="87">
        <f t="shared" si="57"/>
        <v>0.31251999999999991</v>
      </c>
      <c r="AB64" s="87">
        <f t="shared" si="57"/>
        <v>0.3120733333333332</v>
      </c>
      <c r="AC64" s="87">
        <f t="shared" si="57"/>
        <v>0.31162666666666661</v>
      </c>
      <c r="AD64" s="87">
        <f t="shared" si="57"/>
        <v>0.3111799999999999</v>
      </c>
      <c r="AE64" s="87">
        <f t="shared" si="57"/>
        <v>0.31073333333333331</v>
      </c>
      <c r="AF64" s="87">
        <f t="shared" si="57"/>
        <v>0.3102866666666666</v>
      </c>
      <c r="AG64" s="87">
        <f t="shared" si="57"/>
        <v>0.30983999999999989</v>
      </c>
      <c r="AH64" s="87">
        <f t="shared" si="57"/>
        <v>0.30939333333333319</v>
      </c>
      <c r="AI64" s="87">
        <f t="shared" si="57"/>
        <v>0.30894666666666659</v>
      </c>
      <c r="AJ64" s="87">
        <f t="shared" si="57"/>
        <v>0.3085</v>
      </c>
    </row>
    <row r="65" spans="1:36" s="71" customFormat="1" ht="13.5" thickBot="1">
      <c r="A65" s="99" t="s">
        <v>41</v>
      </c>
      <c r="B65" s="271" t="s">
        <v>113</v>
      </c>
      <c r="C65" s="270" t="s">
        <v>105</v>
      </c>
      <c r="D65" s="51">
        <f>ROUND(U65*' Demand-Supply Gap'!D$116,2)</f>
        <v>-6.97</v>
      </c>
      <c r="E65" s="51">
        <f>ROUND(V65*' Demand-Supply Gap'!E$116,2)</f>
        <v>-3.69</v>
      </c>
      <c r="F65" s="51">
        <f>ROUND(W65*' Demand-Supply Gap'!F$116,2)</f>
        <v>-7.41</v>
      </c>
      <c r="G65" s="51">
        <f>ROUND(X65*' Demand-Supply Gap'!G$116,2)</f>
        <v>40.590000000000003</v>
      </c>
      <c r="H65" s="51">
        <f>ROUND(Y65*' Demand-Supply Gap'!H$116,2)</f>
        <v>49.49</v>
      </c>
      <c r="I65" s="51">
        <f>ROUND(Z65*' Demand-Supply Gap'!I$116,2)</f>
        <v>39.619999999999997</v>
      </c>
      <c r="J65" s="51">
        <f>ROUND(AA65*' Demand-Supply Gap'!J$116,2)</f>
        <v>41.24</v>
      </c>
      <c r="K65" s="51">
        <f>ROUND(AB65*' Demand-Supply Gap'!K$116,2)</f>
        <v>43.12</v>
      </c>
      <c r="L65" s="51">
        <f>ROUND(AC65*' Demand-Supply Gap'!L$116,2)</f>
        <v>45.15</v>
      </c>
      <c r="M65" s="51">
        <f>ROUND(AD65*' Demand-Supply Gap'!M$116,2)</f>
        <v>47.32</v>
      </c>
      <c r="N65" s="51">
        <f>ROUND(AE65*' Demand-Supply Gap'!N$116,2)</f>
        <v>49.47</v>
      </c>
      <c r="O65" s="51">
        <f>ROUND(AF65*' Demand-Supply Gap'!O$116,2)</f>
        <v>51.55</v>
      </c>
      <c r="P65" s="51">
        <f>ROUND(AG65*' Demand-Supply Gap'!P$116,2)</f>
        <v>53.78</v>
      </c>
      <c r="Q65" s="51">
        <f>ROUND(AH65*' Demand-Supply Gap'!Q$116,2)</f>
        <v>56.2</v>
      </c>
      <c r="R65" s="51">
        <f>ROUND(AI65*' Demand-Supply Gap'!R$116,2)</f>
        <v>59.06</v>
      </c>
      <c r="S65" s="51">
        <f>ROUND(AJ65*' Demand-Supply Gap'!S$116,2)</f>
        <v>62.15</v>
      </c>
      <c r="U65" s="87">
        <f t="shared" ref="U65:AJ65" si="58">SUM(U62:U64)</f>
        <v>1</v>
      </c>
      <c r="V65" s="87">
        <f t="shared" si="58"/>
        <v>1</v>
      </c>
      <c r="W65" s="87">
        <f t="shared" si="58"/>
        <v>1</v>
      </c>
      <c r="X65" s="87">
        <f t="shared" si="58"/>
        <v>1</v>
      </c>
      <c r="Y65" s="87">
        <f t="shared" si="58"/>
        <v>1</v>
      </c>
      <c r="Z65" s="87">
        <f t="shared" si="58"/>
        <v>1</v>
      </c>
      <c r="AA65" s="87">
        <f t="shared" si="58"/>
        <v>1</v>
      </c>
      <c r="AB65" s="87">
        <f t="shared" si="58"/>
        <v>1</v>
      </c>
      <c r="AC65" s="87">
        <f t="shared" si="58"/>
        <v>1</v>
      </c>
      <c r="AD65" s="87">
        <f t="shared" si="58"/>
        <v>1</v>
      </c>
      <c r="AE65" s="87">
        <f t="shared" si="58"/>
        <v>1</v>
      </c>
      <c r="AF65" s="87">
        <f t="shared" si="58"/>
        <v>1</v>
      </c>
      <c r="AG65" s="87">
        <f t="shared" si="58"/>
        <v>1</v>
      </c>
      <c r="AH65" s="87">
        <f t="shared" si="58"/>
        <v>1</v>
      </c>
      <c r="AI65" s="87">
        <f t="shared" si="58"/>
        <v>1</v>
      </c>
      <c r="AJ65" s="87">
        <f t="shared" si="58"/>
        <v>1</v>
      </c>
    </row>
    <row r="66" spans="1:36" s="71" customFormat="1">
      <c r="A66" s="99" t="s">
        <v>41</v>
      </c>
      <c r="B66" s="103" t="s">
        <v>110</v>
      </c>
      <c r="C66" s="193" t="s">
        <v>152</v>
      </c>
      <c r="D66" s="51">
        <f>ROUND(U66*' Demand-Supply Gap'!D$116,2)</f>
        <v>-2.42</v>
      </c>
      <c r="E66" s="51">
        <f>ROUND(V66*' Demand-Supply Gap'!E$116,2)</f>
        <v>-1.27</v>
      </c>
      <c r="F66" s="51">
        <f>ROUND(W66*' Demand-Supply Gap'!F$116,2)</f>
        <v>-2.5299999999999998</v>
      </c>
      <c r="G66" s="51">
        <f>ROUND(X66*' Demand-Supply Gap'!G$116,2)</f>
        <v>13.73</v>
      </c>
      <c r="H66" s="51">
        <f>ROUND(Y66*' Demand-Supply Gap'!H$116,2)</f>
        <v>16.59</v>
      </c>
      <c r="I66" s="51">
        <f>ROUND(Z66*' Demand-Supply Gap'!I$116,2)</f>
        <v>13.17</v>
      </c>
      <c r="J66" s="51">
        <f>ROUND(AA66*' Demand-Supply Gap'!J$116,2)</f>
        <v>13.59</v>
      </c>
      <c r="K66" s="51">
        <f>ROUND(AB66*' Demand-Supply Gap'!K$116,2)</f>
        <v>14.08</v>
      </c>
      <c r="L66" s="51">
        <f>ROUND(AC66*' Demand-Supply Gap'!L$116,2)</f>
        <v>14.61</v>
      </c>
      <c r="M66" s="51">
        <f>ROUND(AD66*' Demand-Supply Gap'!M$116,2)</f>
        <v>15.18</v>
      </c>
      <c r="N66" s="51">
        <f>ROUND(AE66*' Demand-Supply Gap'!N$116,2)</f>
        <v>15.72</v>
      </c>
      <c r="O66" s="51">
        <f>ROUND(AF66*' Demand-Supply Gap'!O$116,2)</f>
        <v>16.23</v>
      </c>
      <c r="P66" s="51">
        <f>ROUND(AG66*' Demand-Supply Gap'!P$116,2)</f>
        <v>16.78</v>
      </c>
      <c r="Q66" s="51">
        <f>ROUND(AH66*' Demand-Supply Gap'!Q$116,2)</f>
        <v>17.37</v>
      </c>
      <c r="R66" s="51">
        <f>ROUND(AI66*' Demand-Supply Gap'!R$116,2)</f>
        <v>18.09</v>
      </c>
      <c r="S66" s="51">
        <f>ROUND(AJ66*' Demand-Supply Gap'!S$116,2)</f>
        <v>18.850000000000001</v>
      </c>
      <c r="U66" s="194">
        <v>0.34689999999999999</v>
      </c>
      <c r="V66" s="195">
        <v>0.34400000000000003</v>
      </c>
      <c r="W66" s="195">
        <v>0.34110000000000001</v>
      </c>
      <c r="X66" s="195">
        <v>0.3382</v>
      </c>
      <c r="Y66" s="195">
        <v>0.33529999999999999</v>
      </c>
      <c r="Z66" s="195">
        <v>0.33240000000000003</v>
      </c>
      <c r="AA66" s="195">
        <v>0.32950000000000002</v>
      </c>
      <c r="AB66" s="195">
        <v>0.3266</v>
      </c>
      <c r="AC66" s="195">
        <v>0.3236</v>
      </c>
      <c r="AD66" s="195">
        <v>0.32069999999999999</v>
      </c>
      <c r="AE66" s="195">
        <v>0.31780000000000003</v>
      </c>
      <c r="AF66" s="195">
        <v>0.31490000000000001</v>
      </c>
      <c r="AG66" s="195">
        <v>0.312</v>
      </c>
      <c r="AH66" s="195">
        <v>0.30909999999999999</v>
      </c>
      <c r="AI66" s="195">
        <v>0.30620000000000003</v>
      </c>
      <c r="AJ66" s="196">
        <v>0.30330000000000001</v>
      </c>
    </row>
    <row r="67" spans="1:36" s="71" customFormat="1">
      <c r="A67" s="99" t="s">
        <v>41</v>
      </c>
      <c r="B67" s="103" t="s">
        <v>110</v>
      </c>
      <c r="C67" s="152" t="s">
        <v>153</v>
      </c>
      <c r="D67" s="51">
        <f>ROUND(U67*' Demand-Supply Gap'!D$116,2)</f>
        <v>-1.88</v>
      </c>
      <c r="E67" s="51">
        <f>ROUND(V67*' Demand-Supply Gap'!E$116,2)</f>
        <v>-1</v>
      </c>
      <c r="F67" s="51">
        <f>ROUND(W67*' Demand-Supply Gap'!F$116,2)</f>
        <v>-2.0099999999999998</v>
      </c>
      <c r="G67" s="51">
        <f>ROUND(X67*' Demand-Supply Gap'!G$116,2)</f>
        <v>11.06</v>
      </c>
      <c r="H67" s="51">
        <f>ROUND(Y67*' Demand-Supply Gap'!H$116,2)</f>
        <v>13.52</v>
      </c>
      <c r="I67" s="51">
        <f>ROUND(Z67*' Demand-Supply Gap'!I$116,2)</f>
        <v>10.86</v>
      </c>
      <c r="J67" s="51">
        <f>ROUND(AA67*' Demand-Supply Gap'!J$116,2)</f>
        <v>11.35</v>
      </c>
      <c r="K67" s="51">
        <f>ROUND(AB67*' Demand-Supply Gap'!K$116,2)</f>
        <v>11.9</v>
      </c>
      <c r="L67" s="51">
        <f>ROUND(AC67*' Demand-Supply Gap'!L$116,2)</f>
        <v>12.5</v>
      </c>
      <c r="M67" s="51">
        <f>ROUND(AD67*' Demand-Supply Gap'!M$116,2)</f>
        <v>13.15</v>
      </c>
      <c r="N67" s="51">
        <f>ROUND(AE67*' Demand-Supply Gap'!N$116,2)</f>
        <v>13.79</v>
      </c>
      <c r="O67" s="51">
        <f>ROUND(AF67*' Demand-Supply Gap'!O$116,2)</f>
        <v>14.41</v>
      </c>
      <c r="P67" s="51">
        <f>ROUND(AG67*' Demand-Supply Gap'!P$116,2)</f>
        <v>15.08</v>
      </c>
      <c r="Q67" s="51">
        <f>ROUND(AH67*' Demand-Supply Gap'!Q$116,2)</f>
        <v>15.81</v>
      </c>
      <c r="R67" s="51">
        <f>ROUND(AI67*' Demand-Supply Gap'!R$116,2)</f>
        <v>16.670000000000002</v>
      </c>
      <c r="S67" s="51">
        <f>ROUND(AJ67*' Demand-Supply Gap'!S$116,2)</f>
        <v>17.600000000000001</v>
      </c>
      <c r="U67" s="194">
        <v>0.2697</v>
      </c>
      <c r="V67" s="195">
        <v>0.27060000000000001</v>
      </c>
      <c r="W67" s="195">
        <v>0.27149999999999996</v>
      </c>
      <c r="X67" s="195">
        <v>0.27239999999999998</v>
      </c>
      <c r="Y67" s="195">
        <v>0.27329999999999999</v>
      </c>
      <c r="Z67" s="195">
        <v>0.2742</v>
      </c>
      <c r="AA67" s="195">
        <v>0.27509999999999996</v>
      </c>
      <c r="AB67" s="195">
        <v>0.27599999999999997</v>
      </c>
      <c r="AC67" s="195">
        <v>0.27689999999999998</v>
      </c>
      <c r="AD67" s="195">
        <v>0.27779999999999999</v>
      </c>
      <c r="AE67" s="195">
        <v>0.2787</v>
      </c>
      <c r="AF67" s="195">
        <v>0.27959999999999996</v>
      </c>
      <c r="AG67" s="195">
        <v>0.28049999999999997</v>
      </c>
      <c r="AH67" s="195">
        <v>0.28139999999999998</v>
      </c>
      <c r="AI67" s="195">
        <v>0.2823</v>
      </c>
      <c r="AJ67" s="196">
        <v>0.28320000000000001</v>
      </c>
    </row>
    <row r="68" spans="1:36" s="71" customFormat="1">
      <c r="A68" s="99" t="s">
        <v>41</v>
      </c>
      <c r="B68" s="103" t="s">
        <v>110</v>
      </c>
      <c r="C68" s="152" t="s">
        <v>154</v>
      </c>
      <c r="D68" s="51">
        <f>ROUND(U68*' Demand-Supply Gap'!D$116,2)</f>
        <v>-1.43</v>
      </c>
      <c r="E68" s="51">
        <f>ROUND(V68*' Demand-Supply Gap'!E$116,2)</f>
        <v>-0.76</v>
      </c>
      <c r="F68" s="51">
        <f>ROUND(W68*' Demand-Supply Gap'!F$116,2)</f>
        <v>-1.54</v>
      </c>
      <c r="G68" s="51">
        <f>ROUND(X68*' Demand-Supply Gap'!G$116,2)</f>
        <v>8.51</v>
      </c>
      <c r="H68" s="51">
        <f>ROUND(Y68*' Demand-Supply Gap'!H$116,2)</f>
        <v>10.44</v>
      </c>
      <c r="I68" s="51">
        <f>ROUND(Z68*' Demand-Supply Gap'!I$116,2)</f>
        <v>8.41</v>
      </c>
      <c r="J68" s="51">
        <f>ROUND(AA68*' Demand-Supply Gap'!J$116,2)</f>
        <v>8.81</v>
      </c>
      <c r="K68" s="51">
        <f>ROUND(AB68*' Demand-Supply Gap'!K$116,2)</f>
        <v>9.27</v>
      </c>
      <c r="L68" s="51">
        <f>ROUND(AC68*' Demand-Supply Gap'!L$116,2)</f>
        <v>9.77</v>
      </c>
      <c r="M68" s="51">
        <f>ROUND(AD68*' Demand-Supply Gap'!M$116,2)</f>
        <v>10.3</v>
      </c>
      <c r="N68" s="51">
        <f>ROUND(AE68*' Demand-Supply Gap'!N$116,2)</f>
        <v>10.83</v>
      </c>
      <c r="O68" s="51">
        <f>ROUND(AF68*' Demand-Supply Gap'!O$116,2)</f>
        <v>11.36</v>
      </c>
      <c r="P68" s="51">
        <f>ROUND(AG68*' Demand-Supply Gap'!P$116,2)</f>
        <v>11.92</v>
      </c>
      <c r="Q68" s="51">
        <f>ROUND(AH68*' Demand-Supply Gap'!Q$116,2)</f>
        <v>12.53</v>
      </c>
      <c r="R68" s="51">
        <f>ROUND(AI68*' Demand-Supply Gap'!R$116,2)</f>
        <v>13.25</v>
      </c>
      <c r="S68" s="51">
        <f>ROUND(AJ68*' Demand-Supply Gap'!S$116,2)</f>
        <v>14.02</v>
      </c>
      <c r="U68" s="194">
        <v>0.2056</v>
      </c>
      <c r="V68" s="195">
        <v>0.2069</v>
      </c>
      <c r="W68" s="195">
        <v>0.20829999999999999</v>
      </c>
      <c r="X68" s="195">
        <v>0.20959999999999998</v>
      </c>
      <c r="Y68" s="195">
        <v>0.2109</v>
      </c>
      <c r="Z68" s="195">
        <v>0.21229999999999999</v>
      </c>
      <c r="AA68" s="195">
        <v>0.21359999999999998</v>
      </c>
      <c r="AB68" s="195">
        <v>0.21490000000000001</v>
      </c>
      <c r="AC68" s="195">
        <v>0.21629999999999999</v>
      </c>
      <c r="AD68" s="195">
        <v>0.21759999999999999</v>
      </c>
      <c r="AE68" s="195">
        <v>0.21889999999999998</v>
      </c>
      <c r="AF68" s="195">
        <v>0.2203</v>
      </c>
      <c r="AG68" s="195">
        <v>0.22159999999999999</v>
      </c>
      <c r="AH68" s="195">
        <v>0.22289999999999999</v>
      </c>
      <c r="AI68" s="195">
        <v>0.2243</v>
      </c>
      <c r="AJ68" s="196">
        <v>0.22559999999999999</v>
      </c>
    </row>
    <row r="69" spans="1:36" s="71" customFormat="1">
      <c r="A69" s="99" t="s">
        <v>41</v>
      </c>
      <c r="B69" s="103" t="s">
        <v>110</v>
      </c>
      <c r="C69" s="152" t="s">
        <v>155</v>
      </c>
      <c r="D69" s="51">
        <f>ROUND(U69*' Demand-Supply Gap'!D$116,2)</f>
        <v>-1.24</v>
      </c>
      <c r="E69" s="51">
        <f>ROUND(V69*' Demand-Supply Gap'!E$116,2)</f>
        <v>-0.66</v>
      </c>
      <c r="F69" s="51">
        <f>ROUND(W69*' Demand-Supply Gap'!F$116,2)</f>
        <v>-1.33</v>
      </c>
      <c r="G69" s="51">
        <f>ROUND(X69*' Demand-Supply Gap'!G$116,2)</f>
        <v>7.3</v>
      </c>
      <c r="H69" s="51">
        <f>ROUND(Y69*' Demand-Supply Gap'!H$116,2)</f>
        <v>8.93</v>
      </c>
      <c r="I69" s="51">
        <f>ROUND(Z69*' Demand-Supply Gap'!I$116,2)</f>
        <v>7.17</v>
      </c>
      <c r="J69" s="51">
        <f>ROUND(AA69*' Demand-Supply Gap'!J$116,2)</f>
        <v>7.5</v>
      </c>
      <c r="K69" s="51">
        <f>ROUND(AB69*' Demand-Supply Gap'!K$116,2)</f>
        <v>7.87</v>
      </c>
      <c r="L69" s="51">
        <f>ROUND(AC69*' Demand-Supply Gap'!L$116,2)</f>
        <v>8.27</v>
      </c>
      <c r="M69" s="51">
        <f>ROUND(AD69*' Demand-Supply Gap'!M$116,2)</f>
        <v>8.6999999999999993</v>
      </c>
      <c r="N69" s="51">
        <f>ROUND(AE69*' Demand-Supply Gap'!N$116,2)</f>
        <v>9.1300000000000008</v>
      </c>
      <c r="O69" s="51">
        <f>ROUND(AF69*' Demand-Supply Gap'!O$116,2)</f>
        <v>9.5500000000000007</v>
      </c>
      <c r="P69" s="51">
        <f>ROUND(AG69*' Demand-Supply Gap'!P$116,2)</f>
        <v>10</v>
      </c>
      <c r="Q69" s="51">
        <f>ROUND(AH69*' Demand-Supply Gap'!Q$116,2)</f>
        <v>10.49</v>
      </c>
      <c r="R69" s="51">
        <f>ROUND(AI69*' Demand-Supply Gap'!R$116,2)</f>
        <v>11.06</v>
      </c>
      <c r="S69" s="51">
        <f>ROUND(AJ69*' Demand-Supply Gap'!S$116,2)</f>
        <v>11.68</v>
      </c>
      <c r="U69" s="194">
        <f t="shared" ref="U69:AJ69" si="59">ROUND(1-SUM(U66:U68),4)</f>
        <v>0.17780000000000001</v>
      </c>
      <c r="V69" s="195">
        <f t="shared" si="59"/>
        <v>0.17849999999999999</v>
      </c>
      <c r="W69" s="195">
        <f t="shared" si="59"/>
        <v>0.17910000000000001</v>
      </c>
      <c r="X69" s="195">
        <f t="shared" si="59"/>
        <v>0.17979999999999999</v>
      </c>
      <c r="Y69" s="195">
        <f t="shared" si="59"/>
        <v>0.18049999999999999</v>
      </c>
      <c r="Z69" s="195">
        <f t="shared" si="59"/>
        <v>0.18110000000000001</v>
      </c>
      <c r="AA69" s="195">
        <f t="shared" si="59"/>
        <v>0.18179999999999999</v>
      </c>
      <c r="AB69" s="195">
        <f t="shared" si="59"/>
        <v>0.1825</v>
      </c>
      <c r="AC69" s="195">
        <f t="shared" si="59"/>
        <v>0.1832</v>
      </c>
      <c r="AD69" s="195">
        <f t="shared" si="59"/>
        <v>0.18390000000000001</v>
      </c>
      <c r="AE69" s="195">
        <f t="shared" si="59"/>
        <v>0.18459999999999999</v>
      </c>
      <c r="AF69" s="195">
        <f t="shared" si="59"/>
        <v>0.1852</v>
      </c>
      <c r="AG69" s="195">
        <f t="shared" si="59"/>
        <v>0.18590000000000001</v>
      </c>
      <c r="AH69" s="195">
        <f t="shared" si="59"/>
        <v>0.18659999999999999</v>
      </c>
      <c r="AI69" s="195">
        <f t="shared" si="59"/>
        <v>0.18720000000000001</v>
      </c>
      <c r="AJ69" s="196">
        <f t="shared" si="59"/>
        <v>0.18790000000000001</v>
      </c>
    </row>
    <row r="70" spans="1:36" s="71" customFormat="1">
      <c r="A70" s="99" t="s">
        <v>41</v>
      </c>
      <c r="B70" s="103" t="s">
        <v>110</v>
      </c>
      <c r="C70" s="152" t="s">
        <v>105</v>
      </c>
      <c r="D70" s="51">
        <f>SUM(D66:D69)</f>
        <v>-6.97</v>
      </c>
      <c r="E70" s="51">
        <f t="shared" ref="E70:S70" si="60">SUM(E66:E69)</f>
        <v>-3.6900000000000004</v>
      </c>
      <c r="F70" s="51">
        <f t="shared" si="60"/>
        <v>-7.4099999999999993</v>
      </c>
      <c r="G70" s="51">
        <f t="shared" si="60"/>
        <v>40.599999999999994</v>
      </c>
      <c r="H70" s="51">
        <f t="shared" si="60"/>
        <v>49.48</v>
      </c>
      <c r="I70" s="51">
        <f t="shared" si="60"/>
        <v>39.61</v>
      </c>
      <c r="J70" s="51">
        <f t="shared" si="60"/>
        <v>41.25</v>
      </c>
      <c r="K70" s="51">
        <f t="shared" si="60"/>
        <v>43.12</v>
      </c>
      <c r="L70" s="51">
        <f t="shared" si="60"/>
        <v>45.149999999999991</v>
      </c>
      <c r="M70" s="51">
        <f t="shared" si="60"/>
        <v>47.33</v>
      </c>
      <c r="N70" s="51">
        <f t="shared" si="60"/>
        <v>49.47</v>
      </c>
      <c r="O70" s="51">
        <f t="shared" si="60"/>
        <v>51.55</v>
      </c>
      <c r="P70" s="51">
        <f t="shared" si="60"/>
        <v>53.78</v>
      </c>
      <c r="Q70" s="51">
        <f t="shared" si="60"/>
        <v>56.2</v>
      </c>
      <c r="R70" s="51">
        <f t="shared" si="60"/>
        <v>59.070000000000007</v>
      </c>
      <c r="S70" s="51">
        <f t="shared" si="60"/>
        <v>62.15</v>
      </c>
      <c r="U70" s="87">
        <f>SUM(U66:U69)</f>
        <v>1</v>
      </c>
      <c r="V70" s="87">
        <f t="shared" ref="V70:AJ70" si="61">SUM(V66:V69)</f>
        <v>1</v>
      </c>
      <c r="W70" s="87">
        <f t="shared" si="61"/>
        <v>1</v>
      </c>
      <c r="X70" s="87">
        <f t="shared" si="61"/>
        <v>1</v>
      </c>
      <c r="Y70" s="87">
        <f t="shared" si="61"/>
        <v>1</v>
      </c>
      <c r="Z70" s="87">
        <f t="shared" si="61"/>
        <v>1</v>
      </c>
      <c r="AA70" s="87">
        <f t="shared" si="61"/>
        <v>1</v>
      </c>
      <c r="AB70" s="87">
        <f t="shared" si="61"/>
        <v>1</v>
      </c>
      <c r="AC70" s="87">
        <f t="shared" si="61"/>
        <v>1</v>
      </c>
      <c r="AD70" s="87">
        <f t="shared" si="61"/>
        <v>1</v>
      </c>
      <c r="AE70" s="87">
        <f t="shared" si="61"/>
        <v>1</v>
      </c>
      <c r="AF70" s="87">
        <f t="shared" si="61"/>
        <v>1</v>
      </c>
      <c r="AG70" s="87">
        <f t="shared" si="61"/>
        <v>1</v>
      </c>
      <c r="AH70" s="87">
        <f t="shared" si="61"/>
        <v>1</v>
      </c>
      <c r="AI70" s="87">
        <f t="shared" si="61"/>
        <v>1</v>
      </c>
      <c r="AJ70" s="87">
        <f t="shared" si="61"/>
        <v>1</v>
      </c>
    </row>
    <row r="71" spans="1:36" s="71" customFormat="1">
      <c r="A71" s="99" t="s">
        <v>41</v>
      </c>
      <c r="B71" s="103" t="s">
        <v>100</v>
      </c>
      <c r="C71" s="99" t="s">
        <v>121</v>
      </c>
      <c r="D71" s="51">
        <f>ROUND(U71*' Demand-Supply Gap'!D$143,2)</f>
        <v>8.02</v>
      </c>
      <c r="E71" s="51">
        <f>ROUND(V71*' Demand-Supply Gap'!E$143,2)</f>
        <v>7.76</v>
      </c>
      <c r="F71" s="51">
        <f>ROUND(W71*' Demand-Supply Gap'!F$143,2)</f>
        <v>4.3899999999999997</v>
      </c>
      <c r="G71" s="51">
        <f>ROUND(X71*' Demand-Supply Gap'!G$143,2)</f>
        <v>1.91</v>
      </c>
      <c r="H71" s="51">
        <f>ROUND(Y71*' Demand-Supply Gap'!H$143,2)</f>
        <v>1.04</v>
      </c>
      <c r="I71" s="51">
        <f>ROUND(Z71*' Demand-Supply Gap'!I$143,2)</f>
        <v>-1.47</v>
      </c>
      <c r="J71" s="51">
        <f>ROUND(AA71*' Demand-Supply Gap'!J$143,2)</f>
        <v>-1.53</v>
      </c>
      <c r="K71" s="51">
        <f>ROUND(AB71*' Demand-Supply Gap'!K$143,2)</f>
        <v>-1.6</v>
      </c>
      <c r="L71" s="51">
        <f>ROUND(AC71*' Demand-Supply Gap'!L$143,2)</f>
        <v>-1.68</v>
      </c>
      <c r="M71" s="51">
        <f>ROUND(AD71*' Demand-Supply Gap'!M$143,2)</f>
        <v>-1.77</v>
      </c>
      <c r="N71" s="51">
        <f>ROUND(AE71*' Demand-Supply Gap'!N$143,2)</f>
        <v>-1.86</v>
      </c>
      <c r="O71" s="51">
        <f>ROUND(AF71*' Demand-Supply Gap'!O$143,2)</f>
        <v>-1.94</v>
      </c>
      <c r="P71" s="51">
        <f>ROUND(AG71*' Demand-Supply Gap'!P$143,2)</f>
        <v>-2.0299999999999998</v>
      </c>
      <c r="Q71" s="51">
        <f>ROUND(AH71*' Demand-Supply Gap'!Q$143,2)</f>
        <v>-2.12</v>
      </c>
      <c r="R71" s="51">
        <f>ROUND(AI71*' Demand-Supply Gap'!R$143,2)</f>
        <v>-2.2000000000000002</v>
      </c>
      <c r="S71" s="51">
        <f>ROUND(AJ71*' Demand-Supply Gap'!S$143,2)</f>
        <v>-2.29</v>
      </c>
      <c r="U71" s="87">
        <v>0.5081</v>
      </c>
      <c r="V71" s="87">
        <v>0.50943515889844926</v>
      </c>
      <c r="W71" s="87">
        <v>0.51077382625839052</v>
      </c>
      <c r="X71" s="87">
        <v>0.5121160112991775</v>
      </c>
      <c r="Y71" s="87">
        <v>0.51346172326438988</v>
      </c>
      <c r="Z71" s="87">
        <v>0.51481097142189736</v>
      </c>
      <c r="AA71" s="87">
        <v>0.51616376506392303</v>
      </c>
      <c r="AB71" s="87">
        <v>0.51752011350710769</v>
      </c>
      <c r="AC71" s="87">
        <v>0.51888002609257411</v>
      </c>
      <c r="AD71" s="87">
        <v>0.52024351218599085</v>
      </c>
      <c r="AE71" s="87">
        <v>0.52161058117763748</v>
      </c>
      <c r="AF71" s="87">
        <v>0.52298124248246836</v>
      </c>
      <c r="AG71" s="87">
        <v>0.5243555055401784</v>
      </c>
      <c r="AH71" s="87">
        <v>0.52573337981526758</v>
      </c>
      <c r="AI71" s="87">
        <v>0.52711487479710617</v>
      </c>
      <c r="AJ71" s="87">
        <v>0.52849999999999986</v>
      </c>
    </row>
    <row r="72" spans="1:36" s="71" customFormat="1">
      <c r="A72" s="99" t="s">
        <v>41</v>
      </c>
      <c r="B72" s="103" t="s">
        <v>100</v>
      </c>
      <c r="C72" s="99" t="s">
        <v>122</v>
      </c>
      <c r="D72" s="51">
        <f>ROUND(U72*' Demand-Supply Gap'!D$143,2)</f>
        <v>3.34</v>
      </c>
      <c r="E72" s="51">
        <f>ROUND(V72*' Demand-Supply Gap'!E$143,2)</f>
        <v>3.19</v>
      </c>
      <c r="F72" s="51">
        <f>ROUND(W72*' Demand-Supply Gap'!F$143,2)</f>
        <v>1.78</v>
      </c>
      <c r="G72" s="51">
        <f>ROUND(X72*' Demand-Supply Gap'!G$143,2)</f>
        <v>0.77</v>
      </c>
      <c r="H72" s="51">
        <f>ROUND(Y72*' Demand-Supply Gap'!H$143,2)</f>
        <v>0.41</v>
      </c>
      <c r="I72" s="51">
        <f>ROUND(Z72*' Demand-Supply Gap'!I$143,2)</f>
        <v>-0.56999999999999995</v>
      </c>
      <c r="J72" s="51">
        <f>ROUND(AA72*' Demand-Supply Gap'!J$143,2)</f>
        <v>-0.59</v>
      </c>
      <c r="K72" s="51">
        <f>ROUND(AB72*' Demand-Supply Gap'!K$143,2)</f>
        <v>-0.61</v>
      </c>
      <c r="L72" s="51">
        <f>ROUND(AC72*' Demand-Supply Gap'!L$143,2)</f>
        <v>-0.64</v>
      </c>
      <c r="M72" s="51">
        <f>ROUND(AD72*' Demand-Supply Gap'!M$143,2)</f>
        <v>-0.66</v>
      </c>
      <c r="N72" s="51">
        <f>ROUND(AE72*' Demand-Supply Gap'!N$143,2)</f>
        <v>-0.69</v>
      </c>
      <c r="O72" s="51">
        <f>ROUND(AF72*' Demand-Supply Gap'!O$143,2)</f>
        <v>-0.71</v>
      </c>
      <c r="P72" s="51">
        <f>ROUND(AG72*' Demand-Supply Gap'!P$143,2)</f>
        <v>-0.73</v>
      </c>
      <c r="Q72" s="51">
        <f>ROUND(AH72*' Demand-Supply Gap'!Q$143,2)</f>
        <v>-0.76</v>
      </c>
      <c r="R72" s="51">
        <f>ROUND(AI72*' Demand-Supply Gap'!R$143,2)</f>
        <v>-0.78</v>
      </c>
      <c r="S72" s="51">
        <f>ROUND(AJ72*' Demand-Supply Gap'!S$143,2)</f>
        <v>-0.8</v>
      </c>
      <c r="U72" s="90">
        <v>0.21129999999999993</v>
      </c>
      <c r="V72" s="90">
        <v>0.20937992534346117</v>
      </c>
      <c r="W72" s="90">
        <v>0.20747770389121628</v>
      </c>
      <c r="X72" s="90">
        <v>0.20559316964091609</v>
      </c>
      <c r="Y72" s="90">
        <v>0.20372615813373152</v>
      </c>
      <c r="Z72" s="90">
        <v>0.20187650644000177</v>
      </c>
      <c r="AA72" s="90">
        <v>0.20004405314501558</v>
      </c>
      <c r="AB72" s="90">
        <v>0.19822863833492527</v>
      </c>
      <c r="AC72" s="90">
        <v>0.19643010358279114</v>
      </c>
      <c r="AD72" s="90">
        <v>0.19464829193475622</v>
      </c>
      <c r="AE72" s="90">
        <v>0.19288304789634897</v>
      </c>
      <c r="AF72" s="90">
        <v>0.1911342174189139</v>
      </c>
      <c r="AG72" s="90">
        <v>0.18940164788616792</v>
      </c>
      <c r="AH72" s="90">
        <v>0.18768518810088214</v>
      </c>
      <c r="AI72" s="90">
        <v>0.18598468827168685</v>
      </c>
      <c r="AJ72" s="90">
        <v>0.18429999999999994</v>
      </c>
    </row>
    <row r="73" spans="1:36" s="71" customFormat="1">
      <c r="A73" s="99" t="s">
        <v>41</v>
      </c>
      <c r="B73" s="103" t="s">
        <v>100</v>
      </c>
      <c r="C73" s="99" t="s">
        <v>119</v>
      </c>
      <c r="D73" s="51">
        <f>ROUND(U73*' Demand-Supply Gap'!D$143,2)</f>
        <v>1.74</v>
      </c>
      <c r="E73" s="51">
        <f>ROUND(V73*' Demand-Supply Gap'!E$143,2)</f>
        <v>1.7</v>
      </c>
      <c r="F73" s="51">
        <f>ROUND(W73*' Demand-Supply Gap'!F$143,2)</f>
        <v>0.97</v>
      </c>
      <c r="G73" s="51">
        <f>ROUND(X73*' Demand-Supply Gap'!G$143,2)</f>
        <v>0.43</v>
      </c>
      <c r="H73" s="51">
        <f>ROUND(Y73*' Demand-Supply Gap'!H$143,2)</f>
        <v>0.23</v>
      </c>
      <c r="I73" s="51">
        <f>ROUND(Z73*' Demand-Supply Gap'!I$143,2)</f>
        <v>-0.33</v>
      </c>
      <c r="J73" s="51">
        <f>ROUND(AA73*' Demand-Supply Gap'!J$143,2)</f>
        <v>-0.35</v>
      </c>
      <c r="K73" s="51">
        <f>ROUND(AB73*' Demand-Supply Gap'!K$143,2)</f>
        <v>-0.37</v>
      </c>
      <c r="L73" s="51">
        <f>ROUND(AC73*' Demand-Supply Gap'!L$143,2)</f>
        <v>-0.39</v>
      </c>
      <c r="M73" s="51">
        <f>ROUND(AD73*' Demand-Supply Gap'!M$143,2)</f>
        <v>-0.41</v>
      </c>
      <c r="N73" s="51">
        <f>ROUND(AE73*' Demand-Supply Gap'!N$143,2)</f>
        <v>-0.44</v>
      </c>
      <c r="O73" s="51">
        <f>ROUND(AF73*' Demand-Supply Gap'!O$143,2)</f>
        <v>-0.46</v>
      </c>
      <c r="P73" s="51">
        <f>ROUND(AG73*' Demand-Supply Gap'!P$143,2)</f>
        <v>-0.48</v>
      </c>
      <c r="Q73" s="51">
        <f>ROUND(AH73*' Demand-Supply Gap'!Q$143,2)</f>
        <v>-0.51</v>
      </c>
      <c r="R73" s="51">
        <f>ROUND(AI73*' Demand-Supply Gap'!R$143,2)</f>
        <v>-0.53</v>
      </c>
      <c r="S73" s="51">
        <f>ROUND(AJ73*' Demand-Supply Gap'!S$143,2)</f>
        <v>-0.56000000000000005</v>
      </c>
      <c r="U73" s="87">
        <v>0.1105</v>
      </c>
      <c r="V73" s="87">
        <v>0.11161733988406634</v>
      </c>
      <c r="W73" s="87">
        <v>0.11274597794384784</v>
      </c>
      <c r="X73" s="87">
        <v>0.11388602842280464</v>
      </c>
      <c r="Y73" s="87">
        <v>0.11503760671958937</v>
      </c>
      <c r="Z73" s="87">
        <v>0.11620082939972816</v>
      </c>
      <c r="AA73" s="87">
        <v>0.11737581420741959</v>
      </c>
      <c r="AB73" s="87">
        <v>0.11856268007745319</v>
      </c>
      <c r="AC73" s="87">
        <v>0.11976154714724808</v>
      </c>
      <c r="AD73" s="87">
        <v>0.12097253676901382</v>
      </c>
      <c r="AE73" s="87">
        <v>0.12219577152203372</v>
      </c>
      <c r="AF73" s="87">
        <v>0.12343137522507289</v>
      </c>
      <c r="AG73" s="87">
        <v>0.12467947294891119</v>
      </c>
      <c r="AH73" s="87">
        <v>0.12594019102900339</v>
      </c>
      <c r="AI73" s="87">
        <v>0.1272136570782671</v>
      </c>
      <c r="AJ73" s="87">
        <v>0.1285</v>
      </c>
    </row>
    <row r="74" spans="1:36" s="71" customFormat="1">
      <c r="A74" s="99" t="s">
        <v>41</v>
      </c>
      <c r="B74" s="103" t="s">
        <v>100</v>
      </c>
      <c r="C74" s="99" t="s">
        <v>120</v>
      </c>
      <c r="D74" s="51">
        <f>ROUND(U74*' Demand-Supply Gap'!D$143,2)</f>
        <v>2.69</v>
      </c>
      <c r="E74" s="51">
        <f>ROUND(V74*' Demand-Supply Gap'!E$143,2)</f>
        <v>2.58</v>
      </c>
      <c r="F74" s="51">
        <f>ROUND(W74*' Demand-Supply Gap'!F$143,2)</f>
        <v>1.45</v>
      </c>
      <c r="G74" s="51">
        <f>ROUND(X74*' Demand-Supply Gap'!G$143,2)</f>
        <v>0.63</v>
      </c>
      <c r="H74" s="51">
        <f>ROUND(Y74*' Demand-Supply Gap'!H$143,2)</f>
        <v>0.34</v>
      </c>
      <c r="I74" s="51">
        <f>ROUND(Z74*' Demand-Supply Gap'!I$143,2)</f>
        <v>-0.48</v>
      </c>
      <c r="J74" s="51">
        <f>ROUND(AA74*' Demand-Supply Gap'!J$143,2)</f>
        <v>-0.49</v>
      </c>
      <c r="K74" s="51">
        <f>ROUND(AB74*' Demand-Supply Gap'!K$143,2)</f>
        <v>-0.51</v>
      </c>
      <c r="L74" s="51">
        <f>ROUND(AC74*' Demand-Supply Gap'!L$143,2)</f>
        <v>-0.54</v>
      </c>
      <c r="M74" s="51">
        <f>ROUND(AD74*' Demand-Supply Gap'!M$143,2)</f>
        <v>-0.56000000000000005</v>
      </c>
      <c r="N74" s="51">
        <f>ROUND(AE74*' Demand-Supply Gap'!N$143,2)</f>
        <v>-0.57999999999999996</v>
      </c>
      <c r="O74" s="51">
        <f>ROUND(AF74*' Demand-Supply Gap'!O$143,2)</f>
        <v>-0.6</v>
      </c>
      <c r="P74" s="51">
        <f>ROUND(AG74*' Demand-Supply Gap'!P$143,2)</f>
        <v>-0.62</v>
      </c>
      <c r="Q74" s="51">
        <f>ROUND(AH74*' Demand-Supply Gap'!Q$143,2)</f>
        <v>-0.65</v>
      </c>
      <c r="R74" s="51">
        <f>ROUND(AI74*' Demand-Supply Gap'!R$143,2)</f>
        <v>-0.67</v>
      </c>
      <c r="S74" s="51">
        <f>ROUND(AJ74*' Demand-Supply Gap'!S$143,2)</f>
        <v>-0.69</v>
      </c>
      <c r="U74" s="87">
        <f>1-SUM(U71:U73)</f>
        <v>0.17010000000000003</v>
      </c>
      <c r="V74" s="87">
        <f t="shared" ref="V74:AJ74" si="62">1-SUM(V71:V73)</f>
        <v>0.16956757587402327</v>
      </c>
      <c r="W74" s="87">
        <f t="shared" si="62"/>
        <v>0.16900249190654526</v>
      </c>
      <c r="X74" s="87">
        <f t="shared" si="62"/>
        <v>0.16840479063710179</v>
      </c>
      <c r="Y74" s="87">
        <f t="shared" si="62"/>
        <v>0.1677745118822892</v>
      </c>
      <c r="Z74" s="87">
        <f t="shared" si="62"/>
        <v>0.16711169273837267</v>
      </c>
      <c r="AA74" s="87">
        <f t="shared" si="62"/>
        <v>0.16641636758364176</v>
      </c>
      <c r="AB74" s="87">
        <f t="shared" si="62"/>
        <v>0.16568856808051391</v>
      </c>
      <c r="AC74" s="87">
        <f t="shared" si="62"/>
        <v>0.1649283231773867</v>
      </c>
      <c r="AD74" s="87">
        <f t="shared" si="62"/>
        <v>0.1641356591102392</v>
      </c>
      <c r="AE74" s="87">
        <f t="shared" si="62"/>
        <v>0.16331059940397974</v>
      </c>
      <c r="AF74" s="87">
        <f t="shared" si="62"/>
        <v>0.16245316487354489</v>
      </c>
      <c r="AG74" s="87">
        <f t="shared" si="62"/>
        <v>0.1615633736247426</v>
      </c>
      <c r="AH74" s="87">
        <f t="shared" si="62"/>
        <v>0.16064124105484678</v>
      </c>
      <c r="AI74" s="87">
        <f t="shared" si="62"/>
        <v>0.15968677985293978</v>
      </c>
      <c r="AJ74" s="87">
        <f t="shared" si="62"/>
        <v>0.15870000000000029</v>
      </c>
    </row>
    <row r="75" spans="1:36" s="71" customFormat="1">
      <c r="A75" s="99" t="s">
        <v>41</v>
      </c>
      <c r="B75" s="103" t="s">
        <v>100</v>
      </c>
      <c r="C75" s="99" t="s">
        <v>105</v>
      </c>
      <c r="D75" s="51">
        <f>ROUND(U75*' Demand-Supply Gap'!D$143,2)</f>
        <v>15.79</v>
      </c>
      <c r="E75" s="51">
        <f>ROUND(V75*' Demand-Supply Gap'!E$143,2)</f>
        <v>15.24</v>
      </c>
      <c r="F75" s="51">
        <f>ROUND(W75*' Demand-Supply Gap'!F$143,2)</f>
        <v>8.59</v>
      </c>
      <c r="G75" s="51">
        <f>ROUND(X75*' Demand-Supply Gap'!G$143,2)</f>
        <v>3.74</v>
      </c>
      <c r="H75" s="51">
        <f>ROUND(Y75*' Demand-Supply Gap'!H$143,2)</f>
        <v>2.0299999999999998</v>
      </c>
      <c r="I75" s="51">
        <f>ROUND(Z75*' Demand-Supply Gap'!I$143,2)</f>
        <v>-2.85</v>
      </c>
      <c r="J75" s="51">
        <f>ROUND(AA75*' Demand-Supply Gap'!J$143,2)</f>
        <v>-2.96</v>
      </c>
      <c r="K75" s="51">
        <f>ROUND(AB75*' Demand-Supply Gap'!K$143,2)</f>
        <v>-3.1</v>
      </c>
      <c r="L75" s="51">
        <f>ROUND(AC75*' Demand-Supply Gap'!L$143,2)</f>
        <v>-3.25</v>
      </c>
      <c r="M75" s="51">
        <f>ROUND(AD75*' Demand-Supply Gap'!M$143,2)</f>
        <v>-3.41</v>
      </c>
      <c r="N75" s="51">
        <f>ROUND(AE75*' Demand-Supply Gap'!N$143,2)</f>
        <v>-3.56</v>
      </c>
      <c r="O75" s="51">
        <f>ROUND(AF75*' Demand-Supply Gap'!O$143,2)</f>
        <v>-3.72</v>
      </c>
      <c r="P75" s="51">
        <f>ROUND(AG75*' Demand-Supply Gap'!P$143,2)</f>
        <v>-3.87</v>
      </c>
      <c r="Q75" s="51">
        <f>ROUND(AH75*' Demand-Supply Gap'!Q$143,2)</f>
        <v>-4.0199999999999996</v>
      </c>
      <c r="R75" s="51">
        <f>ROUND(AI75*' Demand-Supply Gap'!R$143,2)</f>
        <v>-4.18</v>
      </c>
      <c r="S75" s="51">
        <f>ROUND(AJ75*' Demand-Supply Gap'!S$143,2)</f>
        <v>-4.34</v>
      </c>
      <c r="U75" s="87">
        <v>1</v>
      </c>
      <c r="V75" s="87">
        <v>1</v>
      </c>
      <c r="W75" s="87">
        <v>1</v>
      </c>
      <c r="X75" s="87">
        <v>1</v>
      </c>
      <c r="Y75" s="87">
        <v>1</v>
      </c>
      <c r="Z75" s="87">
        <v>1</v>
      </c>
      <c r="AA75" s="87">
        <v>1</v>
      </c>
      <c r="AB75" s="87">
        <v>1</v>
      </c>
      <c r="AC75" s="87">
        <v>1</v>
      </c>
      <c r="AD75" s="87">
        <v>1</v>
      </c>
      <c r="AE75" s="87">
        <v>1</v>
      </c>
      <c r="AF75" s="87">
        <v>1</v>
      </c>
      <c r="AG75" s="87">
        <v>1</v>
      </c>
      <c r="AH75" s="87">
        <v>1</v>
      </c>
      <c r="AI75" s="87">
        <v>1</v>
      </c>
      <c r="AJ75" s="87">
        <v>1</v>
      </c>
    </row>
    <row r="76" spans="1:36" s="71" customFormat="1">
      <c r="A76" s="99" t="s">
        <v>41</v>
      </c>
      <c r="B76" s="103" t="s">
        <v>223</v>
      </c>
      <c r="C76" s="99"/>
      <c r="D76" s="51">
        <f>ROUND(U76*' Demand-Supply Gap'!D$134,2)</f>
        <v>5.64</v>
      </c>
      <c r="E76" s="51">
        <f>ROUND(V76*' Demand-Supply Gap'!E$134,2)</f>
        <v>7.63</v>
      </c>
      <c r="F76" s="51">
        <f>ROUND(W76*' Demand-Supply Gap'!F$134,2)</f>
        <v>8.3000000000000007</v>
      </c>
      <c r="G76" s="51">
        <f>ROUND(X76*' Demand-Supply Gap'!G$134,2)</f>
        <v>9.24</v>
      </c>
      <c r="H76" s="51">
        <f>ROUND(Y76*' Demand-Supply Gap'!H$134,2)</f>
        <v>8.93</v>
      </c>
      <c r="I76" s="51">
        <f>ROUND(Z76*' Demand-Supply Gap'!I$134,2)</f>
        <v>7.57</v>
      </c>
      <c r="J76" s="51">
        <f>ROUND(AA76*' Demand-Supply Gap'!J$134,2)</f>
        <v>7.82</v>
      </c>
      <c r="K76" s="51">
        <f>ROUND(AB76*' Demand-Supply Gap'!K$134,2)</f>
        <v>8.1199999999999992</v>
      </c>
      <c r="L76" s="51">
        <f>ROUND(AC76*' Demand-Supply Gap'!L$134,2)</f>
        <v>8.41</v>
      </c>
      <c r="M76" s="51">
        <f>ROUND(AD76*' Demand-Supply Gap'!M$134,2)</f>
        <v>8.65</v>
      </c>
      <c r="N76" s="51">
        <f>ROUND(AE76*' Demand-Supply Gap'!N$134,2)</f>
        <v>8.91</v>
      </c>
      <c r="O76" s="51">
        <f>ROUND(AF76*' Demand-Supply Gap'!O$134,2)</f>
        <v>9.2100000000000009</v>
      </c>
      <c r="P76" s="51">
        <f>ROUND(AG76*' Demand-Supply Gap'!P$134,2)</f>
        <v>9.52</v>
      </c>
      <c r="Q76" s="51">
        <f>ROUND(AH76*' Demand-Supply Gap'!Q$134,2)</f>
        <v>9.86</v>
      </c>
      <c r="R76" s="51">
        <f>ROUND(AI76*' Demand-Supply Gap'!R$134,2)</f>
        <v>10.220000000000001</v>
      </c>
      <c r="S76" s="51">
        <f>ROUND(AJ76*' Demand-Supply Gap'!S$134,2)</f>
        <v>10.61</v>
      </c>
      <c r="U76" s="87">
        <v>0.27000000000000007</v>
      </c>
      <c r="V76" s="87">
        <v>0.27080000000000004</v>
      </c>
      <c r="W76" s="87">
        <v>0.27160000000000006</v>
      </c>
      <c r="X76" s="87">
        <v>0.27240000000000003</v>
      </c>
      <c r="Y76" s="87">
        <v>0.27320000000000005</v>
      </c>
      <c r="Z76" s="87">
        <v>0.27400000000000002</v>
      </c>
      <c r="AA76" s="87">
        <v>0.27480000000000004</v>
      </c>
      <c r="AB76" s="87">
        <v>0.27560000000000001</v>
      </c>
      <c r="AC76" s="87">
        <v>0.27640000000000003</v>
      </c>
      <c r="AD76" s="87">
        <v>0.2772</v>
      </c>
      <c r="AE76" s="87">
        <v>0.27800000000000002</v>
      </c>
      <c r="AF76" s="87">
        <v>0.27879999999999999</v>
      </c>
      <c r="AG76" s="87">
        <v>0.27960000000000002</v>
      </c>
      <c r="AH76" s="87">
        <v>0.28039999999999998</v>
      </c>
      <c r="AI76" s="87">
        <v>0.28120000000000001</v>
      </c>
      <c r="AJ76" s="87">
        <v>0.28200000000000003</v>
      </c>
    </row>
    <row r="77" spans="1:36" s="71" customFormat="1">
      <c r="A77" s="99" t="s">
        <v>41</v>
      </c>
      <c r="B77" s="103" t="s">
        <v>223</v>
      </c>
      <c r="C77" s="99"/>
      <c r="D77" s="51">
        <f>ROUND(U77*' Demand-Supply Gap'!D$134,2)</f>
        <v>4.3899999999999997</v>
      </c>
      <c r="E77" s="51">
        <f>ROUND(V77*' Demand-Supply Gap'!E$134,2)</f>
        <v>5.95</v>
      </c>
      <c r="F77" s="51">
        <f>ROUND(W77*' Demand-Supply Gap'!F$134,2)</f>
        <v>6.5</v>
      </c>
      <c r="G77" s="51">
        <f>ROUND(X77*' Demand-Supply Gap'!G$134,2)</f>
        <v>7.26</v>
      </c>
      <c r="H77" s="51">
        <f>ROUND(Y77*' Demand-Supply Gap'!H$134,2)</f>
        <v>7.04</v>
      </c>
      <c r="I77" s="51">
        <f>ROUND(Z77*' Demand-Supply Gap'!I$134,2)</f>
        <v>5.98</v>
      </c>
      <c r="J77" s="51">
        <f>ROUND(AA77*' Demand-Supply Gap'!J$134,2)</f>
        <v>6.2</v>
      </c>
      <c r="K77" s="51">
        <f>ROUND(AB77*' Demand-Supply Gap'!K$134,2)</f>
        <v>6.46</v>
      </c>
      <c r="L77" s="51">
        <f>ROUND(AC77*' Demand-Supply Gap'!L$134,2)</f>
        <v>6.71</v>
      </c>
      <c r="M77" s="51">
        <f>ROUND(AD77*' Demand-Supply Gap'!M$134,2)</f>
        <v>6.92</v>
      </c>
      <c r="N77" s="51">
        <f>ROUND(AE77*' Demand-Supply Gap'!N$134,2)</f>
        <v>7.16</v>
      </c>
      <c r="O77" s="51">
        <f>ROUND(AF77*' Demand-Supply Gap'!O$134,2)</f>
        <v>7.42</v>
      </c>
      <c r="P77" s="51">
        <f>ROUND(AG77*' Demand-Supply Gap'!P$134,2)</f>
        <v>7.69</v>
      </c>
      <c r="Q77" s="51">
        <f>ROUND(AH77*' Demand-Supply Gap'!Q$134,2)</f>
        <v>7.99</v>
      </c>
      <c r="R77" s="51">
        <f>ROUND(AI77*' Demand-Supply Gap'!R$134,2)</f>
        <v>8.31</v>
      </c>
      <c r="S77" s="51">
        <f>ROUND(AJ77*' Demand-Supply Gap'!S$134,2)</f>
        <v>8.65</v>
      </c>
      <c r="U77" s="79">
        <v>0.21000000000000002</v>
      </c>
      <c r="V77" s="79">
        <v>0.21133333333333337</v>
      </c>
      <c r="W77" s="79">
        <v>0.2126666666666667</v>
      </c>
      <c r="X77" s="79">
        <v>0.21400000000000002</v>
      </c>
      <c r="Y77" s="79">
        <v>0.21533333333333335</v>
      </c>
      <c r="Z77" s="79">
        <v>0.2166666666666667</v>
      </c>
      <c r="AA77" s="79">
        <v>0.21800000000000003</v>
      </c>
      <c r="AB77" s="79">
        <v>0.21933333333333335</v>
      </c>
      <c r="AC77" s="79">
        <v>0.22066666666666668</v>
      </c>
      <c r="AD77" s="79">
        <v>0.22200000000000003</v>
      </c>
      <c r="AE77" s="79">
        <v>0.22333333333333336</v>
      </c>
      <c r="AF77" s="79">
        <v>0.22466666666666668</v>
      </c>
      <c r="AG77" s="79">
        <v>0.22600000000000003</v>
      </c>
      <c r="AH77" s="79">
        <v>0.22733333333333336</v>
      </c>
      <c r="AI77" s="79">
        <v>0.22866666666666668</v>
      </c>
      <c r="AJ77" s="79">
        <v>0.23</v>
      </c>
    </row>
    <row r="78" spans="1:36" s="71" customFormat="1">
      <c r="A78" s="99" t="s">
        <v>41</v>
      </c>
      <c r="B78" s="103" t="s">
        <v>223</v>
      </c>
      <c r="C78" s="99"/>
      <c r="D78" s="51">
        <f>ROUND(U78*' Demand-Supply Gap'!D$134,2)</f>
        <v>1.34</v>
      </c>
      <c r="E78" s="51">
        <f>ROUND(V78*' Demand-Supply Gap'!E$134,2)</f>
        <v>1.78</v>
      </c>
      <c r="F78" s="51">
        <f>ROUND(W78*' Demand-Supply Gap'!F$134,2)</f>
        <v>1.9</v>
      </c>
      <c r="G78" s="51">
        <f>ROUND(X78*' Demand-Supply Gap'!G$134,2)</f>
        <v>2.08</v>
      </c>
      <c r="H78" s="51">
        <f>ROUND(Y78*' Demand-Supply Gap'!H$134,2)</f>
        <v>1.97</v>
      </c>
      <c r="I78" s="51">
        <f>ROUND(Z78*' Demand-Supply Gap'!I$134,2)</f>
        <v>1.64</v>
      </c>
      <c r="J78" s="51">
        <f>ROUND(AA78*' Demand-Supply Gap'!J$134,2)</f>
        <v>1.66</v>
      </c>
      <c r="K78" s="51">
        <f>ROUND(AB78*' Demand-Supply Gap'!K$134,2)</f>
        <v>1.69</v>
      </c>
      <c r="L78" s="51">
        <f>ROUND(AC78*' Demand-Supply Gap'!L$134,2)</f>
        <v>1.72</v>
      </c>
      <c r="M78" s="51">
        <f>ROUND(AD78*' Demand-Supply Gap'!M$134,2)</f>
        <v>1.73</v>
      </c>
      <c r="N78" s="51">
        <f>ROUND(AE78*' Demand-Supply Gap'!N$134,2)</f>
        <v>1.75</v>
      </c>
      <c r="O78" s="51">
        <f>ROUND(AF78*' Demand-Supply Gap'!O$134,2)</f>
        <v>1.77</v>
      </c>
      <c r="P78" s="51">
        <f>ROUND(AG78*' Demand-Supply Gap'!P$134,2)</f>
        <v>1.8</v>
      </c>
      <c r="Q78" s="51">
        <f>ROUND(AH78*' Demand-Supply Gap'!Q$134,2)</f>
        <v>1.82</v>
      </c>
      <c r="R78" s="51">
        <f>ROUND(AI78*' Demand-Supply Gap'!R$134,2)</f>
        <v>1.85</v>
      </c>
      <c r="S78" s="51">
        <f>ROUND(AJ78*' Demand-Supply Gap'!S$134,2)</f>
        <v>1.88</v>
      </c>
      <c r="U78" s="87">
        <v>6.4000000000000001E-2</v>
      </c>
      <c r="V78" s="87">
        <v>6.306666666666666E-2</v>
      </c>
      <c r="W78" s="87">
        <v>6.2133333333333332E-2</v>
      </c>
      <c r="X78" s="87">
        <v>6.1199999999999997E-2</v>
      </c>
      <c r="Y78" s="87">
        <v>6.0266666666666663E-2</v>
      </c>
      <c r="Z78" s="87">
        <v>5.9333333333333328E-2</v>
      </c>
      <c r="AA78" s="87">
        <v>5.8399999999999994E-2</v>
      </c>
      <c r="AB78" s="87">
        <v>5.7466666666666666E-2</v>
      </c>
      <c r="AC78" s="87">
        <v>5.6533333333333331E-2</v>
      </c>
      <c r="AD78" s="87">
        <v>5.5599999999999997E-2</v>
      </c>
      <c r="AE78" s="87">
        <v>5.4666666666666662E-2</v>
      </c>
      <c r="AF78" s="87">
        <v>5.3733333333333327E-2</v>
      </c>
      <c r="AG78" s="87">
        <v>5.28E-2</v>
      </c>
      <c r="AH78" s="87">
        <v>5.1866666666666665E-2</v>
      </c>
      <c r="AI78" s="87">
        <v>5.093333333333333E-2</v>
      </c>
      <c r="AJ78" s="87">
        <v>4.9999999999999996E-2</v>
      </c>
    </row>
    <row r="79" spans="1:36" s="71" customFormat="1">
      <c r="A79" s="99" t="s">
        <v>41</v>
      </c>
      <c r="B79" s="103" t="s">
        <v>223</v>
      </c>
      <c r="C79" s="99"/>
      <c r="D79" s="51">
        <f>ROUND(U79*' Demand-Supply Gap'!D$134,2)</f>
        <v>5.0199999999999996</v>
      </c>
      <c r="E79" s="51">
        <f>ROUND(V79*' Demand-Supply Gap'!E$134,2)</f>
        <v>6.73</v>
      </c>
      <c r="F79" s="51">
        <f>ROUND(W79*' Demand-Supply Gap'!F$134,2)</f>
        <v>7.27</v>
      </c>
      <c r="G79" s="51">
        <f>ROUND(X79*' Demand-Supply Gap'!G$134,2)</f>
        <v>8.0299999999999994</v>
      </c>
      <c r="H79" s="51">
        <f>ROUND(Y79*' Demand-Supply Gap'!H$134,2)</f>
        <v>7.71</v>
      </c>
      <c r="I79" s="51">
        <f>ROUND(Z79*' Demand-Supply Gap'!I$134,2)</f>
        <v>6.48</v>
      </c>
      <c r="J79" s="51">
        <f>ROUND(AA79*' Demand-Supply Gap'!J$134,2)</f>
        <v>6.65</v>
      </c>
      <c r="K79" s="51">
        <f>ROUND(AB79*' Demand-Supply Gap'!K$134,2)</f>
        <v>6.86</v>
      </c>
      <c r="L79" s="51">
        <f>ROUND(AC79*' Demand-Supply Gap'!L$134,2)</f>
        <v>7.05</v>
      </c>
      <c r="M79" s="51">
        <f>ROUND(AD79*' Demand-Supply Gap'!M$134,2)</f>
        <v>7.19</v>
      </c>
      <c r="N79" s="51">
        <f>ROUND(AE79*' Demand-Supply Gap'!N$134,2)</f>
        <v>7.36</v>
      </c>
      <c r="O79" s="51">
        <f>ROUND(AF79*' Demand-Supply Gap'!O$134,2)</f>
        <v>7.55</v>
      </c>
      <c r="P79" s="51">
        <f>ROUND(AG79*' Demand-Supply Gap'!P$134,2)</f>
        <v>7.75</v>
      </c>
      <c r="Q79" s="51">
        <f>ROUND(AH79*' Demand-Supply Gap'!Q$134,2)</f>
        <v>7.96</v>
      </c>
      <c r="R79" s="51">
        <f>ROUND(AI79*' Demand-Supply Gap'!R$134,2)</f>
        <v>8.19</v>
      </c>
      <c r="S79" s="51">
        <f>ROUND(AJ79*' Demand-Supply Gap'!S$134,2)</f>
        <v>8.44</v>
      </c>
      <c r="U79" s="79">
        <v>0.24000000000000002</v>
      </c>
      <c r="V79" s="79">
        <v>0.23896000000000003</v>
      </c>
      <c r="W79" s="79">
        <v>0.23792000000000002</v>
      </c>
      <c r="X79" s="79">
        <v>0.23688000000000003</v>
      </c>
      <c r="Y79" s="79">
        <v>0.23584000000000002</v>
      </c>
      <c r="Z79" s="79">
        <v>0.23480000000000004</v>
      </c>
      <c r="AA79" s="79">
        <v>0.23376000000000002</v>
      </c>
      <c r="AB79" s="79">
        <v>0.23272000000000004</v>
      </c>
      <c r="AC79" s="79">
        <v>0.23168000000000002</v>
      </c>
      <c r="AD79" s="79">
        <v>0.23064000000000004</v>
      </c>
      <c r="AE79" s="79">
        <v>0.22960000000000003</v>
      </c>
      <c r="AF79" s="79">
        <v>0.22856000000000004</v>
      </c>
      <c r="AG79" s="79">
        <v>0.22752000000000003</v>
      </c>
      <c r="AH79" s="79">
        <v>0.22648000000000004</v>
      </c>
      <c r="AI79" s="79">
        <v>0.22544000000000003</v>
      </c>
      <c r="AJ79" s="79">
        <v>0.22440000000000004</v>
      </c>
    </row>
    <row r="80" spans="1:36" s="71" customFormat="1">
      <c r="A80" s="99" t="s">
        <v>41</v>
      </c>
      <c r="B80" s="103" t="s">
        <v>223</v>
      </c>
      <c r="C80" s="99"/>
      <c r="D80" s="51">
        <f>ROUND(U80*' Demand-Supply Gap'!D$134,2)</f>
        <v>3.39</v>
      </c>
      <c r="E80" s="51">
        <f>ROUND(V80*' Demand-Supply Gap'!E$134,2)</f>
        <v>4.51</v>
      </c>
      <c r="F80" s="51">
        <f>ROUND(W80*' Demand-Supply Gap'!F$134,2)</f>
        <v>4.84</v>
      </c>
      <c r="G80" s="51">
        <f>ROUND(X80*' Demand-Supply Gap'!G$134,2)</f>
        <v>5.31</v>
      </c>
      <c r="H80" s="51">
        <f>ROUND(Y80*' Demand-Supply Gap'!H$134,2)</f>
        <v>5.0599999999999996</v>
      </c>
      <c r="I80" s="51">
        <f>ROUND(Z80*' Demand-Supply Gap'!I$134,2)</f>
        <v>4.22</v>
      </c>
      <c r="J80" s="51">
        <f>ROUND(AA80*' Demand-Supply Gap'!J$134,2)</f>
        <v>4.3</v>
      </c>
      <c r="K80" s="51">
        <f>ROUND(AB80*' Demand-Supply Gap'!K$134,2)</f>
        <v>4.4000000000000004</v>
      </c>
      <c r="L80" s="51">
        <f>ROUND(AC80*' Demand-Supply Gap'!L$134,2)</f>
        <v>4.49</v>
      </c>
      <c r="M80" s="51">
        <f>ROUND(AD80*' Demand-Supply Gap'!M$134,2)</f>
        <v>4.54</v>
      </c>
      <c r="N80" s="51">
        <f>ROUND(AE80*' Demand-Supply Gap'!N$134,2)</f>
        <v>4.6100000000000003</v>
      </c>
      <c r="O80" s="51">
        <f>ROUND(AF80*' Demand-Supply Gap'!O$134,2)</f>
        <v>4.6900000000000004</v>
      </c>
      <c r="P80" s="51">
        <f>ROUND(AG80*' Demand-Supply Gap'!P$134,2)</f>
        <v>4.7699999999999996</v>
      </c>
      <c r="Q80" s="51">
        <f>ROUND(AH80*' Demand-Supply Gap'!Q$134,2)</f>
        <v>4.87</v>
      </c>
      <c r="R80" s="51">
        <f>ROUND(AI80*' Demand-Supply Gap'!R$134,2)</f>
        <v>4.96</v>
      </c>
      <c r="S80" s="51">
        <f>ROUND(AJ80*' Demand-Supply Gap'!S$134,2)</f>
        <v>5.07</v>
      </c>
      <c r="U80" s="90">
        <v>0.16200000000000001</v>
      </c>
      <c r="V80" s="90">
        <v>0.16018666666666667</v>
      </c>
      <c r="W80" s="90">
        <v>0.15837333333333334</v>
      </c>
      <c r="X80" s="90">
        <v>0.15656</v>
      </c>
      <c r="Y80" s="90">
        <v>0.15474666666666667</v>
      </c>
      <c r="Z80" s="90">
        <v>0.15293333333333334</v>
      </c>
      <c r="AA80" s="90">
        <v>0.15112</v>
      </c>
      <c r="AB80" s="90">
        <v>0.14930666666666667</v>
      </c>
      <c r="AC80" s="90">
        <v>0.14749333333333334</v>
      </c>
      <c r="AD80" s="90">
        <v>0.14568</v>
      </c>
      <c r="AE80" s="90">
        <v>0.14386666666666667</v>
      </c>
      <c r="AF80" s="90">
        <v>0.14205333333333334</v>
      </c>
      <c r="AG80" s="90">
        <v>0.14024</v>
      </c>
      <c r="AH80" s="90">
        <v>0.13842666666666667</v>
      </c>
      <c r="AI80" s="90">
        <v>0.13661333333333334</v>
      </c>
      <c r="AJ80" s="90">
        <v>0.1348</v>
      </c>
    </row>
    <row r="81" spans="1:36" s="71" customFormat="1">
      <c r="A81" s="99" t="s">
        <v>41</v>
      </c>
      <c r="B81" s="103" t="s">
        <v>223</v>
      </c>
      <c r="C81" s="99"/>
      <c r="D81" s="51">
        <f>ROUND(U81*' Demand-Supply Gap'!D$134,2)</f>
        <v>1.1299999999999999</v>
      </c>
      <c r="E81" s="51">
        <f>ROUND(V81*' Demand-Supply Gap'!E$134,2)</f>
        <v>1.57</v>
      </c>
      <c r="F81" s="51">
        <f>ROUND(W81*' Demand-Supply Gap'!F$134,2)</f>
        <v>1.75</v>
      </c>
      <c r="G81" s="51">
        <f>ROUND(X81*' Demand-Supply Gap'!G$134,2)</f>
        <v>2</v>
      </c>
      <c r="H81" s="51">
        <f>ROUND(Y81*' Demand-Supply Gap'!H$134,2)</f>
        <v>1.98</v>
      </c>
      <c r="I81" s="51">
        <f>ROUND(Z81*' Demand-Supply Gap'!I$134,2)</f>
        <v>1.72</v>
      </c>
      <c r="J81" s="51">
        <f>ROUND(AA81*' Demand-Supply Gap'!J$134,2)</f>
        <v>1.82</v>
      </c>
      <c r="K81" s="51">
        <f>ROUND(AB81*' Demand-Supply Gap'!K$134,2)</f>
        <v>1.93</v>
      </c>
      <c r="L81" s="51">
        <f>ROUND(AC81*' Demand-Supply Gap'!L$134,2)</f>
        <v>2.04</v>
      </c>
      <c r="M81" s="51">
        <f>ROUND(AD81*' Demand-Supply Gap'!M$134,2)</f>
        <v>2.15</v>
      </c>
      <c r="N81" s="51">
        <f>ROUND(AE81*' Demand-Supply Gap'!N$134,2)</f>
        <v>2.2599999999999998</v>
      </c>
      <c r="O81" s="51">
        <f>ROUND(AF81*' Demand-Supply Gap'!O$134,2)</f>
        <v>2.38</v>
      </c>
      <c r="P81" s="51">
        <f>ROUND(AG81*' Demand-Supply Gap'!P$134,2)</f>
        <v>2.5099999999999998</v>
      </c>
      <c r="Q81" s="51">
        <f>ROUND(AH81*' Demand-Supply Gap'!Q$134,2)</f>
        <v>2.65</v>
      </c>
      <c r="R81" s="51">
        <f>ROUND(AI81*' Demand-Supply Gap'!R$134,2)</f>
        <v>2.8</v>
      </c>
      <c r="S81" s="51">
        <f>ROUND(AJ81*' Demand-Supply Gap'!S$134,2)</f>
        <v>2.96</v>
      </c>
      <c r="U81" s="87">
        <f>1-SUM(U76:U80)</f>
        <v>5.3999999999999937E-2</v>
      </c>
      <c r="V81" s="87">
        <f t="shared" ref="V81:AJ81" si="63">1-SUM(V76:V80)</f>
        <v>5.565333333333311E-2</v>
      </c>
      <c r="W81" s="87">
        <f t="shared" si="63"/>
        <v>5.7306666666666506E-2</v>
      </c>
      <c r="X81" s="87">
        <f t="shared" si="63"/>
        <v>5.8959999999999901E-2</v>
      </c>
      <c r="Y81" s="87">
        <f t="shared" si="63"/>
        <v>6.0613333333333186E-2</v>
      </c>
      <c r="Z81" s="87">
        <f t="shared" si="63"/>
        <v>6.2266666666666581E-2</v>
      </c>
      <c r="AA81" s="87">
        <f t="shared" si="63"/>
        <v>6.3919999999999866E-2</v>
      </c>
      <c r="AB81" s="87">
        <f t="shared" si="63"/>
        <v>6.5573333333333261E-2</v>
      </c>
      <c r="AC81" s="87">
        <f t="shared" si="63"/>
        <v>6.7226666666666546E-2</v>
      </c>
      <c r="AD81" s="87">
        <f t="shared" si="63"/>
        <v>6.887999999999983E-2</v>
      </c>
      <c r="AE81" s="87">
        <f t="shared" si="63"/>
        <v>7.0533333333333226E-2</v>
      </c>
      <c r="AF81" s="87">
        <f t="shared" si="63"/>
        <v>7.2186666666666621E-2</v>
      </c>
      <c r="AG81" s="87">
        <f t="shared" si="63"/>
        <v>7.3839999999999906E-2</v>
      </c>
      <c r="AH81" s="87">
        <f t="shared" si="63"/>
        <v>7.5493333333333301E-2</v>
      </c>
      <c r="AI81" s="87">
        <f t="shared" si="63"/>
        <v>7.7146666666666586E-2</v>
      </c>
      <c r="AJ81" s="87">
        <f t="shared" si="63"/>
        <v>7.879999999999987E-2</v>
      </c>
    </row>
    <row r="82" spans="1:36" s="71" customFormat="1" ht="13.5" thickBot="1">
      <c r="A82" s="99" t="s">
        <v>41</v>
      </c>
      <c r="B82" s="103" t="s">
        <v>223</v>
      </c>
      <c r="C82" s="99" t="s">
        <v>105</v>
      </c>
      <c r="D82" s="51">
        <f>ROUND(U82*' Demand-Supply Gap'!D$134,2)</f>
        <v>20.9</v>
      </c>
      <c r="E82" s="51">
        <f>ROUND(V82*' Demand-Supply Gap'!E$134,2)</f>
        <v>28.17</v>
      </c>
      <c r="F82" s="51">
        <f>ROUND(W82*' Demand-Supply Gap'!F$134,2)</f>
        <v>30.57</v>
      </c>
      <c r="G82" s="51">
        <f>ROUND(X82*' Demand-Supply Gap'!G$134,2)</f>
        <v>33.909999999999997</v>
      </c>
      <c r="H82" s="51">
        <f>ROUND(Y82*' Demand-Supply Gap'!H$134,2)</f>
        <v>32.69</v>
      </c>
      <c r="I82" s="51">
        <f>ROUND(Z82*' Demand-Supply Gap'!I$134,2)</f>
        <v>27.61</v>
      </c>
      <c r="J82" s="51">
        <f>ROUND(AA82*' Demand-Supply Gap'!J$134,2)</f>
        <v>28.44</v>
      </c>
      <c r="K82" s="51">
        <f>ROUND(AB82*' Demand-Supply Gap'!K$134,2)</f>
        <v>29.46</v>
      </c>
      <c r="L82" s="51">
        <f>ROUND(AC82*' Demand-Supply Gap'!L$134,2)</f>
        <v>30.41</v>
      </c>
      <c r="M82" s="51">
        <f>ROUND(AD82*' Demand-Supply Gap'!M$134,2)</f>
        <v>31.19</v>
      </c>
      <c r="N82" s="51">
        <f>ROUND(AE82*' Demand-Supply Gap'!N$134,2)</f>
        <v>32.06</v>
      </c>
      <c r="O82" s="51">
        <f>ROUND(AF82*' Demand-Supply Gap'!O$134,2)</f>
        <v>33.020000000000003</v>
      </c>
      <c r="P82" s="51">
        <f>ROUND(AG82*' Demand-Supply Gap'!P$134,2)</f>
        <v>34.04</v>
      </c>
      <c r="Q82" s="51">
        <f>ROUND(AH82*' Demand-Supply Gap'!Q$134,2)</f>
        <v>35.15</v>
      </c>
      <c r="R82" s="51">
        <f>ROUND(AI82*' Demand-Supply Gap'!R$134,2)</f>
        <v>36.340000000000003</v>
      </c>
      <c r="S82" s="51">
        <f>ROUND(AJ82*' Demand-Supply Gap'!S$134,2)</f>
        <v>37.61</v>
      </c>
      <c r="U82" s="87">
        <f>SUM(U76:U81)</f>
        <v>1</v>
      </c>
      <c r="V82" s="87">
        <f t="shared" ref="V82:AJ82" si="64">SUM(V76:V81)</f>
        <v>1</v>
      </c>
      <c r="W82" s="87">
        <f t="shared" si="64"/>
        <v>1</v>
      </c>
      <c r="X82" s="87">
        <f t="shared" si="64"/>
        <v>1</v>
      </c>
      <c r="Y82" s="87">
        <f t="shared" si="64"/>
        <v>1</v>
      </c>
      <c r="Z82" s="87">
        <f t="shared" si="64"/>
        <v>1</v>
      </c>
      <c r="AA82" s="87">
        <f t="shared" si="64"/>
        <v>1</v>
      </c>
      <c r="AB82" s="87">
        <f t="shared" si="64"/>
        <v>1</v>
      </c>
      <c r="AC82" s="87">
        <f t="shared" si="64"/>
        <v>1</v>
      </c>
      <c r="AD82" s="87">
        <f t="shared" si="64"/>
        <v>1</v>
      </c>
      <c r="AE82" s="87">
        <f t="shared" si="64"/>
        <v>1</v>
      </c>
      <c r="AF82" s="87">
        <f t="shared" si="64"/>
        <v>1</v>
      </c>
      <c r="AG82" s="87">
        <f t="shared" si="64"/>
        <v>1</v>
      </c>
      <c r="AH82" s="87">
        <f t="shared" si="64"/>
        <v>1</v>
      </c>
      <c r="AI82" s="87">
        <f t="shared" si="64"/>
        <v>1</v>
      </c>
      <c r="AJ82" s="87">
        <f t="shared" si="64"/>
        <v>1</v>
      </c>
    </row>
    <row r="83" spans="1:36" s="71" customFormat="1">
      <c r="A83" s="99" t="s">
        <v>41</v>
      </c>
      <c r="B83" s="103" t="s">
        <v>111</v>
      </c>
      <c r="C83" s="193" t="s">
        <v>340</v>
      </c>
      <c r="D83" s="51">
        <f>ROUND(U83*' Demand-Supply Gap'!D$152,2)</f>
        <v>72.33</v>
      </c>
      <c r="E83" s="51">
        <f>ROUND(V83*' Demand-Supply Gap'!E$152,2)</f>
        <v>77.099999999999994</v>
      </c>
      <c r="F83" s="51">
        <f>ROUND(W83*' Demand-Supply Gap'!F$152,2)</f>
        <v>78.55</v>
      </c>
      <c r="G83" s="51">
        <f>ROUND(X83*' Demand-Supply Gap'!G$152,2)</f>
        <v>72.31</v>
      </c>
      <c r="H83" s="51">
        <f>ROUND(Y83*' Demand-Supply Gap'!H$152,2)</f>
        <v>76.41</v>
      </c>
      <c r="I83" s="51">
        <f>ROUND(Z83*' Demand-Supply Gap'!I$152,2)</f>
        <v>65.33</v>
      </c>
      <c r="J83" s="51">
        <f>ROUND(AA83*' Demand-Supply Gap'!J$152,2)</f>
        <v>68.28</v>
      </c>
      <c r="K83" s="51">
        <f>ROUND(AB83*' Demand-Supply Gap'!K$152,2)</f>
        <v>71.19</v>
      </c>
      <c r="L83" s="51">
        <f>ROUND(AC83*' Demand-Supply Gap'!L$152,2)</f>
        <v>74.05</v>
      </c>
      <c r="M83" s="51">
        <f>ROUND(AD83*' Demand-Supply Gap'!M$152,2)</f>
        <v>76.63</v>
      </c>
      <c r="N83" s="51">
        <f>ROUND(AE83*' Demand-Supply Gap'!N$152,2)</f>
        <v>78.989999999999995</v>
      </c>
      <c r="O83" s="51">
        <f>ROUND(AF83*' Demand-Supply Gap'!O$152,2)</f>
        <v>81.599999999999994</v>
      </c>
      <c r="P83" s="51">
        <f>ROUND(AG83*' Demand-Supply Gap'!P$152,2)</f>
        <v>84.44</v>
      </c>
      <c r="Q83" s="51">
        <f>ROUND(AH83*' Demand-Supply Gap'!Q$152,2)</f>
        <v>87.38</v>
      </c>
      <c r="R83" s="51">
        <f>ROUND(AI83*' Demand-Supply Gap'!R$152,2)</f>
        <v>90.45</v>
      </c>
      <c r="S83" s="51">
        <f>ROUND(AJ83*' Demand-Supply Gap'!S$152,2)</f>
        <v>93.72</v>
      </c>
      <c r="U83" s="79">
        <v>0.69495999999999991</v>
      </c>
      <c r="V83" s="79">
        <v>0.69214131450955108</v>
      </c>
      <c r="W83" s="79">
        <v>0.68933396992908014</v>
      </c>
      <c r="X83" s="79">
        <v>0.68653792062872177</v>
      </c>
      <c r="Y83" s="79">
        <v>0.68375312116220133</v>
      </c>
      <c r="Z83" s="79">
        <v>0.68097952626609604</v>
      </c>
      <c r="AA83" s="79">
        <v>0.67821709085909954</v>
      </c>
      <c r="AB83" s="79">
        <v>0.67546577004128894</v>
      </c>
      <c r="AC83" s="79">
        <v>0.67272551909339473</v>
      </c>
      <c r="AD83" s="79">
        <v>0.6699962934760747</v>
      </c>
      <c r="AE83" s="79">
        <v>0.6672780488291894</v>
      </c>
      <c r="AF83" s="79">
        <v>0.66457074097108115</v>
      </c>
      <c r="AG83" s="79">
        <v>0.66187432589785611</v>
      </c>
      <c r="AH83" s="79">
        <v>0.65918875978266911</v>
      </c>
      <c r="AI83" s="79">
        <v>0.65651399897501128</v>
      </c>
      <c r="AJ83" s="79">
        <v>0.65384999999999993</v>
      </c>
    </row>
    <row r="84" spans="1:36" s="71" customFormat="1">
      <c r="A84" s="99" t="s">
        <v>41</v>
      </c>
      <c r="B84" s="103" t="s">
        <v>111</v>
      </c>
      <c r="C84" s="152" t="s">
        <v>341</v>
      </c>
      <c r="D84" s="51">
        <f>ROUND(U84*' Demand-Supply Gap'!D$152,2)</f>
        <v>17.63</v>
      </c>
      <c r="E84" s="51">
        <f>ROUND(V84*' Demand-Supply Gap'!E$152,2)</f>
        <v>19.059999999999999</v>
      </c>
      <c r="F84" s="51">
        <f>ROUND(W84*' Demand-Supply Gap'!F$152,2)</f>
        <v>19.690000000000001</v>
      </c>
      <c r="G84" s="51">
        <f>ROUND(X84*' Demand-Supply Gap'!G$152,2)</f>
        <v>18.38</v>
      </c>
      <c r="H84" s="51">
        <f>ROUND(Y84*' Demand-Supply Gap'!H$152,2)</f>
        <v>19.690000000000001</v>
      </c>
      <c r="I84" s="51">
        <f>ROUND(Z84*' Demand-Supply Gap'!I$152,2)</f>
        <v>17.07</v>
      </c>
      <c r="J84" s="51">
        <f>ROUND(AA84*' Demand-Supply Gap'!J$152,2)</f>
        <v>18.09</v>
      </c>
      <c r="K84" s="51">
        <f>ROUND(AB84*' Demand-Supply Gap'!K$152,2)</f>
        <v>19.12</v>
      </c>
      <c r="L84" s="51">
        <f>ROUND(AC84*' Demand-Supply Gap'!L$152,2)</f>
        <v>20.170000000000002</v>
      </c>
      <c r="M84" s="51">
        <f>ROUND(AD84*' Demand-Supply Gap'!M$152,2)</f>
        <v>21.17</v>
      </c>
      <c r="N84" s="51">
        <f>ROUND(AE84*' Demand-Supply Gap'!N$152,2)</f>
        <v>22.12</v>
      </c>
      <c r="O84" s="51">
        <f>ROUND(AF84*' Demand-Supply Gap'!O$152,2)</f>
        <v>23.17</v>
      </c>
      <c r="P84" s="51">
        <f>ROUND(AG84*' Demand-Supply Gap'!P$152,2)</f>
        <v>24.32</v>
      </c>
      <c r="Q84" s="51">
        <f>ROUND(AH84*' Demand-Supply Gap'!Q$152,2)</f>
        <v>25.51</v>
      </c>
      <c r="R84" s="51">
        <f>ROUND(AI84*' Demand-Supply Gap'!R$152,2)</f>
        <v>26.78</v>
      </c>
      <c r="S84" s="51">
        <f>ROUND(AJ84*' Demand-Supply Gap'!S$152,2)</f>
        <v>28.14</v>
      </c>
      <c r="U84" s="87">
        <v>0.16940000000000005</v>
      </c>
      <c r="V84" s="87">
        <v>0.1710726300546257</v>
      </c>
      <c r="W84" s="87">
        <v>0.17276177540617957</v>
      </c>
      <c r="X84" s="87">
        <v>0.174467599124213</v>
      </c>
      <c r="Y84" s="87">
        <v>0.17619026588840153</v>
      </c>
      <c r="Z84" s="87">
        <v>0.17792994200444304</v>
      </c>
      <c r="AA84" s="87">
        <v>0.17968679542011265</v>
      </c>
      <c r="AB84" s="87">
        <v>0.18146099574147659</v>
      </c>
      <c r="AC84" s="87">
        <v>0.18325271424926579</v>
      </c>
      <c r="AD84" s="87">
        <v>0.1850621239154113</v>
      </c>
      <c r="AE84" s="87">
        <v>0.18688939941974292</v>
      </c>
      <c r="AF84" s="87">
        <v>0.18873471716685272</v>
      </c>
      <c r="AG84" s="87">
        <v>0.19059825530312516</v>
      </c>
      <c r="AH84" s="87">
        <v>0.19248019373393524</v>
      </c>
      <c r="AI84" s="87">
        <v>0.1943807141410164</v>
      </c>
      <c r="AJ84" s="87">
        <v>0.19630000000000022</v>
      </c>
    </row>
    <row r="85" spans="1:36" s="71" customFormat="1">
      <c r="A85" s="99" t="s">
        <v>41</v>
      </c>
      <c r="B85" s="103" t="s">
        <v>111</v>
      </c>
      <c r="C85" s="152" t="s">
        <v>342</v>
      </c>
      <c r="D85" s="51">
        <f>ROUND(U85*' Demand-Supply Gap'!D$152,2)</f>
        <v>11.4</v>
      </c>
      <c r="E85" s="51">
        <f>ROUND(V85*' Demand-Supply Gap'!E$152,2)</f>
        <v>12.23</v>
      </c>
      <c r="F85" s="51">
        <f>ROUND(W85*' Demand-Supply Gap'!F$152,2)</f>
        <v>12.54</v>
      </c>
      <c r="G85" s="51">
        <f>ROUND(X85*' Demand-Supply Gap'!G$152,2)</f>
        <v>11.63</v>
      </c>
      <c r="H85" s="51">
        <f>ROUND(Y85*' Demand-Supply Gap'!H$152,2)</f>
        <v>12.37</v>
      </c>
      <c r="I85" s="51">
        <f>ROUND(Z85*' Demand-Supply Gap'!I$152,2)</f>
        <v>10.65</v>
      </c>
      <c r="J85" s="51">
        <f>ROUND(AA85*' Demand-Supply Gap'!J$152,2)</f>
        <v>11.2</v>
      </c>
      <c r="K85" s="51">
        <f>ROUND(AB85*' Demand-Supply Gap'!K$152,2)</f>
        <v>11.76</v>
      </c>
      <c r="L85" s="51">
        <f>ROUND(AC85*' Demand-Supply Gap'!L$152,2)</f>
        <v>12.31</v>
      </c>
      <c r="M85" s="51">
        <f>ROUND(AD85*' Demand-Supply Gap'!M$152,2)</f>
        <v>12.83</v>
      </c>
      <c r="N85" s="51">
        <f>ROUND(AE85*' Demand-Supply Gap'!N$152,2)</f>
        <v>13.32</v>
      </c>
      <c r="O85" s="51">
        <f>ROUND(AF85*' Demand-Supply Gap'!O$152,2)</f>
        <v>13.85</v>
      </c>
      <c r="P85" s="51">
        <f>ROUND(AG85*' Demand-Supply Gap'!P$152,2)</f>
        <v>14.43</v>
      </c>
      <c r="Q85" s="51">
        <f>ROUND(AH85*' Demand-Supply Gap'!Q$152,2)</f>
        <v>15.03</v>
      </c>
      <c r="R85" s="51">
        <f>ROUND(AI85*' Demand-Supply Gap'!R$152,2)</f>
        <v>15.66</v>
      </c>
      <c r="S85" s="51">
        <f>ROUND(AJ85*' Demand-Supply Gap'!S$152,2)</f>
        <v>16.34</v>
      </c>
      <c r="U85" s="87">
        <v>0.1095</v>
      </c>
      <c r="V85" s="87">
        <v>0.10979439450066787</v>
      </c>
      <c r="W85" s="87">
        <v>0.11008958049103458</v>
      </c>
      <c r="X85" s="87">
        <v>0.11038556009904729</v>
      </c>
      <c r="Y85" s="87">
        <v>0.11068233545837425</v>
      </c>
      <c r="Z85" s="87">
        <v>0.1109799087084201</v>
      </c>
      <c r="AA85" s="87">
        <v>0.11127828199434139</v>
      </c>
      <c r="AB85" s="87">
        <v>0.11157745746706196</v>
      </c>
      <c r="AC85" s="87">
        <v>0.11187743728328851</v>
      </c>
      <c r="AD85" s="87">
        <v>0.1121782236055261</v>
      </c>
      <c r="AE85" s="87">
        <v>0.11247981860209372</v>
      </c>
      <c r="AF85" s="87">
        <v>0.11278222444714008</v>
      </c>
      <c r="AG85" s="87">
        <v>0.11308544332065905</v>
      </c>
      <c r="AH85" s="87">
        <v>0.11338947740850552</v>
      </c>
      <c r="AI85" s="87">
        <v>0.11369432890241118</v>
      </c>
      <c r="AJ85" s="87">
        <v>0.11400000000000014</v>
      </c>
    </row>
    <row r="86" spans="1:36" s="71" customFormat="1">
      <c r="A86" s="99" t="s">
        <v>41</v>
      </c>
      <c r="B86" s="103" t="s">
        <v>111</v>
      </c>
      <c r="C86" s="152" t="s">
        <v>343</v>
      </c>
      <c r="D86" s="51">
        <f>ROUND(U86*' Demand-Supply Gap'!D$152,2)</f>
        <v>2.72</v>
      </c>
      <c r="E86" s="51">
        <f>ROUND(V86*' Demand-Supply Gap'!E$152,2)</f>
        <v>3.01</v>
      </c>
      <c r="F86" s="51">
        <f>ROUND(W86*' Demand-Supply Gap'!F$152,2)</f>
        <v>3.17</v>
      </c>
      <c r="G86" s="51">
        <f>ROUND(X86*' Demand-Supply Gap'!G$152,2)</f>
        <v>3.01</v>
      </c>
      <c r="H86" s="51">
        <f>ROUND(Y86*' Demand-Supply Gap'!H$152,2)</f>
        <v>3.28</v>
      </c>
      <c r="I86" s="51">
        <f>ROUND(Z86*' Demand-Supply Gap'!I$152,2)</f>
        <v>2.89</v>
      </c>
      <c r="J86" s="51">
        <f>ROUND(AA86*' Demand-Supply Gap'!J$152,2)</f>
        <v>3.1</v>
      </c>
      <c r="K86" s="51">
        <f>ROUND(AB86*' Demand-Supply Gap'!K$152,2)</f>
        <v>3.32</v>
      </c>
      <c r="L86" s="51">
        <f>ROUND(AC86*' Demand-Supply Gap'!L$152,2)</f>
        <v>3.54</v>
      </c>
      <c r="M86" s="51">
        <f>ROUND(AD86*' Demand-Supply Gap'!M$152,2)</f>
        <v>3.75</v>
      </c>
      <c r="N86" s="51">
        <f>ROUND(AE86*' Demand-Supply Gap'!N$152,2)</f>
        <v>3.95</v>
      </c>
      <c r="O86" s="51">
        <f>ROUND(AF86*' Demand-Supply Gap'!O$152,2)</f>
        <v>4.16</v>
      </c>
      <c r="P86" s="51">
        <f>ROUND(AG86*' Demand-Supply Gap'!P$152,2)</f>
        <v>4.3899999999999997</v>
      </c>
      <c r="Q86" s="51">
        <f>ROUND(AH86*' Demand-Supply Gap'!Q$152,2)</f>
        <v>4.63</v>
      </c>
      <c r="R86" s="51">
        <f>ROUND(AI86*' Demand-Supply Gap'!R$152,2)</f>
        <v>4.88</v>
      </c>
      <c r="S86" s="51">
        <f>ROUND(AJ86*' Demand-Supply Gap'!S$152,2)</f>
        <v>5.14</v>
      </c>
      <c r="U86" s="87">
        <f>1-SUM(U83:U85)</f>
        <v>2.6139999999999941E-2</v>
      </c>
      <c r="V86" s="87">
        <f t="shared" ref="V86:AJ86" si="65">1-SUM(V83:V85)</f>
        <v>2.699166093515537E-2</v>
      </c>
      <c r="W86" s="87">
        <f t="shared" si="65"/>
        <v>2.7814674173705756E-2</v>
      </c>
      <c r="X86" s="87">
        <f t="shared" si="65"/>
        <v>2.8608920148017969E-2</v>
      </c>
      <c r="Y86" s="87">
        <f t="shared" si="65"/>
        <v>2.9374277491022949E-2</v>
      </c>
      <c r="Z86" s="87">
        <f t="shared" si="65"/>
        <v>3.0110623021040839E-2</v>
      </c>
      <c r="AA86" s="87">
        <f t="shared" si="65"/>
        <v>3.0817831726446365E-2</v>
      </c>
      <c r="AB86" s="87">
        <f t="shared" si="65"/>
        <v>3.1495776750172566E-2</v>
      </c>
      <c r="AC86" s="87">
        <f t="shared" si="65"/>
        <v>3.2144329374050984E-2</v>
      </c>
      <c r="AD86" s="87">
        <f t="shared" si="65"/>
        <v>3.276335900298788E-2</v>
      </c>
      <c r="AE86" s="87">
        <f t="shared" si="65"/>
        <v>3.3352733148974023E-2</v>
      </c>
      <c r="AF86" s="87">
        <f t="shared" si="65"/>
        <v>3.3912317414926063E-2</v>
      </c>
      <c r="AG86" s="87">
        <f t="shared" si="65"/>
        <v>3.4441975478359699E-2</v>
      </c>
      <c r="AH86" s="87">
        <f t="shared" si="65"/>
        <v>3.4941569074890211E-2</v>
      </c>
      <c r="AI86" s="87">
        <f t="shared" si="65"/>
        <v>3.5410957981561131E-2</v>
      </c>
      <c r="AJ86" s="87">
        <f t="shared" si="65"/>
        <v>3.5849999999999715E-2</v>
      </c>
    </row>
    <row r="87" spans="1:36" s="71" customFormat="1">
      <c r="A87" s="99" t="s">
        <v>41</v>
      </c>
      <c r="B87" s="103" t="s">
        <v>111</v>
      </c>
      <c r="C87" s="99" t="s">
        <v>105</v>
      </c>
      <c r="D87" s="51">
        <f>ROUND(U87*' Demand-Supply Gap'!D$152,2)</f>
        <v>104.08</v>
      </c>
      <c r="E87" s="51">
        <f>ROUND(V87*' Demand-Supply Gap'!E$152,2)</f>
        <v>111.4</v>
      </c>
      <c r="F87" s="51">
        <f>ROUND(W87*' Demand-Supply Gap'!F$152,2)</f>
        <v>113.95</v>
      </c>
      <c r="G87" s="51">
        <f>ROUND(X87*' Demand-Supply Gap'!G$152,2)</f>
        <v>105.33</v>
      </c>
      <c r="H87" s="51">
        <f>ROUND(Y87*' Demand-Supply Gap'!H$152,2)</f>
        <v>111.75</v>
      </c>
      <c r="I87" s="51">
        <f>ROUND(Z87*' Demand-Supply Gap'!I$152,2)</f>
        <v>95.93</v>
      </c>
      <c r="J87" s="51">
        <f>ROUND(AA87*' Demand-Supply Gap'!J$152,2)</f>
        <v>100.67</v>
      </c>
      <c r="K87" s="51">
        <f>ROUND(AB87*' Demand-Supply Gap'!K$152,2)</f>
        <v>105.39</v>
      </c>
      <c r="L87" s="51">
        <f>ROUND(AC87*' Demand-Supply Gap'!L$152,2)</f>
        <v>110.07</v>
      </c>
      <c r="M87" s="51">
        <f>ROUND(AD87*' Demand-Supply Gap'!M$152,2)</f>
        <v>114.37</v>
      </c>
      <c r="N87" s="51">
        <f>ROUND(AE87*' Demand-Supply Gap'!N$152,2)</f>
        <v>118.38</v>
      </c>
      <c r="O87" s="51">
        <f>ROUND(AF87*' Demand-Supply Gap'!O$152,2)</f>
        <v>122.78</v>
      </c>
      <c r="P87" s="51">
        <f>ROUND(AG87*' Demand-Supply Gap'!P$152,2)</f>
        <v>127.58</v>
      </c>
      <c r="Q87" s="51">
        <f>ROUND(AH87*' Demand-Supply Gap'!Q$152,2)</f>
        <v>132.55000000000001</v>
      </c>
      <c r="R87" s="51">
        <f>ROUND(AI87*' Demand-Supply Gap'!R$152,2)</f>
        <v>137.77000000000001</v>
      </c>
      <c r="S87" s="51">
        <f>ROUND(AJ87*' Demand-Supply Gap'!S$152,2)</f>
        <v>143.34</v>
      </c>
      <c r="U87" s="87">
        <f>SUM(U83:U86)</f>
        <v>1</v>
      </c>
      <c r="V87" s="87">
        <f t="shared" ref="V87:AJ87" si="66">SUM(V83:V86)</f>
        <v>1</v>
      </c>
      <c r="W87" s="87">
        <f t="shared" si="66"/>
        <v>1</v>
      </c>
      <c r="X87" s="87">
        <f t="shared" si="66"/>
        <v>1</v>
      </c>
      <c r="Y87" s="87">
        <f t="shared" si="66"/>
        <v>1</v>
      </c>
      <c r="Z87" s="87">
        <f t="shared" si="66"/>
        <v>1</v>
      </c>
      <c r="AA87" s="87">
        <f t="shared" si="66"/>
        <v>1</v>
      </c>
      <c r="AB87" s="87">
        <f t="shared" si="66"/>
        <v>1</v>
      </c>
      <c r="AC87" s="87">
        <f t="shared" si="66"/>
        <v>1</v>
      </c>
      <c r="AD87" s="87">
        <f t="shared" si="66"/>
        <v>1</v>
      </c>
      <c r="AE87" s="87">
        <f t="shared" si="66"/>
        <v>1</v>
      </c>
      <c r="AF87" s="87">
        <f t="shared" si="66"/>
        <v>1</v>
      </c>
      <c r="AG87" s="87">
        <f t="shared" si="66"/>
        <v>1</v>
      </c>
      <c r="AH87" s="87">
        <f t="shared" si="66"/>
        <v>1</v>
      </c>
      <c r="AI87" s="87">
        <f t="shared" si="66"/>
        <v>1</v>
      </c>
      <c r="AJ87" s="87">
        <f t="shared" si="66"/>
        <v>1</v>
      </c>
    </row>
    <row r="88" spans="1:36" s="71" customFormat="1">
      <c r="A88" s="99" t="s">
        <v>40</v>
      </c>
      <c r="B88" s="103" t="s">
        <v>36</v>
      </c>
      <c r="C88" s="99" t="s">
        <v>125</v>
      </c>
      <c r="D88" s="51">
        <f>ROUND(U88*' Demand-Supply Gap'!D$183,2)</f>
        <v>64.48</v>
      </c>
      <c r="E88" s="51">
        <f>ROUND(V88*' Demand-Supply Gap'!E$183,2)</f>
        <v>57.43</v>
      </c>
      <c r="F88" s="51">
        <f>ROUND(W88*' Demand-Supply Gap'!F$183,2)</f>
        <v>55.3</v>
      </c>
      <c r="G88" s="51">
        <f>ROUND(X88*' Demand-Supply Gap'!G$183,2)</f>
        <v>62.63</v>
      </c>
      <c r="H88" s="51">
        <f>ROUND(Y88*' Demand-Supply Gap'!H$183,2)</f>
        <v>51.79</v>
      </c>
      <c r="I88" s="51">
        <f>ROUND(Z88*' Demand-Supply Gap'!I$183,2)</f>
        <v>46.31</v>
      </c>
      <c r="J88" s="51">
        <f>ROUND(AA88*' Demand-Supply Gap'!J$183,2)</f>
        <v>48.31</v>
      </c>
      <c r="K88" s="51">
        <f>ROUND(AB88*' Demand-Supply Gap'!K$183,2)</f>
        <v>50.68</v>
      </c>
      <c r="L88" s="51">
        <f>ROUND(AC88*' Demand-Supply Gap'!L$183,2)</f>
        <v>53.03</v>
      </c>
      <c r="M88" s="51">
        <f>ROUND(AD88*' Demand-Supply Gap'!M$183,2)</f>
        <v>55.32</v>
      </c>
      <c r="N88" s="51">
        <f>ROUND(AE88*' Demand-Supply Gap'!N$183,2)</f>
        <v>57.56</v>
      </c>
      <c r="O88" s="51">
        <f>ROUND(AF88*' Demand-Supply Gap'!O$183,2)</f>
        <v>59.87</v>
      </c>
      <c r="P88" s="51">
        <f>ROUND(AG88*' Demand-Supply Gap'!P$183,2)</f>
        <v>62</v>
      </c>
      <c r="Q88" s="51">
        <f>ROUND(AH88*' Demand-Supply Gap'!Q$183,2)</f>
        <v>63.98</v>
      </c>
      <c r="R88" s="51">
        <f>ROUND(AI88*' Demand-Supply Gap'!R$183,2)</f>
        <v>65.86</v>
      </c>
      <c r="S88" s="51">
        <f>ROUND(AJ88*' Demand-Supply Gap'!S$183,2)</f>
        <v>67.87</v>
      </c>
      <c r="U88" s="79">
        <v>0.23800000000000002</v>
      </c>
      <c r="V88" s="79">
        <v>0.23822000000000002</v>
      </c>
      <c r="W88" s="79">
        <v>0.23844000000000001</v>
      </c>
      <c r="X88" s="79">
        <v>0.23866000000000001</v>
      </c>
      <c r="Y88" s="79">
        <v>0.23888000000000001</v>
      </c>
      <c r="Z88" s="79">
        <v>0.23910000000000001</v>
      </c>
      <c r="AA88" s="79">
        <v>0.23932</v>
      </c>
      <c r="AB88" s="79">
        <v>0.23954000000000003</v>
      </c>
      <c r="AC88" s="79">
        <v>0.23976000000000003</v>
      </c>
      <c r="AD88" s="79">
        <v>0.23998000000000003</v>
      </c>
      <c r="AE88" s="79">
        <v>0.24020000000000002</v>
      </c>
      <c r="AF88" s="79">
        <v>0.24042000000000002</v>
      </c>
      <c r="AG88" s="79">
        <v>0.24064000000000002</v>
      </c>
      <c r="AH88" s="79">
        <v>0.24086000000000002</v>
      </c>
      <c r="AI88" s="79">
        <v>0.24108000000000002</v>
      </c>
      <c r="AJ88" s="79">
        <v>0.24130000000000001</v>
      </c>
    </row>
    <row r="89" spans="1:36" s="71" customFormat="1">
      <c r="A89" s="99" t="s">
        <v>40</v>
      </c>
      <c r="B89" s="103" t="s">
        <v>36</v>
      </c>
      <c r="C89" s="99" t="s">
        <v>156</v>
      </c>
      <c r="D89" s="51">
        <f>ROUND(U89*' Demand-Supply Gap'!D$183,2)</f>
        <v>60.9</v>
      </c>
      <c r="E89" s="51">
        <f>ROUND(V89*' Demand-Supply Gap'!E$183,2)</f>
        <v>54.3</v>
      </c>
      <c r="F89" s="51">
        <f>ROUND(W89*' Demand-Supply Gap'!F$183,2)</f>
        <v>52.34</v>
      </c>
      <c r="G89" s="51">
        <f>ROUND(X89*' Demand-Supply Gap'!G$183,2)</f>
        <v>59.34</v>
      </c>
      <c r="H89" s="51">
        <f>ROUND(Y89*' Demand-Supply Gap'!H$183,2)</f>
        <v>49.12</v>
      </c>
      <c r="I89" s="51">
        <f>ROUND(Z89*' Demand-Supply Gap'!I$183,2)</f>
        <v>43.97</v>
      </c>
      <c r="J89" s="51">
        <f>ROUND(AA89*' Demand-Supply Gap'!J$183,2)</f>
        <v>45.92</v>
      </c>
      <c r="K89" s="51">
        <f>ROUND(AB89*' Demand-Supply Gap'!K$183,2)</f>
        <v>48.22</v>
      </c>
      <c r="L89" s="51">
        <f>ROUND(AC89*' Demand-Supply Gap'!L$183,2)</f>
        <v>50.51</v>
      </c>
      <c r="M89" s="51">
        <f>ROUND(AD89*' Demand-Supply Gap'!M$183,2)</f>
        <v>52.75</v>
      </c>
      <c r="N89" s="51">
        <f>ROUND(AE89*' Demand-Supply Gap'!N$183,2)</f>
        <v>54.94</v>
      </c>
      <c r="O89" s="51">
        <f>ROUND(AF89*' Demand-Supply Gap'!O$183,2)</f>
        <v>57.21</v>
      </c>
      <c r="P89" s="51">
        <f>ROUND(AG89*' Demand-Supply Gap'!P$183,2)</f>
        <v>59.3</v>
      </c>
      <c r="Q89" s="51">
        <f>ROUND(AH89*' Demand-Supply Gap'!Q$183,2)</f>
        <v>61.26</v>
      </c>
      <c r="R89" s="51">
        <f>ROUND(AI89*' Demand-Supply Gap'!R$183,2)</f>
        <v>63.12</v>
      </c>
      <c r="S89" s="51">
        <f>ROUND(AJ89*' Demand-Supply Gap'!S$183,2)</f>
        <v>65.11</v>
      </c>
      <c r="U89" s="90">
        <v>0.2248</v>
      </c>
      <c r="V89" s="90">
        <v>0.22524666666666665</v>
      </c>
      <c r="W89" s="90">
        <v>0.22569333333333333</v>
      </c>
      <c r="X89" s="90">
        <v>0.22613999999999998</v>
      </c>
      <c r="Y89" s="90">
        <v>0.22658666666666666</v>
      </c>
      <c r="Z89" s="90">
        <v>0.22703333333333334</v>
      </c>
      <c r="AA89" s="90">
        <v>0.22747999999999999</v>
      </c>
      <c r="AB89" s="90">
        <v>0.22792666666666667</v>
      </c>
      <c r="AC89" s="90">
        <v>0.22837333333333332</v>
      </c>
      <c r="AD89" s="90">
        <v>0.22882</v>
      </c>
      <c r="AE89" s="90">
        <v>0.22926666666666667</v>
      </c>
      <c r="AF89" s="90">
        <v>0.22971333333333332</v>
      </c>
      <c r="AG89" s="90">
        <v>0.23016</v>
      </c>
      <c r="AH89" s="90">
        <v>0.23060666666666665</v>
      </c>
      <c r="AI89" s="90">
        <v>0.23105333333333333</v>
      </c>
      <c r="AJ89" s="90">
        <v>0.23150000000000001</v>
      </c>
    </row>
    <row r="90" spans="1:36" s="71" customFormat="1">
      <c r="A90" s="99" t="s">
        <v>40</v>
      </c>
      <c r="B90" s="103" t="s">
        <v>36</v>
      </c>
      <c r="C90" s="99" t="s">
        <v>147</v>
      </c>
      <c r="D90" s="51">
        <f>ROUND(U90*' Demand-Supply Gap'!D$183,2)</f>
        <v>43.4</v>
      </c>
      <c r="E90" s="51">
        <f>ROUND(V90*' Demand-Supply Gap'!E$183,2)</f>
        <v>38.47</v>
      </c>
      <c r="F90" s="51">
        <f>ROUND(W90*' Demand-Supply Gap'!F$183,2)</f>
        <v>36.869999999999997</v>
      </c>
      <c r="G90" s="51">
        <f>ROUND(X90*' Demand-Supply Gap'!G$183,2)</f>
        <v>41.56</v>
      </c>
      <c r="H90" s="51">
        <f>ROUND(Y90*' Demand-Supply Gap'!H$183,2)</f>
        <v>34.200000000000003</v>
      </c>
      <c r="I90" s="51">
        <f>ROUND(Z90*' Demand-Supply Gap'!I$183,2)</f>
        <v>30.43</v>
      </c>
      <c r="J90" s="51">
        <f>ROUND(AA90*' Demand-Supply Gap'!J$183,2)</f>
        <v>31.59</v>
      </c>
      <c r="K90" s="51">
        <f>ROUND(AB90*' Demand-Supply Gap'!K$183,2)</f>
        <v>32.979999999999997</v>
      </c>
      <c r="L90" s="51">
        <f>ROUND(AC90*' Demand-Supply Gap'!L$183,2)</f>
        <v>34.340000000000003</v>
      </c>
      <c r="M90" s="51">
        <f>ROUND(AD90*' Demand-Supply Gap'!M$183,2)</f>
        <v>35.659999999999997</v>
      </c>
      <c r="N90" s="51">
        <f>ROUND(AE90*' Demand-Supply Gap'!N$183,2)</f>
        <v>36.92</v>
      </c>
      <c r="O90" s="51">
        <f>ROUND(AF90*' Demand-Supply Gap'!O$183,2)</f>
        <v>38.22</v>
      </c>
      <c r="P90" s="51">
        <f>ROUND(AG90*' Demand-Supply Gap'!P$183,2)</f>
        <v>39.380000000000003</v>
      </c>
      <c r="Q90" s="51">
        <f>ROUND(AH90*' Demand-Supply Gap'!Q$183,2)</f>
        <v>40.44</v>
      </c>
      <c r="R90" s="51">
        <f>ROUND(AI90*' Demand-Supply Gap'!R$183,2)</f>
        <v>41.42</v>
      </c>
      <c r="S90" s="51">
        <f>ROUND(AJ90*' Demand-Supply Gap'!S$183,2)</f>
        <v>42.47</v>
      </c>
      <c r="U90" s="87">
        <v>0.16020000000000004</v>
      </c>
      <c r="V90" s="87">
        <v>0.15958666666666668</v>
      </c>
      <c r="W90" s="87">
        <v>0.15897333333333336</v>
      </c>
      <c r="X90" s="87">
        <v>0.15836000000000003</v>
      </c>
      <c r="Y90" s="87">
        <v>0.1577466666666667</v>
      </c>
      <c r="Z90" s="87">
        <v>0.15713333333333335</v>
      </c>
      <c r="AA90" s="87">
        <v>0.15652000000000002</v>
      </c>
      <c r="AB90" s="87">
        <v>0.15590666666666669</v>
      </c>
      <c r="AC90" s="87">
        <v>0.15529333333333337</v>
      </c>
      <c r="AD90" s="87">
        <v>0.15468000000000001</v>
      </c>
      <c r="AE90" s="87">
        <v>0.15406666666666669</v>
      </c>
      <c r="AF90" s="87">
        <v>0.15345333333333336</v>
      </c>
      <c r="AG90" s="87">
        <v>0.15284000000000003</v>
      </c>
      <c r="AH90" s="87">
        <v>0.15222666666666668</v>
      </c>
      <c r="AI90" s="87">
        <v>0.15161333333333335</v>
      </c>
      <c r="AJ90" s="87">
        <v>0.15100000000000002</v>
      </c>
    </row>
    <row r="91" spans="1:36" s="71" customFormat="1">
      <c r="A91" s="99" t="s">
        <v>40</v>
      </c>
      <c r="B91" s="103" t="s">
        <v>36</v>
      </c>
      <c r="C91" s="99" t="s">
        <v>145</v>
      </c>
      <c r="D91" s="51">
        <f>ROUND(U91*' Demand-Supply Gap'!D$183,2)</f>
        <v>49.68</v>
      </c>
      <c r="E91" s="51">
        <f>ROUND(V91*' Demand-Supply Gap'!E$183,2)</f>
        <v>44.3</v>
      </c>
      <c r="F91" s="51">
        <f>ROUND(W91*' Demand-Supply Gap'!F$183,2)</f>
        <v>42.7</v>
      </c>
      <c r="G91" s="51">
        <f>ROUND(X91*' Demand-Supply Gap'!G$183,2)</f>
        <v>48.42</v>
      </c>
      <c r="H91" s="51">
        <f>ROUND(Y91*' Demand-Supply Gap'!H$183,2)</f>
        <v>40.090000000000003</v>
      </c>
      <c r="I91" s="51">
        <f>ROUND(Z91*' Demand-Supply Gap'!I$183,2)</f>
        <v>35.880000000000003</v>
      </c>
      <c r="J91" s="51">
        <f>ROUND(AA91*' Demand-Supply Gap'!J$183,2)</f>
        <v>37.47</v>
      </c>
      <c r="K91" s="51">
        <f>ROUND(AB91*' Demand-Supply Gap'!K$183,2)</f>
        <v>39.35</v>
      </c>
      <c r="L91" s="51">
        <f>ROUND(AC91*' Demand-Supply Gap'!L$183,2)</f>
        <v>41.22</v>
      </c>
      <c r="M91" s="51">
        <f>ROUND(AD91*' Demand-Supply Gap'!M$183,2)</f>
        <v>43.05</v>
      </c>
      <c r="N91" s="51">
        <f>ROUND(AE91*' Demand-Supply Gap'!N$183,2)</f>
        <v>44.85</v>
      </c>
      <c r="O91" s="51">
        <f>ROUND(AF91*' Demand-Supply Gap'!O$183,2)</f>
        <v>46.7</v>
      </c>
      <c r="P91" s="51">
        <f>ROUND(AG91*' Demand-Supply Gap'!P$183,2)</f>
        <v>48.4</v>
      </c>
      <c r="Q91" s="51">
        <f>ROUND(AH91*' Demand-Supply Gap'!Q$183,2)</f>
        <v>50.01</v>
      </c>
      <c r="R91" s="51">
        <f>ROUND(AI91*' Demand-Supply Gap'!R$183,2)</f>
        <v>51.53</v>
      </c>
      <c r="S91" s="51">
        <f>ROUND(AJ91*' Demand-Supply Gap'!S$183,2)</f>
        <v>53.16</v>
      </c>
      <c r="U91" s="90">
        <v>0.18339999999999998</v>
      </c>
      <c r="V91" s="90">
        <v>0.18377333333333332</v>
      </c>
      <c r="W91" s="90">
        <v>0.18414666666666665</v>
      </c>
      <c r="X91" s="90">
        <v>0.18451999999999996</v>
      </c>
      <c r="Y91" s="90">
        <v>0.1848933333333333</v>
      </c>
      <c r="Z91" s="90">
        <v>0.18526666666666664</v>
      </c>
      <c r="AA91" s="90">
        <v>0.18563999999999997</v>
      </c>
      <c r="AB91" s="90">
        <v>0.18601333333333331</v>
      </c>
      <c r="AC91" s="90">
        <v>0.18638666666666664</v>
      </c>
      <c r="AD91" s="90">
        <v>0.18675999999999998</v>
      </c>
      <c r="AE91" s="90">
        <v>0.18713333333333329</v>
      </c>
      <c r="AF91" s="90">
        <v>0.18750666666666663</v>
      </c>
      <c r="AG91" s="90">
        <v>0.18787999999999996</v>
      </c>
      <c r="AH91" s="90">
        <v>0.1882533333333333</v>
      </c>
      <c r="AI91" s="90">
        <v>0.18862666666666664</v>
      </c>
      <c r="AJ91" s="90">
        <v>0.18899999999999997</v>
      </c>
    </row>
    <row r="92" spans="1:36" s="71" customFormat="1">
      <c r="A92" s="99" t="s">
        <v>40</v>
      </c>
      <c r="B92" s="103" t="s">
        <v>36</v>
      </c>
      <c r="C92" s="99" t="s">
        <v>146</v>
      </c>
      <c r="D92" s="51">
        <f>ROUND(U92*' Demand-Supply Gap'!D$183,2)</f>
        <v>52.45</v>
      </c>
      <c r="E92" s="51">
        <f>ROUND(V92*' Demand-Supply Gap'!E$183,2)</f>
        <v>46.57</v>
      </c>
      <c r="F92" s="51">
        <f>ROUND(W92*' Demand-Supply Gap'!F$183,2)</f>
        <v>44.7</v>
      </c>
      <c r="G92" s="51">
        <f>ROUND(X92*' Demand-Supply Gap'!G$183,2)</f>
        <v>50.47</v>
      </c>
      <c r="H92" s="51">
        <f>ROUND(Y92*' Demand-Supply Gap'!H$183,2)</f>
        <v>41.6</v>
      </c>
      <c r="I92" s="51">
        <f>ROUND(Z92*' Demand-Supply Gap'!I$183,2)</f>
        <v>37.08</v>
      </c>
      <c r="J92" s="51">
        <f>ROUND(AA92*' Demand-Supply Gap'!J$183,2)</f>
        <v>38.56</v>
      </c>
      <c r="K92" s="51">
        <f>ROUND(AB92*' Demand-Supply Gap'!K$183,2)</f>
        <v>40.33</v>
      </c>
      <c r="L92" s="51">
        <f>ROUND(AC92*' Demand-Supply Gap'!L$183,2)</f>
        <v>42.06</v>
      </c>
      <c r="M92" s="51">
        <f>ROUND(AD92*' Demand-Supply Gap'!M$183,2)</f>
        <v>43.75</v>
      </c>
      <c r="N92" s="51">
        <f>ROUND(AE92*' Demand-Supply Gap'!N$183,2)</f>
        <v>45.37</v>
      </c>
      <c r="O92" s="51">
        <f>ROUND(AF92*' Demand-Supply Gap'!O$183,2)</f>
        <v>47.04</v>
      </c>
      <c r="P92" s="51">
        <f>ROUND(AG92*' Demand-Supply Gap'!P$183,2)</f>
        <v>48.56</v>
      </c>
      <c r="Q92" s="51">
        <f>ROUND(AH92*' Demand-Supply Gap'!Q$183,2)</f>
        <v>49.95</v>
      </c>
      <c r="R92" s="51">
        <f>ROUND(AI92*' Demand-Supply Gap'!R$183,2)</f>
        <v>51.26</v>
      </c>
      <c r="S92" s="51">
        <f>ROUND(AJ92*' Demand-Supply Gap'!S$183,2)</f>
        <v>52.65</v>
      </c>
      <c r="U92" s="87">
        <f>1-SUM(U88:U91)</f>
        <v>0.19359999999999999</v>
      </c>
      <c r="V92" s="87">
        <f t="shared" ref="V92:AJ92" si="67">1-SUM(V88:V91)</f>
        <v>0.19317333333333331</v>
      </c>
      <c r="W92" s="87">
        <f t="shared" si="67"/>
        <v>0.19274666666666662</v>
      </c>
      <c r="X92" s="87">
        <f t="shared" si="67"/>
        <v>0.19232000000000005</v>
      </c>
      <c r="Y92" s="87">
        <f t="shared" si="67"/>
        <v>0.19189333333333325</v>
      </c>
      <c r="Z92" s="87">
        <f t="shared" si="67"/>
        <v>0.19146666666666667</v>
      </c>
      <c r="AA92" s="87">
        <f t="shared" si="67"/>
        <v>0.1910400000000001</v>
      </c>
      <c r="AB92" s="87">
        <f t="shared" si="67"/>
        <v>0.1906133333333333</v>
      </c>
      <c r="AC92" s="87">
        <f t="shared" si="67"/>
        <v>0.19018666666666673</v>
      </c>
      <c r="AD92" s="87">
        <f t="shared" si="67"/>
        <v>0.18975999999999993</v>
      </c>
      <c r="AE92" s="87">
        <f t="shared" si="67"/>
        <v>0.18933333333333335</v>
      </c>
      <c r="AF92" s="87">
        <f t="shared" si="67"/>
        <v>0.18890666666666667</v>
      </c>
      <c r="AG92" s="87">
        <f t="shared" si="67"/>
        <v>0.18848000000000009</v>
      </c>
      <c r="AH92" s="87">
        <f t="shared" si="67"/>
        <v>0.18805333333333329</v>
      </c>
      <c r="AI92" s="87">
        <f t="shared" si="67"/>
        <v>0.18762666666666672</v>
      </c>
      <c r="AJ92" s="87">
        <f t="shared" si="67"/>
        <v>0.18720000000000003</v>
      </c>
    </row>
    <row r="93" spans="1:36" s="71" customFormat="1">
      <c r="A93" s="99" t="s">
        <v>40</v>
      </c>
      <c r="B93" s="103" t="s">
        <v>36</v>
      </c>
      <c r="C93" s="99" t="s">
        <v>105</v>
      </c>
      <c r="D93" s="51">
        <f>ROUND(U93*' Demand-Supply Gap'!D$183,2)</f>
        <v>270.91000000000003</v>
      </c>
      <c r="E93" s="51">
        <f>ROUND(V93*' Demand-Supply Gap'!E$183,2)</f>
        <v>241.08</v>
      </c>
      <c r="F93" s="51">
        <f>ROUND(W93*' Demand-Supply Gap'!F$183,2)</f>
        <v>231.9</v>
      </c>
      <c r="G93" s="51">
        <f>ROUND(X93*' Demand-Supply Gap'!G$183,2)</f>
        <v>262.42</v>
      </c>
      <c r="H93" s="51">
        <f>ROUND(Y93*' Demand-Supply Gap'!H$183,2)</f>
        <v>216.8</v>
      </c>
      <c r="I93" s="51">
        <f>ROUND(Z93*' Demand-Supply Gap'!I$183,2)</f>
        <v>193.67</v>
      </c>
      <c r="J93" s="51">
        <f>ROUND(AA93*' Demand-Supply Gap'!J$183,2)</f>
        <v>201.85</v>
      </c>
      <c r="K93" s="51">
        <f>ROUND(AB93*' Demand-Supply Gap'!K$183,2)</f>
        <v>211.55</v>
      </c>
      <c r="L93" s="51">
        <f>ROUND(AC93*' Demand-Supply Gap'!L$183,2)</f>
        <v>221.16</v>
      </c>
      <c r="M93" s="51">
        <f>ROUND(AD93*' Demand-Supply Gap'!M$183,2)</f>
        <v>230.54</v>
      </c>
      <c r="N93" s="51">
        <f>ROUND(AE93*' Demand-Supply Gap'!N$183,2)</f>
        <v>239.64</v>
      </c>
      <c r="O93" s="51">
        <f>ROUND(AF93*' Demand-Supply Gap'!O$183,2)</f>
        <v>249.04</v>
      </c>
      <c r="P93" s="51">
        <f>ROUND(AG93*' Demand-Supply Gap'!P$183,2)</f>
        <v>257.63</v>
      </c>
      <c r="Q93" s="51">
        <f>ROUND(AH93*' Demand-Supply Gap'!Q$183,2)</f>
        <v>265.64</v>
      </c>
      <c r="R93" s="51">
        <f>ROUND(AI93*' Demand-Supply Gap'!R$183,2)</f>
        <v>273.2</v>
      </c>
      <c r="S93" s="51">
        <f>ROUND(AJ93*' Demand-Supply Gap'!S$183,2)</f>
        <v>281.26</v>
      </c>
      <c r="U93" s="87">
        <f>SUM(U88:U92)</f>
        <v>1</v>
      </c>
      <c r="V93" s="87">
        <f t="shared" ref="V93:AJ93" si="68">SUM(V88:V92)</f>
        <v>1</v>
      </c>
      <c r="W93" s="87">
        <f t="shared" si="68"/>
        <v>1</v>
      </c>
      <c r="X93" s="87">
        <f t="shared" si="68"/>
        <v>1</v>
      </c>
      <c r="Y93" s="87">
        <f t="shared" si="68"/>
        <v>1</v>
      </c>
      <c r="Z93" s="87">
        <f t="shared" si="68"/>
        <v>1</v>
      </c>
      <c r="AA93" s="87">
        <f t="shared" si="68"/>
        <v>1</v>
      </c>
      <c r="AB93" s="87">
        <f t="shared" si="68"/>
        <v>1</v>
      </c>
      <c r="AC93" s="87">
        <f t="shared" si="68"/>
        <v>1</v>
      </c>
      <c r="AD93" s="87">
        <f t="shared" si="68"/>
        <v>1</v>
      </c>
      <c r="AE93" s="87">
        <f t="shared" si="68"/>
        <v>1</v>
      </c>
      <c r="AF93" s="87">
        <f t="shared" si="68"/>
        <v>1</v>
      </c>
      <c r="AG93" s="87">
        <f t="shared" si="68"/>
        <v>1</v>
      </c>
      <c r="AH93" s="87">
        <f t="shared" si="68"/>
        <v>1</v>
      </c>
      <c r="AI93" s="87">
        <f t="shared" si="68"/>
        <v>1</v>
      </c>
      <c r="AJ93" s="87">
        <f t="shared" si="68"/>
        <v>1</v>
      </c>
    </row>
    <row r="94" spans="1:36" s="71" customFormat="1">
      <c r="A94" s="99" t="s">
        <v>40</v>
      </c>
      <c r="B94" s="103" t="s">
        <v>109</v>
      </c>
      <c r="C94" s="99" t="s">
        <v>157</v>
      </c>
      <c r="D94" s="51">
        <f>ROUND(U94*' Demand-Supply Gap'!D$192,2)</f>
        <v>4.97</v>
      </c>
      <c r="E94" s="51">
        <f>ROUND(V94*' Demand-Supply Gap'!E$192,2)</f>
        <v>5.25</v>
      </c>
      <c r="F94" s="51">
        <f>ROUND(W94*' Demand-Supply Gap'!F$192,2)</f>
        <v>5.34</v>
      </c>
      <c r="G94" s="51">
        <f>ROUND(X94*' Demand-Supply Gap'!G$192,2)</f>
        <v>4.8899999999999997</v>
      </c>
      <c r="H94" s="51">
        <f>ROUND(Y94*' Demand-Supply Gap'!H$192,2)</f>
        <v>4.43</v>
      </c>
      <c r="I94" s="51">
        <f>ROUND(Z94*' Demand-Supply Gap'!I$192,2)</f>
        <v>3.72</v>
      </c>
      <c r="J94" s="51">
        <f>ROUND(AA94*' Demand-Supply Gap'!J$192,2)</f>
        <v>3.92</v>
      </c>
      <c r="K94" s="51">
        <f>ROUND(AB94*' Demand-Supply Gap'!K$192,2)</f>
        <v>4.13</v>
      </c>
      <c r="L94" s="51">
        <f>ROUND(AC94*' Demand-Supply Gap'!L$192,2)</f>
        <v>4.37</v>
      </c>
      <c r="M94" s="51">
        <f>ROUND(AD94*' Demand-Supply Gap'!M$192,2)</f>
        <v>4.58</v>
      </c>
      <c r="N94" s="51">
        <f>ROUND(AE94*' Demand-Supply Gap'!N$192,2)</f>
        <v>4.79</v>
      </c>
      <c r="O94" s="51">
        <f>ROUND(AF94*' Demand-Supply Gap'!O$192,2)</f>
        <v>4.99</v>
      </c>
      <c r="P94" s="51">
        <f>ROUND(AG94*' Demand-Supply Gap'!P$192,2)</f>
        <v>5.19</v>
      </c>
      <c r="Q94" s="51">
        <f>ROUND(AH94*' Demand-Supply Gap'!Q$192,2)</f>
        <v>5.4</v>
      </c>
      <c r="R94" s="51">
        <f>ROUND(AI94*' Demand-Supply Gap'!R$192,2)</f>
        <v>5.6</v>
      </c>
      <c r="S94" s="51">
        <f>ROUND(AJ94*' Demand-Supply Gap'!S$192,2)</f>
        <v>5.8</v>
      </c>
      <c r="U94" s="87">
        <v>0.13500000000000004</v>
      </c>
      <c r="V94" s="87">
        <v>0.13546666666666671</v>
      </c>
      <c r="W94" s="87">
        <v>0.13593333333333335</v>
      </c>
      <c r="X94" s="87">
        <v>0.13640000000000002</v>
      </c>
      <c r="Y94" s="87">
        <v>0.13686666666666669</v>
      </c>
      <c r="Z94" s="87">
        <v>0.13733333333333336</v>
      </c>
      <c r="AA94" s="87">
        <v>0.13780000000000003</v>
      </c>
      <c r="AB94" s="87">
        <v>0.13826666666666668</v>
      </c>
      <c r="AC94" s="87">
        <v>0.13873333333333335</v>
      </c>
      <c r="AD94" s="87">
        <v>0.13920000000000002</v>
      </c>
      <c r="AE94" s="87">
        <v>0.13966666666666669</v>
      </c>
      <c r="AF94" s="87">
        <v>0.14013333333333333</v>
      </c>
      <c r="AG94" s="87">
        <v>0.1406</v>
      </c>
      <c r="AH94" s="87">
        <v>0.14106666666666667</v>
      </c>
      <c r="AI94" s="87">
        <v>0.14153333333333334</v>
      </c>
      <c r="AJ94" s="87">
        <v>0.14200000000000002</v>
      </c>
    </row>
    <row r="95" spans="1:36" s="71" customFormat="1">
      <c r="A95" s="99" t="s">
        <v>40</v>
      </c>
      <c r="B95" s="103" t="s">
        <v>109</v>
      </c>
      <c r="C95" s="99" t="s">
        <v>158</v>
      </c>
      <c r="D95" s="51">
        <f>ROUND(U95*' Demand-Supply Gap'!D$192,2)</f>
        <v>6.41</v>
      </c>
      <c r="E95" s="51">
        <f>ROUND(V95*' Demand-Supply Gap'!E$192,2)</f>
        <v>6.76</v>
      </c>
      <c r="F95" s="51">
        <f>ROUND(W95*' Demand-Supply Gap'!F$192,2)</f>
        <v>6.86</v>
      </c>
      <c r="G95" s="51">
        <f>ROUND(X95*' Demand-Supply Gap'!G$192,2)</f>
        <v>6.27</v>
      </c>
      <c r="H95" s="51">
        <f>ROUND(Y95*' Demand-Supply Gap'!H$192,2)</f>
        <v>5.67</v>
      </c>
      <c r="I95" s="51">
        <f>ROUND(Z95*' Demand-Supply Gap'!I$192,2)</f>
        <v>4.76</v>
      </c>
      <c r="J95" s="51">
        <f>ROUND(AA95*' Demand-Supply Gap'!J$192,2)</f>
        <v>5</v>
      </c>
      <c r="K95" s="51">
        <f>ROUND(AB95*' Demand-Supply Gap'!K$192,2)</f>
        <v>5.27</v>
      </c>
      <c r="L95" s="51">
        <f>ROUND(AC95*' Demand-Supply Gap'!L$192,2)</f>
        <v>5.56</v>
      </c>
      <c r="M95" s="51">
        <f>ROUND(AD95*' Demand-Supply Gap'!M$192,2)</f>
        <v>5.83</v>
      </c>
      <c r="N95" s="51">
        <f>ROUND(AE95*' Demand-Supply Gap'!N$192,2)</f>
        <v>6.08</v>
      </c>
      <c r="O95" s="51">
        <f>ROUND(AF95*' Demand-Supply Gap'!O$192,2)</f>
        <v>6.33</v>
      </c>
      <c r="P95" s="51">
        <f>ROUND(AG95*' Demand-Supply Gap'!P$192,2)</f>
        <v>6.58</v>
      </c>
      <c r="Q95" s="51">
        <f>ROUND(AH95*' Demand-Supply Gap'!Q$192,2)</f>
        <v>6.83</v>
      </c>
      <c r="R95" s="51">
        <f>ROUND(AI95*' Demand-Supply Gap'!R$192,2)</f>
        <v>7.08</v>
      </c>
      <c r="S95" s="51">
        <f>ROUND(AJ95*' Demand-Supply Gap'!S$192,2)</f>
        <v>7.32</v>
      </c>
      <c r="U95" s="87">
        <v>0.17399999999999999</v>
      </c>
      <c r="V95" s="87">
        <v>0.17433999999999999</v>
      </c>
      <c r="W95" s="87">
        <v>0.17467999999999997</v>
      </c>
      <c r="X95" s="87">
        <v>0.17501999999999998</v>
      </c>
      <c r="Y95" s="87">
        <v>0.17535999999999999</v>
      </c>
      <c r="Z95" s="87">
        <v>0.1757</v>
      </c>
      <c r="AA95" s="87">
        <v>0.17604</v>
      </c>
      <c r="AB95" s="87">
        <v>0.17637999999999998</v>
      </c>
      <c r="AC95" s="87">
        <v>0.17671999999999999</v>
      </c>
      <c r="AD95" s="87">
        <v>0.17706</v>
      </c>
      <c r="AE95" s="87">
        <v>0.1774</v>
      </c>
      <c r="AF95" s="87">
        <v>0.17774000000000001</v>
      </c>
      <c r="AG95" s="87">
        <v>0.17807999999999999</v>
      </c>
      <c r="AH95" s="87">
        <v>0.17842</v>
      </c>
      <c r="AI95" s="87">
        <v>0.17876</v>
      </c>
      <c r="AJ95" s="87">
        <v>0.17910000000000001</v>
      </c>
    </row>
    <row r="96" spans="1:36" s="71" customFormat="1">
      <c r="A96" s="99" t="s">
        <v>40</v>
      </c>
      <c r="B96" s="103" t="s">
        <v>109</v>
      </c>
      <c r="C96" s="99" t="s">
        <v>159</v>
      </c>
      <c r="D96" s="51">
        <f>ROUND(U96*' Demand-Supply Gap'!D$192,2)</f>
        <v>2.89</v>
      </c>
      <c r="E96" s="51">
        <f>ROUND(V96*' Demand-Supply Gap'!E$192,2)</f>
        <v>3.07</v>
      </c>
      <c r="F96" s="51">
        <f>ROUND(W96*' Demand-Supply Gap'!F$192,2)</f>
        <v>3.13</v>
      </c>
      <c r="G96" s="51">
        <f>ROUND(X96*' Demand-Supply Gap'!G$192,2)</f>
        <v>2.88</v>
      </c>
      <c r="H96" s="51">
        <f>ROUND(Y96*' Demand-Supply Gap'!H$192,2)</f>
        <v>2.62</v>
      </c>
      <c r="I96" s="51">
        <f>ROUND(Z96*' Demand-Supply Gap'!I$192,2)</f>
        <v>2.21</v>
      </c>
      <c r="J96" s="51">
        <f>ROUND(AA96*' Demand-Supply Gap'!J$192,2)</f>
        <v>2.34</v>
      </c>
      <c r="K96" s="51">
        <f>ROUND(AB96*' Demand-Supply Gap'!K$192,2)</f>
        <v>2.48</v>
      </c>
      <c r="L96" s="51">
        <f>ROUND(AC96*' Demand-Supply Gap'!L$192,2)</f>
        <v>2.63</v>
      </c>
      <c r="M96" s="51">
        <f>ROUND(AD96*' Demand-Supply Gap'!M$192,2)</f>
        <v>2.77</v>
      </c>
      <c r="N96" s="51">
        <f>ROUND(AE96*' Demand-Supply Gap'!N$192,2)</f>
        <v>2.91</v>
      </c>
      <c r="O96" s="51">
        <f>ROUND(AF96*' Demand-Supply Gap'!O$192,2)</f>
        <v>3.05</v>
      </c>
      <c r="P96" s="51">
        <f>ROUND(AG96*' Demand-Supply Gap'!P$192,2)</f>
        <v>3.19</v>
      </c>
      <c r="Q96" s="51">
        <f>ROUND(AH96*' Demand-Supply Gap'!Q$192,2)</f>
        <v>3.33</v>
      </c>
      <c r="R96" s="51">
        <f>ROUND(AI96*' Demand-Supply Gap'!R$192,2)</f>
        <v>3.46</v>
      </c>
      <c r="S96" s="51">
        <f>ROUND(AJ96*' Demand-Supply Gap'!S$192,2)</f>
        <v>3.6</v>
      </c>
      <c r="U96" s="90">
        <v>7.8400000000000011E-2</v>
      </c>
      <c r="V96" s="90">
        <v>7.9053333333333337E-2</v>
      </c>
      <c r="W96" s="90">
        <v>7.9706666666666676E-2</v>
      </c>
      <c r="X96" s="90">
        <v>8.0360000000000001E-2</v>
      </c>
      <c r="Y96" s="90">
        <v>8.101333333333334E-2</v>
      </c>
      <c r="Z96" s="90">
        <v>8.1666666666666679E-2</v>
      </c>
      <c r="AA96" s="90">
        <v>8.2320000000000004E-2</v>
      </c>
      <c r="AB96" s="90">
        <v>8.2973333333333343E-2</v>
      </c>
      <c r="AC96" s="90">
        <v>8.3626666666666669E-2</v>
      </c>
      <c r="AD96" s="90">
        <v>8.4280000000000008E-2</v>
      </c>
      <c r="AE96" s="90">
        <v>8.4933333333333333E-2</v>
      </c>
      <c r="AF96" s="90">
        <v>8.5586666666666672E-2</v>
      </c>
      <c r="AG96" s="90">
        <v>8.6240000000000011E-2</v>
      </c>
      <c r="AH96" s="90">
        <v>8.6893333333333336E-2</v>
      </c>
      <c r="AI96" s="90">
        <v>8.7546666666666675E-2</v>
      </c>
      <c r="AJ96" s="90">
        <v>8.8200000000000001E-2</v>
      </c>
    </row>
    <row r="97" spans="1:36" s="71" customFormat="1">
      <c r="A97" s="99" t="s">
        <v>40</v>
      </c>
      <c r="B97" s="103" t="s">
        <v>109</v>
      </c>
      <c r="C97" s="99" t="s">
        <v>160</v>
      </c>
      <c r="D97" s="51">
        <f>ROUND(U97*' Demand-Supply Gap'!D$192,2)</f>
        <v>7.53</v>
      </c>
      <c r="E97" s="51">
        <f>ROUND(V97*' Demand-Supply Gap'!E$192,2)</f>
        <v>7.95</v>
      </c>
      <c r="F97" s="51">
        <f>ROUND(W97*' Demand-Supply Gap'!F$192,2)</f>
        <v>8.07</v>
      </c>
      <c r="G97" s="51">
        <f>ROUND(X97*' Demand-Supply Gap'!G$192,2)</f>
        <v>7.39</v>
      </c>
      <c r="H97" s="51">
        <f>ROUND(Y97*' Demand-Supply Gap'!H$192,2)</f>
        <v>6.69</v>
      </c>
      <c r="I97" s="51">
        <f>ROUND(Z97*' Demand-Supply Gap'!I$192,2)</f>
        <v>5.62</v>
      </c>
      <c r="J97" s="51">
        <f>ROUND(AA97*' Demand-Supply Gap'!J$192,2)</f>
        <v>5.91</v>
      </c>
      <c r="K97" s="51">
        <f>ROUND(AB97*' Demand-Supply Gap'!K$192,2)</f>
        <v>6.23</v>
      </c>
      <c r="L97" s="51">
        <f>ROUND(AC97*' Demand-Supply Gap'!L$192,2)</f>
        <v>6.58</v>
      </c>
      <c r="M97" s="51">
        <f>ROUND(AD97*' Demand-Supply Gap'!M$192,2)</f>
        <v>6.9</v>
      </c>
      <c r="N97" s="51">
        <f>ROUND(AE97*' Demand-Supply Gap'!N$192,2)</f>
        <v>7.21</v>
      </c>
      <c r="O97" s="51">
        <f>ROUND(AF97*' Demand-Supply Gap'!O$192,2)</f>
        <v>7.51</v>
      </c>
      <c r="P97" s="51">
        <f>ROUND(AG97*' Demand-Supply Gap'!P$192,2)</f>
        <v>7.81</v>
      </c>
      <c r="Q97" s="51">
        <f>ROUND(AH97*' Demand-Supply Gap'!Q$192,2)</f>
        <v>8.1199999999999992</v>
      </c>
      <c r="R97" s="51">
        <f>ROUND(AI97*' Demand-Supply Gap'!R$192,2)</f>
        <v>8.42</v>
      </c>
      <c r="S97" s="51">
        <f>ROUND(AJ97*' Demand-Supply Gap'!S$192,2)</f>
        <v>8.7200000000000006</v>
      </c>
      <c r="U97" s="79">
        <v>0.2044</v>
      </c>
      <c r="V97" s="79">
        <v>0.20499333333333333</v>
      </c>
      <c r="W97" s="79">
        <v>0.20558666666666667</v>
      </c>
      <c r="X97" s="79">
        <v>0.20618</v>
      </c>
      <c r="Y97" s="79">
        <v>0.20677333333333334</v>
      </c>
      <c r="Z97" s="79">
        <v>0.20736666666666667</v>
      </c>
      <c r="AA97" s="79">
        <v>0.20796000000000001</v>
      </c>
      <c r="AB97" s="79">
        <v>0.20855333333333334</v>
      </c>
      <c r="AC97" s="79">
        <v>0.20914666666666668</v>
      </c>
      <c r="AD97" s="79">
        <v>0.20974000000000001</v>
      </c>
      <c r="AE97" s="79">
        <v>0.21033333333333334</v>
      </c>
      <c r="AF97" s="79">
        <v>0.21092666666666668</v>
      </c>
      <c r="AG97" s="79">
        <v>0.21152000000000001</v>
      </c>
      <c r="AH97" s="79">
        <v>0.21211333333333335</v>
      </c>
      <c r="AI97" s="79">
        <v>0.21270666666666668</v>
      </c>
      <c r="AJ97" s="79">
        <v>0.21330000000000002</v>
      </c>
    </row>
    <row r="98" spans="1:36" s="71" customFormat="1">
      <c r="A98" s="99" t="s">
        <v>40</v>
      </c>
      <c r="B98" s="103" t="s">
        <v>109</v>
      </c>
      <c r="C98" s="99" t="s">
        <v>161</v>
      </c>
      <c r="D98" s="51">
        <f>ROUND(U98*' Demand-Supply Gap'!D$192,2)</f>
        <v>12.96</v>
      </c>
      <c r="E98" s="51">
        <f>ROUND(V98*' Demand-Supply Gap'!E$192,2)</f>
        <v>13.62</v>
      </c>
      <c r="F98" s="51">
        <f>ROUND(W98*' Demand-Supply Gap'!F$192,2)</f>
        <v>13.76</v>
      </c>
      <c r="G98" s="51">
        <f>ROUND(X98*' Demand-Supply Gap'!G$192,2)</f>
        <v>12.53</v>
      </c>
      <c r="H98" s="51">
        <f>ROUND(Y98*' Demand-Supply Gap'!H$192,2)</f>
        <v>11.28</v>
      </c>
      <c r="I98" s="51">
        <f>ROUND(Z98*' Demand-Supply Gap'!I$192,2)</f>
        <v>9.43</v>
      </c>
      <c r="J98" s="51">
        <f>ROUND(AA98*' Demand-Supply Gap'!J$192,2)</f>
        <v>9.86</v>
      </c>
      <c r="K98" s="51">
        <f>ROUND(AB98*' Demand-Supply Gap'!K$192,2)</f>
        <v>10.34</v>
      </c>
      <c r="L98" s="51">
        <f>ROUND(AC98*' Demand-Supply Gap'!L$192,2)</f>
        <v>10.86</v>
      </c>
      <c r="M98" s="51">
        <f>ROUND(AD98*' Demand-Supply Gap'!M$192,2)</f>
        <v>11.32</v>
      </c>
      <c r="N98" s="51">
        <f>ROUND(AE98*' Demand-Supply Gap'!N$192,2)</f>
        <v>11.77</v>
      </c>
      <c r="O98" s="51">
        <f>ROUND(AF98*' Demand-Supply Gap'!O$192,2)</f>
        <v>12.2</v>
      </c>
      <c r="P98" s="51">
        <f>ROUND(AG98*' Demand-Supply Gap'!P$192,2)</f>
        <v>12.62</v>
      </c>
      <c r="Q98" s="51">
        <f>ROUND(AH98*' Demand-Supply Gap'!Q$192,2)</f>
        <v>13.04</v>
      </c>
      <c r="R98" s="51">
        <f>ROUND(AI98*' Demand-Supply Gap'!R$192,2)</f>
        <v>13.45</v>
      </c>
      <c r="S98" s="51">
        <f>ROUND(AJ98*' Demand-Supply Gap'!S$192,2)</f>
        <v>13.85</v>
      </c>
      <c r="U98" s="87">
        <v>0.35210000000000008</v>
      </c>
      <c r="V98" s="87">
        <v>0.35122000000000009</v>
      </c>
      <c r="W98" s="87">
        <v>0.35034000000000004</v>
      </c>
      <c r="X98" s="87">
        <v>0.34946000000000005</v>
      </c>
      <c r="Y98" s="87">
        <v>0.34858000000000006</v>
      </c>
      <c r="Z98" s="87">
        <v>0.34770000000000006</v>
      </c>
      <c r="AA98" s="87">
        <v>0.34682000000000007</v>
      </c>
      <c r="AB98" s="87">
        <v>0.34594000000000003</v>
      </c>
      <c r="AC98" s="87">
        <v>0.34506000000000003</v>
      </c>
      <c r="AD98" s="87">
        <v>0.34418000000000004</v>
      </c>
      <c r="AE98" s="87">
        <v>0.34330000000000005</v>
      </c>
      <c r="AF98" s="87">
        <v>0.34242000000000006</v>
      </c>
      <c r="AG98" s="87">
        <v>0.34154000000000007</v>
      </c>
      <c r="AH98" s="87">
        <v>0.34066000000000002</v>
      </c>
      <c r="AI98" s="87">
        <v>0.33978000000000003</v>
      </c>
      <c r="AJ98" s="87">
        <v>0.33890000000000003</v>
      </c>
    </row>
    <row r="99" spans="1:36" s="71" customFormat="1">
      <c r="A99" s="99" t="s">
        <v>40</v>
      </c>
      <c r="B99" s="103" t="s">
        <v>109</v>
      </c>
      <c r="C99" s="99" t="s">
        <v>162</v>
      </c>
      <c r="D99" s="51">
        <f>ROUND(U99*' Demand-Supply Gap'!D$192,2)</f>
        <v>2.0699999999999998</v>
      </c>
      <c r="E99" s="51">
        <f>ROUND(V99*' Demand-Supply Gap'!E$192,2)</f>
        <v>2.13</v>
      </c>
      <c r="F99" s="51">
        <f>ROUND(W99*' Demand-Supply Gap'!F$192,2)</f>
        <v>2.11</v>
      </c>
      <c r="G99" s="51">
        <f>ROUND(X99*' Demand-Supply Gap'!G$192,2)</f>
        <v>1.88</v>
      </c>
      <c r="H99" s="51">
        <f>ROUND(Y99*' Demand-Supply Gap'!H$192,2)</f>
        <v>1.66</v>
      </c>
      <c r="I99" s="51">
        <f>ROUND(Z99*' Demand-Supply Gap'!I$192,2)</f>
        <v>1.36</v>
      </c>
      <c r="J99" s="51">
        <f>ROUND(AA99*' Demand-Supply Gap'!J$192,2)</f>
        <v>1.39</v>
      </c>
      <c r="K99" s="51">
        <f>ROUND(AB99*' Demand-Supply Gap'!K$192,2)</f>
        <v>1.43</v>
      </c>
      <c r="L99" s="51">
        <f>ROUND(AC99*' Demand-Supply Gap'!L$192,2)</f>
        <v>1.47</v>
      </c>
      <c r="M99" s="51">
        <f>ROUND(AD99*' Demand-Supply Gap'!M$192,2)</f>
        <v>1.5</v>
      </c>
      <c r="N99" s="51">
        <f>ROUND(AE99*' Demand-Supply Gap'!N$192,2)</f>
        <v>1.52</v>
      </c>
      <c r="O99" s="51">
        <f>ROUND(AF99*' Demand-Supply Gap'!O$192,2)</f>
        <v>1.54</v>
      </c>
      <c r="P99" s="51">
        <f>ROUND(AG99*' Demand-Supply Gap'!P$192,2)</f>
        <v>1.55</v>
      </c>
      <c r="Q99" s="51">
        <f>ROUND(AH99*' Demand-Supply Gap'!Q$192,2)</f>
        <v>1.56</v>
      </c>
      <c r="R99" s="51">
        <f>ROUND(AI99*' Demand-Supply Gap'!R$192,2)</f>
        <v>1.57</v>
      </c>
      <c r="S99" s="51">
        <f>ROUND(AJ99*' Demand-Supply Gap'!S$192,2)</f>
        <v>1.57</v>
      </c>
      <c r="U99" s="87">
        <f>1-SUM(U94:U98)</f>
        <v>5.6099999999999817E-2</v>
      </c>
      <c r="V99" s="87">
        <f t="shared" ref="V99:AJ99" si="69">1-SUM(V94:V98)</f>
        <v>5.4926666666666568E-2</v>
      </c>
      <c r="W99" s="87">
        <f t="shared" si="69"/>
        <v>5.375333333333332E-2</v>
      </c>
      <c r="X99" s="87">
        <f t="shared" si="69"/>
        <v>5.2579999999999849E-2</v>
      </c>
      <c r="Y99" s="87">
        <f t="shared" si="69"/>
        <v>5.1406666666666601E-2</v>
      </c>
      <c r="Z99" s="87">
        <f t="shared" si="69"/>
        <v>5.023333333333313E-2</v>
      </c>
      <c r="AA99" s="87">
        <f t="shared" si="69"/>
        <v>4.9059999999999881E-2</v>
      </c>
      <c r="AB99" s="87">
        <f t="shared" si="69"/>
        <v>4.7886666666666633E-2</v>
      </c>
      <c r="AC99" s="87">
        <f t="shared" si="69"/>
        <v>4.6713333333333273E-2</v>
      </c>
      <c r="AD99" s="87">
        <f t="shared" si="69"/>
        <v>4.5539999999999914E-2</v>
      </c>
      <c r="AE99" s="87">
        <f t="shared" si="69"/>
        <v>4.4366666666666554E-2</v>
      </c>
      <c r="AF99" s="87">
        <f t="shared" si="69"/>
        <v>4.3193333333333195E-2</v>
      </c>
      <c r="AG99" s="87">
        <f t="shared" si="69"/>
        <v>4.2019999999999946E-2</v>
      </c>
      <c r="AH99" s="87">
        <f t="shared" si="69"/>
        <v>4.0846666666666698E-2</v>
      </c>
      <c r="AI99" s="87">
        <f t="shared" si="69"/>
        <v>3.9673333333333227E-2</v>
      </c>
      <c r="AJ99" s="87">
        <f t="shared" si="69"/>
        <v>3.8499999999999979E-2</v>
      </c>
    </row>
    <row r="100" spans="1:36" s="71" customFormat="1">
      <c r="A100" s="99" t="s">
        <v>40</v>
      </c>
      <c r="B100" s="103" t="s">
        <v>109</v>
      </c>
      <c r="C100" s="99" t="s">
        <v>105</v>
      </c>
      <c r="D100" s="51">
        <f>ROUND(U100*' Demand-Supply Gap'!D$192,2)</f>
        <v>36.82</v>
      </c>
      <c r="E100" s="51">
        <f>ROUND(V100*' Demand-Supply Gap'!E$192,2)</f>
        <v>38.78</v>
      </c>
      <c r="F100" s="51">
        <f>ROUND(W100*' Demand-Supply Gap'!F$192,2)</f>
        <v>39.270000000000003</v>
      </c>
      <c r="G100" s="51">
        <f>ROUND(X100*' Demand-Supply Gap'!G$192,2)</f>
        <v>35.85</v>
      </c>
      <c r="H100" s="51">
        <f>ROUND(Y100*' Demand-Supply Gap'!H$192,2)</f>
        <v>32.36</v>
      </c>
      <c r="I100" s="51">
        <f>ROUND(Z100*' Demand-Supply Gap'!I$192,2)</f>
        <v>27.11</v>
      </c>
      <c r="J100" s="51">
        <f>ROUND(AA100*' Demand-Supply Gap'!J$192,2)</f>
        <v>28.43</v>
      </c>
      <c r="K100" s="51">
        <f>ROUND(AB100*' Demand-Supply Gap'!K$192,2)</f>
        <v>29.89</v>
      </c>
      <c r="L100" s="51">
        <f>ROUND(AC100*' Demand-Supply Gap'!L$192,2)</f>
        <v>31.48</v>
      </c>
      <c r="M100" s="51">
        <f>ROUND(AD100*' Demand-Supply Gap'!M$192,2)</f>
        <v>32.9</v>
      </c>
      <c r="N100" s="51">
        <f>ROUND(AE100*' Demand-Supply Gap'!N$192,2)</f>
        <v>34.29</v>
      </c>
      <c r="O100" s="51">
        <f>ROUND(AF100*' Demand-Supply Gap'!O$192,2)</f>
        <v>35.61</v>
      </c>
      <c r="P100" s="51">
        <f>ROUND(AG100*' Demand-Supply Gap'!P$192,2)</f>
        <v>36.94</v>
      </c>
      <c r="Q100" s="51">
        <f>ROUND(AH100*' Demand-Supply Gap'!Q$192,2)</f>
        <v>38.270000000000003</v>
      </c>
      <c r="R100" s="51">
        <f>ROUND(AI100*' Demand-Supply Gap'!R$192,2)</f>
        <v>39.58</v>
      </c>
      <c r="S100" s="51">
        <f>ROUND(AJ100*' Demand-Supply Gap'!S$192,2)</f>
        <v>40.86</v>
      </c>
      <c r="U100" s="87">
        <f>SUM(U94:U99)</f>
        <v>1</v>
      </c>
      <c r="V100" s="87">
        <f t="shared" ref="V100:AJ100" si="70">SUM(V94:V99)</f>
        <v>1</v>
      </c>
      <c r="W100" s="87">
        <f t="shared" si="70"/>
        <v>1</v>
      </c>
      <c r="X100" s="87">
        <f t="shared" si="70"/>
        <v>1</v>
      </c>
      <c r="Y100" s="87">
        <f t="shared" si="70"/>
        <v>1</v>
      </c>
      <c r="Z100" s="87">
        <f t="shared" si="70"/>
        <v>1</v>
      </c>
      <c r="AA100" s="87">
        <f t="shared" si="70"/>
        <v>1</v>
      </c>
      <c r="AB100" s="87">
        <f t="shared" si="70"/>
        <v>1</v>
      </c>
      <c r="AC100" s="87">
        <f t="shared" si="70"/>
        <v>1</v>
      </c>
      <c r="AD100" s="87">
        <f t="shared" si="70"/>
        <v>1</v>
      </c>
      <c r="AE100" s="87">
        <f t="shared" si="70"/>
        <v>1</v>
      </c>
      <c r="AF100" s="87">
        <f t="shared" si="70"/>
        <v>1</v>
      </c>
      <c r="AG100" s="87">
        <f t="shared" si="70"/>
        <v>1</v>
      </c>
      <c r="AH100" s="87">
        <f t="shared" si="70"/>
        <v>1</v>
      </c>
      <c r="AI100" s="87">
        <f t="shared" si="70"/>
        <v>1</v>
      </c>
      <c r="AJ100" s="87">
        <f t="shared" si="70"/>
        <v>1</v>
      </c>
    </row>
    <row r="101" spans="1:36" s="71" customFormat="1">
      <c r="A101" s="99" t="s">
        <v>42</v>
      </c>
      <c r="B101" s="103" t="s">
        <v>18</v>
      </c>
      <c r="C101" s="99" t="s">
        <v>124</v>
      </c>
      <c r="D101" s="51">
        <f>ROUND(U101*' Demand-Supply Gap'!D$223,2)</f>
        <v>10.98</v>
      </c>
      <c r="E101" s="51">
        <f>ROUND(V101*' Demand-Supply Gap'!E$223,2)</f>
        <v>9.43</v>
      </c>
      <c r="F101" s="51">
        <f>ROUND(W101*' Demand-Supply Gap'!F$223,2)</f>
        <v>8.75</v>
      </c>
      <c r="G101" s="51">
        <f>ROUND(X101*' Demand-Supply Gap'!G$223,2)</f>
        <v>8.7799999999999994</v>
      </c>
      <c r="H101" s="51">
        <f>ROUND(Y101*' Demand-Supply Gap'!H$223,2)</f>
        <v>9.14</v>
      </c>
      <c r="I101" s="51">
        <f>ROUND(Z101*' Demand-Supply Gap'!I$223,2)</f>
        <v>9.5500000000000007</v>
      </c>
      <c r="J101" s="51">
        <f>ROUND(AA101*' Demand-Supply Gap'!J$223,2)</f>
        <v>10.08</v>
      </c>
      <c r="K101" s="51">
        <f>ROUND(AB101*' Demand-Supply Gap'!K$223,2)</f>
        <v>10.72</v>
      </c>
      <c r="L101" s="51">
        <f>ROUND(AC101*' Demand-Supply Gap'!L$223,2)</f>
        <v>11.34</v>
      </c>
      <c r="M101" s="51">
        <f>ROUND(AD101*' Demand-Supply Gap'!M$223,2)</f>
        <v>11.93</v>
      </c>
      <c r="N101" s="51">
        <f>ROUND(AE101*' Demand-Supply Gap'!N$223,2)</f>
        <v>12.49</v>
      </c>
      <c r="O101" s="51">
        <f>ROUND(AF101*' Demand-Supply Gap'!O$223,2)</f>
        <v>13.09</v>
      </c>
      <c r="P101" s="51">
        <f>ROUND(AG101*' Demand-Supply Gap'!P$223,2)</f>
        <v>13.66</v>
      </c>
      <c r="Q101" s="51">
        <f>ROUND(AH101*' Demand-Supply Gap'!Q$223,2)</f>
        <v>14.23</v>
      </c>
      <c r="R101" s="51">
        <f>ROUND(AI101*' Demand-Supply Gap'!R$223,2)</f>
        <v>14.79</v>
      </c>
      <c r="S101" s="51">
        <f>ROUND(AJ101*' Demand-Supply Gap'!S$223,2)</f>
        <v>15.38</v>
      </c>
      <c r="U101" s="79">
        <v>0.15440000000000001</v>
      </c>
      <c r="V101" s="79">
        <v>0.15493333333333334</v>
      </c>
      <c r="W101" s="79">
        <v>0.15546666666666667</v>
      </c>
      <c r="X101" s="79">
        <v>0.15600000000000003</v>
      </c>
      <c r="Y101" s="79">
        <v>0.15653333333333336</v>
      </c>
      <c r="Z101" s="79">
        <v>0.15706666666666669</v>
      </c>
      <c r="AA101" s="79">
        <v>0.15760000000000002</v>
      </c>
      <c r="AB101" s="79">
        <v>0.15813333333333335</v>
      </c>
      <c r="AC101" s="79">
        <v>0.15866666666666668</v>
      </c>
      <c r="AD101" s="79">
        <v>0.15920000000000001</v>
      </c>
      <c r="AE101" s="79">
        <v>0.15973333333333334</v>
      </c>
      <c r="AF101" s="79">
        <v>0.1602666666666667</v>
      </c>
      <c r="AG101" s="79">
        <v>0.16080000000000003</v>
      </c>
      <c r="AH101" s="79">
        <v>0.16133333333333336</v>
      </c>
      <c r="AI101" s="79">
        <v>0.16186666666666669</v>
      </c>
      <c r="AJ101" s="79">
        <v>0.16240000000000002</v>
      </c>
    </row>
    <row r="102" spans="1:36" s="71" customFormat="1">
      <c r="A102" s="99" t="s">
        <v>42</v>
      </c>
      <c r="B102" s="103" t="s">
        <v>18</v>
      </c>
      <c r="C102" s="99" t="s">
        <v>147</v>
      </c>
      <c r="D102" s="51">
        <f>ROUND(U102*' Demand-Supply Gap'!D$223,2)</f>
        <v>20.69</v>
      </c>
      <c r="E102" s="51">
        <f>ROUND(V102*' Demand-Supply Gap'!E$223,2)</f>
        <v>17.78</v>
      </c>
      <c r="F102" s="51">
        <f>ROUND(W102*' Demand-Supply Gap'!F$223,2)</f>
        <v>16.52</v>
      </c>
      <c r="G102" s="51">
        <f>ROUND(X102*' Demand-Supply Gap'!G$223,2)</f>
        <v>16.579999999999998</v>
      </c>
      <c r="H102" s="51">
        <f>ROUND(Y102*' Demand-Supply Gap'!H$223,2)</f>
        <v>17.27</v>
      </c>
      <c r="I102" s="51">
        <f>ROUND(Z102*' Demand-Supply Gap'!I$223,2)</f>
        <v>18.05</v>
      </c>
      <c r="J102" s="51">
        <f>ROUND(AA102*' Demand-Supply Gap'!J$223,2)</f>
        <v>19.07</v>
      </c>
      <c r="K102" s="51">
        <f>ROUND(AB102*' Demand-Supply Gap'!K$223,2)</f>
        <v>20.29</v>
      </c>
      <c r="L102" s="51">
        <f>ROUND(AC102*' Demand-Supply Gap'!L$223,2)</f>
        <v>21.47</v>
      </c>
      <c r="M102" s="51">
        <f>ROUND(AD102*' Demand-Supply Gap'!M$223,2)</f>
        <v>22.59</v>
      </c>
      <c r="N102" s="51">
        <f>ROUND(AE102*' Demand-Supply Gap'!N$223,2)</f>
        <v>23.68</v>
      </c>
      <c r="O102" s="51">
        <f>ROUND(AF102*' Demand-Supply Gap'!O$223,2)</f>
        <v>24.83</v>
      </c>
      <c r="P102" s="51">
        <f>ROUND(AG102*' Demand-Supply Gap'!P$223,2)</f>
        <v>25.93</v>
      </c>
      <c r="Q102" s="51">
        <f>ROUND(AH102*' Demand-Supply Gap'!Q$223,2)</f>
        <v>27.02</v>
      </c>
      <c r="R102" s="51">
        <f>ROUND(AI102*' Demand-Supply Gap'!R$223,2)</f>
        <v>28.11</v>
      </c>
      <c r="S102" s="51">
        <f>ROUND(AJ102*' Demand-Supply Gap'!S$223,2)</f>
        <v>29.23</v>
      </c>
      <c r="U102" s="87">
        <v>0.29099999999999998</v>
      </c>
      <c r="V102" s="87">
        <v>0.29217999999999994</v>
      </c>
      <c r="W102" s="87">
        <v>0.29335999999999995</v>
      </c>
      <c r="X102" s="87">
        <v>0.29453999999999997</v>
      </c>
      <c r="Y102" s="87">
        <v>0.29571999999999998</v>
      </c>
      <c r="Z102" s="87">
        <v>0.29689999999999994</v>
      </c>
      <c r="AA102" s="87">
        <v>0.29807999999999996</v>
      </c>
      <c r="AB102" s="87">
        <v>0.29925999999999997</v>
      </c>
      <c r="AC102" s="87">
        <v>0.30043999999999998</v>
      </c>
      <c r="AD102" s="87">
        <v>0.30161999999999994</v>
      </c>
      <c r="AE102" s="87">
        <v>0.30279999999999996</v>
      </c>
      <c r="AF102" s="87">
        <v>0.30397999999999997</v>
      </c>
      <c r="AG102" s="87">
        <v>0.30515999999999993</v>
      </c>
      <c r="AH102" s="87">
        <v>0.30633999999999995</v>
      </c>
      <c r="AI102" s="87">
        <v>0.30751999999999996</v>
      </c>
      <c r="AJ102" s="87">
        <v>0.30869999999999997</v>
      </c>
    </row>
    <row r="103" spans="1:36" s="71" customFormat="1">
      <c r="A103" s="99" t="s">
        <v>42</v>
      </c>
      <c r="B103" s="103" t="s">
        <v>18</v>
      </c>
      <c r="C103" s="99" t="s">
        <v>164</v>
      </c>
      <c r="D103" s="51">
        <f>ROUND(U103*' Demand-Supply Gap'!D$223,2)</f>
        <v>8.77</v>
      </c>
      <c r="E103" s="51">
        <f>ROUND(V103*' Demand-Supply Gap'!E$223,2)</f>
        <v>7.47</v>
      </c>
      <c r="F103" s="51">
        <f>ROUND(W103*' Demand-Supply Gap'!F$223,2)</f>
        <v>6.87</v>
      </c>
      <c r="G103" s="51">
        <f>ROUND(X103*' Demand-Supply Gap'!G$223,2)</f>
        <v>6.84</v>
      </c>
      <c r="H103" s="51">
        <f>ROUND(Y103*' Demand-Supply Gap'!H$223,2)</f>
        <v>7.05</v>
      </c>
      <c r="I103" s="51">
        <f>ROUND(Z103*' Demand-Supply Gap'!I$223,2)</f>
        <v>7.3</v>
      </c>
      <c r="J103" s="51">
        <f>ROUND(AA103*' Demand-Supply Gap'!J$223,2)</f>
        <v>7.64</v>
      </c>
      <c r="K103" s="51">
        <f>ROUND(AB103*' Demand-Supply Gap'!K$223,2)</f>
        <v>8.0500000000000007</v>
      </c>
      <c r="L103" s="51">
        <f>ROUND(AC103*' Demand-Supply Gap'!L$223,2)</f>
        <v>8.44</v>
      </c>
      <c r="M103" s="51">
        <f>ROUND(AD103*' Demand-Supply Gap'!M$223,2)</f>
        <v>8.7899999999999991</v>
      </c>
      <c r="N103" s="51">
        <f>ROUND(AE103*' Demand-Supply Gap'!N$223,2)</f>
        <v>9.1300000000000008</v>
      </c>
      <c r="O103" s="51">
        <f>ROUND(AF103*' Demand-Supply Gap'!O$223,2)</f>
        <v>9.48</v>
      </c>
      <c r="P103" s="51">
        <f>ROUND(AG103*' Demand-Supply Gap'!P$223,2)</f>
        <v>9.81</v>
      </c>
      <c r="Q103" s="51">
        <f>ROUND(AH103*' Demand-Supply Gap'!Q$223,2)</f>
        <v>10.119999999999999</v>
      </c>
      <c r="R103" s="51">
        <f>ROUND(AI103*' Demand-Supply Gap'!R$223,2)</f>
        <v>10.43</v>
      </c>
      <c r="S103" s="51">
        <f>ROUND(AJ103*' Demand-Supply Gap'!S$223,2)</f>
        <v>10.74</v>
      </c>
      <c r="U103" s="90">
        <v>0.1234</v>
      </c>
      <c r="V103" s="90">
        <v>0.12273333333333332</v>
      </c>
      <c r="W103" s="90">
        <v>0.12206666666666666</v>
      </c>
      <c r="X103" s="90">
        <v>0.12139999999999999</v>
      </c>
      <c r="Y103" s="90">
        <v>0.12073333333333333</v>
      </c>
      <c r="Z103" s="90">
        <v>0.12006666666666665</v>
      </c>
      <c r="AA103" s="90">
        <v>0.11939999999999999</v>
      </c>
      <c r="AB103" s="90">
        <v>0.11873333333333333</v>
      </c>
      <c r="AC103" s="90">
        <v>0.11806666666666667</v>
      </c>
      <c r="AD103" s="90">
        <v>0.11739999999999999</v>
      </c>
      <c r="AE103" s="90">
        <v>0.11673333333333333</v>
      </c>
      <c r="AF103" s="90">
        <v>0.11606666666666667</v>
      </c>
      <c r="AG103" s="90">
        <v>0.11539999999999999</v>
      </c>
      <c r="AH103" s="90">
        <v>0.11473333333333333</v>
      </c>
      <c r="AI103" s="90">
        <v>0.11406666666666666</v>
      </c>
      <c r="AJ103" s="90">
        <v>0.1134</v>
      </c>
    </row>
    <row r="104" spans="1:36" s="71" customFormat="1">
      <c r="A104" s="99" t="s">
        <v>42</v>
      </c>
      <c r="B104" s="103" t="s">
        <v>18</v>
      </c>
      <c r="C104" s="99" t="s">
        <v>146</v>
      </c>
      <c r="D104" s="51">
        <f>ROUND(U104*' Demand-Supply Gap'!D$223,2)</f>
        <v>16.350000000000001</v>
      </c>
      <c r="E104" s="51">
        <f>ROUND(V104*' Demand-Supply Gap'!E$223,2)</f>
        <v>13.95</v>
      </c>
      <c r="F104" s="51">
        <f>ROUND(W104*' Demand-Supply Gap'!F$223,2)</f>
        <v>12.86</v>
      </c>
      <c r="G104" s="51">
        <f>ROUND(X104*' Demand-Supply Gap'!G$223,2)</f>
        <v>12.81</v>
      </c>
      <c r="H104" s="51">
        <f>ROUND(Y104*' Demand-Supply Gap'!H$223,2)</f>
        <v>13.24</v>
      </c>
      <c r="I104" s="51">
        <f>ROUND(Z104*' Demand-Supply Gap'!I$223,2)</f>
        <v>13.74</v>
      </c>
      <c r="J104" s="51">
        <f>ROUND(AA104*' Demand-Supply Gap'!J$223,2)</f>
        <v>14.4</v>
      </c>
      <c r="K104" s="51">
        <f>ROUND(AB104*' Demand-Supply Gap'!K$223,2)</f>
        <v>15.2</v>
      </c>
      <c r="L104" s="51">
        <f>ROUND(AC104*' Demand-Supply Gap'!L$223,2)</f>
        <v>15.97</v>
      </c>
      <c r="M104" s="51">
        <f>ROUND(AD104*' Demand-Supply Gap'!M$223,2)</f>
        <v>16.68</v>
      </c>
      <c r="N104" s="51">
        <f>ROUND(AE104*' Demand-Supply Gap'!N$223,2)</f>
        <v>17.350000000000001</v>
      </c>
      <c r="O104" s="51">
        <f>ROUND(AF104*' Demand-Supply Gap'!O$223,2)</f>
        <v>18.05</v>
      </c>
      <c r="P104" s="51">
        <f>ROUND(AG104*' Demand-Supply Gap'!P$223,2)</f>
        <v>18.72</v>
      </c>
      <c r="Q104" s="51">
        <f>ROUND(AH104*' Demand-Supply Gap'!Q$223,2)</f>
        <v>19.36</v>
      </c>
      <c r="R104" s="51">
        <f>ROUND(AI104*' Demand-Supply Gap'!R$223,2)</f>
        <v>19.98</v>
      </c>
      <c r="S104" s="51">
        <f>ROUND(AJ104*' Demand-Supply Gap'!S$223,2)</f>
        <v>20.63</v>
      </c>
      <c r="U104" s="87">
        <v>0.22999999999999998</v>
      </c>
      <c r="V104" s="87">
        <v>0.22918666666666665</v>
      </c>
      <c r="W104" s="87">
        <v>0.22837333333333332</v>
      </c>
      <c r="X104" s="87">
        <v>0.22755999999999998</v>
      </c>
      <c r="Y104" s="87">
        <v>0.22674666666666665</v>
      </c>
      <c r="Z104" s="87">
        <v>0.22593333333333332</v>
      </c>
      <c r="AA104" s="87">
        <v>0.22511999999999999</v>
      </c>
      <c r="AB104" s="87">
        <v>0.22430666666666665</v>
      </c>
      <c r="AC104" s="87">
        <v>0.22349333333333332</v>
      </c>
      <c r="AD104" s="87">
        <v>0.22267999999999996</v>
      </c>
      <c r="AE104" s="87">
        <v>0.22186666666666663</v>
      </c>
      <c r="AF104" s="87">
        <v>0.2210533333333333</v>
      </c>
      <c r="AG104" s="87">
        <v>0.22023999999999996</v>
      </c>
      <c r="AH104" s="87">
        <v>0.21942666666666663</v>
      </c>
      <c r="AI104" s="87">
        <v>0.2186133333333333</v>
      </c>
      <c r="AJ104" s="87">
        <v>0.21779999999999997</v>
      </c>
    </row>
    <row r="105" spans="1:36" s="71" customFormat="1">
      <c r="A105" s="99" t="s">
        <v>42</v>
      </c>
      <c r="B105" s="103" t="s">
        <v>18</v>
      </c>
      <c r="C105" s="99" t="s">
        <v>165</v>
      </c>
      <c r="D105" s="51">
        <f>ROUND(U105*' Demand-Supply Gap'!D$223,2)</f>
        <v>14.3</v>
      </c>
      <c r="E105" s="51">
        <f>ROUND(V105*' Demand-Supply Gap'!E$223,2)</f>
        <v>12.23</v>
      </c>
      <c r="F105" s="51">
        <f>ROUND(W105*' Demand-Supply Gap'!F$223,2)</f>
        <v>11.3</v>
      </c>
      <c r="G105" s="51">
        <f>ROUND(X105*' Demand-Supply Gap'!G$223,2)</f>
        <v>11.29</v>
      </c>
      <c r="H105" s="51">
        <f>ROUND(Y105*' Demand-Supply Gap'!H$223,2)</f>
        <v>11.7</v>
      </c>
      <c r="I105" s="51">
        <f>ROUND(Z105*' Demand-Supply Gap'!I$223,2)</f>
        <v>12.16</v>
      </c>
      <c r="J105" s="51">
        <f>ROUND(AA105*' Demand-Supply Gap'!J$223,2)</f>
        <v>12.78</v>
      </c>
      <c r="K105" s="51">
        <f>ROUND(AB105*' Demand-Supply Gap'!K$223,2)</f>
        <v>13.53</v>
      </c>
      <c r="L105" s="51">
        <f>ROUND(AC105*' Demand-Supply Gap'!L$223,2)</f>
        <v>14.24</v>
      </c>
      <c r="M105" s="51">
        <f>ROUND(AD105*' Demand-Supply Gap'!M$223,2)</f>
        <v>14.91</v>
      </c>
      <c r="N105" s="51">
        <f>ROUND(AE105*' Demand-Supply Gap'!N$223,2)</f>
        <v>15.55</v>
      </c>
      <c r="O105" s="51">
        <f>ROUND(AF105*' Demand-Supply Gap'!O$223,2)</f>
        <v>16.22</v>
      </c>
      <c r="P105" s="51">
        <f>ROUND(AG105*' Demand-Supply Gap'!P$223,2)</f>
        <v>16.86</v>
      </c>
      <c r="Q105" s="51">
        <f>ROUND(AH105*' Demand-Supply Gap'!Q$223,2)</f>
        <v>17.48</v>
      </c>
      <c r="R105" s="51">
        <f>ROUND(AI105*' Demand-Supply Gap'!R$223,2)</f>
        <v>18.09</v>
      </c>
      <c r="S105" s="51">
        <f>ROUND(AJ105*' Demand-Supply Gap'!S$223,2)</f>
        <v>18.72</v>
      </c>
      <c r="U105" s="87">
        <f>1-SUM(U101:U104)</f>
        <v>0.20120000000000005</v>
      </c>
      <c r="V105" s="87">
        <f t="shared" ref="V105:AJ105" si="71">1-SUM(V101:V104)</f>
        <v>0.20096666666666674</v>
      </c>
      <c r="W105" s="87">
        <f t="shared" si="71"/>
        <v>0.20073333333333343</v>
      </c>
      <c r="X105" s="87">
        <f t="shared" si="71"/>
        <v>0.20050000000000001</v>
      </c>
      <c r="Y105" s="87">
        <f t="shared" si="71"/>
        <v>0.2002666666666667</v>
      </c>
      <c r="Z105" s="87">
        <f t="shared" si="71"/>
        <v>0.2000333333333334</v>
      </c>
      <c r="AA105" s="87">
        <f t="shared" si="71"/>
        <v>0.19980000000000009</v>
      </c>
      <c r="AB105" s="87">
        <f t="shared" si="71"/>
        <v>0.19956666666666667</v>
      </c>
      <c r="AC105" s="87">
        <f t="shared" si="71"/>
        <v>0.19933333333333336</v>
      </c>
      <c r="AD105" s="87">
        <f t="shared" si="71"/>
        <v>0.19910000000000005</v>
      </c>
      <c r="AE105" s="87">
        <f t="shared" si="71"/>
        <v>0.19886666666666675</v>
      </c>
      <c r="AF105" s="87">
        <f t="shared" si="71"/>
        <v>0.19863333333333333</v>
      </c>
      <c r="AG105" s="87">
        <f t="shared" si="71"/>
        <v>0.19840000000000013</v>
      </c>
      <c r="AH105" s="87">
        <f t="shared" si="71"/>
        <v>0.19816666666666671</v>
      </c>
      <c r="AI105" s="87">
        <f t="shared" si="71"/>
        <v>0.19793333333333341</v>
      </c>
      <c r="AJ105" s="87">
        <f t="shared" si="71"/>
        <v>0.19769999999999999</v>
      </c>
    </row>
    <row r="106" spans="1:36" s="71" customFormat="1">
      <c r="A106" s="99" t="s">
        <v>42</v>
      </c>
      <c r="B106" s="103" t="s">
        <v>18</v>
      </c>
      <c r="C106" s="99" t="s">
        <v>105</v>
      </c>
      <c r="D106" s="51">
        <f>ROUND(U106*' Demand-Supply Gap'!D$223,2)</f>
        <v>71.099999999999994</v>
      </c>
      <c r="E106" s="51">
        <f>ROUND(V106*' Demand-Supply Gap'!E$223,2)</f>
        <v>60.85</v>
      </c>
      <c r="F106" s="51">
        <f>ROUND(W106*' Demand-Supply Gap'!F$223,2)</f>
        <v>56.31</v>
      </c>
      <c r="G106" s="51">
        <f>ROUND(X106*' Demand-Supply Gap'!G$223,2)</f>
        <v>56.3</v>
      </c>
      <c r="H106" s="51">
        <f>ROUND(Y106*' Demand-Supply Gap'!H$223,2)</f>
        <v>58.41</v>
      </c>
      <c r="I106" s="51">
        <f>ROUND(Z106*' Demand-Supply Gap'!I$223,2)</f>
        <v>60.81</v>
      </c>
      <c r="J106" s="51">
        <f>ROUND(AA106*' Demand-Supply Gap'!J$223,2)</f>
        <v>63.98</v>
      </c>
      <c r="K106" s="51">
        <f>ROUND(AB106*' Demand-Supply Gap'!K$223,2)</f>
        <v>67.790000000000006</v>
      </c>
      <c r="L106" s="51">
        <f>ROUND(AC106*' Demand-Supply Gap'!L$223,2)</f>
        <v>71.459999999999994</v>
      </c>
      <c r="M106" s="51">
        <f>ROUND(AD106*' Demand-Supply Gap'!M$223,2)</f>
        <v>74.91</v>
      </c>
      <c r="N106" s="51">
        <f>ROUND(AE106*' Demand-Supply Gap'!N$223,2)</f>
        <v>78.209999999999994</v>
      </c>
      <c r="O106" s="51">
        <f>ROUND(AF106*' Demand-Supply Gap'!O$223,2)</f>
        <v>81.67</v>
      </c>
      <c r="P106" s="51">
        <f>ROUND(AG106*' Demand-Supply Gap'!P$223,2)</f>
        <v>84.98</v>
      </c>
      <c r="Q106" s="51">
        <f>ROUND(AH106*' Demand-Supply Gap'!Q$223,2)</f>
        <v>88.21</v>
      </c>
      <c r="R106" s="51">
        <f>ROUND(AI106*' Demand-Supply Gap'!R$223,2)</f>
        <v>91.4</v>
      </c>
      <c r="S106" s="51">
        <f>ROUND(AJ106*' Demand-Supply Gap'!S$223,2)</f>
        <v>94.7</v>
      </c>
      <c r="U106" s="87">
        <f>SUM(U101:U105)</f>
        <v>1</v>
      </c>
      <c r="V106" s="87">
        <f t="shared" ref="V106:AJ106" si="72">SUM(V101:V105)</f>
        <v>1</v>
      </c>
      <c r="W106" s="87">
        <f t="shared" si="72"/>
        <v>1</v>
      </c>
      <c r="X106" s="87">
        <f t="shared" si="72"/>
        <v>1</v>
      </c>
      <c r="Y106" s="87">
        <f t="shared" si="72"/>
        <v>1</v>
      </c>
      <c r="Z106" s="87">
        <f t="shared" si="72"/>
        <v>1</v>
      </c>
      <c r="AA106" s="87">
        <f t="shared" si="72"/>
        <v>1</v>
      </c>
      <c r="AB106" s="87">
        <f t="shared" si="72"/>
        <v>1</v>
      </c>
      <c r="AC106" s="87">
        <f t="shared" si="72"/>
        <v>1</v>
      </c>
      <c r="AD106" s="87">
        <f t="shared" si="72"/>
        <v>1</v>
      </c>
      <c r="AE106" s="87">
        <f t="shared" si="72"/>
        <v>1</v>
      </c>
      <c r="AF106" s="87">
        <f t="shared" si="72"/>
        <v>1</v>
      </c>
      <c r="AG106" s="87">
        <f t="shared" si="72"/>
        <v>1</v>
      </c>
      <c r="AH106" s="87">
        <f t="shared" si="72"/>
        <v>1</v>
      </c>
      <c r="AI106" s="87">
        <f t="shared" si="72"/>
        <v>1</v>
      </c>
      <c r="AJ106" s="87">
        <f t="shared" si="72"/>
        <v>1</v>
      </c>
    </row>
    <row r="107" spans="1:36" s="71" customFormat="1">
      <c r="A107" s="99" t="s">
        <v>42</v>
      </c>
      <c r="B107" s="103" t="s">
        <v>107</v>
      </c>
      <c r="C107" s="99" t="s">
        <v>172</v>
      </c>
      <c r="D107" s="51">
        <f>ROUND(U107*' Demand-Supply Gap'!D$232,2)</f>
        <v>3.85</v>
      </c>
      <c r="E107" s="51">
        <f>ROUND(V107*' Demand-Supply Gap'!E$232,2)</f>
        <v>2.73</v>
      </c>
      <c r="F107" s="51">
        <f>ROUND(W107*' Demand-Supply Gap'!F$232,2)</f>
        <v>2.93</v>
      </c>
      <c r="G107" s="51">
        <f>ROUND(X107*' Demand-Supply Gap'!G$232,2)</f>
        <v>3.07</v>
      </c>
      <c r="H107" s="51">
        <f>ROUND(Y107*' Demand-Supply Gap'!H$232,2)</f>
        <v>2.88</v>
      </c>
      <c r="I107" s="51">
        <f>ROUND(Z107*' Demand-Supply Gap'!I$232,2)</f>
        <v>3.22</v>
      </c>
      <c r="J107" s="51">
        <f>ROUND(AA107*' Demand-Supply Gap'!J$232,2)</f>
        <v>3.39</v>
      </c>
      <c r="K107" s="51">
        <f>ROUND(AB107*' Demand-Supply Gap'!K$232,2)</f>
        <v>3.56</v>
      </c>
      <c r="L107" s="51">
        <f>ROUND(AC107*' Demand-Supply Gap'!L$232,2)</f>
        <v>3.72</v>
      </c>
      <c r="M107" s="51">
        <f>ROUND(AD107*' Demand-Supply Gap'!M$232,2)</f>
        <v>3.88</v>
      </c>
      <c r="N107" s="51">
        <f>ROUND(AE107*' Demand-Supply Gap'!N$232,2)</f>
        <v>4.04</v>
      </c>
      <c r="O107" s="51">
        <f>ROUND(AF107*' Demand-Supply Gap'!O$232,2)</f>
        <v>4.2</v>
      </c>
      <c r="P107" s="51">
        <f>ROUND(AG107*' Demand-Supply Gap'!P$232,2)</f>
        <v>4.3600000000000003</v>
      </c>
      <c r="Q107" s="51">
        <f>ROUND(AH107*' Demand-Supply Gap'!Q$232,2)</f>
        <v>4.53</v>
      </c>
      <c r="R107" s="51">
        <f>ROUND(AI107*' Demand-Supply Gap'!R$232,2)</f>
        <v>4.7</v>
      </c>
      <c r="S107" s="51">
        <f>ROUND(AJ107*' Demand-Supply Gap'!S$232,2)</f>
        <v>4.87</v>
      </c>
      <c r="U107" s="87">
        <v>0.41</v>
      </c>
      <c r="V107" s="87">
        <v>0.41099999999999998</v>
      </c>
      <c r="W107" s="87">
        <v>0.41199999999999998</v>
      </c>
      <c r="X107" s="87">
        <v>0.41299999999999998</v>
      </c>
      <c r="Y107" s="87">
        <v>0.41399999999999998</v>
      </c>
      <c r="Z107" s="87">
        <v>0.41499999999999998</v>
      </c>
      <c r="AA107" s="87">
        <v>0.41599999999999998</v>
      </c>
      <c r="AB107" s="87">
        <v>0.41699999999999998</v>
      </c>
      <c r="AC107" s="87">
        <v>0.41799999999999998</v>
      </c>
      <c r="AD107" s="87">
        <v>0.41899999999999998</v>
      </c>
      <c r="AE107" s="87">
        <v>0.42</v>
      </c>
      <c r="AF107" s="87">
        <v>0.42099999999999999</v>
      </c>
      <c r="AG107" s="87">
        <v>0.42199999999999999</v>
      </c>
      <c r="AH107" s="87">
        <v>0.42299999999999999</v>
      </c>
      <c r="AI107" s="87">
        <v>0.42399999999999999</v>
      </c>
      <c r="AJ107" s="87">
        <v>0.42499999999999999</v>
      </c>
    </row>
    <row r="108" spans="1:36" s="71" customFormat="1">
      <c r="A108" s="99" t="s">
        <v>42</v>
      </c>
      <c r="B108" s="103" t="s">
        <v>107</v>
      </c>
      <c r="C108" s="99" t="s">
        <v>173</v>
      </c>
      <c r="D108" s="51">
        <f>ROUND(U108*' Demand-Supply Gap'!D$232,2)</f>
        <v>2.72</v>
      </c>
      <c r="E108" s="51">
        <f>ROUND(V108*' Demand-Supply Gap'!E$232,2)</f>
        <v>1.93</v>
      </c>
      <c r="F108" s="51">
        <f>ROUND(W108*' Demand-Supply Gap'!F$232,2)</f>
        <v>2.06</v>
      </c>
      <c r="G108" s="51">
        <f>ROUND(X108*' Demand-Supply Gap'!G$232,2)</f>
        <v>2.14</v>
      </c>
      <c r="H108" s="51">
        <f>ROUND(Y108*' Demand-Supply Gap'!H$232,2)</f>
        <v>2</v>
      </c>
      <c r="I108" s="51">
        <f>ROUND(Z108*' Demand-Supply Gap'!I$232,2)</f>
        <v>2.2200000000000002</v>
      </c>
      <c r="J108" s="51">
        <f>ROUND(AA108*' Demand-Supply Gap'!J$232,2)</f>
        <v>2.33</v>
      </c>
      <c r="K108" s="51">
        <f>ROUND(AB108*' Demand-Supply Gap'!K$232,2)</f>
        <v>2.44</v>
      </c>
      <c r="L108" s="51">
        <f>ROUND(AC108*' Demand-Supply Gap'!L$232,2)</f>
        <v>2.54</v>
      </c>
      <c r="M108" s="51">
        <f>ROUND(AD108*' Demand-Supply Gap'!M$232,2)</f>
        <v>2.63</v>
      </c>
      <c r="N108" s="51">
        <f>ROUND(AE108*' Demand-Supply Gap'!N$232,2)</f>
        <v>2.72</v>
      </c>
      <c r="O108" s="51">
        <f>ROUND(AF108*' Demand-Supply Gap'!O$232,2)</f>
        <v>2.82</v>
      </c>
      <c r="P108" s="51">
        <f>ROUND(AG108*' Demand-Supply Gap'!P$232,2)</f>
        <v>2.91</v>
      </c>
      <c r="Q108" s="51">
        <f>ROUND(AH108*' Demand-Supply Gap'!Q$232,2)</f>
        <v>3.01</v>
      </c>
      <c r="R108" s="51">
        <f>ROUND(AI108*' Demand-Supply Gap'!R$232,2)</f>
        <v>3.11</v>
      </c>
      <c r="S108" s="51">
        <f>ROUND(AJ108*' Demand-Supply Gap'!S$232,2)</f>
        <v>3.21</v>
      </c>
      <c r="U108" s="87">
        <v>0.29000000000000004</v>
      </c>
      <c r="V108" s="87">
        <v>0.28933333333333333</v>
      </c>
      <c r="W108" s="87">
        <v>0.28866666666666668</v>
      </c>
      <c r="X108" s="87">
        <v>0.28800000000000003</v>
      </c>
      <c r="Y108" s="87">
        <v>0.28733333333333338</v>
      </c>
      <c r="Z108" s="87">
        <v>0.28666666666666668</v>
      </c>
      <c r="AA108" s="87">
        <v>0.28600000000000003</v>
      </c>
      <c r="AB108" s="87">
        <v>0.28533333333333338</v>
      </c>
      <c r="AC108" s="87">
        <v>0.28466666666666673</v>
      </c>
      <c r="AD108" s="87">
        <v>0.28400000000000003</v>
      </c>
      <c r="AE108" s="87">
        <v>0.28333333333333338</v>
      </c>
      <c r="AF108" s="87">
        <v>0.28266666666666673</v>
      </c>
      <c r="AG108" s="87">
        <v>0.28200000000000008</v>
      </c>
      <c r="AH108" s="87">
        <v>0.28133333333333338</v>
      </c>
      <c r="AI108" s="87">
        <v>0.28066666666666673</v>
      </c>
      <c r="AJ108" s="87">
        <v>0.28000000000000008</v>
      </c>
    </row>
    <row r="109" spans="1:36" s="71" customFormat="1">
      <c r="A109" s="99" t="s">
        <v>42</v>
      </c>
      <c r="B109" s="103" t="s">
        <v>107</v>
      </c>
      <c r="C109" s="99" t="s">
        <v>174</v>
      </c>
      <c r="D109" s="51">
        <f>ROUND(U109*' Demand-Supply Gap'!D$232,2)</f>
        <v>1.63</v>
      </c>
      <c r="E109" s="51">
        <f>ROUND(V109*' Demand-Supply Gap'!E$232,2)</f>
        <v>1.1599999999999999</v>
      </c>
      <c r="F109" s="51">
        <f>ROUND(W109*' Demand-Supply Gap'!F$232,2)</f>
        <v>1.25</v>
      </c>
      <c r="G109" s="51">
        <f>ROUND(X109*' Demand-Supply Gap'!G$232,2)</f>
        <v>1.31</v>
      </c>
      <c r="H109" s="51">
        <f>ROUND(Y109*' Demand-Supply Gap'!H$232,2)</f>
        <v>1.24</v>
      </c>
      <c r="I109" s="51">
        <f>ROUND(Z109*' Demand-Supply Gap'!I$232,2)</f>
        <v>1.39</v>
      </c>
      <c r="J109" s="51">
        <f>ROUND(AA109*' Demand-Supply Gap'!J$232,2)</f>
        <v>1.47</v>
      </c>
      <c r="K109" s="51">
        <f>ROUND(AB109*' Demand-Supply Gap'!K$232,2)</f>
        <v>1.55</v>
      </c>
      <c r="L109" s="51">
        <f>ROUND(AC109*' Demand-Supply Gap'!L$232,2)</f>
        <v>1.63</v>
      </c>
      <c r="M109" s="51">
        <f>ROUND(AD109*' Demand-Supply Gap'!M$232,2)</f>
        <v>1.7</v>
      </c>
      <c r="N109" s="51">
        <f>ROUND(AE109*' Demand-Supply Gap'!N$232,2)</f>
        <v>1.78</v>
      </c>
      <c r="O109" s="51">
        <f>ROUND(AF109*' Demand-Supply Gap'!O$232,2)</f>
        <v>1.85</v>
      </c>
      <c r="P109" s="51">
        <f>ROUND(AG109*' Demand-Supply Gap'!P$232,2)</f>
        <v>1.93</v>
      </c>
      <c r="Q109" s="51">
        <f>ROUND(AH109*' Demand-Supply Gap'!Q$232,2)</f>
        <v>2.0099999999999998</v>
      </c>
      <c r="R109" s="51">
        <f>ROUND(AI109*' Demand-Supply Gap'!R$232,2)</f>
        <v>2.1</v>
      </c>
      <c r="S109" s="51">
        <f>ROUND(AJ109*' Demand-Supply Gap'!S$232,2)</f>
        <v>2.1800000000000002</v>
      </c>
      <c r="U109" s="90">
        <v>0.17339999999999997</v>
      </c>
      <c r="V109" s="90">
        <v>0.17453333333333332</v>
      </c>
      <c r="W109" s="90">
        <v>0.17566666666666664</v>
      </c>
      <c r="X109" s="90">
        <v>0.17679999999999998</v>
      </c>
      <c r="Y109" s="90">
        <v>0.1779333333333333</v>
      </c>
      <c r="Z109" s="90">
        <v>0.17906666666666665</v>
      </c>
      <c r="AA109" s="90">
        <v>0.18019999999999997</v>
      </c>
      <c r="AB109" s="90">
        <v>0.18133333333333332</v>
      </c>
      <c r="AC109" s="90">
        <v>0.18246666666666664</v>
      </c>
      <c r="AD109" s="90">
        <v>0.18359999999999999</v>
      </c>
      <c r="AE109" s="90">
        <v>0.1847333333333333</v>
      </c>
      <c r="AF109" s="90">
        <v>0.18586666666666665</v>
      </c>
      <c r="AG109" s="90">
        <v>0.18699999999999997</v>
      </c>
      <c r="AH109" s="90">
        <v>0.18813333333333329</v>
      </c>
      <c r="AI109" s="90">
        <v>0.18926666666666664</v>
      </c>
      <c r="AJ109" s="90">
        <v>0.19039999999999999</v>
      </c>
    </row>
    <row r="110" spans="1:36" s="71" customFormat="1">
      <c r="A110" s="99" t="s">
        <v>42</v>
      </c>
      <c r="B110" s="103" t="s">
        <v>107</v>
      </c>
      <c r="C110" s="99" t="s">
        <v>12</v>
      </c>
      <c r="D110" s="51">
        <f>ROUND(U110*' Demand-Supply Gap'!D$232,2)</f>
        <v>1.19</v>
      </c>
      <c r="E110" s="51">
        <f>ROUND(V110*' Demand-Supply Gap'!E$232,2)</f>
        <v>0.83</v>
      </c>
      <c r="F110" s="51">
        <f>ROUND(W110*' Demand-Supply Gap'!F$232,2)</f>
        <v>0.88</v>
      </c>
      <c r="G110" s="51">
        <f>ROUND(X110*' Demand-Supply Gap'!G$232,2)</f>
        <v>0.91</v>
      </c>
      <c r="H110" s="51">
        <f>ROUND(Y110*' Demand-Supply Gap'!H$232,2)</f>
        <v>0.84</v>
      </c>
      <c r="I110" s="51">
        <f>ROUND(Z110*' Demand-Supply Gap'!I$232,2)</f>
        <v>0.93</v>
      </c>
      <c r="J110" s="51">
        <f>ROUND(AA110*' Demand-Supply Gap'!J$232,2)</f>
        <v>0.96</v>
      </c>
      <c r="K110" s="51">
        <f>ROUND(AB110*' Demand-Supply Gap'!K$232,2)</f>
        <v>0.99</v>
      </c>
      <c r="L110" s="51">
        <f>ROUND(AC110*' Demand-Supply Gap'!L$232,2)</f>
        <v>1.02</v>
      </c>
      <c r="M110" s="51">
        <f>ROUND(AD110*' Demand-Supply Gap'!M$232,2)</f>
        <v>1.05</v>
      </c>
      <c r="N110" s="51">
        <f>ROUND(AE110*' Demand-Supply Gap'!N$232,2)</f>
        <v>1.08</v>
      </c>
      <c r="O110" s="51">
        <f>ROUND(AF110*' Demand-Supply Gap'!O$232,2)</f>
        <v>1.1000000000000001</v>
      </c>
      <c r="P110" s="51">
        <f>ROUND(AG110*' Demand-Supply Gap'!P$232,2)</f>
        <v>1.1299999999999999</v>
      </c>
      <c r="Q110" s="51">
        <f>ROUND(AH110*' Demand-Supply Gap'!Q$232,2)</f>
        <v>1.1499999999999999</v>
      </c>
      <c r="R110" s="51">
        <f>ROUND(AI110*' Demand-Supply Gap'!R$232,2)</f>
        <v>1.18</v>
      </c>
      <c r="S110" s="51">
        <f>ROUND(AJ110*' Demand-Supply Gap'!S$232,2)</f>
        <v>1.2</v>
      </c>
      <c r="U110" s="87">
        <f>1-SUM(U107:U109)</f>
        <v>0.12660000000000005</v>
      </c>
      <c r="V110" s="87">
        <f t="shared" ref="V110:AJ110" si="73">1-SUM(V107:V109)</f>
        <v>0.12513333333333343</v>
      </c>
      <c r="W110" s="87">
        <f t="shared" si="73"/>
        <v>0.1236666666666667</v>
      </c>
      <c r="X110" s="87">
        <f t="shared" si="73"/>
        <v>0.12219999999999998</v>
      </c>
      <c r="Y110" s="87">
        <f t="shared" si="73"/>
        <v>0.12073333333333336</v>
      </c>
      <c r="Z110" s="87">
        <f t="shared" si="73"/>
        <v>0.11926666666666663</v>
      </c>
      <c r="AA110" s="87">
        <f t="shared" si="73"/>
        <v>0.11780000000000013</v>
      </c>
      <c r="AB110" s="87">
        <f t="shared" si="73"/>
        <v>0.11633333333333329</v>
      </c>
      <c r="AC110" s="87">
        <f t="shared" si="73"/>
        <v>0.11486666666666656</v>
      </c>
      <c r="AD110" s="87">
        <f t="shared" si="73"/>
        <v>0.11339999999999995</v>
      </c>
      <c r="AE110" s="87">
        <f t="shared" si="73"/>
        <v>0.11193333333333333</v>
      </c>
      <c r="AF110" s="87">
        <f t="shared" si="73"/>
        <v>0.11046666666666671</v>
      </c>
      <c r="AG110" s="87">
        <f t="shared" si="73"/>
        <v>0.10899999999999999</v>
      </c>
      <c r="AH110" s="87">
        <f t="shared" si="73"/>
        <v>0.10753333333333337</v>
      </c>
      <c r="AI110" s="87">
        <f t="shared" si="73"/>
        <v>0.10606666666666653</v>
      </c>
      <c r="AJ110" s="87">
        <f t="shared" si="73"/>
        <v>0.10459999999999992</v>
      </c>
    </row>
    <row r="111" spans="1:36" s="71" customFormat="1">
      <c r="A111" s="99" t="s">
        <v>42</v>
      </c>
      <c r="B111" s="103" t="s">
        <v>107</v>
      </c>
      <c r="C111" s="99" t="s">
        <v>105</v>
      </c>
      <c r="D111" s="51">
        <f>ROUND(U111*' Demand-Supply Gap'!D$232,2)</f>
        <v>9.3800000000000008</v>
      </c>
      <c r="E111" s="51">
        <f>ROUND(V111*' Demand-Supply Gap'!E$232,2)</f>
        <v>6.65</v>
      </c>
      <c r="F111" s="51">
        <f>ROUND(W111*' Demand-Supply Gap'!F$232,2)</f>
        <v>7.12</v>
      </c>
      <c r="G111" s="51">
        <f>ROUND(X111*' Demand-Supply Gap'!G$232,2)</f>
        <v>7.42</v>
      </c>
      <c r="H111" s="51">
        <f>ROUND(Y111*' Demand-Supply Gap'!H$232,2)</f>
        <v>6.96</v>
      </c>
      <c r="I111" s="51">
        <f>ROUND(Z111*' Demand-Supply Gap'!I$232,2)</f>
        <v>7.76</v>
      </c>
      <c r="J111" s="51">
        <f>ROUND(AA111*' Demand-Supply Gap'!J$232,2)</f>
        <v>8.15</v>
      </c>
      <c r="K111" s="51">
        <f>ROUND(AB111*' Demand-Supply Gap'!K$232,2)</f>
        <v>8.5399999999999991</v>
      </c>
      <c r="L111" s="51">
        <f>ROUND(AC111*' Demand-Supply Gap'!L$232,2)</f>
        <v>8.91</v>
      </c>
      <c r="M111" s="51">
        <f>ROUND(AD111*' Demand-Supply Gap'!M$232,2)</f>
        <v>9.26</v>
      </c>
      <c r="N111" s="51">
        <f>ROUND(AE111*' Demand-Supply Gap'!N$232,2)</f>
        <v>9.61</v>
      </c>
      <c r="O111" s="51">
        <f>ROUND(AF111*' Demand-Supply Gap'!O$232,2)</f>
        <v>9.98</v>
      </c>
      <c r="P111" s="51">
        <f>ROUND(AG111*' Demand-Supply Gap'!P$232,2)</f>
        <v>10.34</v>
      </c>
      <c r="Q111" s="51">
        <f>ROUND(AH111*' Demand-Supply Gap'!Q$232,2)</f>
        <v>10.71</v>
      </c>
      <c r="R111" s="51">
        <f>ROUND(AI111*' Demand-Supply Gap'!R$232,2)</f>
        <v>11.09</v>
      </c>
      <c r="S111" s="51">
        <f>ROUND(AJ111*' Demand-Supply Gap'!S$232,2)</f>
        <v>11.47</v>
      </c>
      <c r="U111" s="87">
        <f>SUM(U107:U110)</f>
        <v>1</v>
      </c>
      <c r="V111" s="87">
        <f t="shared" ref="V111:AJ111" si="74">SUM(V107:V110)</f>
        <v>1</v>
      </c>
      <c r="W111" s="87">
        <f t="shared" si="74"/>
        <v>1</v>
      </c>
      <c r="X111" s="87">
        <f t="shared" si="74"/>
        <v>1</v>
      </c>
      <c r="Y111" s="87">
        <f t="shared" si="74"/>
        <v>1</v>
      </c>
      <c r="Z111" s="87">
        <f t="shared" si="74"/>
        <v>1</v>
      </c>
      <c r="AA111" s="87">
        <f t="shared" si="74"/>
        <v>1</v>
      </c>
      <c r="AB111" s="87">
        <f t="shared" si="74"/>
        <v>1</v>
      </c>
      <c r="AC111" s="87">
        <f t="shared" si="74"/>
        <v>1</v>
      </c>
      <c r="AD111" s="87">
        <f t="shared" si="74"/>
        <v>1</v>
      </c>
      <c r="AE111" s="87">
        <f t="shared" si="74"/>
        <v>1</v>
      </c>
      <c r="AF111" s="87">
        <f t="shared" si="74"/>
        <v>1</v>
      </c>
      <c r="AG111" s="87">
        <f t="shared" si="74"/>
        <v>1</v>
      </c>
      <c r="AH111" s="87">
        <f t="shared" si="74"/>
        <v>1</v>
      </c>
      <c r="AI111" s="87">
        <f t="shared" si="74"/>
        <v>1</v>
      </c>
      <c r="AJ111" s="87">
        <f t="shared" si="74"/>
        <v>1</v>
      </c>
    </row>
    <row r="112" spans="1:36" s="71" customFormat="1">
      <c r="A112" s="99" t="s">
        <v>39</v>
      </c>
      <c r="B112" s="103" t="s">
        <v>34</v>
      </c>
      <c r="C112" s="99" t="s">
        <v>166</v>
      </c>
      <c r="D112" s="51">
        <f>ROUND(U112*' Demand-Supply Gap'!D$263,2)</f>
        <v>70.930000000000007</v>
      </c>
      <c r="E112" s="51">
        <f>ROUND(V112*' Demand-Supply Gap'!E$263,2)</f>
        <v>66.39</v>
      </c>
      <c r="F112" s="51">
        <f>ROUND(W112*' Demand-Supply Gap'!F$263,2)</f>
        <v>60.02</v>
      </c>
      <c r="G112" s="51">
        <f>ROUND(X112*' Demand-Supply Gap'!G$263,2)</f>
        <v>69.010000000000005</v>
      </c>
      <c r="H112" s="51">
        <f>ROUND(Y112*' Demand-Supply Gap'!H$263,2)</f>
        <v>71.349999999999994</v>
      </c>
      <c r="I112" s="51">
        <f>ROUND(Z112*' Demand-Supply Gap'!I$263,2)</f>
        <v>70.56</v>
      </c>
      <c r="J112" s="51">
        <f>ROUND(AA112*' Demand-Supply Gap'!J$263,2)</f>
        <v>74.47</v>
      </c>
      <c r="K112" s="51">
        <f>ROUND(AB112*' Demand-Supply Gap'!K$263,2)</f>
        <v>78.89</v>
      </c>
      <c r="L112" s="51">
        <f>ROUND(AC112*' Demand-Supply Gap'!L$263,2)</f>
        <v>82.9</v>
      </c>
      <c r="M112" s="51">
        <f>ROUND(AD112*' Demand-Supply Gap'!M$263,2)</f>
        <v>87.41</v>
      </c>
      <c r="N112" s="51">
        <f>ROUND(AE112*' Demand-Supply Gap'!N$263,2)</f>
        <v>92.03</v>
      </c>
      <c r="O112" s="51">
        <f>ROUND(AF112*' Demand-Supply Gap'!O$263,2)</f>
        <v>95.56</v>
      </c>
      <c r="P112" s="51">
        <f>ROUND(AG112*' Demand-Supply Gap'!P$263,2)</f>
        <v>98.74</v>
      </c>
      <c r="Q112" s="51">
        <f>ROUND(AH112*' Demand-Supply Gap'!Q$263,2)</f>
        <v>101.71</v>
      </c>
      <c r="R112" s="51">
        <f>ROUND(AI112*' Demand-Supply Gap'!R$263,2)</f>
        <v>104.6</v>
      </c>
      <c r="S112" s="51">
        <f>ROUND(AJ112*' Demand-Supply Gap'!S$263,2)</f>
        <v>107.5</v>
      </c>
      <c r="U112" s="79">
        <v>0.87699999999999989</v>
      </c>
      <c r="V112" s="79">
        <v>0.87602666666666662</v>
      </c>
      <c r="W112" s="79">
        <v>0.87505333333333324</v>
      </c>
      <c r="X112" s="79">
        <v>0.87407999999999997</v>
      </c>
      <c r="Y112" s="79">
        <v>0.87310666666666659</v>
      </c>
      <c r="Z112" s="79">
        <v>0.8721333333333332</v>
      </c>
      <c r="AA112" s="79">
        <v>0.87115999999999993</v>
      </c>
      <c r="AB112" s="79">
        <v>0.87018666666666655</v>
      </c>
      <c r="AC112" s="79">
        <v>0.86921333333333328</v>
      </c>
      <c r="AD112" s="79">
        <v>0.8682399999999999</v>
      </c>
      <c r="AE112" s="79">
        <v>0.86726666666666652</v>
      </c>
      <c r="AF112" s="79">
        <v>0.86629333333333325</v>
      </c>
      <c r="AG112" s="79">
        <v>0.86531999999999987</v>
      </c>
      <c r="AH112" s="79">
        <v>0.8643466666666666</v>
      </c>
      <c r="AI112" s="79">
        <v>0.86337333333333321</v>
      </c>
      <c r="AJ112" s="79">
        <v>0.86239999999999983</v>
      </c>
    </row>
    <row r="113" spans="1:36" s="71" customFormat="1">
      <c r="A113" s="99" t="s">
        <v>39</v>
      </c>
      <c r="B113" s="103" t="s">
        <v>34</v>
      </c>
      <c r="C113" s="99" t="s">
        <v>163</v>
      </c>
      <c r="D113" s="51">
        <f>ROUND(U113*' Demand-Supply Gap'!D$263,2)</f>
        <v>6.04</v>
      </c>
      <c r="E113" s="51">
        <f>ROUND(V113*' Demand-Supply Gap'!E$263,2)</f>
        <v>5.69</v>
      </c>
      <c r="F113" s="51">
        <f>ROUND(W113*' Demand-Supply Gap'!F$263,2)</f>
        <v>5.17</v>
      </c>
      <c r="G113" s="51">
        <f>ROUND(X113*' Demand-Supply Gap'!G$263,2)</f>
        <v>5.98</v>
      </c>
      <c r="H113" s="51">
        <f>ROUND(Y113*' Demand-Supply Gap'!H$263,2)</f>
        <v>6.22</v>
      </c>
      <c r="I113" s="51">
        <f>ROUND(Z113*' Demand-Supply Gap'!I$263,2)</f>
        <v>6.19</v>
      </c>
      <c r="J113" s="51">
        <f>ROUND(AA113*' Demand-Supply Gap'!J$263,2)</f>
        <v>6.57</v>
      </c>
      <c r="K113" s="51">
        <f>ROUND(AB113*' Demand-Supply Gap'!K$263,2)</f>
        <v>7</v>
      </c>
      <c r="L113" s="51">
        <f>ROUND(AC113*' Demand-Supply Gap'!L$263,2)</f>
        <v>7.39</v>
      </c>
      <c r="M113" s="51">
        <f>ROUND(AD113*' Demand-Supply Gap'!M$263,2)</f>
        <v>7.84</v>
      </c>
      <c r="N113" s="51">
        <f>ROUND(AE113*' Demand-Supply Gap'!N$263,2)</f>
        <v>8.3000000000000007</v>
      </c>
      <c r="O113" s="51">
        <f>ROUND(AF113*' Demand-Supply Gap'!O$263,2)</f>
        <v>8.67</v>
      </c>
      <c r="P113" s="51">
        <f>ROUND(AG113*' Demand-Supply Gap'!P$263,2)</f>
        <v>9.01</v>
      </c>
      <c r="Q113" s="51">
        <f>ROUND(AH113*' Demand-Supply Gap'!Q$263,2)</f>
        <v>9.33</v>
      </c>
      <c r="R113" s="51">
        <f>ROUND(AI113*' Demand-Supply Gap'!R$263,2)</f>
        <v>9.65</v>
      </c>
      <c r="S113" s="51">
        <f>ROUND(AJ113*' Demand-Supply Gap'!S$263,2)</f>
        <v>9.9700000000000006</v>
      </c>
      <c r="U113" s="79">
        <v>7.4699999999999975E-2</v>
      </c>
      <c r="V113" s="79">
        <v>7.5053333333333319E-2</v>
      </c>
      <c r="W113" s="79">
        <v>7.540666666666665E-2</v>
      </c>
      <c r="X113" s="79">
        <v>7.575999999999998E-2</v>
      </c>
      <c r="Y113" s="79">
        <v>7.6113333333333311E-2</v>
      </c>
      <c r="Z113" s="79">
        <v>7.6466666666666655E-2</v>
      </c>
      <c r="AA113" s="79">
        <v>7.6819999999999986E-2</v>
      </c>
      <c r="AB113" s="79">
        <v>7.7173333333333316E-2</v>
      </c>
      <c r="AC113" s="79">
        <v>7.7526666666666647E-2</v>
      </c>
      <c r="AD113" s="79">
        <v>7.7879999999999991E-2</v>
      </c>
      <c r="AE113" s="79">
        <v>7.8233333333333321E-2</v>
      </c>
      <c r="AF113" s="79">
        <v>7.8586666666666652E-2</v>
      </c>
      <c r="AG113" s="79">
        <v>7.8939999999999996E-2</v>
      </c>
      <c r="AH113" s="79">
        <v>7.9293333333333327E-2</v>
      </c>
      <c r="AI113" s="79">
        <v>7.9646666666666657E-2</v>
      </c>
      <c r="AJ113" s="79">
        <v>7.9999999999999988E-2</v>
      </c>
    </row>
    <row r="114" spans="1:36" s="71" customFormat="1">
      <c r="A114" s="99" t="s">
        <v>39</v>
      </c>
      <c r="B114" s="103" t="s">
        <v>34</v>
      </c>
      <c r="C114" s="99" t="s">
        <v>167</v>
      </c>
      <c r="D114" s="51">
        <f>ROUND(U114*' Demand-Supply Gap'!D$263,2)</f>
        <v>3.91</v>
      </c>
      <c r="E114" s="51">
        <f>ROUND(V114*' Demand-Supply Gap'!E$263,2)</f>
        <v>3.71</v>
      </c>
      <c r="F114" s="51">
        <f>ROUND(W114*' Demand-Supply Gap'!F$263,2)</f>
        <v>3.4</v>
      </c>
      <c r="G114" s="51">
        <f>ROUND(X114*' Demand-Supply Gap'!G$263,2)</f>
        <v>3.96</v>
      </c>
      <c r="H114" s="51">
        <f>ROUND(Y114*' Demand-Supply Gap'!H$263,2)</f>
        <v>4.1500000000000004</v>
      </c>
      <c r="I114" s="51">
        <f>ROUND(Z114*' Demand-Supply Gap'!I$263,2)</f>
        <v>4.16</v>
      </c>
      <c r="J114" s="51">
        <f>ROUND(AA114*' Demand-Supply Gap'!J$263,2)</f>
        <v>4.45</v>
      </c>
      <c r="K114" s="51">
        <f>ROUND(AB114*' Demand-Supply Gap'!K$263,2)</f>
        <v>4.7699999999999996</v>
      </c>
      <c r="L114" s="51">
        <f>ROUND(AC114*' Demand-Supply Gap'!L$263,2)</f>
        <v>5.08</v>
      </c>
      <c r="M114" s="51">
        <f>ROUND(AD114*' Demand-Supply Gap'!M$263,2)</f>
        <v>5.42</v>
      </c>
      <c r="N114" s="51">
        <f>ROUND(AE114*' Demand-Supply Gap'!N$263,2)</f>
        <v>5.78</v>
      </c>
      <c r="O114" s="51">
        <f>ROUND(AF114*' Demand-Supply Gap'!O$263,2)</f>
        <v>6.08</v>
      </c>
      <c r="P114" s="51">
        <f>ROUND(AG114*' Demand-Supply Gap'!P$263,2)</f>
        <v>6.36</v>
      </c>
      <c r="Q114" s="51">
        <f>ROUND(AH114*' Demand-Supply Gap'!Q$263,2)</f>
        <v>6.63</v>
      </c>
      <c r="R114" s="51">
        <f>ROUND(AI114*' Demand-Supply Gap'!R$263,2)</f>
        <v>6.9</v>
      </c>
      <c r="S114" s="51">
        <f>ROUND(AJ114*' Demand-Supply Gap'!S$263,2)</f>
        <v>7.18</v>
      </c>
      <c r="U114" s="87">
        <f>1-SUM(U112:U113)</f>
        <v>4.8300000000000121E-2</v>
      </c>
      <c r="V114" s="87">
        <f t="shared" ref="V114:AJ114" si="75">1-SUM(V112:V113)</f>
        <v>4.8920000000000075E-2</v>
      </c>
      <c r="W114" s="87">
        <f t="shared" si="75"/>
        <v>4.9540000000000139E-2</v>
      </c>
      <c r="X114" s="87">
        <f t="shared" si="75"/>
        <v>5.0160000000000093E-2</v>
      </c>
      <c r="Y114" s="87">
        <f t="shared" si="75"/>
        <v>5.0780000000000047E-2</v>
      </c>
      <c r="Z114" s="87">
        <f t="shared" si="75"/>
        <v>5.1400000000000112E-2</v>
      </c>
      <c r="AA114" s="87">
        <f t="shared" si="75"/>
        <v>5.2020000000000066E-2</v>
      </c>
      <c r="AB114" s="87">
        <f t="shared" si="75"/>
        <v>5.2640000000000131E-2</v>
      </c>
      <c r="AC114" s="87">
        <f t="shared" si="75"/>
        <v>5.3260000000000085E-2</v>
      </c>
      <c r="AD114" s="87">
        <f t="shared" si="75"/>
        <v>5.388000000000015E-2</v>
      </c>
      <c r="AE114" s="87">
        <f t="shared" si="75"/>
        <v>5.4500000000000215E-2</v>
      </c>
      <c r="AF114" s="87">
        <f t="shared" si="75"/>
        <v>5.5120000000000058E-2</v>
      </c>
      <c r="AG114" s="87">
        <f t="shared" si="75"/>
        <v>5.5740000000000123E-2</v>
      </c>
      <c r="AH114" s="87">
        <f t="shared" si="75"/>
        <v>5.6360000000000077E-2</v>
      </c>
      <c r="AI114" s="87">
        <f t="shared" si="75"/>
        <v>5.6980000000000142E-2</v>
      </c>
      <c r="AJ114" s="87">
        <f t="shared" si="75"/>
        <v>5.7600000000000207E-2</v>
      </c>
    </row>
    <row r="115" spans="1:36" s="71" customFormat="1">
      <c r="A115" s="99" t="s">
        <v>39</v>
      </c>
      <c r="B115" s="103" t="s">
        <v>34</v>
      </c>
      <c r="C115" s="99" t="s">
        <v>105</v>
      </c>
      <c r="D115" s="51">
        <f>ROUND(U115*' Demand-Supply Gap'!D$263,2)</f>
        <v>80.88</v>
      </c>
      <c r="E115" s="51">
        <f>ROUND(V115*' Demand-Supply Gap'!E$263,2)</f>
        <v>75.790000000000006</v>
      </c>
      <c r="F115" s="51">
        <f>ROUND(W115*' Demand-Supply Gap'!F$263,2)</f>
        <v>68.59</v>
      </c>
      <c r="G115" s="51">
        <f>ROUND(X115*' Demand-Supply Gap'!G$263,2)</f>
        <v>78.95</v>
      </c>
      <c r="H115" s="51">
        <f>ROUND(Y115*' Demand-Supply Gap'!H$263,2)</f>
        <v>81.72</v>
      </c>
      <c r="I115" s="51">
        <f>ROUND(Z115*' Demand-Supply Gap'!I$263,2)</f>
        <v>80.900000000000006</v>
      </c>
      <c r="J115" s="51">
        <f>ROUND(AA115*' Demand-Supply Gap'!J$263,2)</f>
        <v>85.49</v>
      </c>
      <c r="K115" s="51">
        <f>ROUND(AB115*' Demand-Supply Gap'!K$263,2)</f>
        <v>90.66</v>
      </c>
      <c r="L115" s="51">
        <f>ROUND(AC115*' Demand-Supply Gap'!L$263,2)</f>
        <v>95.37</v>
      </c>
      <c r="M115" s="51">
        <f>ROUND(AD115*' Demand-Supply Gap'!M$263,2)</f>
        <v>100.67</v>
      </c>
      <c r="N115" s="51">
        <f>ROUND(AE115*' Demand-Supply Gap'!N$263,2)</f>
        <v>106.12</v>
      </c>
      <c r="O115" s="51">
        <f>ROUND(AF115*' Demand-Supply Gap'!O$263,2)</f>
        <v>110.31</v>
      </c>
      <c r="P115" s="51">
        <f>ROUND(AG115*' Demand-Supply Gap'!P$263,2)</f>
        <v>114.1</v>
      </c>
      <c r="Q115" s="51">
        <f>ROUND(AH115*' Demand-Supply Gap'!Q$263,2)</f>
        <v>117.68</v>
      </c>
      <c r="R115" s="51">
        <f>ROUND(AI115*' Demand-Supply Gap'!R$263,2)</f>
        <v>121.16</v>
      </c>
      <c r="S115" s="51">
        <f>ROUND(AJ115*' Demand-Supply Gap'!S$263,2)</f>
        <v>124.65</v>
      </c>
      <c r="U115" s="87">
        <f>SUM(U112:U114)</f>
        <v>1</v>
      </c>
      <c r="V115" s="87">
        <f t="shared" ref="V115:AJ115" si="76">SUM(V112:V114)</f>
        <v>1</v>
      </c>
      <c r="W115" s="87">
        <f t="shared" si="76"/>
        <v>1</v>
      </c>
      <c r="X115" s="87">
        <f t="shared" si="76"/>
        <v>1</v>
      </c>
      <c r="Y115" s="87">
        <f t="shared" si="76"/>
        <v>1</v>
      </c>
      <c r="Z115" s="87">
        <f t="shared" si="76"/>
        <v>1</v>
      </c>
      <c r="AA115" s="87">
        <f t="shared" si="76"/>
        <v>1</v>
      </c>
      <c r="AB115" s="87">
        <f t="shared" si="76"/>
        <v>1</v>
      </c>
      <c r="AC115" s="87">
        <f t="shared" si="76"/>
        <v>1</v>
      </c>
      <c r="AD115" s="87">
        <f t="shared" si="76"/>
        <v>1</v>
      </c>
      <c r="AE115" s="87">
        <f t="shared" si="76"/>
        <v>1</v>
      </c>
      <c r="AF115" s="87">
        <f t="shared" si="76"/>
        <v>1</v>
      </c>
      <c r="AG115" s="87">
        <f t="shared" si="76"/>
        <v>1</v>
      </c>
      <c r="AH115" s="87">
        <f t="shared" si="76"/>
        <v>1</v>
      </c>
      <c r="AI115" s="87">
        <f t="shared" si="76"/>
        <v>1</v>
      </c>
      <c r="AJ115" s="87">
        <f t="shared" si="76"/>
        <v>1</v>
      </c>
    </row>
    <row r="116" spans="1:36" s="71" customFormat="1">
      <c r="A116" s="99" t="s">
        <v>39</v>
      </c>
      <c r="B116" s="103" t="s">
        <v>207</v>
      </c>
      <c r="C116" s="99" t="s">
        <v>356</v>
      </c>
      <c r="D116" s="51">
        <f>ROUND(U116*' Demand-Supply Gap'!D$272,2)</f>
        <v>32.049999999999997</v>
      </c>
      <c r="E116" s="51">
        <f>ROUND(V116*' Demand-Supply Gap'!E$272,2)</f>
        <v>32.950000000000003</v>
      </c>
      <c r="F116" s="51">
        <f>ROUND(W116*' Demand-Supply Gap'!F$272,2)</f>
        <v>30.76</v>
      </c>
      <c r="G116" s="51">
        <f>ROUND(X116*' Demand-Supply Gap'!G$272,2)</f>
        <v>27.65</v>
      </c>
      <c r="H116" s="51">
        <f>ROUND(Y116*' Demand-Supply Gap'!H$272,2)</f>
        <v>36.450000000000003</v>
      </c>
      <c r="I116" s="51">
        <f>ROUND(Z116*' Demand-Supply Gap'!I$272,2)</f>
        <v>37.61</v>
      </c>
      <c r="J116" s="51">
        <f>ROUND(AA116*' Demand-Supply Gap'!J$272,2)</f>
        <v>38.909999999999997</v>
      </c>
      <c r="K116" s="51">
        <f>ROUND(AB116*' Demand-Supply Gap'!K$272,2)</f>
        <v>40.4</v>
      </c>
      <c r="L116" s="51">
        <f>ROUND(AC116*' Demand-Supply Gap'!L$272,2)</f>
        <v>42.43</v>
      </c>
      <c r="M116" s="51">
        <f>ROUND(AD116*' Demand-Supply Gap'!M$272,2)</f>
        <v>44.62</v>
      </c>
      <c r="N116" s="51">
        <f>ROUND(AE116*' Demand-Supply Gap'!N$272,2)</f>
        <v>47.08</v>
      </c>
      <c r="O116" s="51">
        <f>ROUND(AF116*' Demand-Supply Gap'!O$272,2)</f>
        <v>49.75</v>
      </c>
      <c r="P116" s="51">
        <f>ROUND(AG116*' Demand-Supply Gap'!P$272,2)</f>
        <v>51.92</v>
      </c>
      <c r="Q116" s="51">
        <f>ROUND(AH116*' Demand-Supply Gap'!Q$272,2)</f>
        <v>55.98</v>
      </c>
      <c r="R116" s="51">
        <f>ROUND(AI116*' Demand-Supply Gap'!R$272,2)</f>
        <v>59.54</v>
      </c>
      <c r="S116" s="51">
        <f>ROUND(AJ116*' Demand-Supply Gap'!S$272,2)</f>
        <v>63.38</v>
      </c>
      <c r="U116" s="79">
        <v>0.48280000000000006</v>
      </c>
      <c r="V116" s="79">
        <v>0.48109999999999992</v>
      </c>
      <c r="W116" s="79">
        <v>0.47949999999999998</v>
      </c>
      <c r="X116" s="79">
        <v>0.47889999999999994</v>
      </c>
      <c r="Y116" s="79">
        <v>0.47810000000000002</v>
      </c>
      <c r="Z116" s="79">
        <v>0.47699999999999992</v>
      </c>
      <c r="AA116" s="79">
        <v>0.47539999999999999</v>
      </c>
      <c r="AB116" s="79">
        <v>0.47410000000000002</v>
      </c>
      <c r="AC116" s="79">
        <v>0.47339999999999999</v>
      </c>
      <c r="AD116" s="79">
        <v>0.47249999999999998</v>
      </c>
      <c r="AE116" s="79">
        <v>0.47179999999999994</v>
      </c>
      <c r="AF116" s="79">
        <v>0.47120000000000001</v>
      </c>
      <c r="AG116" s="79">
        <v>0.46339999999999998</v>
      </c>
      <c r="AH116" s="79">
        <v>0.46989999999999993</v>
      </c>
      <c r="AI116" s="79">
        <v>0.46889999999999993</v>
      </c>
      <c r="AJ116" s="79">
        <v>0.46759999999999996</v>
      </c>
    </row>
    <row r="117" spans="1:36" s="71" customFormat="1">
      <c r="A117" s="99" t="s">
        <v>39</v>
      </c>
      <c r="B117" s="103" t="s">
        <v>207</v>
      </c>
      <c r="C117" s="99" t="s">
        <v>357</v>
      </c>
      <c r="D117" s="51">
        <f>ROUND(U117*' Demand-Supply Gap'!D$272,2)</f>
        <v>4.75</v>
      </c>
      <c r="E117" s="51">
        <f>ROUND(V117*' Demand-Supply Gap'!E$272,2)</f>
        <v>4.88</v>
      </c>
      <c r="F117" s="51">
        <f>ROUND(W117*' Demand-Supply Gap'!F$272,2)</f>
        <v>4.53</v>
      </c>
      <c r="G117" s="51">
        <f>ROUND(X117*' Demand-Supply Gap'!G$272,2)</f>
        <v>4.0599999999999996</v>
      </c>
      <c r="H117" s="51">
        <f>ROUND(Y117*' Demand-Supply Gap'!H$272,2)</f>
        <v>5.33</v>
      </c>
      <c r="I117" s="51">
        <f>ROUND(Z117*' Demand-Supply Gap'!I$272,2)</f>
        <v>5.47</v>
      </c>
      <c r="J117" s="51">
        <f>ROUND(AA117*' Demand-Supply Gap'!J$272,2)</f>
        <v>5.65</v>
      </c>
      <c r="K117" s="51">
        <f>ROUND(AB117*' Demand-Supply Gap'!K$272,2)</f>
        <v>5.73</v>
      </c>
      <c r="L117" s="51">
        <f>ROUND(AC117*' Demand-Supply Gap'!L$272,2)</f>
        <v>5.86</v>
      </c>
      <c r="M117" s="51">
        <f>ROUND(AD117*' Demand-Supply Gap'!M$272,2)</f>
        <v>6.09</v>
      </c>
      <c r="N117" s="51">
        <f>ROUND(AE117*' Demand-Supply Gap'!N$272,2)</f>
        <v>6.37</v>
      </c>
      <c r="O117" s="51">
        <f>ROUND(AF117*' Demand-Supply Gap'!O$272,2)</f>
        <v>6.65</v>
      </c>
      <c r="P117" s="51">
        <f>ROUND(AG117*' Demand-Supply Gap'!P$272,2)</f>
        <v>6.98</v>
      </c>
      <c r="Q117" s="51">
        <f>ROUND(AH117*' Demand-Supply Gap'!Q$272,2)</f>
        <v>7.35</v>
      </c>
      <c r="R117" s="51">
        <f>ROUND(AI117*' Demand-Supply Gap'!R$272,2)</f>
        <v>7.78</v>
      </c>
      <c r="S117" s="51">
        <f>ROUND(AJ117*' Demand-Supply Gap'!S$272,2)</f>
        <v>8.1999999999999993</v>
      </c>
      <c r="U117" s="79">
        <v>7.1600000000000011E-2</v>
      </c>
      <c r="V117" s="79">
        <v>7.1199999999999999E-2</v>
      </c>
      <c r="W117" s="79">
        <v>7.0699999999999999E-2</v>
      </c>
      <c r="X117" s="79">
        <v>7.0300000000000001E-2</v>
      </c>
      <c r="Y117" s="79">
        <v>6.986666666666666E-2</v>
      </c>
      <c r="Z117" s="79">
        <v>6.9400000000000003E-2</v>
      </c>
      <c r="AA117" s="79">
        <v>6.8999999999999992E-2</v>
      </c>
      <c r="AB117" s="79">
        <v>6.7199999999999996E-2</v>
      </c>
      <c r="AC117" s="79">
        <v>6.54E-2</v>
      </c>
      <c r="AD117" s="79">
        <v>6.4500000000000002E-2</v>
      </c>
      <c r="AE117" s="79">
        <v>6.3799999999999996E-2</v>
      </c>
      <c r="AF117" s="79">
        <v>6.3E-2</v>
      </c>
      <c r="AG117" s="79">
        <v>6.2299999999999994E-2</v>
      </c>
      <c r="AH117" s="79">
        <v>6.1700000000000005E-2</v>
      </c>
      <c r="AI117" s="79">
        <v>6.1300000000000007E-2</v>
      </c>
      <c r="AJ117" s="79">
        <v>6.0499999999999998E-2</v>
      </c>
    </row>
    <row r="118" spans="1:36" s="71" customFormat="1">
      <c r="A118" s="99" t="s">
        <v>39</v>
      </c>
      <c r="B118" s="103" t="s">
        <v>207</v>
      </c>
      <c r="C118" s="99" t="s">
        <v>358</v>
      </c>
      <c r="D118" s="51">
        <f>ROUND(U118*' Demand-Supply Gap'!D$272,2)</f>
        <v>8.76</v>
      </c>
      <c r="E118" s="51">
        <f>ROUND(V118*' Demand-Supply Gap'!E$272,2)</f>
        <v>9.1199999999999992</v>
      </c>
      <c r="F118" s="51">
        <f>ROUND(W118*' Demand-Supply Gap'!F$272,2)</f>
        <v>8.59</v>
      </c>
      <c r="G118" s="51">
        <f>ROUND(X118*' Demand-Supply Gap'!G$272,2)</f>
        <v>7.78</v>
      </c>
      <c r="H118" s="51">
        <f>ROUND(Y118*' Demand-Supply Gap'!H$272,2)</f>
        <v>10.32</v>
      </c>
      <c r="I118" s="51">
        <f>ROUND(Z118*' Demand-Supply Gap'!I$272,2)</f>
        <v>10.74</v>
      </c>
      <c r="J118" s="51">
        <f>ROUND(AA118*' Demand-Supply Gap'!J$272,2)</f>
        <v>11.27</v>
      </c>
      <c r="K118" s="51">
        <f>ROUND(AB118*' Demand-Supply Gap'!K$272,2)</f>
        <v>11.79</v>
      </c>
      <c r="L118" s="51">
        <f>ROUND(AC118*' Demand-Supply Gap'!L$272,2)</f>
        <v>12.47</v>
      </c>
      <c r="M118" s="51">
        <f>ROUND(AD118*' Demand-Supply Gap'!M$272,2)</f>
        <v>13.1</v>
      </c>
      <c r="N118" s="51">
        <f>ROUND(AE118*' Demand-Supply Gap'!N$272,2)</f>
        <v>13.89</v>
      </c>
      <c r="O118" s="51">
        <f>ROUND(AF118*' Demand-Supply Gap'!O$272,2)</f>
        <v>14.75</v>
      </c>
      <c r="P118" s="51">
        <f>ROUND(AG118*' Demand-Supply Gap'!P$272,2)</f>
        <v>15.73</v>
      </c>
      <c r="Q118" s="51">
        <f>ROUND(AH118*' Demand-Supply Gap'!Q$272,2)</f>
        <v>16.829999999999998</v>
      </c>
      <c r="R118" s="51">
        <f>ROUND(AI118*' Demand-Supply Gap'!R$272,2)</f>
        <v>18.03</v>
      </c>
      <c r="S118" s="51">
        <f>ROUND(AJ118*' Demand-Supply Gap'!S$272,2)</f>
        <v>19.34</v>
      </c>
      <c r="T118" s="207">
        <v>2E-3</v>
      </c>
      <c r="U118" s="79">
        <v>0.13189999999999996</v>
      </c>
      <c r="V118" s="79">
        <v>0.13320000000000001</v>
      </c>
      <c r="W118" s="79">
        <v>0.13389999999999999</v>
      </c>
      <c r="X118" s="79">
        <v>0.13469999999999999</v>
      </c>
      <c r="Y118" s="79">
        <v>0.13539999999999999</v>
      </c>
      <c r="Z118" s="79">
        <v>0.13619999999999999</v>
      </c>
      <c r="AA118" s="79">
        <v>0.13769999999999999</v>
      </c>
      <c r="AB118" s="79">
        <v>0.1384</v>
      </c>
      <c r="AC118" s="79">
        <v>0.1391</v>
      </c>
      <c r="AD118" s="79">
        <v>0.13876666666666659</v>
      </c>
      <c r="AE118" s="79">
        <v>0.13919999999999999</v>
      </c>
      <c r="AF118" s="79">
        <v>0.13969999999999999</v>
      </c>
      <c r="AG118" s="79">
        <v>0.1404</v>
      </c>
      <c r="AH118" s="79">
        <v>0.14130000000000001</v>
      </c>
      <c r="AI118" s="79">
        <v>0.14199999999999999</v>
      </c>
      <c r="AJ118" s="79">
        <v>0.14269999999999999</v>
      </c>
    </row>
    <row r="119" spans="1:36" s="71" customFormat="1">
      <c r="A119" s="99" t="s">
        <v>39</v>
      </c>
      <c r="B119" s="103" t="s">
        <v>207</v>
      </c>
      <c r="C119" s="99" t="s">
        <v>359</v>
      </c>
      <c r="D119" s="51">
        <f>ROUND(U119*' Demand-Supply Gap'!D$272,2)</f>
        <v>3.25</v>
      </c>
      <c r="E119" s="51">
        <f>ROUND(V119*' Demand-Supply Gap'!E$272,2)</f>
        <v>3.37</v>
      </c>
      <c r="F119" s="51">
        <f>ROUND(W119*' Demand-Supply Gap'!F$272,2)</f>
        <v>3.18</v>
      </c>
      <c r="G119" s="51">
        <f>ROUND(X119*' Demand-Supply Gap'!G$272,2)</f>
        <v>2.88</v>
      </c>
      <c r="H119" s="51">
        <f>ROUND(Y119*' Demand-Supply Gap'!H$272,2)</f>
        <v>3.85</v>
      </c>
      <c r="I119" s="51">
        <f>ROUND(Z119*' Demand-Supply Gap'!I$272,2)</f>
        <v>4.01</v>
      </c>
      <c r="J119" s="51">
        <f>ROUND(AA119*' Demand-Supply Gap'!J$272,2)</f>
        <v>4.1900000000000004</v>
      </c>
      <c r="K119" s="51">
        <f>ROUND(AB119*' Demand-Supply Gap'!K$272,2)</f>
        <v>4.4000000000000004</v>
      </c>
      <c r="L119" s="51">
        <f>ROUND(AC119*' Demand-Supply Gap'!L$272,2)</f>
        <v>4.68</v>
      </c>
      <c r="M119" s="51">
        <f>ROUND(AD119*' Demand-Supply Gap'!M$272,2)</f>
        <v>4.99</v>
      </c>
      <c r="N119" s="51">
        <f>ROUND(AE119*' Demand-Supply Gap'!N$272,2)</f>
        <v>5.31</v>
      </c>
      <c r="O119" s="51">
        <f>ROUND(AF119*' Demand-Supply Gap'!O$272,2)</f>
        <v>5.67</v>
      </c>
      <c r="P119" s="51">
        <f>ROUND(AG119*' Demand-Supply Gap'!P$272,2)</f>
        <v>6.11</v>
      </c>
      <c r="Q119" s="51">
        <f>ROUND(AH119*' Demand-Supply Gap'!Q$272,2)</f>
        <v>6.54</v>
      </c>
      <c r="R119" s="51">
        <f>ROUND(AI119*' Demand-Supply Gap'!R$272,2)</f>
        <v>7.03</v>
      </c>
      <c r="S119" s="51">
        <f>ROUND(AJ119*' Demand-Supply Gap'!S$272,2)</f>
        <v>7.62</v>
      </c>
      <c r="U119" s="90">
        <v>4.8999999999999995E-2</v>
      </c>
      <c r="V119" s="90">
        <v>4.9200000000000001E-2</v>
      </c>
      <c r="W119" s="90">
        <v>4.9499999999999995E-2</v>
      </c>
      <c r="X119" s="90">
        <v>4.99E-2</v>
      </c>
      <c r="Y119" s="90">
        <v>5.0499999999999996E-2</v>
      </c>
      <c r="Z119" s="90">
        <v>5.0900000000000001E-2</v>
      </c>
      <c r="AA119" s="90">
        <v>5.1199999999999996E-2</v>
      </c>
      <c r="AB119" s="90">
        <v>5.16E-2</v>
      </c>
      <c r="AC119" s="90">
        <v>5.2199999999999996E-2</v>
      </c>
      <c r="AD119" s="90">
        <v>5.28E-2</v>
      </c>
      <c r="AE119" s="90">
        <v>5.3199999999999997E-2</v>
      </c>
      <c r="AF119" s="90">
        <v>5.3699999999999998E-2</v>
      </c>
      <c r="AG119" s="90">
        <v>5.45E-2</v>
      </c>
      <c r="AH119" s="90">
        <v>5.4899999999999997E-2</v>
      </c>
      <c r="AI119" s="90">
        <v>5.5399999999999998E-2</v>
      </c>
      <c r="AJ119" s="90">
        <v>5.62E-2</v>
      </c>
    </row>
    <row r="120" spans="1:36" s="71" customFormat="1">
      <c r="A120" s="99" t="s">
        <v>39</v>
      </c>
      <c r="B120" s="103" t="s">
        <v>207</v>
      </c>
      <c r="C120" s="99" t="s">
        <v>360</v>
      </c>
      <c r="D120" s="51">
        <f>ROUND(U120*' Demand-Supply Gap'!D$272,2)</f>
        <v>5.81</v>
      </c>
      <c r="E120" s="51">
        <f>ROUND(V120*' Demand-Supply Gap'!E$272,2)</f>
        <v>5.95</v>
      </c>
      <c r="F120" s="51">
        <f>ROUND(W120*' Demand-Supply Gap'!F$272,2)</f>
        <v>5.54</v>
      </c>
      <c r="G120" s="51">
        <f>ROUND(X120*' Demand-Supply Gap'!G$272,2)</f>
        <v>4.9400000000000004</v>
      </c>
      <c r="H120" s="51">
        <f>ROUND(Y120*' Demand-Supply Gap'!H$272,2)</f>
        <v>6.46</v>
      </c>
      <c r="I120" s="51">
        <f>ROUND(Z120*' Demand-Supply Gap'!I$272,2)</f>
        <v>6.65</v>
      </c>
      <c r="J120" s="51">
        <f>ROUND(AA120*' Demand-Supply Gap'!J$272,2)</f>
        <v>6.84</v>
      </c>
      <c r="K120" s="51">
        <f>ROUND(AB120*' Demand-Supply Gap'!K$272,2)</f>
        <v>7.04</v>
      </c>
      <c r="L120" s="51">
        <f>ROUND(AC120*' Demand-Supply Gap'!L$272,2)</f>
        <v>7.33</v>
      </c>
      <c r="M120" s="51">
        <f>ROUND(AD120*' Demand-Supply Gap'!M$272,2)</f>
        <v>7.65</v>
      </c>
      <c r="N120" s="51">
        <f>ROUND(AE120*' Demand-Supply Gap'!N$272,2)</f>
        <v>8.01</v>
      </c>
      <c r="O120" s="51">
        <f>ROUND(AF120*' Demand-Supply Gap'!O$272,2)</f>
        <v>8.42</v>
      </c>
      <c r="P120" s="51">
        <f>ROUND(AG120*' Demand-Supply Gap'!P$272,2)</f>
        <v>8.8699999999999992</v>
      </c>
      <c r="Q120" s="51">
        <f>ROUND(AH120*' Demand-Supply Gap'!Q$272,2)</f>
        <v>9.3800000000000008</v>
      </c>
      <c r="R120" s="51">
        <f>ROUND(AI120*' Demand-Supply Gap'!R$272,2)</f>
        <v>9.9</v>
      </c>
      <c r="S120" s="51">
        <f>ROUND(AJ120*' Demand-Supply Gap'!S$272,2)</f>
        <v>10.46</v>
      </c>
      <c r="U120" s="79">
        <v>8.7500000000000008E-2</v>
      </c>
      <c r="V120" s="79">
        <v>8.6800000000000002E-2</v>
      </c>
      <c r="W120" s="79">
        <v>8.6300000000000002E-2</v>
      </c>
      <c r="X120" s="79">
        <v>8.5500000000000007E-2</v>
      </c>
      <c r="Y120" s="79">
        <v>8.48E-2</v>
      </c>
      <c r="Z120" s="79">
        <v>8.43E-2</v>
      </c>
      <c r="AA120" s="79">
        <v>8.3600000000000008E-2</v>
      </c>
      <c r="AB120" s="79">
        <v>8.2600000000000007E-2</v>
      </c>
      <c r="AC120" s="79">
        <v>8.1799999999999998E-2</v>
      </c>
      <c r="AD120" s="79">
        <v>8.1000000000000003E-2</v>
      </c>
      <c r="AE120" s="79">
        <v>8.030000000000001E-2</v>
      </c>
      <c r="AF120" s="79">
        <v>7.9700000000000007E-2</v>
      </c>
      <c r="AG120" s="79">
        <v>7.9200000000000007E-2</v>
      </c>
      <c r="AH120" s="79">
        <v>7.8700000000000006E-2</v>
      </c>
      <c r="AI120" s="79">
        <v>7.8E-2</v>
      </c>
      <c r="AJ120" s="79">
        <v>7.7200000000000005E-2</v>
      </c>
    </row>
    <row r="121" spans="1:36" s="71" customFormat="1">
      <c r="A121" s="99" t="s">
        <v>39</v>
      </c>
      <c r="B121" s="103" t="s">
        <v>207</v>
      </c>
      <c r="C121" s="99" t="s">
        <v>361</v>
      </c>
      <c r="D121" s="51">
        <f>ROUND(U121*' Demand-Supply Gap'!D$272,2)</f>
        <v>7.46</v>
      </c>
      <c r="E121" s="51">
        <f>ROUND(V121*' Demand-Supply Gap'!E$272,2)</f>
        <v>7.77</v>
      </c>
      <c r="F121" s="51">
        <f>ROUND(W121*' Demand-Supply Gap'!F$272,2)</f>
        <v>7.33</v>
      </c>
      <c r="G121" s="51">
        <f>ROUND(X121*' Demand-Supply Gap'!G$272,2)</f>
        <v>6.64</v>
      </c>
      <c r="H121" s="51">
        <f>ROUND(Y121*' Demand-Supply Gap'!H$272,2)</f>
        <v>8.82</v>
      </c>
      <c r="I121" s="51">
        <f>ROUND(Z121*' Demand-Supply Gap'!I$272,2)</f>
        <v>9.18</v>
      </c>
      <c r="J121" s="51">
        <f>ROUND(AA121*' Demand-Supply Gap'!J$272,2)</f>
        <v>9.58</v>
      </c>
      <c r="K121" s="51">
        <f>ROUND(AB121*' Demand-Supply Gap'!K$272,2)</f>
        <v>10.029999999999999</v>
      </c>
      <c r="L121" s="51">
        <f>ROUND(AC121*' Demand-Supply Gap'!L$272,2)</f>
        <v>10.59</v>
      </c>
      <c r="M121" s="51">
        <f>ROUND(AD121*' Demand-Supply Gap'!M$272,2)</f>
        <v>11.21</v>
      </c>
      <c r="N121" s="51">
        <f>ROUND(AE121*' Demand-Supply Gap'!N$272,2)</f>
        <v>11.89</v>
      </c>
      <c r="O121" s="51">
        <f>ROUND(AF121*' Demand-Supply Gap'!O$272,2)</f>
        <v>12.67</v>
      </c>
      <c r="P121" s="51">
        <f>ROUND(AG121*' Demand-Supply Gap'!P$272,2)</f>
        <v>13.51</v>
      </c>
      <c r="Q121" s="51">
        <f>ROUND(AH121*' Demand-Supply Gap'!Q$272,2)</f>
        <v>14.44</v>
      </c>
      <c r="R121" s="51">
        <f>ROUND(AI121*' Demand-Supply Gap'!R$272,2)</f>
        <v>15.47</v>
      </c>
      <c r="S121" s="51">
        <f>ROUND(AJ121*' Demand-Supply Gap'!S$272,2)</f>
        <v>16.600000000000001</v>
      </c>
      <c r="U121" s="79">
        <v>0.11230000000000001</v>
      </c>
      <c r="V121" s="79">
        <v>0.1135</v>
      </c>
      <c r="W121" s="79">
        <v>0.1142</v>
      </c>
      <c r="X121" s="79">
        <v>0.115</v>
      </c>
      <c r="Y121" s="79">
        <v>0.1157</v>
      </c>
      <c r="Z121" s="79">
        <v>0.1164</v>
      </c>
      <c r="AA121" s="79">
        <v>0.11700000000000001</v>
      </c>
      <c r="AB121" s="79">
        <v>0.11768888888888887</v>
      </c>
      <c r="AC121" s="79">
        <v>0.1181</v>
      </c>
      <c r="AD121" s="79">
        <v>0.1187</v>
      </c>
      <c r="AE121" s="79">
        <v>0.1192</v>
      </c>
      <c r="AF121" s="79">
        <v>0.12</v>
      </c>
      <c r="AG121" s="79">
        <v>0.1206</v>
      </c>
      <c r="AH121" s="79">
        <v>0.1212</v>
      </c>
      <c r="AI121" s="79">
        <v>0.12180000000000001</v>
      </c>
      <c r="AJ121" s="79">
        <v>0.1225</v>
      </c>
    </row>
    <row r="122" spans="1:36" s="71" customFormat="1" ht="15">
      <c r="A122" s="99" t="s">
        <v>39</v>
      </c>
      <c r="B122" s="103" t="s">
        <v>207</v>
      </c>
      <c r="C122" s="99" t="s">
        <v>362</v>
      </c>
      <c r="D122" s="51">
        <f>ROUND(U122*' Demand-Supply Gap'!D$272,2)</f>
        <v>5.26</v>
      </c>
      <c r="E122" s="51">
        <f>ROUND(V122*' Demand-Supply Gap'!E$272,2)</f>
        <v>5.44</v>
      </c>
      <c r="F122" s="51">
        <f>ROUND(W122*' Demand-Supply Gap'!F$272,2)</f>
        <v>5.15</v>
      </c>
      <c r="G122" s="51">
        <f>ROUND(X122*' Demand-Supply Gap'!G$272,2)</f>
        <v>4.62</v>
      </c>
      <c r="H122" s="51">
        <f>ROUND(Y122*' Demand-Supply Gap'!H$272,2)</f>
        <v>6.1</v>
      </c>
      <c r="I122" s="51">
        <f>ROUND(Z122*' Demand-Supply Gap'!I$272,2)</f>
        <v>6.32</v>
      </c>
      <c r="J122" s="51">
        <f>ROUND(AA122*' Demand-Supply Gap'!J$272,2)</f>
        <v>6.59</v>
      </c>
      <c r="K122" s="51">
        <f>ROUND(AB122*' Demand-Supply Gap'!K$272,2)</f>
        <v>7.06</v>
      </c>
      <c r="L122" s="51">
        <f>ROUND(AC122*' Demand-Supply Gap'!L$272,2)</f>
        <v>7.57</v>
      </c>
      <c r="M122" s="51">
        <f>ROUND(AD122*' Demand-Supply Gap'!M$272,2)</f>
        <v>8.1300000000000008</v>
      </c>
      <c r="N122" s="51">
        <f>ROUND(AE122*' Demand-Supply Gap'!N$272,2)</f>
        <v>8.67</v>
      </c>
      <c r="O122" s="51">
        <f>ROUND(AF122*' Demand-Supply Gap'!O$272,2)</f>
        <v>9.1999999999999993</v>
      </c>
      <c r="P122" s="51">
        <f>ROUND(AG122*' Demand-Supply Gap'!P$272,2)</f>
        <v>10.53</v>
      </c>
      <c r="Q122" s="51">
        <f>ROUND(AH122*' Demand-Supply Gap'!Q$272,2)</f>
        <v>10.33</v>
      </c>
      <c r="R122" s="51">
        <f>ROUND(AI122*' Demand-Supply Gap'!R$272,2)</f>
        <v>11.05</v>
      </c>
      <c r="S122" s="51">
        <f>ROUND(AJ122*' Demand-Supply Gap'!S$272,2)</f>
        <v>11.89</v>
      </c>
      <c r="U122" s="208">
        <v>7.9299999999999995E-2</v>
      </c>
      <c r="V122" s="208">
        <v>7.9399999999999998E-2</v>
      </c>
      <c r="W122" s="208">
        <v>8.0299999999999996E-2</v>
      </c>
      <c r="X122" s="208">
        <v>8.0100000000000005E-2</v>
      </c>
      <c r="Y122" s="208">
        <v>0.08</v>
      </c>
      <c r="Z122" s="208">
        <v>8.0199999999999994E-2</v>
      </c>
      <c r="AA122" s="208">
        <v>8.0500000000000002E-2</v>
      </c>
      <c r="AB122" s="208">
        <v>8.2799999999999999E-2</v>
      </c>
      <c r="AC122" s="208">
        <v>8.4400000000000003E-2</v>
      </c>
      <c r="AD122" s="208">
        <v>8.6099999999999996E-2</v>
      </c>
      <c r="AE122" s="208">
        <v>8.6900000000000005E-2</v>
      </c>
      <c r="AF122" s="208">
        <v>8.7099999999999997E-2</v>
      </c>
      <c r="AG122" s="208">
        <v>9.4E-2</v>
      </c>
      <c r="AH122" s="208">
        <v>8.6699999999999999E-2</v>
      </c>
      <c r="AI122" s="208">
        <v>8.6999999999999994E-2</v>
      </c>
      <c r="AJ122" s="208">
        <v>8.77E-2</v>
      </c>
    </row>
    <row r="123" spans="1:36" s="71" customFormat="1">
      <c r="A123" s="99" t="s">
        <v>39</v>
      </c>
      <c r="B123" s="103" t="s">
        <v>207</v>
      </c>
      <c r="C123" s="99" t="s">
        <v>105</v>
      </c>
      <c r="D123" s="51">
        <f>ROUND(U123*' Demand-Supply Gap'!D$272,2)</f>
        <v>67.349999999999994</v>
      </c>
      <c r="E123" s="51">
        <f>ROUND(V123*' Demand-Supply Gap'!E$272,2)</f>
        <v>69.48</v>
      </c>
      <c r="F123" s="51">
        <f>ROUND(W123*' Demand-Supply Gap'!F$272,2)</f>
        <v>65.069999999999993</v>
      </c>
      <c r="G123" s="51">
        <f>ROUND(X123*' Demand-Supply Gap'!G$272,2)</f>
        <v>58.56</v>
      </c>
      <c r="H123" s="51">
        <f>ROUND(Y123*' Demand-Supply Gap'!H$272,2)</f>
        <v>77.33</v>
      </c>
      <c r="I123" s="51">
        <f>ROUND(Z123*' Demand-Supply Gap'!I$272,2)</f>
        <v>79.98</v>
      </c>
      <c r="J123" s="51">
        <f>ROUND(AA123*' Demand-Supply Gap'!J$272,2)</f>
        <v>83.03</v>
      </c>
      <c r="K123" s="51">
        <f>ROUND(AB123*' Demand-Supply Gap'!K$272,2)</f>
        <v>86.43</v>
      </c>
      <c r="L123" s="51">
        <f>ROUND(AC123*' Demand-Supply Gap'!L$272,2)</f>
        <v>90.93</v>
      </c>
      <c r="M123" s="51">
        <f>ROUND(AD123*' Demand-Supply Gap'!M$272,2)</f>
        <v>95.79</v>
      </c>
      <c r="N123" s="51">
        <f>ROUND(AE123*' Demand-Supply Gap'!N$272,2)</f>
        <v>101.23</v>
      </c>
      <c r="O123" s="51">
        <f>ROUND(AF123*' Demand-Supply Gap'!O$272,2)</f>
        <v>107.11</v>
      </c>
      <c r="P123" s="51">
        <f>ROUND(AG123*' Demand-Supply Gap'!P$272,2)</f>
        <v>113.65</v>
      </c>
      <c r="Q123" s="51">
        <f>ROUND(AH123*' Demand-Supply Gap'!Q$272,2)</f>
        <v>120.86</v>
      </c>
      <c r="R123" s="51">
        <f>ROUND(AI123*' Demand-Supply Gap'!R$272,2)</f>
        <v>128.81</v>
      </c>
      <c r="S123" s="51">
        <f>ROUND(AJ123*' Demand-Supply Gap'!S$272,2)</f>
        <v>137.49</v>
      </c>
      <c r="U123" s="87">
        <f>SUM(U116:U122)</f>
        <v>1.0144000000000002</v>
      </c>
      <c r="V123" s="87">
        <f t="shared" ref="V123:AJ123" si="77">SUM(V116:V122)</f>
        <v>1.0144</v>
      </c>
      <c r="W123" s="87">
        <f t="shared" si="77"/>
        <v>1.0144</v>
      </c>
      <c r="X123" s="87">
        <f t="shared" si="77"/>
        <v>1.0144</v>
      </c>
      <c r="Y123" s="87">
        <f t="shared" si="77"/>
        <v>1.0143666666666666</v>
      </c>
      <c r="Z123" s="87">
        <f t="shared" si="77"/>
        <v>1.0144</v>
      </c>
      <c r="AA123" s="87">
        <f t="shared" si="77"/>
        <v>1.0144</v>
      </c>
      <c r="AB123" s="87">
        <f t="shared" si="77"/>
        <v>1.0143888888888888</v>
      </c>
      <c r="AC123" s="87">
        <f t="shared" si="77"/>
        <v>1.0144</v>
      </c>
      <c r="AD123" s="87">
        <f t="shared" si="77"/>
        <v>1.0143666666666664</v>
      </c>
      <c r="AE123" s="87">
        <f t="shared" si="77"/>
        <v>1.0144</v>
      </c>
      <c r="AF123" s="87">
        <f t="shared" si="77"/>
        <v>1.0144</v>
      </c>
      <c r="AG123" s="87">
        <f t="shared" si="77"/>
        <v>1.0144</v>
      </c>
      <c r="AH123" s="87">
        <f t="shared" si="77"/>
        <v>1.0143999999999997</v>
      </c>
      <c r="AI123" s="87">
        <f t="shared" si="77"/>
        <v>1.0144</v>
      </c>
      <c r="AJ123" s="87">
        <f t="shared" si="77"/>
        <v>1.0144000000000002</v>
      </c>
    </row>
    <row r="124" spans="1:36">
      <c r="B124" s="102"/>
      <c r="C124" s="102"/>
    </row>
    <row r="125" spans="1:36">
      <c r="B125" s="102"/>
      <c r="C125" s="102"/>
    </row>
    <row r="126" spans="1:36">
      <c r="B126" s="102"/>
      <c r="C126" s="102"/>
      <c r="D126" s="131">
        <v>2015</v>
      </c>
      <c r="E126" s="41">
        <v>2016</v>
      </c>
      <c r="F126" s="42">
        <v>2017</v>
      </c>
      <c r="G126" s="42">
        <v>2018</v>
      </c>
      <c r="H126" s="42" t="s">
        <v>11</v>
      </c>
      <c r="I126" s="42" t="s">
        <v>1</v>
      </c>
      <c r="J126" s="42" t="s">
        <v>2</v>
      </c>
      <c r="K126" s="42" t="s">
        <v>3</v>
      </c>
      <c r="L126" s="42" t="s">
        <v>4</v>
      </c>
      <c r="M126" s="42" t="s">
        <v>5</v>
      </c>
      <c r="N126" s="42" t="s">
        <v>6</v>
      </c>
      <c r="O126" s="42" t="s">
        <v>7</v>
      </c>
      <c r="P126" s="42" t="s">
        <v>8</v>
      </c>
      <c r="Q126" s="42" t="s">
        <v>9</v>
      </c>
      <c r="R126" s="50" t="s">
        <v>10</v>
      </c>
      <c r="S126" s="43" t="s">
        <v>16</v>
      </c>
    </row>
    <row r="127" spans="1:36">
      <c r="B127" s="102"/>
      <c r="C127" s="102"/>
    </row>
    <row r="128" spans="1:36">
      <c r="A128" s="507" t="s">
        <v>32</v>
      </c>
      <c r="B128" s="508"/>
      <c r="C128" s="508"/>
      <c r="D128" s="494">
        <f>' Demand-Supply Gap'!D76</f>
        <v>1594.4624722962963</v>
      </c>
      <c r="E128" s="494">
        <f>' Demand-Supply Gap'!E76</f>
        <v>1683.0008110540432</v>
      </c>
      <c r="F128" s="494">
        <f>' Demand-Supply Gap'!F76</f>
        <v>1863.7498134713792</v>
      </c>
      <c r="G128" s="494">
        <f>' Demand-Supply Gap'!G76</f>
        <v>1900.4323283780486</v>
      </c>
      <c r="H128" s="494">
        <f>' Demand-Supply Gap'!H76</f>
        <v>2028.7931162948012</v>
      </c>
      <c r="I128" s="494">
        <f>' Demand-Supply Gap'!I76</f>
        <v>2024.5465000000002</v>
      </c>
      <c r="J128" s="494">
        <f>' Demand-Supply Gap'!J76</f>
        <v>2183.6758549000001</v>
      </c>
      <c r="K128" s="494">
        <f>' Demand-Supply Gap'!K76</f>
        <v>2348.5433819449499</v>
      </c>
      <c r="L128" s="494">
        <f>' Demand-Supply Gap'!L76</f>
        <v>2507.1174504534592</v>
      </c>
      <c r="M128" s="494">
        <f>' Demand-Supply Gap'!M76</f>
        <v>2679.117705977379</v>
      </c>
      <c r="N128" s="494">
        <f>' Demand-Supply Gap'!N76</f>
        <v>2848.611769173935</v>
      </c>
      <c r="O128" s="494">
        <f>' Demand-Supply Gap'!O76</f>
        <v>3004.4308329477494</v>
      </c>
      <c r="P128" s="494">
        <f>' Demand-Supply Gap'!P76</f>
        <v>3161.2621224276218</v>
      </c>
      <c r="Q128" s="494">
        <f>' Demand-Supply Gap'!Q76</f>
        <v>3320.5897333979738</v>
      </c>
      <c r="R128" s="494">
        <f>' Demand-Supply Gap'!R76</f>
        <v>3482.634512387795</v>
      </c>
      <c r="S128" s="494">
        <f>' Demand-Supply Gap'!S76</f>
        <v>3647.0148613724987</v>
      </c>
    </row>
    <row r="129" spans="1:19">
      <c r="A129" s="507" t="s">
        <v>41</v>
      </c>
      <c r="B129" s="508"/>
      <c r="C129" s="508"/>
      <c r="D129" s="494">
        <f>' Demand-Supply Gap'!D170</f>
        <v>506.79159999999996</v>
      </c>
      <c r="E129" s="494">
        <f>' Demand-Supply Gap'!E170</f>
        <v>530.3130000000001</v>
      </c>
      <c r="F129" s="494">
        <f>' Demand-Supply Gap'!F170</f>
        <v>554.6981199999999</v>
      </c>
      <c r="G129" s="494">
        <f>' Demand-Supply Gap'!G170</f>
        <v>573.69360000000006</v>
      </c>
      <c r="H129" s="494">
        <f>' Demand-Supply Gap'!H170</f>
        <v>599.37796000000003</v>
      </c>
      <c r="I129" s="494">
        <f>' Demand-Supply Gap'!I170</f>
        <v>550.56426666666664</v>
      </c>
      <c r="J129" s="494">
        <f>' Demand-Supply Gap'!J170</f>
        <v>582.0014862933333</v>
      </c>
      <c r="K129" s="494">
        <f>' Demand-Supply Gap'!K170</f>
        <v>603.8202653200359</v>
      </c>
      <c r="L129" s="494">
        <f>' Demand-Supply Gap'!L170</f>
        <v>627.76875573232269</v>
      </c>
      <c r="M129" s="494">
        <f>' Demand-Supply Gap'!M170</f>
        <v>652.35608736835252</v>
      </c>
      <c r="N129" s="494">
        <f>' Demand-Supply Gap'!N170</f>
        <v>675.06908598185817</v>
      </c>
      <c r="O129" s="494">
        <f>' Demand-Supply Gap'!O170</f>
        <v>701.07690997999009</v>
      </c>
      <c r="P129" s="494">
        <f>' Demand-Supply Gap'!P170</f>
        <v>729.00011384404525</v>
      </c>
      <c r="Q129" s="494">
        <f>' Demand-Supply Gap'!Q170</f>
        <v>757.82026086583926</v>
      </c>
      <c r="R129" s="494">
        <f>' Demand-Supply Gap'!R170</f>
        <v>788.88888489461226</v>
      </c>
      <c r="S129" s="494">
        <f>' Demand-Supply Gap'!S170</f>
        <v>821.75830853886225</v>
      </c>
    </row>
    <row r="130" spans="1:19">
      <c r="A130" s="507" t="s">
        <v>40</v>
      </c>
      <c r="B130" s="508"/>
      <c r="C130" s="508"/>
      <c r="D130" s="494">
        <f>' Demand-Supply Gap'!D210</f>
        <v>298.86201176470593</v>
      </c>
      <c r="E130" s="494">
        <f>' Demand-Supply Gap'!E210</f>
        <v>308.86317647058837</v>
      </c>
      <c r="F130" s="494">
        <f>' Demand-Supply Gap'!F210</f>
        <v>318.23020000000002</v>
      </c>
      <c r="G130" s="494">
        <f>' Demand-Supply Gap'!G210</f>
        <v>326.42867999999999</v>
      </c>
      <c r="H130" s="494">
        <f>' Demand-Supply Gap'!H210</f>
        <v>336.59539999999998</v>
      </c>
      <c r="I130" s="494">
        <f>' Demand-Supply Gap'!I210</f>
        <v>316.57879999999994</v>
      </c>
      <c r="J130" s="494">
        <f>' Demand-Supply Gap'!J210</f>
        <v>334.65544947999996</v>
      </c>
      <c r="K130" s="494">
        <f>' Demand-Supply Gap'!K210</f>
        <v>350.11653124597598</v>
      </c>
      <c r="L130" s="494">
        <f>' Demand-Supply Gap'!L210</f>
        <v>366.62454022065776</v>
      </c>
      <c r="M130" s="494">
        <f>' Demand-Supply Gap'!M210</f>
        <v>382.09303919118298</v>
      </c>
      <c r="N130" s="494">
        <f>' Demand-Supply Gap'!N210</f>
        <v>397.03811754621591</v>
      </c>
      <c r="O130" s="494">
        <f>' Demand-Supply Gap'!O210</f>
        <v>412.08130177565533</v>
      </c>
      <c r="P130" s="494">
        <f>' Demand-Supply Gap'!P210</f>
        <v>426.05392880065187</v>
      </c>
      <c r="Q130" s="494">
        <f>' Demand-Supply Gap'!Q210</f>
        <v>439.34756013530591</v>
      </c>
      <c r="R130" s="494">
        <f>' Demand-Supply Gap'!R210</f>
        <v>452.04117940378524</v>
      </c>
      <c r="S130" s="494">
        <f>' Demand-Supply Gap'!S210</f>
        <v>465.25660530807579</v>
      </c>
    </row>
    <row r="131" spans="1:19">
      <c r="A131" s="507" t="s">
        <v>42</v>
      </c>
      <c r="B131" s="508"/>
      <c r="C131" s="508"/>
      <c r="D131" s="494">
        <f>' Demand-Supply Gap'!D250</f>
        <v>79.577399999999997</v>
      </c>
      <c r="E131" s="494">
        <f>' Demand-Supply Gap'!E250</f>
        <v>84.7</v>
      </c>
      <c r="F131" s="494">
        <f>' Demand-Supply Gap'!F250</f>
        <v>82.04</v>
      </c>
      <c r="G131" s="494">
        <f>' Demand-Supply Gap'!G250</f>
        <v>86.16</v>
      </c>
      <c r="H131" s="494">
        <f>' Demand-Supply Gap'!H250</f>
        <v>85.33</v>
      </c>
      <c r="I131" s="494">
        <f>' Demand-Supply Gap'!I250</f>
        <v>82.86999999999999</v>
      </c>
      <c r="J131" s="494">
        <f>' Demand-Supply Gap'!J250</f>
        <v>87.601876999999988</v>
      </c>
      <c r="K131" s="494">
        <f>' Demand-Supply Gap'!K250</f>
        <v>92.141280750997609</v>
      </c>
      <c r="L131" s="494">
        <f>' Demand-Supply Gap'!L250</f>
        <v>96.476570245388061</v>
      </c>
      <c r="M131" s="494">
        <f>' Demand-Supply Gap'!M250</f>
        <v>100.72879859591139</v>
      </c>
      <c r="N131" s="494">
        <f>' Demand-Supply Gap'!N250</f>
        <v>104.66273126349074</v>
      </c>
      <c r="O131" s="494">
        <f>' Demand-Supply Gap'!O250</f>
        <v>108.62726266018082</v>
      </c>
      <c r="P131" s="494">
        <f>' Demand-Supply Gap'!P250</f>
        <v>112.41241375708161</v>
      </c>
      <c r="Q131" s="494">
        <f>' Demand-Supply Gap'!Q250</f>
        <v>116.10867390548235</v>
      </c>
      <c r="R131" s="494">
        <f>' Demand-Supply Gap'!R250</f>
        <v>119.93437579321944</v>
      </c>
      <c r="S131" s="494">
        <f>' Demand-Supply Gap'!S250</f>
        <v>123.98699517346554</v>
      </c>
    </row>
    <row r="132" spans="1:19">
      <c r="A132" s="509" t="s">
        <v>39</v>
      </c>
      <c r="B132" s="510"/>
      <c r="C132" s="510"/>
      <c r="D132" s="494">
        <f>' Demand-Supply Gap'!D290</f>
        <v>273.86156</v>
      </c>
      <c r="E132" s="494">
        <f>' Demand-Supply Gap'!E290</f>
        <v>284.41692</v>
      </c>
      <c r="F132" s="494">
        <f>' Demand-Supply Gap'!F290</f>
        <v>291.71991999999995</v>
      </c>
      <c r="G132" s="494">
        <f>' Demand-Supply Gap'!G290</f>
        <v>277.32599999999996</v>
      </c>
      <c r="H132" s="494">
        <f>' Demand-Supply Gap'!H290</f>
        <v>290.37599999999998</v>
      </c>
      <c r="I132" s="494">
        <f>' Demand-Supply Gap'!I290</f>
        <v>270.99603999999999</v>
      </c>
      <c r="J132" s="494">
        <f>' Demand-Supply Gap'!J290</f>
        <v>289.20697388799999</v>
      </c>
      <c r="K132" s="494">
        <f>' Demand-Supply Gap'!K290</f>
        <v>306.32802674216958</v>
      </c>
      <c r="L132" s="494">
        <f>' Demand-Supply Gap'!L290</f>
        <v>322.01202171136867</v>
      </c>
      <c r="M132" s="494">
        <f>' Demand-Supply Gap'!M290</f>
        <v>337.46859875351436</v>
      </c>
      <c r="N132" s="494">
        <f>' Demand-Supply Gap'!N290</f>
        <v>352.48595139804576</v>
      </c>
      <c r="O132" s="494">
        <f>' Demand-Supply Gap'!O290</f>
        <v>366.58538945396759</v>
      </c>
      <c r="P132" s="494">
        <f>' Demand-Supply Gap'!P290</f>
        <v>381.65204896052569</v>
      </c>
      <c r="Q132" s="494">
        <f>' Demand-Supply Gap'!Q290</f>
        <v>396.07849641123357</v>
      </c>
      <c r="R132" s="494">
        <f>' Demand-Supply Gap'!R290</f>
        <v>410.33732228203797</v>
      </c>
      <c r="S132" s="494">
        <f>' Demand-Supply Gap'!S290</f>
        <v>425.31463454533235</v>
      </c>
    </row>
    <row r="133" spans="1:19">
      <c r="B133" s="102"/>
      <c r="C133" s="102"/>
      <c r="D133" s="495"/>
      <c r="E133" s="495"/>
      <c r="F133" s="495"/>
      <c r="G133" s="495"/>
      <c r="H133" s="495"/>
      <c r="I133" s="495"/>
      <c r="J133" s="495"/>
      <c r="K133" s="495"/>
      <c r="L133" s="495"/>
      <c r="M133" s="495"/>
      <c r="N133" s="495"/>
      <c r="O133" s="495"/>
      <c r="P133" s="495"/>
      <c r="Q133" s="495"/>
      <c r="R133" s="496"/>
      <c r="S133" s="496"/>
    </row>
    <row r="134" spans="1:19">
      <c r="A134" s="509" t="s">
        <v>59</v>
      </c>
      <c r="B134" s="510"/>
      <c r="C134" s="510"/>
      <c r="D134" s="494">
        <f>SUM(D128:D132)</f>
        <v>2753.5550440610023</v>
      </c>
      <c r="E134" s="494">
        <f t="shared" ref="E134:S134" si="78">SUM(E128:E132)</f>
        <v>2891.2939075246313</v>
      </c>
      <c r="F134" s="494">
        <f t="shared" si="78"/>
        <v>3110.4380534713791</v>
      </c>
      <c r="G134" s="494">
        <f t="shared" si="78"/>
        <v>3164.0406083780485</v>
      </c>
      <c r="H134" s="494">
        <f t="shared" si="78"/>
        <v>3340.4724762948017</v>
      </c>
      <c r="I134" s="494">
        <f t="shared" si="78"/>
        <v>3245.5556066666663</v>
      </c>
      <c r="J134" s="494">
        <f t="shared" si="78"/>
        <v>3477.1416415613335</v>
      </c>
      <c r="K134" s="494">
        <f t="shared" si="78"/>
        <v>3700.9494860041295</v>
      </c>
      <c r="L134" s="494">
        <f t="shared" si="78"/>
        <v>3919.9993383631959</v>
      </c>
      <c r="M134" s="494">
        <f t="shared" si="78"/>
        <v>4151.7642298863402</v>
      </c>
      <c r="N134" s="494">
        <f t="shared" si="78"/>
        <v>4377.8676553635451</v>
      </c>
      <c r="O134" s="494">
        <f t="shared" si="78"/>
        <v>4592.8016968175434</v>
      </c>
      <c r="P134" s="494">
        <f t="shared" si="78"/>
        <v>4810.3806277899257</v>
      </c>
      <c r="Q134" s="494">
        <f t="shared" si="78"/>
        <v>5029.944724715835</v>
      </c>
      <c r="R134" s="494">
        <f t="shared" si="78"/>
        <v>5253.8362747614501</v>
      </c>
      <c r="S134" s="494">
        <f t="shared" si="78"/>
        <v>5483.3314049382343</v>
      </c>
    </row>
    <row r="135" spans="1:19">
      <c r="B135" s="102"/>
      <c r="C135" s="102"/>
    </row>
    <row r="136" spans="1:19">
      <c r="B136" s="102"/>
      <c r="C136" s="102"/>
    </row>
    <row r="137" spans="1:19">
      <c r="A137" s="507" t="s">
        <v>32</v>
      </c>
      <c r="B137" s="508"/>
      <c r="C137" s="508"/>
      <c r="D137" s="90">
        <f>ROUND(D128/D$134,4)</f>
        <v>0.57909999999999995</v>
      </c>
      <c r="E137" s="90">
        <f t="shared" ref="E137:S137" si="79">ROUND(E128/E$134,4)</f>
        <v>0.58209999999999995</v>
      </c>
      <c r="F137" s="90">
        <f t="shared" si="79"/>
        <v>0.59919999999999995</v>
      </c>
      <c r="G137" s="90">
        <f t="shared" si="79"/>
        <v>0.60060000000000002</v>
      </c>
      <c r="H137" s="90">
        <f t="shared" si="79"/>
        <v>0.60729999999999995</v>
      </c>
      <c r="I137" s="90">
        <f t="shared" si="79"/>
        <v>0.62380000000000002</v>
      </c>
      <c r="J137" s="90">
        <f t="shared" si="79"/>
        <v>0.628</v>
      </c>
      <c r="K137" s="90">
        <f t="shared" si="79"/>
        <v>0.63460000000000005</v>
      </c>
      <c r="L137" s="90">
        <f t="shared" si="79"/>
        <v>0.63959999999999995</v>
      </c>
      <c r="M137" s="90">
        <f t="shared" si="79"/>
        <v>0.64529999999999998</v>
      </c>
      <c r="N137" s="90">
        <f t="shared" si="79"/>
        <v>0.65069999999999995</v>
      </c>
      <c r="O137" s="90">
        <f t="shared" si="79"/>
        <v>0.6542</v>
      </c>
      <c r="P137" s="90">
        <f t="shared" si="79"/>
        <v>0.65720000000000001</v>
      </c>
      <c r="Q137" s="90">
        <f t="shared" si="79"/>
        <v>0.66020000000000001</v>
      </c>
      <c r="R137" s="90">
        <f t="shared" si="79"/>
        <v>0.66290000000000004</v>
      </c>
      <c r="S137" s="90">
        <f t="shared" si="79"/>
        <v>0.66510000000000002</v>
      </c>
    </row>
    <row r="138" spans="1:19">
      <c r="A138" s="507" t="s">
        <v>41</v>
      </c>
      <c r="B138" s="508"/>
      <c r="C138" s="508"/>
      <c r="D138" s="90">
        <f t="shared" ref="D138:S141" si="80">ROUND(D129/D$134,4)</f>
        <v>0.184</v>
      </c>
      <c r="E138" s="90">
        <f t="shared" si="80"/>
        <v>0.18340000000000001</v>
      </c>
      <c r="F138" s="90">
        <f t="shared" si="80"/>
        <v>0.17829999999999999</v>
      </c>
      <c r="G138" s="90">
        <f t="shared" si="80"/>
        <v>0.18129999999999999</v>
      </c>
      <c r="H138" s="90">
        <f t="shared" si="80"/>
        <v>0.1794</v>
      </c>
      <c r="I138" s="90">
        <f t="shared" si="80"/>
        <v>0.1696</v>
      </c>
      <c r="J138" s="90">
        <f t="shared" si="80"/>
        <v>0.16739999999999999</v>
      </c>
      <c r="K138" s="90">
        <f t="shared" si="80"/>
        <v>0.16320000000000001</v>
      </c>
      <c r="L138" s="90">
        <f t="shared" si="80"/>
        <v>0.16009999999999999</v>
      </c>
      <c r="M138" s="90">
        <f t="shared" si="80"/>
        <v>0.15709999999999999</v>
      </c>
      <c r="N138" s="90">
        <f t="shared" si="80"/>
        <v>0.1542</v>
      </c>
      <c r="O138" s="90">
        <f t="shared" si="80"/>
        <v>0.15260000000000001</v>
      </c>
      <c r="P138" s="90">
        <f t="shared" si="80"/>
        <v>0.1515</v>
      </c>
      <c r="Q138" s="90">
        <f t="shared" si="80"/>
        <v>0.1507</v>
      </c>
      <c r="R138" s="90">
        <f t="shared" si="80"/>
        <v>0.1502</v>
      </c>
      <c r="S138" s="90">
        <f t="shared" si="80"/>
        <v>0.14990000000000001</v>
      </c>
    </row>
    <row r="139" spans="1:19">
      <c r="A139" s="507" t="s">
        <v>40</v>
      </c>
      <c r="B139" s="508"/>
      <c r="C139" s="508"/>
      <c r="D139" s="90">
        <f t="shared" si="80"/>
        <v>0.1085</v>
      </c>
      <c r="E139" s="90">
        <f t="shared" si="80"/>
        <v>0.10680000000000001</v>
      </c>
      <c r="F139" s="90">
        <f t="shared" si="80"/>
        <v>0.1023</v>
      </c>
      <c r="G139" s="90">
        <f t="shared" si="80"/>
        <v>0.1032</v>
      </c>
      <c r="H139" s="90">
        <f t="shared" si="80"/>
        <v>0.1008</v>
      </c>
      <c r="I139" s="90">
        <f t="shared" si="80"/>
        <v>9.7500000000000003E-2</v>
      </c>
      <c r="J139" s="90">
        <f t="shared" si="80"/>
        <v>9.6199999999999994E-2</v>
      </c>
      <c r="K139" s="90">
        <f t="shared" si="80"/>
        <v>9.4600000000000004E-2</v>
      </c>
      <c r="L139" s="90">
        <f t="shared" si="80"/>
        <v>9.35E-2</v>
      </c>
      <c r="M139" s="90">
        <f t="shared" si="80"/>
        <v>9.1999999999999998E-2</v>
      </c>
      <c r="N139" s="90">
        <f t="shared" si="80"/>
        <v>9.0700000000000003E-2</v>
      </c>
      <c r="O139" s="90">
        <f t="shared" si="80"/>
        <v>8.9700000000000002E-2</v>
      </c>
      <c r="P139" s="90">
        <f t="shared" si="80"/>
        <v>8.8599999999999998E-2</v>
      </c>
      <c r="Q139" s="90">
        <f t="shared" si="80"/>
        <v>8.7300000000000003E-2</v>
      </c>
      <c r="R139" s="90">
        <f t="shared" si="80"/>
        <v>8.5999999999999993E-2</v>
      </c>
      <c r="S139" s="90">
        <f t="shared" si="80"/>
        <v>8.48E-2</v>
      </c>
    </row>
    <row r="140" spans="1:19">
      <c r="A140" s="507" t="s">
        <v>42</v>
      </c>
      <c r="B140" s="508"/>
      <c r="C140" s="508"/>
      <c r="D140" s="90">
        <f t="shared" si="80"/>
        <v>2.8899999999999999E-2</v>
      </c>
      <c r="E140" s="90">
        <f t="shared" si="80"/>
        <v>2.93E-2</v>
      </c>
      <c r="F140" s="90">
        <f t="shared" si="80"/>
        <v>2.64E-2</v>
      </c>
      <c r="G140" s="90">
        <f t="shared" si="80"/>
        <v>2.7199999999999998E-2</v>
      </c>
      <c r="H140" s="90">
        <f t="shared" si="80"/>
        <v>2.5499999999999998E-2</v>
      </c>
      <c r="I140" s="90">
        <f t="shared" si="80"/>
        <v>2.5499999999999998E-2</v>
      </c>
      <c r="J140" s="90">
        <f t="shared" si="80"/>
        <v>2.52E-2</v>
      </c>
      <c r="K140" s="90">
        <f t="shared" si="80"/>
        <v>2.4899999999999999E-2</v>
      </c>
      <c r="L140" s="90">
        <f t="shared" si="80"/>
        <v>2.46E-2</v>
      </c>
      <c r="M140" s="90">
        <f t="shared" si="80"/>
        <v>2.4299999999999999E-2</v>
      </c>
      <c r="N140" s="90">
        <f t="shared" si="80"/>
        <v>2.3900000000000001E-2</v>
      </c>
      <c r="O140" s="90">
        <f t="shared" si="80"/>
        <v>2.3699999999999999E-2</v>
      </c>
      <c r="P140" s="90">
        <f t="shared" si="80"/>
        <v>2.3400000000000001E-2</v>
      </c>
      <c r="Q140" s="90">
        <f t="shared" si="80"/>
        <v>2.3099999999999999E-2</v>
      </c>
      <c r="R140" s="90">
        <f t="shared" si="80"/>
        <v>2.2800000000000001E-2</v>
      </c>
      <c r="S140" s="90">
        <f t="shared" si="80"/>
        <v>2.2599999999999999E-2</v>
      </c>
    </row>
    <row r="141" spans="1:19">
      <c r="A141" s="509" t="s">
        <v>39</v>
      </c>
      <c r="B141" s="510"/>
      <c r="C141" s="510"/>
      <c r="D141" s="90">
        <f t="shared" si="80"/>
        <v>9.9500000000000005E-2</v>
      </c>
      <c r="E141" s="90">
        <f t="shared" si="80"/>
        <v>9.8400000000000001E-2</v>
      </c>
      <c r="F141" s="90">
        <f t="shared" si="80"/>
        <v>9.3799999999999994E-2</v>
      </c>
      <c r="G141" s="90">
        <f t="shared" si="80"/>
        <v>8.7599999999999997E-2</v>
      </c>
      <c r="H141" s="90">
        <f t="shared" si="80"/>
        <v>8.6900000000000005E-2</v>
      </c>
      <c r="I141" s="90">
        <f t="shared" si="80"/>
        <v>8.3500000000000005E-2</v>
      </c>
      <c r="J141" s="90">
        <f t="shared" si="80"/>
        <v>8.3199999999999996E-2</v>
      </c>
      <c r="K141" s="90">
        <f t="shared" si="80"/>
        <v>8.2799999999999999E-2</v>
      </c>
      <c r="L141" s="90">
        <f t="shared" si="80"/>
        <v>8.2100000000000006E-2</v>
      </c>
      <c r="M141" s="90">
        <f t="shared" si="80"/>
        <v>8.1299999999999997E-2</v>
      </c>
      <c r="N141" s="90">
        <f t="shared" si="80"/>
        <v>8.0500000000000002E-2</v>
      </c>
      <c r="O141" s="90">
        <f t="shared" si="80"/>
        <v>7.9799999999999996E-2</v>
      </c>
      <c r="P141" s="90">
        <f t="shared" si="80"/>
        <v>7.9299999999999995E-2</v>
      </c>
      <c r="Q141" s="90">
        <f t="shared" si="80"/>
        <v>7.8700000000000006E-2</v>
      </c>
      <c r="R141" s="90">
        <f t="shared" si="80"/>
        <v>7.8100000000000003E-2</v>
      </c>
      <c r="S141" s="90">
        <f t="shared" si="80"/>
        <v>7.7600000000000002E-2</v>
      </c>
    </row>
    <row r="142" spans="1:19">
      <c r="B142" s="102"/>
      <c r="C142" s="102"/>
      <c r="D142" s="90">
        <f>SUM(D137:D141)</f>
        <v>1</v>
      </c>
      <c r="E142" s="90">
        <f t="shared" ref="E142:S142" si="81">SUM(E137:E141)</f>
        <v>1</v>
      </c>
      <c r="F142" s="90">
        <f t="shared" si="81"/>
        <v>0.99999999999999989</v>
      </c>
      <c r="G142" s="90">
        <f t="shared" si="81"/>
        <v>0.99990000000000001</v>
      </c>
      <c r="H142" s="90">
        <f t="shared" si="81"/>
        <v>0.9998999999999999</v>
      </c>
      <c r="I142" s="90">
        <f t="shared" si="81"/>
        <v>0.99990000000000001</v>
      </c>
      <c r="J142" s="90">
        <f t="shared" si="81"/>
        <v>1</v>
      </c>
      <c r="K142" s="90">
        <f t="shared" si="81"/>
        <v>1.0001000000000002</v>
      </c>
      <c r="L142" s="90">
        <f t="shared" si="81"/>
        <v>0.99990000000000001</v>
      </c>
      <c r="M142" s="90">
        <f t="shared" si="81"/>
        <v>1</v>
      </c>
      <c r="N142" s="90">
        <f t="shared" si="81"/>
        <v>1</v>
      </c>
      <c r="O142" s="90">
        <f t="shared" si="81"/>
        <v>0.99999999999999989</v>
      </c>
      <c r="P142" s="90">
        <f t="shared" si="81"/>
        <v>1</v>
      </c>
      <c r="Q142" s="90">
        <f t="shared" si="81"/>
        <v>1</v>
      </c>
      <c r="R142" s="90">
        <f t="shared" si="81"/>
        <v>1</v>
      </c>
      <c r="S142" s="90">
        <f t="shared" si="81"/>
        <v>1</v>
      </c>
    </row>
    <row r="143" spans="1:19">
      <c r="B143" s="102"/>
      <c r="C143" s="102"/>
    </row>
    <row r="144" spans="1:19">
      <c r="B144" s="102"/>
      <c r="C144" s="102"/>
    </row>
    <row r="145" spans="1:19">
      <c r="B145" s="102"/>
      <c r="C145" s="102"/>
      <c r="D145" s="131">
        <v>2015</v>
      </c>
      <c r="E145" s="41">
        <v>2016</v>
      </c>
      <c r="F145" s="42">
        <v>2017</v>
      </c>
      <c r="G145" s="42">
        <v>2018</v>
      </c>
      <c r="H145" s="42" t="s">
        <v>11</v>
      </c>
      <c r="I145" s="42" t="s">
        <v>1</v>
      </c>
      <c r="J145" s="42" t="s">
        <v>2</v>
      </c>
      <c r="K145" s="42" t="s">
        <v>3</v>
      </c>
      <c r="L145" s="42" t="s">
        <v>4</v>
      </c>
      <c r="M145" s="42" t="s">
        <v>5</v>
      </c>
      <c r="N145" s="42" t="s">
        <v>6</v>
      </c>
      <c r="O145" s="42" t="s">
        <v>7</v>
      </c>
      <c r="P145" s="42" t="s">
        <v>8</v>
      </c>
      <c r="Q145" s="42" t="s">
        <v>9</v>
      </c>
      <c r="R145" s="50" t="s">
        <v>10</v>
      </c>
      <c r="S145" s="43" t="s">
        <v>16</v>
      </c>
    </row>
    <row r="146" spans="1:19">
      <c r="A146" s="507" t="s">
        <v>32</v>
      </c>
      <c r="B146" s="508"/>
      <c r="C146" s="508"/>
      <c r="D146" s="502">
        <f>D128</f>
        <v>1594.4624722962963</v>
      </c>
      <c r="E146" s="502">
        <f t="shared" ref="E146:S146" si="82">E128</f>
        <v>1683.0008110540432</v>
      </c>
      <c r="F146" s="502">
        <f t="shared" si="82"/>
        <v>1863.7498134713792</v>
      </c>
      <c r="G146" s="502">
        <f t="shared" si="82"/>
        <v>1900.4323283780486</v>
      </c>
      <c r="H146" s="502">
        <f t="shared" si="82"/>
        <v>2028.7931162948012</v>
      </c>
      <c r="I146" s="502">
        <f t="shared" si="82"/>
        <v>2024.5465000000002</v>
      </c>
      <c r="J146" s="502">
        <f t="shared" si="82"/>
        <v>2183.6758549000001</v>
      </c>
      <c r="K146" s="502">
        <f t="shared" si="82"/>
        <v>2348.5433819449499</v>
      </c>
      <c r="L146" s="502">
        <f t="shared" si="82"/>
        <v>2507.1174504534592</v>
      </c>
      <c r="M146" s="502">
        <f t="shared" si="82"/>
        <v>2679.117705977379</v>
      </c>
      <c r="N146" s="502">
        <f t="shared" si="82"/>
        <v>2848.611769173935</v>
      </c>
      <c r="O146" s="502">
        <f t="shared" si="82"/>
        <v>3004.4308329477494</v>
      </c>
      <c r="P146" s="502">
        <f t="shared" si="82"/>
        <v>3161.2621224276218</v>
      </c>
      <c r="Q146" s="502">
        <f t="shared" si="82"/>
        <v>3320.5897333979738</v>
      </c>
      <c r="R146" s="502">
        <f t="shared" si="82"/>
        <v>3482.634512387795</v>
      </c>
      <c r="S146" s="502">
        <f t="shared" si="82"/>
        <v>3647.0148613724987</v>
      </c>
    </row>
    <row r="147" spans="1:19">
      <c r="A147" s="507" t="s">
        <v>35</v>
      </c>
      <c r="B147" s="508"/>
      <c r="C147" s="508"/>
      <c r="D147" s="502">
        <v>1204.7666103703702</v>
      </c>
      <c r="E147" s="502">
        <v>1290.5105891481501</v>
      </c>
      <c r="F147" s="502">
        <v>1422.67</v>
      </c>
      <c r="G147" s="502">
        <v>1462.0617425304877</v>
      </c>
      <c r="H147" s="502">
        <v>1554.72</v>
      </c>
      <c r="I147" s="502">
        <v>1571.39057</v>
      </c>
      <c r="J147" s="502">
        <v>1697.1018156</v>
      </c>
      <c r="K147" s="502">
        <v>1848.82271791464</v>
      </c>
      <c r="L147" s="502">
        <v>1984.5263054095744</v>
      </c>
      <c r="M147" s="502">
        <v>2122.3967257044701</v>
      </c>
      <c r="N147" s="502">
        <v>2255.2604014152298</v>
      </c>
      <c r="O147" s="502">
        <v>2384.8826399889199</v>
      </c>
      <c r="P147" s="502">
        <v>2517.3817172122099</v>
      </c>
      <c r="Q147" s="502">
        <v>2654.2994562551798</v>
      </c>
      <c r="R147" s="502">
        <v>2793.3117829779999</v>
      </c>
      <c r="S147" s="502">
        <v>2935.7405222822099</v>
      </c>
    </row>
    <row r="148" spans="1:19">
      <c r="A148" s="507" t="s">
        <v>51</v>
      </c>
      <c r="B148" s="508"/>
      <c r="C148" s="508"/>
      <c r="D148" s="502">
        <v>76.84</v>
      </c>
      <c r="E148" s="502">
        <v>83.33</v>
      </c>
      <c r="F148" s="502">
        <v>94.85</v>
      </c>
      <c r="G148" s="502">
        <v>90.29</v>
      </c>
      <c r="H148" s="502">
        <v>98.51</v>
      </c>
      <c r="I148" s="502">
        <v>90.6</v>
      </c>
      <c r="J148" s="502">
        <v>95.18</v>
      </c>
      <c r="K148" s="502">
        <v>100.03</v>
      </c>
      <c r="L148" s="502">
        <v>105.21</v>
      </c>
      <c r="M148" s="502">
        <v>110.7</v>
      </c>
      <c r="N148" s="502">
        <v>116.57</v>
      </c>
      <c r="O148" s="502">
        <v>122.83</v>
      </c>
      <c r="P148" s="502">
        <v>129.52000000000001</v>
      </c>
      <c r="Q148" s="502">
        <v>136.51</v>
      </c>
      <c r="R148" s="502">
        <v>143.77000000000001</v>
      </c>
      <c r="S148" s="502">
        <v>151.32</v>
      </c>
    </row>
    <row r="149" spans="1:19">
      <c r="A149" s="507" t="s">
        <v>33</v>
      </c>
      <c r="B149" s="508"/>
      <c r="C149" s="508"/>
      <c r="D149" s="502">
        <f>' Demand-Supply Gap'!D8</f>
        <v>58.83</v>
      </c>
      <c r="E149" s="502">
        <f>' Demand-Supply Gap'!E8</f>
        <v>65.429999999999993</v>
      </c>
      <c r="F149" s="502">
        <f>' Demand-Supply Gap'!F8</f>
        <v>71.787999999999997</v>
      </c>
      <c r="G149" s="502">
        <f>' Demand-Supply Gap'!G8</f>
        <v>79.649999999999991</v>
      </c>
      <c r="H149" s="502">
        <f>' Demand-Supply Gap'!H8</f>
        <v>89.47</v>
      </c>
      <c r="I149" s="502">
        <f>' Demand-Supply Gap'!I8</f>
        <v>103.02</v>
      </c>
      <c r="J149" s="502">
        <f>' Demand-Supply Gap'!J8</f>
        <v>88.83</v>
      </c>
      <c r="K149" s="502">
        <f>' Demand-Supply Gap'!K8</f>
        <v>98.112735000000001</v>
      </c>
      <c r="L149" s="502">
        <f>' Demand-Supply Gap'!L8</f>
        <v>107.53155756</v>
      </c>
      <c r="M149" s="502">
        <f>' Demand-Supply Gap'!M8</f>
        <v>117.69328974941999</v>
      </c>
      <c r="N149" s="502">
        <f>' Demand-Supply Gap'!N8</f>
        <v>128.53284173534158</v>
      </c>
      <c r="O149" s="502">
        <f>' Demand-Supply Gap'!O8</f>
        <v>139.84373180805164</v>
      </c>
      <c r="P149" s="502">
        <f>' Demand-Supply Gap'!P8</f>
        <v>152.03810522171375</v>
      </c>
      <c r="Q149" s="502">
        <f>' Demand-Supply Gap'!Q8</f>
        <v>164.87012130242638</v>
      </c>
      <c r="R149" s="502">
        <f>' Demand-Supply Gap'!R8</f>
        <v>178.40595826135558</v>
      </c>
      <c r="S149" s="502">
        <f>' Demand-Supply Gap'!S8</f>
        <v>192.78547849722085</v>
      </c>
    </row>
    <row r="150" spans="1:19">
      <c r="A150" s="507" t="s">
        <v>12</v>
      </c>
      <c r="B150" s="508"/>
      <c r="C150" s="508"/>
      <c r="D150" s="502">
        <f>D146-SUM(D147:D149)</f>
        <v>254.02586192592616</v>
      </c>
      <c r="E150" s="502">
        <f t="shared" ref="E150:S150" si="83">E146-SUM(E147:E149)</f>
        <v>243.73022190589313</v>
      </c>
      <c r="F150" s="502">
        <f t="shared" si="83"/>
        <v>274.44181347137919</v>
      </c>
      <c r="G150" s="502">
        <f t="shared" si="83"/>
        <v>268.43058584756091</v>
      </c>
      <c r="H150" s="502">
        <f t="shared" si="83"/>
        <v>286.09311629480112</v>
      </c>
      <c r="I150" s="502">
        <f t="shared" si="83"/>
        <v>259.53593000000023</v>
      </c>
      <c r="J150" s="502">
        <f t="shared" si="83"/>
        <v>302.5640393000001</v>
      </c>
      <c r="K150" s="502">
        <f t="shared" si="83"/>
        <v>301.57792903031009</v>
      </c>
      <c r="L150" s="502">
        <f t="shared" si="83"/>
        <v>309.84958748388499</v>
      </c>
      <c r="M150" s="502">
        <f t="shared" si="83"/>
        <v>328.32769052348931</v>
      </c>
      <c r="N150" s="502">
        <f t="shared" si="83"/>
        <v>348.24852602336341</v>
      </c>
      <c r="O150" s="502">
        <f t="shared" si="83"/>
        <v>356.87446115077773</v>
      </c>
      <c r="P150" s="502">
        <f t="shared" si="83"/>
        <v>362.32229999369792</v>
      </c>
      <c r="Q150" s="502">
        <f t="shared" si="83"/>
        <v>364.91015584036768</v>
      </c>
      <c r="R150" s="502">
        <f t="shared" si="83"/>
        <v>367.14677114843971</v>
      </c>
      <c r="S150" s="502">
        <f t="shared" si="83"/>
        <v>367.16886059306762</v>
      </c>
    </row>
    <row r="151" spans="1:19">
      <c r="B151" s="102"/>
      <c r="C151" s="102"/>
    </row>
    <row r="152" spans="1:19">
      <c r="B152" s="102"/>
      <c r="C152" s="102"/>
      <c r="D152" s="500">
        <v>76.84</v>
      </c>
      <c r="E152" s="501">
        <f>ROUND(D152*E154+D152,2)</f>
        <v>83.33</v>
      </c>
      <c r="F152" s="501">
        <f t="shared" ref="F152:S152" si="84">ROUND(E152*F154+E152,2)</f>
        <v>94.85</v>
      </c>
      <c r="G152" s="501">
        <f t="shared" si="84"/>
        <v>90.29</v>
      </c>
      <c r="H152" s="501">
        <f t="shared" si="84"/>
        <v>98.51</v>
      </c>
      <c r="I152" s="501">
        <f t="shared" si="84"/>
        <v>90.6</v>
      </c>
      <c r="J152" s="501">
        <f t="shared" si="84"/>
        <v>95.18</v>
      </c>
      <c r="K152" s="501">
        <f t="shared" si="84"/>
        <v>100.03</v>
      </c>
      <c r="L152" s="501">
        <f t="shared" si="84"/>
        <v>105.21</v>
      </c>
      <c r="M152" s="501">
        <f t="shared" si="84"/>
        <v>110.7</v>
      </c>
      <c r="N152" s="501">
        <f t="shared" si="84"/>
        <v>116.57</v>
      </c>
      <c r="O152" s="501">
        <f t="shared" si="84"/>
        <v>122.83</v>
      </c>
      <c r="P152" s="501">
        <f t="shared" si="84"/>
        <v>129.52000000000001</v>
      </c>
      <c r="Q152" s="501">
        <f t="shared" si="84"/>
        <v>136.51</v>
      </c>
      <c r="R152" s="501">
        <f t="shared" si="84"/>
        <v>143.77000000000001</v>
      </c>
      <c r="S152" s="501">
        <f t="shared" si="84"/>
        <v>151.32</v>
      </c>
    </row>
    <row r="153" spans="1:19">
      <c r="B153" s="102"/>
      <c r="C153" s="102"/>
      <c r="E153" s="90">
        <f t="shared" ref="E153" si="85">E147/D147-1</f>
        <v>7.1170613494526025E-2</v>
      </c>
      <c r="F153" s="90">
        <f t="shared" ref="F153:S153" si="86">F147/E147-1</f>
        <v>0.10240862179913357</v>
      </c>
      <c r="G153" s="90">
        <f t="shared" si="86"/>
        <v>2.7688601383657252E-2</v>
      </c>
      <c r="H153" s="90">
        <f t="shared" si="86"/>
        <v>6.3375064659815683E-2</v>
      </c>
      <c r="I153" s="90">
        <f t="shared" si="86"/>
        <v>1.0722554543583396E-2</v>
      </c>
      <c r="J153" s="90">
        <f t="shared" si="86"/>
        <v>8.0000000000000071E-2</v>
      </c>
      <c r="K153" s="90">
        <f t="shared" si="86"/>
        <v>8.9399999999999924E-2</v>
      </c>
      <c r="L153" s="90">
        <f t="shared" si="86"/>
        <v>7.339999999999991E-2</v>
      </c>
      <c r="M153" s="90">
        <f t="shared" si="86"/>
        <v>6.947270989509069E-2</v>
      </c>
      <c r="N153" s="90">
        <f t="shared" si="86"/>
        <v>6.2600773032506218E-2</v>
      </c>
      <c r="O153" s="90">
        <f t="shared" si="86"/>
        <v>5.7475508589761581E-2</v>
      </c>
      <c r="P153" s="90">
        <f t="shared" si="86"/>
        <v>5.5557902515448454E-2</v>
      </c>
      <c r="Q153" s="90">
        <f t="shared" si="86"/>
        <v>5.4388946303540742E-2</v>
      </c>
      <c r="R153" s="90">
        <f t="shared" si="86"/>
        <v>5.2372510718495136E-2</v>
      </c>
      <c r="S153" s="90">
        <f t="shared" si="86"/>
        <v>5.0989202197960326E-2</v>
      </c>
    </row>
    <row r="154" spans="1:19">
      <c r="B154" s="102"/>
      <c r="C154" s="102"/>
      <c r="E154" s="90">
        <f t="shared" ref="E154:S154" si="87">E148/D148-1</f>
        <v>8.446121811556484E-2</v>
      </c>
      <c r="F154" s="90">
        <f t="shared" si="87"/>
        <v>0.13824552982119287</v>
      </c>
      <c r="G154" s="90">
        <f t="shared" si="87"/>
        <v>-4.8075909330521749E-2</v>
      </c>
      <c r="H154" s="90">
        <f t="shared" si="87"/>
        <v>9.1039982279322196E-2</v>
      </c>
      <c r="I154" s="90">
        <f t="shared" si="87"/>
        <v>-8.0296416607451127E-2</v>
      </c>
      <c r="J154" s="90">
        <f t="shared" si="87"/>
        <v>5.0551876379691052E-2</v>
      </c>
      <c r="K154" s="90">
        <f t="shared" si="87"/>
        <v>5.0956083210758507E-2</v>
      </c>
      <c r="L154" s="90">
        <f t="shared" si="87"/>
        <v>5.1784464660601826E-2</v>
      </c>
      <c r="M154" s="90">
        <f t="shared" si="87"/>
        <v>5.2181351582549329E-2</v>
      </c>
      <c r="N154" s="90">
        <f t="shared" si="87"/>
        <v>5.302619692863586E-2</v>
      </c>
      <c r="O154" s="90">
        <f t="shared" si="87"/>
        <v>5.3701638500471827E-2</v>
      </c>
      <c r="P154" s="90">
        <f t="shared" si="87"/>
        <v>5.4465521452413901E-2</v>
      </c>
      <c r="Q154" s="90">
        <f t="shared" si="87"/>
        <v>5.3968499073502096E-2</v>
      </c>
      <c r="R154" s="90">
        <f t="shared" si="87"/>
        <v>5.3182917002417618E-2</v>
      </c>
      <c r="S154" s="90">
        <f t="shared" si="87"/>
        <v>5.2514432774570352E-2</v>
      </c>
    </row>
    <row r="155" spans="1:19">
      <c r="B155" s="102"/>
      <c r="C155" s="102"/>
      <c r="D155" s="90">
        <f>D148/D149-1</f>
        <v>0.3061363250042497</v>
      </c>
      <c r="E155" s="90">
        <f t="shared" ref="E155:S155" si="88">E149/D149-1</f>
        <v>0.11218765935747066</v>
      </c>
      <c r="F155" s="90">
        <f t="shared" si="88"/>
        <v>9.7172550817667736E-2</v>
      </c>
      <c r="G155" s="90">
        <f t="shared" si="88"/>
        <v>0.10951691090432925</v>
      </c>
      <c r="H155" s="90">
        <f t="shared" si="88"/>
        <v>0.12328939108600134</v>
      </c>
      <c r="I155" s="90">
        <f t="shared" si="88"/>
        <v>0.1514474125405163</v>
      </c>
      <c r="J155" s="90">
        <f t="shared" si="88"/>
        <v>-0.13774024461269652</v>
      </c>
      <c r="K155" s="90">
        <f t="shared" si="88"/>
        <v>0.10450000000000004</v>
      </c>
      <c r="L155" s="90">
        <f t="shared" si="88"/>
        <v>9.5999999999999863E-2</v>
      </c>
      <c r="M155" s="90">
        <f t="shared" si="88"/>
        <v>9.4500000000000028E-2</v>
      </c>
      <c r="N155" s="90">
        <f t="shared" si="88"/>
        <v>9.2100000000000071E-2</v>
      </c>
      <c r="O155" s="90">
        <f t="shared" si="88"/>
        <v>8.8000000000000078E-2</v>
      </c>
      <c r="P155" s="90">
        <f t="shared" si="88"/>
        <v>8.7199999999999944E-2</v>
      </c>
      <c r="Q155" s="90">
        <f t="shared" si="88"/>
        <v>8.4400000000000031E-2</v>
      </c>
      <c r="R155" s="90">
        <f t="shared" si="88"/>
        <v>8.209999999999984E-2</v>
      </c>
      <c r="S155" s="90">
        <f t="shared" si="88"/>
        <v>8.0600000000000005E-2</v>
      </c>
    </row>
    <row r="156" spans="1:19">
      <c r="B156" s="102"/>
      <c r="C156" s="102"/>
      <c r="E156" s="90">
        <f t="shared" ref="E156:I156" si="89">E150/D150-1</f>
        <v>-4.0529889130088814E-2</v>
      </c>
      <c r="F156" s="90">
        <f t="shared" si="89"/>
        <v>0.12600649736963732</v>
      </c>
      <c r="G156" s="90">
        <f t="shared" si="89"/>
        <v>-2.1903468526836445E-2</v>
      </c>
      <c r="H156" s="90">
        <f t="shared" si="89"/>
        <v>6.5799247099473934E-2</v>
      </c>
      <c r="I156" s="90">
        <f t="shared" si="89"/>
        <v>-9.282707196434381E-2</v>
      </c>
      <c r="J156" s="90">
        <f>J150/I150-1</f>
        <v>0.16578864167284979</v>
      </c>
      <c r="K156" s="90">
        <f t="shared" ref="K156:S156" si="90">K150/J150-1</f>
        <v>-3.259178691464637E-3</v>
      </c>
      <c r="L156" s="90">
        <f t="shared" si="90"/>
        <v>2.7427930419747559E-2</v>
      </c>
      <c r="M156" s="90">
        <f t="shared" si="90"/>
        <v>5.9635719349038441E-2</v>
      </c>
      <c r="N156" s="90">
        <f t="shared" si="90"/>
        <v>6.0673638181756973E-2</v>
      </c>
      <c r="O156" s="90">
        <f t="shared" si="90"/>
        <v>2.4769480651974485E-2</v>
      </c>
      <c r="P156" s="90">
        <f t="shared" si="90"/>
        <v>1.5265420857948353E-2</v>
      </c>
      <c r="Q156" s="90">
        <f t="shared" si="90"/>
        <v>7.1424139411644383E-3</v>
      </c>
      <c r="R156" s="90">
        <f t="shared" si="90"/>
        <v>6.1292218708499657E-3</v>
      </c>
      <c r="S156" s="90">
        <f t="shared" si="90"/>
        <v>6.0165161084757557E-5</v>
      </c>
    </row>
    <row r="157" spans="1:19">
      <c r="A157" s="507" t="s">
        <v>32</v>
      </c>
      <c r="B157" s="508"/>
      <c r="C157" s="508"/>
    </row>
    <row r="158" spans="1:19">
      <c r="A158" s="507" t="s">
        <v>35</v>
      </c>
      <c r="B158" s="508"/>
      <c r="C158" s="508"/>
      <c r="D158" s="90">
        <f>ROUND(D147/D$146,4)</f>
        <v>0.75560000000000005</v>
      </c>
      <c r="E158" s="90">
        <f t="shared" ref="E158:S158" si="91">ROUND(E147/E$146,4)</f>
        <v>0.76680000000000004</v>
      </c>
      <c r="F158" s="90">
        <f t="shared" si="91"/>
        <v>0.76329999999999998</v>
      </c>
      <c r="G158" s="90">
        <f t="shared" si="91"/>
        <v>0.76929999999999998</v>
      </c>
      <c r="H158" s="90">
        <f t="shared" si="91"/>
        <v>0.76629999999999998</v>
      </c>
      <c r="I158" s="90">
        <f t="shared" si="91"/>
        <v>0.7762</v>
      </c>
      <c r="J158" s="90">
        <f t="shared" si="91"/>
        <v>0.7772</v>
      </c>
      <c r="K158" s="90">
        <f t="shared" si="91"/>
        <v>0.78720000000000001</v>
      </c>
      <c r="L158" s="90">
        <f t="shared" si="91"/>
        <v>0.79159999999999997</v>
      </c>
      <c r="M158" s="90">
        <f t="shared" si="91"/>
        <v>0.79220000000000002</v>
      </c>
      <c r="N158" s="90">
        <f t="shared" si="91"/>
        <v>0.79169999999999996</v>
      </c>
      <c r="O158" s="90">
        <f t="shared" si="91"/>
        <v>0.79379999999999995</v>
      </c>
      <c r="P158" s="90">
        <f t="shared" si="91"/>
        <v>0.79630000000000001</v>
      </c>
      <c r="Q158" s="90">
        <f t="shared" si="91"/>
        <v>0.79930000000000001</v>
      </c>
      <c r="R158" s="90">
        <f t="shared" si="91"/>
        <v>0.80210000000000004</v>
      </c>
      <c r="S158" s="90">
        <f t="shared" si="91"/>
        <v>0.80500000000000005</v>
      </c>
    </row>
    <row r="159" spans="1:19">
      <c r="A159" s="507" t="s">
        <v>51</v>
      </c>
      <c r="B159" s="508"/>
      <c r="C159" s="508"/>
      <c r="D159" s="90">
        <f t="shared" ref="D159:S161" si="92">ROUND(D148/D$146,4)</f>
        <v>4.82E-2</v>
      </c>
      <c r="E159" s="90">
        <f t="shared" si="92"/>
        <v>4.9500000000000002E-2</v>
      </c>
      <c r="F159" s="90">
        <f t="shared" si="92"/>
        <v>5.0900000000000001E-2</v>
      </c>
      <c r="G159" s="90">
        <f t="shared" si="92"/>
        <v>4.7500000000000001E-2</v>
      </c>
      <c r="H159" s="90">
        <f t="shared" si="92"/>
        <v>4.8599999999999997E-2</v>
      </c>
      <c r="I159" s="90">
        <f t="shared" si="92"/>
        <v>4.48E-2</v>
      </c>
      <c r="J159" s="90">
        <f t="shared" si="92"/>
        <v>4.36E-2</v>
      </c>
      <c r="K159" s="90">
        <f t="shared" si="92"/>
        <v>4.2599999999999999E-2</v>
      </c>
      <c r="L159" s="90">
        <f t="shared" si="92"/>
        <v>4.2000000000000003E-2</v>
      </c>
      <c r="M159" s="90">
        <f t="shared" si="92"/>
        <v>4.1300000000000003E-2</v>
      </c>
      <c r="N159" s="90">
        <f t="shared" si="92"/>
        <v>4.0899999999999999E-2</v>
      </c>
      <c r="O159" s="90">
        <f t="shared" si="92"/>
        <v>4.0899999999999999E-2</v>
      </c>
      <c r="P159" s="90">
        <f t="shared" si="92"/>
        <v>4.1000000000000002E-2</v>
      </c>
      <c r="Q159" s="90">
        <f t="shared" si="92"/>
        <v>4.1099999999999998E-2</v>
      </c>
      <c r="R159" s="90">
        <f t="shared" si="92"/>
        <v>4.1300000000000003E-2</v>
      </c>
      <c r="S159" s="90">
        <f t="shared" si="92"/>
        <v>4.1500000000000002E-2</v>
      </c>
    </row>
    <row r="160" spans="1:19">
      <c r="A160" s="507" t="s">
        <v>33</v>
      </c>
      <c r="B160" s="508"/>
      <c r="C160" s="508"/>
      <c r="D160" s="90">
        <f t="shared" si="92"/>
        <v>3.6900000000000002E-2</v>
      </c>
      <c r="E160" s="90">
        <f t="shared" si="92"/>
        <v>3.8899999999999997E-2</v>
      </c>
      <c r="F160" s="90">
        <f t="shared" si="92"/>
        <v>3.85E-2</v>
      </c>
      <c r="G160" s="90">
        <f t="shared" si="92"/>
        <v>4.19E-2</v>
      </c>
      <c r="H160" s="90">
        <f t="shared" si="92"/>
        <v>4.41E-2</v>
      </c>
      <c r="I160" s="90">
        <f t="shared" si="92"/>
        <v>5.0900000000000001E-2</v>
      </c>
      <c r="J160" s="90">
        <f t="shared" si="92"/>
        <v>4.07E-2</v>
      </c>
      <c r="K160" s="90">
        <f t="shared" si="92"/>
        <v>4.1799999999999997E-2</v>
      </c>
      <c r="L160" s="90">
        <f t="shared" si="92"/>
        <v>4.2900000000000001E-2</v>
      </c>
      <c r="M160" s="90">
        <f t="shared" si="92"/>
        <v>4.3900000000000002E-2</v>
      </c>
      <c r="N160" s="90">
        <f t="shared" si="92"/>
        <v>4.5100000000000001E-2</v>
      </c>
      <c r="O160" s="90">
        <f t="shared" si="92"/>
        <v>4.65E-2</v>
      </c>
      <c r="P160" s="90">
        <f t="shared" si="92"/>
        <v>4.8099999999999997E-2</v>
      </c>
      <c r="Q160" s="90">
        <f t="shared" si="92"/>
        <v>4.9700000000000001E-2</v>
      </c>
      <c r="R160" s="90">
        <f t="shared" si="92"/>
        <v>5.1200000000000002E-2</v>
      </c>
      <c r="S160" s="90">
        <f t="shared" si="92"/>
        <v>5.2900000000000003E-2</v>
      </c>
    </row>
    <row r="161" spans="1:20">
      <c r="A161" s="507" t="s">
        <v>12</v>
      </c>
      <c r="B161" s="508"/>
      <c r="C161" s="508"/>
      <c r="D161" s="90">
        <f t="shared" si="92"/>
        <v>0.1593</v>
      </c>
      <c r="E161" s="90">
        <f t="shared" si="92"/>
        <v>0.14480000000000001</v>
      </c>
      <c r="F161" s="90">
        <f t="shared" si="92"/>
        <v>0.14729999999999999</v>
      </c>
      <c r="G161" s="90">
        <f t="shared" si="92"/>
        <v>0.14119999999999999</v>
      </c>
      <c r="H161" s="90">
        <f t="shared" si="92"/>
        <v>0.14099999999999999</v>
      </c>
      <c r="I161" s="90">
        <f t="shared" si="92"/>
        <v>0.12820000000000001</v>
      </c>
      <c r="J161" s="90">
        <f t="shared" si="92"/>
        <v>0.1386</v>
      </c>
      <c r="K161" s="90">
        <f t="shared" si="92"/>
        <v>0.12839999999999999</v>
      </c>
      <c r="L161" s="90">
        <f t="shared" si="92"/>
        <v>0.1236</v>
      </c>
      <c r="M161" s="90">
        <f t="shared" si="92"/>
        <v>0.1226</v>
      </c>
      <c r="N161" s="90">
        <f t="shared" si="92"/>
        <v>0.12230000000000001</v>
      </c>
      <c r="O161" s="90">
        <f t="shared" si="92"/>
        <v>0.1188</v>
      </c>
      <c r="P161" s="90">
        <f t="shared" si="92"/>
        <v>0.11459999999999999</v>
      </c>
      <c r="Q161" s="90">
        <f t="shared" si="92"/>
        <v>0.1099</v>
      </c>
      <c r="R161" s="90">
        <f t="shared" si="92"/>
        <v>0.10539999999999999</v>
      </c>
      <c r="S161" s="90">
        <f t="shared" si="92"/>
        <v>0.1007</v>
      </c>
    </row>
    <row r="162" spans="1:20">
      <c r="B162" s="102"/>
      <c r="C162" s="102"/>
    </row>
    <row r="163" spans="1:20">
      <c r="B163" s="102"/>
      <c r="C163" s="102"/>
      <c r="D163" s="131">
        <v>2015</v>
      </c>
      <c r="E163" s="41">
        <v>2016</v>
      </c>
      <c r="F163" s="42">
        <v>2017</v>
      </c>
      <c r="G163" s="42">
        <v>2018</v>
      </c>
      <c r="H163" s="42" t="s">
        <v>11</v>
      </c>
      <c r="I163" s="42" t="s">
        <v>1</v>
      </c>
      <c r="J163" s="42" t="s">
        <v>2</v>
      </c>
      <c r="K163" s="42" t="s">
        <v>3</v>
      </c>
      <c r="L163" s="42" t="s">
        <v>4</v>
      </c>
      <c r="M163" s="42" t="s">
        <v>5</v>
      </c>
      <c r="N163" s="42" t="s">
        <v>6</v>
      </c>
      <c r="O163" s="42" t="s">
        <v>7</v>
      </c>
      <c r="P163" s="42" t="s">
        <v>8</v>
      </c>
      <c r="Q163" s="42" t="s">
        <v>9</v>
      </c>
      <c r="R163" s="50" t="s">
        <v>10</v>
      </c>
      <c r="S163" s="43" t="s">
        <v>16</v>
      </c>
    </row>
    <row r="164" spans="1:20">
      <c r="A164" s="507" t="s">
        <v>41</v>
      </c>
      <c r="B164" s="508"/>
      <c r="C164" s="508"/>
      <c r="D164" s="500">
        <f>D129</f>
        <v>506.79159999999996</v>
      </c>
      <c r="E164" s="500">
        <f t="shared" ref="E164:S164" si="93">E129</f>
        <v>530.3130000000001</v>
      </c>
      <c r="F164" s="500">
        <f t="shared" si="93"/>
        <v>554.6981199999999</v>
      </c>
      <c r="G164" s="500">
        <f t="shared" si="93"/>
        <v>573.69360000000006</v>
      </c>
      <c r="H164" s="500">
        <f t="shared" si="93"/>
        <v>599.37796000000003</v>
      </c>
      <c r="I164" s="500">
        <f t="shared" si="93"/>
        <v>550.56426666666664</v>
      </c>
      <c r="J164" s="500">
        <f t="shared" si="93"/>
        <v>582.0014862933333</v>
      </c>
      <c r="K164" s="500">
        <f t="shared" si="93"/>
        <v>603.8202653200359</v>
      </c>
      <c r="L164" s="500">
        <f t="shared" si="93"/>
        <v>627.76875573232269</v>
      </c>
      <c r="M164" s="500">
        <f t="shared" si="93"/>
        <v>652.35608736835252</v>
      </c>
      <c r="N164" s="500">
        <f t="shared" si="93"/>
        <v>675.06908598185817</v>
      </c>
      <c r="O164" s="500">
        <f t="shared" si="93"/>
        <v>701.07690997999009</v>
      </c>
      <c r="P164" s="500">
        <f t="shared" si="93"/>
        <v>729.00011384404525</v>
      </c>
      <c r="Q164" s="500">
        <f t="shared" si="93"/>
        <v>757.82026086583926</v>
      </c>
      <c r="R164" s="500">
        <f t="shared" si="93"/>
        <v>788.88888489461226</v>
      </c>
      <c r="S164" s="500">
        <f t="shared" si="93"/>
        <v>821.75830853886225</v>
      </c>
    </row>
    <row r="165" spans="1:20">
      <c r="A165" s="507" t="s">
        <v>38</v>
      </c>
      <c r="B165" s="508"/>
      <c r="C165" s="508"/>
      <c r="D165" s="502">
        <v>130.9604832</v>
      </c>
      <c r="E165" s="502">
        <v>130.75164120000005</v>
      </c>
      <c r="F165" s="502">
        <v>153.96113040000003</v>
      </c>
      <c r="G165" s="502">
        <v>154.65512520000001</v>
      </c>
      <c r="H165" s="502">
        <v>178.95672000000005</v>
      </c>
      <c r="I165" s="502">
        <v>154.36240000000001</v>
      </c>
      <c r="J165" s="502">
        <v>150.44999999999999</v>
      </c>
      <c r="K165" s="502">
        <v>157.85</v>
      </c>
      <c r="L165" s="502">
        <v>165.74</v>
      </c>
      <c r="M165" s="502">
        <v>176.2</v>
      </c>
      <c r="N165" s="502">
        <v>183.2</v>
      </c>
      <c r="O165" s="502">
        <v>192.76</v>
      </c>
      <c r="P165" s="502">
        <v>202.78</v>
      </c>
      <c r="Q165" s="502">
        <v>213.22</v>
      </c>
      <c r="R165" s="502">
        <v>224.05</v>
      </c>
      <c r="S165" s="502">
        <v>235.3</v>
      </c>
    </row>
    <row r="166" spans="1:20">
      <c r="A166" s="507" t="s">
        <v>37</v>
      </c>
      <c r="B166" s="508"/>
      <c r="C166" s="508"/>
      <c r="D166" s="502">
        <v>25.760710799999998</v>
      </c>
      <c r="E166" s="502">
        <v>27.670957200000004</v>
      </c>
      <c r="F166" s="502">
        <v>31.9188756</v>
      </c>
      <c r="G166" s="502">
        <v>45.392062000000003</v>
      </c>
      <c r="H166" s="502">
        <v>49.78896000000001</v>
      </c>
      <c r="I166" s="502">
        <v>47.906080000000003</v>
      </c>
      <c r="J166" s="502">
        <v>49.777557999999999</v>
      </c>
      <c r="K166" s="502">
        <v>51.8</v>
      </c>
      <c r="L166" s="502">
        <v>53.95</v>
      </c>
      <c r="M166" s="502">
        <v>56.23</v>
      </c>
      <c r="N166" s="502">
        <v>58.67</v>
      </c>
      <c r="O166" s="502">
        <v>61.32</v>
      </c>
      <c r="P166" s="502">
        <v>64.17</v>
      </c>
      <c r="Q166" s="502">
        <v>67.239999999999995</v>
      </c>
      <c r="R166" s="502">
        <v>70.510000000000005</v>
      </c>
      <c r="S166" s="502">
        <v>74</v>
      </c>
    </row>
    <row r="167" spans="1:20">
      <c r="A167" s="507" t="s">
        <v>44</v>
      </c>
      <c r="B167" s="508"/>
      <c r="C167" s="508"/>
      <c r="D167" s="502">
        <v>68.50846559999998</v>
      </c>
      <c r="E167" s="502">
        <v>69.078732000000002</v>
      </c>
      <c r="F167" s="502">
        <v>71.690281200000001</v>
      </c>
      <c r="G167" s="502">
        <v>67.948424399999993</v>
      </c>
      <c r="H167" s="502">
        <v>72.436057199999993</v>
      </c>
      <c r="I167" s="502">
        <v>65.116</v>
      </c>
      <c r="J167" s="502">
        <v>64.67</v>
      </c>
      <c r="K167" s="502">
        <v>67.06</v>
      </c>
      <c r="L167" s="502">
        <v>69.81</v>
      </c>
      <c r="M167" s="502">
        <v>72.81</v>
      </c>
      <c r="N167" s="502">
        <v>76.02</v>
      </c>
      <c r="O167" s="502">
        <v>79.489999999999995</v>
      </c>
      <c r="P167" s="502">
        <v>83.24</v>
      </c>
      <c r="Q167" s="502">
        <v>87.3</v>
      </c>
      <c r="R167" s="502">
        <v>91.64</v>
      </c>
      <c r="S167" s="502">
        <v>96.09</v>
      </c>
    </row>
    <row r="168" spans="1:20">
      <c r="A168" s="507" t="s">
        <v>12</v>
      </c>
      <c r="B168" s="508"/>
      <c r="C168" s="508"/>
      <c r="D168" s="502">
        <f>D164-SUM(D165:D167)</f>
        <v>281.56194039999997</v>
      </c>
      <c r="E168" s="502">
        <f t="shared" ref="E168:S168" si="94">E164-SUM(E165:E167)</f>
        <v>302.81166960000007</v>
      </c>
      <c r="F168" s="502">
        <f t="shared" si="94"/>
        <v>297.12783279999985</v>
      </c>
      <c r="G168" s="502">
        <f t="shared" si="94"/>
        <v>305.69798840000004</v>
      </c>
      <c r="H168" s="502">
        <f t="shared" si="94"/>
        <v>298.19622279999999</v>
      </c>
      <c r="I168" s="502">
        <f t="shared" si="94"/>
        <v>283.17978666666664</v>
      </c>
      <c r="J168" s="502">
        <f t="shared" si="94"/>
        <v>317.1039282933333</v>
      </c>
      <c r="K168" s="502">
        <f t="shared" si="94"/>
        <v>327.11026532003592</v>
      </c>
      <c r="L168" s="502">
        <f t="shared" si="94"/>
        <v>338.26875573232269</v>
      </c>
      <c r="M168" s="502">
        <f t="shared" si="94"/>
        <v>347.11608736835251</v>
      </c>
      <c r="N168" s="502">
        <f t="shared" si="94"/>
        <v>357.17908598185818</v>
      </c>
      <c r="O168" s="502">
        <f t="shared" si="94"/>
        <v>367.5069099799901</v>
      </c>
      <c r="P168" s="502">
        <f t="shared" si="94"/>
        <v>378.81011384404525</v>
      </c>
      <c r="Q168" s="502">
        <f t="shared" si="94"/>
        <v>390.06026086583927</v>
      </c>
      <c r="R168" s="502">
        <f t="shared" si="94"/>
        <v>402.68888489461227</v>
      </c>
      <c r="S168" s="502">
        <f t="shared" si="94"/>
        <v>416.36830853886227</v>
      </c>
    </row>
    <row r="169" spans="1:20">
      <c r="B169" s="102"/>
      <c r="C169" s="102"/>
      <c r="J169" s="500">
        <v>74.911268119373773</v>
      </c>
      <c r="K169" s="500">
        <f>ROUND(J169*K170+J169,2)</f>
        <v>78.2</v>
      </c>
      <c r="L169" s="500">
        <f t="shared" ref="L169:S169" si="95">ROUND(K169*L170+K169,2)</f>
        <v>81.7</v>
      </c>
      <c r="M169" s="500">
        <f t="shared" si="95"/>
        <v>85.42</v>
      </c>
      <c r="N169" s="500">
        <f t="shared" si="95"/>
        <v>89.41</v>
      </c>
      <c r="O169" s="500">
        <f t="shared" si="95"/>
        <v>93.74</v>
      </c>
      <c r="P169" s="500">
        <f t="shared" si="95"/>
        <v>98.41</v>
      </c>
      <c r="Q169" s="500">
        <f t="shared" si="95"/>
        <v>103.44</v>
      </c>
      <c r="R169" s="500">
        <f t="shared" si="95"/>
        <v>108.81</v>
      </c>
      <c r="S169" s="500">
        <f t="shared" si="95"/>
        <v>114.56</v>
      </c>
    </row>
    <row r="170" spans="1:20">
      <c r="B170" s="102"/>
      <c r="C170" s="102"/>
      <c r="D170" s="500"/>
      <c r="E170" s="342"/>
      <c r="F170" s="342"/>
      <c r="G170" s="342"/>
      <c r="H170" s="342"/>
      <c r="I170" s="342"/>
      <c r="J170" s="342"/>
      <c r="K170" s="342">
        <v>4.3900000000000002E-2</v>
      </c>
      <c r="L170" s="342">
        <v>4.4800000000000006E-2</v>
      </c>
      <c r="M170" s="342">
        <v>4.5500000000000006E-2</v>
      </c>
      <c r="N170" s="342">
        <v>4.6700000000000005E-2</v>
      </c>
      <c r="O170" s="342">
        <v>4.8400000000000006E-2</v>
      </c>
      <c r="P170" s="342">
        <v>4.9800000000000004E-2</v>
      </c>
      <c r="Q170" s="342">
        <v>5.1100000000000007E-2</v>
      </c>
      <c r="R170" s="342">
        <v>5.1900000000000002E-2</v>
      </c>
      <c r="S170" s="342">
        <v>5.2800000000000007E-2</v>
      </c>
      <c r="T170" s="90">
        <v>6.7000000000000002E-3</v>
      </c>
    </row>
    <row r="171" spans="1:20">
      <c r="B171" s="102"/>
      <c r="C171" s="102"/>
      <c r="D171" s="500"/>
      <c r="E171" s="342">
        <f t="shared" ref="E171:S174" si="96">ROUND(E165/D165-1,4)</f>
        <v>-1.6000000000000001E-3</v>
      </c>
      <c r="F171" s="342">
        <f t="shared" si="96"/>
        <v>0.17749999999999999</v>
      </c>
      <c r="G171" s="342">
        <f t="shared" si="96"/>
        <v>4.4999999999999997E-3</v>
      </c>
      <c r="H171" s="342">
        <f t="shared" si="96"/>
        <v>0.15709999999999999</v>
      </c>
      <c r="I171" s="342">
        <f t="shared" si="96"/>
        <v>-0.13739999999999999</v>
      </c>
      <c r="J171" s="342">
        <f t="shared" si="96"/>
        <v>-2.53E-2</v>
      </c>
      <c r="K171" s="342">
        <f t="shared" si="96"/>
        <v>4.9200000000000001E-2</v>
      </c>
      <c r="L171" s="342">
        <f t="shared" si="96"/>
        <v>0.05</v>
      </c>
      <c r="M171" s="342">
        <f t="shared" si="96"/>
        <v>6.3100000000000003E-2</v>
      </c>
      <c r="N171" s="342">
        <f t="shared" si="96"/>
        <v>3.9699999999999999E-2</v>
      </c>
      <c r="O171" s="342">
        <f t="shared" si="96"/>
        <v>5.2200000000000003E-2</v>
      </c>
      <c r="P171" s="342">
        <f t="shared" si="96"/>
        <v>5.1999999999999998E-2</v>
      </c>
      <c r="Q171" s="342">
        <f t="shared" si="96"/>
        <v>5.1499999999999997E-2</v>
      </c>
      <c r="R171" s="342">
        <f t="shared" si="96"/>
        <v>5.0799999999999998E-2</v>
      </c>
      <c r="S171" s="342">
        <f t="shared" si="96"/>
        <v>5.0200000000000002E-2</v>
      </c>
    </row>
    <row r="172" spans="1:20">
      <c r="B172" s="102"/>
      <c r="C172" s="102"/>
      <c r="E172" s="342">
        <f t="shared" si="96"/>
        <v>7.4200000000000002E-2</v>
      </c>
      <c r="F172" s="342">
        <f t="shared" si="96"/>
        <v>0.1535</v>
      </c>
      <c r="G172" s="342">
        <f t="shared" si="96"/>
        <v>0.42209999999999998</v>
      </c>
      <c r="H172" s="342">
        <f t="shared" si="96"/>
        <v>9.69E-2</v>
      </c>
      <c r="I172" s="342">
        <f t="shared" si="96"/>
        <v>-3.78E-2</v>
      </c>
      <c r="J172" s="342">
        <f t="shared" si="96"/>
        <v>3.9100000000000003E-2</v>
      </c>
      <c r="K172" s="342">
        <f t="shared" si="96"/>
        <v>4.0599999999999997E-2</v>
      </c>
      <c r="L172" s="342">
        <f t="shared" si="96"/>
        <v>4.1500000000000002E-2</v>
      </c>
      <c r="M172" s="342">
        <f t="shared" si="96"/>
        <v>4.2299999999999997E-2</v>
      </c>
      <c r="N172" s="342">
        <f t="shared" si="96"/>
        <v>4.3400000000000001E-2</v>
      </c>
      <c r="O172" s="342">
        <f t="shared" si="96"/>
        <v>4.5199999999999997E-2</v>
      </c>
      <c r="P172" s="342">
        <f t="shared" si="96"/>
        <v>4.65E-2</v>
      </c>
      <c r="Q172" s="342">
        <f t="shared" si="96"/>
        <v>4.7800000000000002E-2</v>
      </c>
      <c r="R172" s="342">
        <f t="shared" si="96"/>
        <v>4.8599999999999997E-2</v>
      </c>
      <c r="S172" s="342">
        <f t="shared" si="96"/>
        <v>4.9500000000000002E-2</v>
      </c>
    </row>
    <row r="173" spans="1:20">
      <c r="B173" s="102"/>
      <c r="C173" s="102"/>
      <c r="E173" s="342">
        <f t="shared" si="96"/>
        <v>8.3000000000000001E-3</v>
      </c>
      <c r="F173" s="342">
        <f t="shared" si="96"/>
        <v>3.78E-2</v>
      </c>
      <c r="G173" s="342">
        <f t="shared" si="96"/>
        <v>-5.2200000000000003E-2</v>
      </c>
      <c r="H173" s="342">
        <f t="shared" si="96"/>
        <v>6.6000000000000003E-2</v>
      </c>
      <c r="I173" s="342">
        <f t="shared" si="96"/>
        <v>-0.1011</v>
      </c>
      <c r="J173" s="342">
        <f t="shared" si="96"/>
        <v>-6.7999999999999996E-3</v>
      </c>
      <c r="K173" s="342">
        <f t="shared" si="96"/>
        <v>3.6999999999999998E-2</v>
      </c>
      <c r="L173" s="342">
        <f t="shared" si="96"/>
        <v>4.1000000000000002E-2</v>
      </c>
      <c r="M173" s="342">
        <f t="shared" si="96"/>
        <v>4.2999999999999997E-2</v>
      </c>
      <c r="N173" s="342">
        <f t="shared" si="96"/>
        <v>4.41E-2</v>
      </c>
      <c r="O173" s="342">
        <f t="shared" si="96"/>
        <v>4.5600000000000002E-2</v>
      </c>
      <c r="P173" s="342">
        <f t="shared" si="96"/>
        <v>4.7199999999999999E-2</v>
      </c>
      <c r="Q173" s="342">
        <f t="shared" si="96"/>
        <v>4.8800000000000003E-2</v>
      </c>
      <c r="R173" s="342">
        <f t="shared" si="96"/>
        <v>4.9700000000000001E-2</v>
      </c>
      <c r="S173" s="342">
        <f t="shared" si="96"/>
        <v>4.8599999999999997E-2</v>
      </c>
    </row>
    <row r="174" spans="1:20">
      <c r="B174" s="102"/>
      <c r="C174" s="344"/>
      <c r="E174" s="342">
        <f t="shared" si="96"/>
        <v>7.5499999999999998E-2</v>
      </c>
      <c r="F174" s="342">
        <f t="shared" si="96"/>
        <v>-1.8800000000000001E-2</v>
      </c>
      <c r="G174" s="342">
        <f t="shared" si="96"/>
        <v>2.8799999999999999E-2</v>
      </c>
      <c r="H174" s="342">
        <f t="shared" si="96"/>
        <v>-2.4500000000000001E-2</v>
      </c>
      <c r="I174" s="342">
        <f t="shared" si="96"/>
        <v>-5.04E-2</v>
      </c>
      <c r="J174" s="342">
        <f t="shared" si="96"/>
        <v>0.1198</v>
      </c>
      <c r="K174" s="342">
        <f t="shared" si="96"/>
        <v>3.1600000000000003E-2</v>
      </c>
      <c r="L174" s="342">
        <f t="shared" si="96"/>
        <v>3.4099999999999998E-2</v>
      </c>
      <c r="M174" s="342">
        <f t="shared" si="96"/>
        <v>2.6200000000000001E-2</v>
      </c>
      <c r="N174" s="342">
        <f t="shared" si="96"/>
        <v>2.9000000000000001E-2</v>
      </c>
      <c r="O174" s="342">
        <f t="shared" si="96"/>
        <v>2.8899999999999999E-2</v>
      </c>
      <c r="P174" s="342">
        <f t="shared" si="96"/>
        <v>3.0800000000000001E-2</v>
      </c>
      <c r="Q174" s="342">
        <f t="shared" si="96"/>
        <v>2.9700000000000001E-2</v>
      </c>
      <c r="R174" s="342">
        <f t="shared" si="96"/>
        <v>3.2399999999999998E-2</v>
      </c>
      <c r="S174" s="342">
        <f t="shared" si="96"/>
        <v>3.4000000000000002E-2</v>
      </c>
    </row>
    <row r="175" spans="1:20">
      <c r="B175" s="102"/>
      <c r="C175" s="102"/>
      <c r="D175" s="500"/>
      <c r="E175" s="500"/>
      <c r="F175" s="500"/>
      <c r="G175" s="500"/>
      <c r="H175" s="500"/>
      <c r="I175" s="500"/>
    </row>
    <row r="176" spans="1:20">
      <c r="A176" s="507" t="s">
        <v>41</v>
      </c>
      <c r="B176" s="508"/>
      <c r="C176" s="508"/>
    </row>
    <row r="177" spans="1:19">
      <c r="A177" s="507" t="s">
        <v>38</v>
      </c>
      <c r="B177" s="508"/>
      <c r="C177" s="508"/>
      <c r="D177" s="90">
        <f>ROUND(D165/D$164,4)</f>
        <v>0.25840000000000002</v>
      </c>
      <c r="E177" s="90">
        <f t="shared" ref="E177:S177" si="97">ROUND(E165/E$164,4)</f>
        <v>0.24660000000000001</v>
      </c>
      <c r="F177" s="90">
        <f t="shared" si="97"/>
        <v>0.27760000000000001</v>
      </c>
      <c r="G177" s="90">
        <f t="shared" si="97"/>
        <v>0.26960000000000001</v>
      </c>
      <c r="H177" s="90">
        <f t="shared" si="97"/>
        <v>0.29859999999999998</v>
      </c>
      <c r="I177" s="90">
        <f t="shared" si="97"/>
        <v>0.28039999999999998</v>
      </c>
      <c r="J177" s="90">
        <f t="shared" si="97"/>
        <v>0.25850000000000001</v>
      </c>
      <c r="K177" s="90">
        <f t="shared" si="97"/>
        <v>0.26140000000000002</v>
      </c>
      <c r="L177" s="90">
        <f t="shared" si="97"/>
        <v>0.26400000000000001</v>
      </c>
      <c r="M177" s="90">
        <f t="shared" si="97"/>
        <v>0.27010000000000001</v>
      </c>
      <c r="N177" s="90">
        <f t="shared" si="97"/>
        <v>0.27139999999999997</v>
      </c>
      <c r="O177" s="90">
        <f t="shared" si="97"/>
        <v>0.27489999999999998</v>
      </c>
      <c r="P177" s="90">
        <f t="shared" si="97"/>
        <v>0.2782</v>
      </c>
      <c r="Q177" s="90">
        <f t="shared" si="97"/>
        <v>0.28139999999999998</v>
      </c>
      <c r="R177" s="90">
        <f t="shared" si="97"/>
        <v>0.28399999999999997</v>
      </c>
      <c r="S177" s="90">
        <f t="shared" si="97"/>
        <v>0.2863</v>
      </c>
    </row>
    <row r="178" spans="1:19">
      <c r="A178" s="507" t="s">
        <v>37</v>
      </c>
      <c r="B178" s="508"/>
      <c r="C178" s="508"/>
      <c r="D178" s="90">
        <f t="shared" ref="D178:S180" si="98">ROUND(D166/D$164,4)</f>
        <v>5.0799999999999998E-2</v>
      </c>
      <c r="E178" s="90">
        <f t="shared" si="98"/>
        <v>5.2200000000000003E-2</v>
      </c>
      <c r="F178" s="90">
        <f t="shared" si="98"/>
        <v>5.7500000000000002E-2</v>
      </c>
      <c r="G178" s="90">
        <f t="shared" si="98"/>
        <v>7.9100000000000004E-2</v>
      </c>
      <c r="H178" s="90">
        <f t="shared" si="98"/>
        <v>8.3099999999999993E-2</v>
      </c>
      <c r="I178" s="90">
        <f t="shared" si="98"/>
        <v>8.6999999999999994E-2</v>
      </c>
      <c r="J178" s="90">
        <f t="shared" si="98"/>
        <v>8.5500000000000007E-2</v>
      </c>
      <c r="K178" s="90">
        <f t="shared" si="98"/>
        <v>8.5800000000000001E-2</v>
      </c>
      <c r="L178" s="90">
        <f t="shared" si="98"/>
        <v>8.5900000000000004E-2</v>
      </c>
      <c r="M178" s="90">
        <f t="shared" si="98"/>
        <v>8.6199999999999999E-2</v>
      </c>
      <c r="N178" s="90">
        <f t="shared" si="98"/>
        <v>8.6900000000000005E-2</v>
      </c>
      <c r="O178" s="90">
        <f t="shared" si="98"/>
        <v>8.7499999999999994E-2</v>
      </c>
      <c r="P178" s="90">
        <f t="shared" si="98"/>
        <v>8.7999999999999995E-2</v>
      </c>
      <c r="Q178" s="90">
        <f t="shared" si="98"/>
        <v>8.8700000000000001E-2</v>
      </c>
      <c r="R178" s="90">
        <f t="shared" si="98"/>
        <v>8.9399999999999993E-2</v>
      </c>
      <c r="S178" s="90">
        <f t="shared" si="98"/>
        <v>9.01E-2</v>
      </c>
    </row>
    <row r="179" spans="1:19">
      <c r="A179" s="507" t="s">
        <v>44</v>
      </c>
      <c r="B179" s="508"/>
      <c r="C179" s="508"/>
      <c r="D179" s="90">
        <f t="shared" si="98"/>
        <v>0.13519999999999999</v>
      </c>
      <c r="E179" s="90">
        <f t="shared" si="98"/>
        <v>0.1303</v>
      </c>
      <c r="F179" s="90">
        <f t="shared" si="98"/>
        <v>0.12920000000000001</v>
      </c>
      <c r="G179" s="90">
        <f t="shared" si="98"/>
        <v>0.11840000000000001</v>
      </c>
      <c r="H179" s="90">
        <f t="shared" si="98"/>
        <v>0.12089999999999999</v>
      </c>
      <c r="I179" s="90">
        <f t="shared" si="98"/>
        <v>0.1183</v>
      </c>
      <c r="J179" s="90">
        <f t="shared" si="98"/>
        <v>0.1111</v>
      </c>
      <c r="K179" s="90">
        <f t="shared" si="98"/>
        <v>0.1111</v>
      </c>
      <c r="L179" s="90">
        <f t="shared" si="98"/>
        <v>0.11119999999999999</v>
      </c>
      <c r="M179" s="90">
        <f t="shared" si="98"/>
        <v>0.1116</v>
      </c>
      <c r="N179" s="90">
        <f t="shared" si="98"/>
        <v>0.11260000000000001</v>
      </c>
      <c r="O179" s="90">
        <f t="shared" si="98"/>
        <v>0.1134</v>
      </c>
      <c r="P179" s="90">
        <f t="shared" si="98"/>
        <v>0.1142</v>
      </c>
      <c r="Q179" s="90">
        <f t="shared" si="98"/>
        <v>0.1152</v>
      </c>
      <c r="R179" s="90">
        <f t="shared" si="98"/>
        <v>0.1162</v>
      </c>
      <c r="S179" s="90">
        <f t="shared" si="98"/>
        <v>0.1169</v>
      </c>
    </row>
    <row r="180" spans="1:19">
      <c r="A180" s="507" t="s">
        <v>12</v>
      </c>
      <c r="B180" s="508"/>
      <c r="C180" s="508"/>
      <c r="D180" s="90">
        <f t="shared" si="98"/>
        <v>0.55559999999999998</v>
      </c>
      <c r="E180" s="90">
        <f t="shared" si="98"/>
        <v>0.57099999999999995</v>
      </c>
      <c r="F180" s="90">
        <f t="shared" si="98"/>
        <v>0.53569999999999995</v>
      </c>
      <c r="G180" s="90">
        <f t="shared" si="98"/>
        <v>0.53290000000000004</v>
      </c>
      <c r="H180" s="90">
        <f t="shared" si="98"/>
        <v>0.4975</v>
      </c>
      <c r="I180" s="90">
        <f t="shared" si="98"/>
        <v>0.51429999999999998</v>
      </c>
      <c r="J180" s="90">
        <f t="shared" si="98"/>
        <v>0.54490000000000005</v>
      </c>
      <c r="K180" s="90">
        <f t="shared" si="98"/>
        <v>0.54169999999999996</v>
      </c>
      <c r="L180" s="90">
        <f t="shared" si="98"/>
        <v>0.53879999999999995</v>
      </c>
      <c r="M180" s="90">
        <f t="shared" si="98"/>
        <v>0.53210000000000002</v>
      </c>
      <c r="N180" s="90">
        <f t="shared" si="98"/>
        <v>0.52910000000000001</v>
      </c>
      <c r="O180" s="90">
        <f t="shared" si="98"/>
        <v>0.5242</v>
      </c>
      <c r="P180" s="90">
        <f t="shared" si="98"/>
        <v>0.51959999999999995</v>
      </c>
      <c r="Q180" s="90">
        <f t="shared" si="98"/>
        <v>0.51470000000000005</v>
      </c>
      <c r="R180" s="90">
        <f t="shared" si="98"/>
        <v>0.51049999999999995</v>
      </c>
      <c r="S180" s="90">
        <f t="shared" si="98"/>
        <v>0.50670000000000004</v>
      </c>
    </row>
    <row r="181" spans="1:19">
      <c r="B181" s="102"/>
      <c r="C181" s="102"/>
    </row>
    <row r="182" spans="1:19">
      <c r="B182" s="102"/>
      <c r="C182" s="102"/>
    </row>
    <row r="183" spans="1:19">
      <c r="B183" s="102"/>
      <c r="C183" s="102"/>
      <c r="D183" s="131">
        <v>2015</v>
      </c>
      <c r="E183" s="41">
        <v>2016</v>
      </c>
      <c r="F183" s="42">
        <v>2017</v>
      </c>
      <c r="G183" s="42">
        <v>2018</v>
      </c>
      <c r="H183" s="42" t="s">
        <v>11</v>
      </c>
      <c r="I183" s="42" t="s">
        <v>1</v>
      </c>
      <c r="J183" s="42" t="s">
        <v>2</v>
      </c>
      <c r="K183" s="42" t="s">
        <v>3</v>
      </c>
      <c r="L183" s="42" t="s">
        <v>4</v>
      </c>
      <c r="M183" s="42" t="s">
        <v>5</v>
      </c>
      <c r="N183" s="42" t="s">
        <v>6</v>
      </c>
      <c r="O183" s="42" t="s">
        <v>7</v>
      </c>
      <c r="P183" s="42" t="s">
        <v>8</v>
      </c>
      <c r="Q183" s="42" t="s">
        <v>9</v>
      </c>
      <c r="R183" s="50" t="s">
        <v>10</v>
      </c>
      <c r="S183" s="43" t="s">
        <v>16</v>
      </c>
    </row>
    <row r="184" spans="1:19">
      <c r="A184" s="507" t="s">
        <v>40</v>
      </c>
      <c r="B184" s="508"/>
      <c r="C184" s="508"/>
      <c r="D184" s="500">
        <f>D130</f>
        <v>298.86201176470593</v>
      </c>
      <c r="E184" s="500">
        <f t="shared" ref="E184:S184" si="99">E130</f>
        <v>308.86317647058837</v>
      </c>
      <c r="F184" s="500">
        <f t="shared" si="99"/>
        <v>318.23020000000002</v>
      </c>
      <c r="G184" s="500">
        <f t="shared" si="99"/>
        <v>326.42867999999999</v>
      </c>
      <c r="H184" s="500">
        <f t="shared" si="99"/>
        <v>336.59539999999998</v>
      </c>
      <c r="I184" s="500">
        <f t="shared" si="99"/>
        <v>316.57879999999994</v>
      </c>
      <c r="J184" s="500">
        <f t="shared" si="99"/>
        <v>334.65544947999996</v>
      </c>
      <c r="K184" s="500">
        <f t="shared" si="99"/>
        <v>350.11653124597598</v>
      </c>
      <c r="L184" s="500">
        <f t="shared" si="99"/>
        <v>366.62454022065776</v>
      </c>
      <c r="M184" s="500">
        <f t="shared" si="99"/>
        <v>382.09303919118298</v>
      </c>
      <c r="N184" s="500">
        <f t="shared" si="99"/>
        <v>397.03811754621591</v>
      </c>
      <c r="O184" s="500">
        <f t="shared" si="99"/>
        <v>412.08130177565533</v>
      </c>
      <c r="P184" s="500">
        <f t="shared" si="99"/>
        <v>426.05392880065187</v>
      </c>
      <c r="Q184" s="500">
        <f t="shared" si="99"/>
        <v>439.34756013530591</v>
      </c>
      <c r="R184" s="500">
        <f t="shared" si="99"/>
        <v>452.04117940378524</v>
      </c>
      <c r="S184" s="500">
        <f t="shared" si="99"/>
        <v>465.25660530807579</v>
      </c>
    </row>
    <row r="185" spans="1:19">
      <c r="A185" s="507" t="s">
        <v>36</v>
      </c>
      <c r="B185" s="508"/>
      <c r="C185" s="508"/>
      <c r="D185" s="502">
        <v>240.54</v>
      </c>
      <c r="E185" s="502">
        <v>246</v>
      </c>
      <c r="F185" s="502">
        <v>255.45</v>
      </c>
      <c r="G185" s="502">
        <f>' Demand-Supply Gap'!G183</f>
        <v>262.41709599999996</v>
      </c>
      <c r="H185" s="502">
        <v>270.33999999999997</v>
      </c>
      <c r="I185" s="502">
        <v>250.76</v>
      </c>
      <c r="J185" s="502">
        <v>256.89</v>
      </c>
      <c r="K185" s="502">
        <v>268.17</v>
      </c>
      <c r="L185" s="502">
        <v>280.18</v>
      </c>
      <c r="M185" s="502">
        <v>292.93</v>
      </c>
      <c r="N185" s="502">
        <v>306.61</v>
      </c>
      <c r="O185" s="502">
        <v>321.45</v>
      </c>
      <c r="P185" s="502">
        <v>337.46</v>
      </c>
      <c r="Q185" s="502">
        <v>354.7</v>
      </c>
      <c r="R185" s="502">
        <v>370.11</v>
      </c>
      <c r="S185" s="502">
        <v>382.81</v>
      </c>
    </row>
    <row r="186" spans="1:19">
      <c r="A186" s="507" t="s">
        <v>109</v>
      </c>
      <c r="B186" s="508"/>
      <c r="C186" s="508"/>
      <c r="D186" s="502">
        <f>' Demand-Supply Gap'!D192</f>
        <v>36.815154</v>
      </c>
      <c r="E186" s="502">
        <f>' Demand-Supply Gap'!E192</f>
        <v>38.775058999999999</v>
      </c>
      <c r="F186" s="502">
        <f>' Demand-Supply Gap'!F192</f>
        <v>39.270000000000003</v>
      </c>
      <c r="G186" s="502">
        <f>' Demand-Supply Gap'!G192</f>
        <v>35.849519000000001</v>
      </c>
      <c r="H186" s="502">
        <v>37.36</v>
      </c>
      <c r="I186" s="502">
        <v>34.869999999999997</v>
      </c>
      <c r="J186" s="502">
        <f>' Demand-Supply Gap'!J192</f>
        <v>28.430257000000001</v>
      </c>
      <c r="K186" s="502">
        <f>' Demand-Supply Gap'!K192</f>
        <v>29.885886158400002</v>
      </c>
      <c r="L186" s="502">
        <f>' Demand-Supply Gap'!L192</f>
        <v>31.484781067874401</v>
      </c>
      <c r="M186" s="502">
        <f>' Demand-Supply Gap'!M192</f>
        <v>32.901596215928748</v>
      </c>
      <c r="N186" s="502">
        <f>' Demand-Supply Gap'!N192</f>
        <v>34.294649799711173</v>
      </c>
      <c r="O186" s="502">
        <f>' Demand-Supply Gap'!O192</f>
        <v>35.614993817000055</v>
      </c>
      <c r="P186" s="502">
        <f>' Demand-Supply Gap'!P192</f>
        <v>36.936310087610757</v>
      </c>
      <c r="Q186" s="502">
        <f>' Demand-Supply Gap'!Q192</f>
        <v>38.273404512782264</v>
      </c>
      <c r="R186" s="502">
        <f>' Demand-Supply Gap'!R192</f>
        <v>39.578527606668139</v>
      </c>
      <c r="S186" s="502">
        <f>' Demand-Supply Gap'!S192</f>
        <v>40.860871901124185</v>
      </c>
    </row>
    <row r="187" spans="1:19">
      <c r="A187" s="507" t="s">
        <v>12</v>
      </c>
      <c r="B187" s="508"/>
      <c r="C187" s="508"/>
      <c r="D187" s="502">
        <f>D184-SUM(D185:D186)</f>
        <v>21.506857764705956</v>
      </c>
      <c r="E187" s="502">
        <f t="shared" ref="E187:S187" si="100">E184-SUM(E185:E186)</f>
        <v>24.088117470588372</v>
      </c>
      <c r="F187" s="502">
        <f t="shared" si="100"/>
        <v>23.510200000000054</v>
      </c>
      <c r="G187" s="502">
        <f t="shared" si="100"/>
        <v>28.162065000000041</v>
      </c>
      <c r="H187" s="502">
        <f t="shared" si="100"/>
        <v>28.895399999999995</v>
      </c>
      <c r="I187" s="502">
        <f t="shared" si="100"/>
        <v>30.948799999999949</v>
      </c>
      <c r="J187" s="502">
        <f t="shared" si="100"/>
        <v>49.335192479999989</v>
      </c>
      <c r="K187" s="502">
        <f t="shared" si="100"/>
        <v>52.060645087575949</v>
      </c>
      <c r="L187" s="502">
        <f t="shared" si="100"/>
        <v>54.959759152783363</v>
      </c>
      <c r="M187" s="502">
        <f t="shared" si="100"/>
        <v>56.261442975254226</v>
      </c>
      <c r="N187" s="502">
        <f t="shared" si="100"/>
        <v>56.133467746504721</v>
      </c>
      <c r="O187" s="502">
        <f t="shared" si="100"/>
        <v>55.016307958655261</v>
      </c>
      <c r="P187" s="502">
        <f t="shared" si="100"/>
        <v>51.657618713041131</v>
      </c>
      <c r="Q187" s="502">
        <f t="shared" si="100"/>
        <v>46.374155622523631</v>
      </c>
      <c r="R187" s="502">
        <f t="shared" si="100"/>
        <v>42.352651797117062</v>
      </c>
      <c r="S187" s="502">
        <f t="shared" si="100"/>
        <v>41.58573340695159</v>
      </c>
    </row>
    <row r="188" spans="1:19">
      <c r="B188" s="102"/>
      <c r="C188" s="102"/>
    </row>
    <row r="189" spans="1:19">
      <c r="A189" s="507" t="s">
        <v>36</v>
      </c>
      <c r="B189" s="508"/>
      <c r="C189" s="508"/>
      <c r="E189" s="90">
        <f>ROUND(E185/D185-1,4)</f>
        <v>2.2700000000000001E-2</v>
      </c>
      <c r="F189" s="90">
        <f t="shared" ref="F189:S189" si="101">ROUND(F185/E185-1,4)</f>
        <v>3.8399999999999997E-2</v>
      </c>
      <c r="G189" s="90">
        <f t="shared" si="101"/>
        <v>2.7300000000000001E-2</v>
      </c>
      <c r="H189" s="90">
        <f t="shared" si="101"/>
        <v>3.0200000000000001E-2</v>
      </c>
      <c r="I189" s="90">
        <f t="shared" si="101"/>
        <v>-7.2400000000000006E-2</v>
      </c>
      <c r="J189" s="90">
        <f t="shared" si="101"/>
        <v>2.4400000000000002E-2</v>
      </c>
      <c r="K189" s="90">
        <f t="shared" si="101"/>
        <v>4.3900000000000002E-2</v>
      </c>
      <c r="L189" s="90">
        <f t="shared" si="101"/>
        <v>4.48E-2</v>
      </c>
      <c r="M189" s="90">
        <f t="shared" si="101"/>
        <v>4.5499999999999999E-2</v>
      </c>
      <c r="N189" s="90">
        <f t="shared" si="101"/>
        <v>4.6699999999999998E-2</v>
      </c>
      <c r="O189" s="90">
        <f t="shared" si="101"/>
        <v>4.8399999999999999E-2</v>
      </c>
      <c r="P189" s="90">
        <f t="shared" si="101"/>
        <v>4.9799999999999997E-2</v>
      </c>
      <c r="Q189" s="90">
        <f t="shared" si="101"/>
        <v>5.11E-2</v>
      </c>
      <c r="R189" s="90">
        <f t="shared" si="101"/>
        <v>4.3400000000000001E-2</v>
      </c>
      <c r="S189" s="90">
        <f t="shared" si="101"/>
        <v>3.4299999999999997E-2</v>
      </c>
    </row>
    <row r="190" spans="1:19">
      <c r="A190" s="507" t="s">
        <v>109</v>
      </c>
      <c r="B190" s="508"/>
      <c r="C190" s="508"/>
      <c r="E190" s="90">
        <f t="shared" ref="E190:S191" si="102">ROUND(E186/D186-1,4)</f>
        <v>5.3199999999999997E-2</v>
      </c>
      <c r="F190" s="90">
        <f t="shared" si="102"/>
        <v>1.2800000000000001E-2</v>
      </c>
      <c r="G190" s="90">
        <f t="shared" si="102"/>
        <v>-8.7099999999999997E-2</v>
      </c>
      <c r="H190" s="90">
        <f t="shared" si="102"/>
        <v>4.2099999999999999E-2</v>
      </c>
      <c r="I190" s="90">
        <f t="shared" si="102"/>
        <v>-6.6600000000000006E-2</v>
      </c>
      <c r="J190" s="90">
        <f t="shared" si="102"/>
        <v>-0.1847</v>
      </c>
      <c r="K190" s="90">
        <f t="shared" si="102"/>
        <v>5.1200000000000002E-2</v>
      </c>
      <c r="L190" s="90">
        <f t="shared" si="102"/>
        <v>5.3499999999999999E-2</v>
      </c>
      <c r="M190" s="90">
        <f t="shared" si="102"/>
        <v>4.4999999999999998E-2</v>
      </c>
      <c r="N190" s="90">
        <f t="shared" si="102"/>
        <v>4.2299999999999997E-2</v>
      </c>
      <c r="O190" s="90">
        <f t="shared" si="102"/>
        <v>3.85E-2</v>
      </c>
      <c r="P190" s="90">
        <f t="shared" si="102"/>
        <v>3.7100000000000001E-2</v>
      </c>
      <c r="Q190" s="90">
        <f t="shared" si="102"/>
        <v>3.6200000000000003E-2</v>
      </c>
      <c r="R190" s="90">
        <f t="shared" si="102"/>
        <v>3.4099999999999998E-2</v>
      </c>
      <c r="S190" s="90">
        <f t="shared" si="102"/>
        <v>3.2399999999999998E-2</v>
      </c>
    </row>
    <row r="191" spans="1:19">
      <c r="A191" s="507" t="s">
        <v>12</v>
      </c>
      <c r="B191" s="508"/>
      <c r="C191" s="508"/>
      <c r="E191" s="90">
        <f t="shared" si="102"/>
        <v>0.12</v>
      </c>
      <c r="F191" s="90">
        <f t="shared" si="102"/>
        <v>-2.4E-2</v>
      </c>
      <c r="G191" s="90">
        <f t="shared" si="102"/>
        <v>0.19789999999999999</v>
      </c>
      <c r="H191" s="90">
        <f t="shared" si="102"/>
        <v>2.5999999999999999E-2</v>
      </c>
      <c r="I191" s="90">
        <f t="shared" si="102"/>
        <v>7.1099999999999997E-2</v>
      </c>
      <c r="J191" s="90">
        <f t="shared" si="102"/>
        <v>0.59409999999999996</v>
      </c>
      <c r="K191" s="90">
        <f t="shared" si="102"/>
        <v>5.5199999999999999E-2</v>
      </c>
      <c r="L191" s="90">
        <f t="shared" si="102"/>
        <v>5.57E-2</v>
      </c>
      <c r="M191" s="90">
        <f t="shared" si="102"/>
        <v>2.3699999999999999E-2</v>
      </c>
      <c r="N191" s="90">
        <f t="shared" si="102"/>
        <v>-2.3E-3</v>
      </c>
      <c r="O191" s="90">
        <f t="shared" si="102"/>
        <v>-1.9900000000000001E-2</v>
      </c>
      <c r="P191" s="90">
        <f t="shared" si="102"/>
        <v>-6.0999999999999999E-2</v>
      </c>
      <c r="Q191" s="90">
        <f t="shared" si="102"/>
        <v>-0.1023</v>
      </c>
      <c r="R191" s="90">
        <f t="shared" si="102"/>
        <v>-8.6699999999999999E-2</v>
      </c>
      <c r="S191" s="90">
        <f t="shared" si="102"/>
        <v>-1.8100000000000002E-2</v>
      </c>
    </row>
    <row r="192" spans="1:19">
      <c r="B192" s="102"/>
      <c r="C192" s="102"/>
    </row>
    <row r="193" spans="1:19">
      <c r="A193" s="507" t="s">
        <v>40</v>
      </c>
      <c r="B193" s="508"/>
      <c r="C193" s="508"/>
    </row>
    <row r="194" spans="1:19">
      <c r="A194" s="507" t="s">
        <v>36</v>
      </c>
      <c r="B194" s="508"/>
      <c r="C194" s="508"/>
      <c r="D194" s="90">
        <f>ROUND(D185/D$184,4)</f>
        <v>0.80489999999999995</v>
      </c>
      <c r="E194" s="90">
        <f t="shared" ref="E194:S194" si="103">ROUND(E185/E$184,4)</f>
        <v>0.79649999999999999</v>
      </c>
      <c r="F194" s="90">
        <f t="shared" si="103"/>
        <v>0.80269999999999997</v>
      </c>
      <c r="G194" s="90">
        <f t="shared" si="103"/>
        <v>0.80389999999999995</v>
      </c>
      <c r="H194" s="90">
        <f t="shared" si="103"/>
        <v>0.80320000000000003</v>
      </c>
      <c r="I194" s="90">
        <f t="shared" si="103"/>
        <v>0.79210000000000003</v>
      </c>
      <c r="J194" s="90">
        <f t="shared" si="103"/>
        <v>0.76759999999999995</v>
      </c>
      <c r="K194" s="90">
        <f t="shared" si="103"/>
        <v>0.76590000000000003</v>
      </c>
      <c r="L194" s="90">
        <f t="shared" si="103"/>
        <v>0.76419999999999999</v>
      </c>
      <c r="M194" s="90">
        <f t="shared" si="103"/>
        <v>0.76659999999999995</v>
      </c>
      <c r="N194" s="90">
        <f t="shared" si="103"/>
        <v>0.7722</v>
      </c>
      <c r="O194" s="90">
        <f t="shared" si="103"/>
        <v>0.78010000000000002</v>
      </c>
      <c r="P194" s="90">
        <f t="shared" si="103"/>
        <v>0.79210000000000003</v>
      </c>
      <c r="Q194" s="90">
        <f t="shared" si="103"/>
        <v>0.80730000000000002</v>
      </c>
      <c r="R194" s="90">
        <f t="shared" si="103"/>
        <v>0.81879999999999997</v>
      </c>
      <c r="S194" s="90">
        <f t="shared" si="103"/>
        <v>0.82279999999999998</v>
      </c>
    </row>
    <row r="195" spans="1:19">
      <c r="A195" s="507" t="s">
        <v>109</v>
      </c>
      <c r="B195" s="508"/>
      <c r="C195" s="508"/>
      <c r="D195" s="90">
        <f t="shared" ref="D195:S196" si="104">ROUND(D186/D$184,4)</f>
        <v>0.1232</v>
      </c>
      <c r="E195" s="90">
        <f t="shared" si="104"/>
        <v>0.1255</v>
      </c>
      <c r="F195" s="90">
        <f t="shared" si="104"/>
        <v>0.1234</v>
      </c>
      <c r="G195" s="90">
        <f t="shared" si="104"/>
        <v>0.10979999999999999</v>
      </c>
      <c r="H195" s="90">
        <f t="shared" si="104"/>
        <v>0.111</v>
      </c>
      <c r="I195" s="90">
        <f t="shared" si="104"/>
        <v>0.1101</v>
      </c>
      <c r="J195" s="90">
        <f t="shared" si="104"/>
        <v>8.5000000000000006E-2</v>
      </c>
      <c r="K195" s="90">
        <f t="shared" si="104"/>
        <v>8.5400000000000004E-2</v>
      </c>
      <c r="L195" s="90">
        <f t="shared" si="104"/>
        <v>8.5900000000000004E-2</v>
      </c>
      <c r="M195" s="90">
        <f t="shared" si="104"/>
        <v>8.6099999999999996E-2</v>
      </c>
      <c r="N195" s="90">
        <f t="shared" si="104"/>
        <v>8.6400000000000005E-2</v>
      </c>
      <c r="O195" s="90">
        <f t="shared" si="104"/>
        <v>8.6400000000000005E-2</v>
      </c>
      <c r="P195" s="90">
        <f t="shared" si="104"/>
        <v>8.6699999999999999E-2</v>
      </c>
      <c r="Q195" s="90">
        <f t="shared" si="104"/>
        <v>8.7099999999999997E-2</v>
      </c>
      <c r="R195" s="90">
        <f t="shared" si="104"/>
        <v>8.7599999999999997E-2</v>
      </c>
      <c r="S195" s="90">
        <f t="shared" si="104"/>
        <v>8.7800000000000003E-2</v>
      </c>
    </row>
    <row r="196" spans="1:19">
      <c r="A196" s="507" t="s">
        <v>12</v>
      </c>
      <c r="B196" s="508"/>
      <c r="C196" s="508"/>
      <c r="D196" s="90">
        <f t="shared" si="104"/>
        <v>7.1999999999999995E-2</v>
      </c>
      <c r="E196" s="90">
        <f t="shared" si="104"/>
        <v>7.8E-2</v>
      </c>
      <c r="F196" s="90">
        <f t="shared" si="104"/>
        <v>7.3899999999999993E-2</v>
      </c>
      <c r="G196" s="90">
        <f t="shared" si="104"/>
        <v>8.6300000000000002E-2</v>
      </c>
      <c r="H196" s="90">
        <f t="shared" si="104"/>
        <v>8.5800000000000001E-2</v>
      </c>
      <c r="I196" s="90">
        <f t="shared" si="104"/>
        <v>9.7799999999999998E-2</v>
      </c>
      <c r="J196" s="90">
        <f t="shared" si="104"/>
        <v>0.1474</v>
      </c>
      <c r="K196" s="90">
        <f t="shared" si="104"/>
        <v>0.1487</v>
      </c>
      <c r="L196" s="90">
        <f t="shared" si="104"/>
        <v>0.14990000000000001</v>
      </c>
      <c r="M196" s="90">
        <f t="shared" si="104"/>
        <v>0.1472</v>
      </c>
      <c r="N196" s="90">
        <f t="shared" si="104"/>
        <v>0.1414</v>
      </c>
      <c r="O196" s="90">
        <f t="shared" si="104"/>
        <v>0.13350000000000001</v>
      </c>
      <c r="P196" s="90">
        <f t="shared" si="104"/>
        <v>0.1212</v>
      </c>
      <c r="Q196" s="90">
        <f t="shared" si="104"/>
        <v>0.1056</v>
      </c>
      <c r="R196" s="90">
        <f t="shared" si="104"/>
        <v>9.3700000000000006E-2</v>
      </c>
      <c r="S196" s="90">
        <f t="shared" si="104"/>
        <v>8.9399999999999993E-2</v>
      </c>
    </row>
    <row r="197" spans="1:19">
      <c r="B197" s="102"/>
      <c r="C197" s="102"/>
    </row>
    <row r="198" spans="1:19">
      <c r="B198" s="102"/>
      <c r="C198" s="102"/>
      <c r="D198" s="131">
        <v>2015</v>
      </c>
      <c r="E198" s="41">
        <v>2016</v>
      </c>
      <c r="F198" s="42">
        <v>2017</v>
      </c>
      <c r="G198" s="42">
        <v>2018</v>
      </c>
      <c r="H198" s="42" t="s">
        <v>11</v>
      </c>
      <c r="I198" s="42" t="s">
        <v>1</v>
      </c>
      <c r="J198" s="42" t="s">
        <v>2</v>
      </c>
      <c r="K198" s="42" t="s">
        <v>3</v>
      </c>
      <c r="L198" s="42" t="s">
        <v>4</v>
      </c>
      <c r="M198" s="42" t="s">
        <v>5</v>
      </c>
      <c r="N198" s="42" t="s">
        <v>6</v>
      </c>
      <c r="O198" s="42" t="s">
        <v>7</v>
      </c>
      <c r="P198" s="42" t="s">
        <v>8</v>
      </c>
      <c r="Q198" s="42" t="s">
        <v>9</v>
      </c>
      <c r="R198" s="50" t="s">
        <v>10</v>
      </c>
      <c r="S198" s="43" t="s">
        <v>16</v>
      </c>
    </row>
    <row r="199" spans="1:19">
      <c r="A199" s="507" t="s">
        <v>42</v>
      </c>
      <c r="B199" s="508"/>
      <c r="C199" s="508"/>
      <c r="D199" s="502">
        <f>D131</f>
        <v>79.577399999999997</v>
      </c>
      <c r="E199" s="502">
        <f t="shared" ref="E199:R199" si="105">E131</f>
        <v>84.7</v>
      </c>
      <c r="F199" s="502">
        <f t="shared" si="105"/>
        <v>82.04</v>
      </c>
      <c r="G199" s="502">
        <f t="shared" si="105"/>
        <v>86.16</v>
      </c>
      <c r="H199" s="502">
        <f t="shared" si="105"/>
        <v>85.33</v>
      </c>
      <c r="I199" s="502">
        <f t="shared" si="105"/>
        <v>82.86999999999999</v>
      </c>
      <c r="J199" s="502">
        <f t="shared" si="105"/>
        <v>87.601876999999988</v>
      </c>
      <c r="K199" s="502">
        <f t="shared" si="105"/>
        <v>92.141280750997609</v>
      </c>
      <c r="L199" s="502">
        <f t="shared" si="105"/>
        <v>96.476570245388061</v>
      </c>
      <c r="M199" s="502">
        <f t="shared" si="105"/>
        <v>100.72879859591139</v>
      </c>
      <c r="N199" s="502">
        <f t="shared" si="105"/>
        <v>104.66273126349074</v>
      </c>
      <c r="O199" s="502">
        <f t="shared" si="105"/>
        <v>108.62726266018082</v>
      </c>
      <c r="P199" s="502">
        <f t="shared" si="105"/>
        <v>112.41241375708161</v>
      </c>
      <c r="Q199" s="502">
        <f t="shared" si="105"/>
        <v>116.10867390548235</v>
      </c>
      <c r="R199" s="502">
        <f t="shared" si="105"/>
        <v>119.93437579321944</v>
      </c>
      <c r="S199" s="502">
        <v>124</v>
      </c>
    </row>
    <row r="200" spans="1:19">
      <c r="A200" s="507" t="s">
        <v>18</v>
      </c>
      <c r="B200" s="508"/>
      <c r="C200" s="508"/>
      <c r="D200" s="502">
        <v>58.67</v>
      </c>
      <c r="E200" s="502">
        <v>54.67</v>
      </c>
      <c r="F200" s="502">
        <f>' Demand-Supply Gap'!F223</f>
        <v>56.312384999999992</v>
      </c>
      <c r="G200" s="502">
        <v>57.88</v>
      </c>
      <c r="H200" s="502">
        <f>' Demand-Supply Gap'!H223</f>
        <v>58.407910999999999</v>
      </c>
      <c r="I200" s="502">
        <f>' Demand-Supply Gap'!I223</f>
        <v>60.805000000000007</v>
      </c>
      <c r="J200" s="502">
        <f>' Demand-Supply Gap'!J223</f>
        <v>63.97902100000001</v>
      </c>
      <c r="K200" s="502">
        <f>' Demand-Supply Gap'!K223</f>
        <v>67.785772749500012</v>
      </c>
      <c r="L200" s="502">
        <v>71.89</v>
      </c>
      <c r="M200" s="502">
        <v>76.290000000000006</v>
      </c>
      <c r="N200" s="502">
        <v>78.56</v>
      </c>
      <c r="O200" s="502">
        <v>81.45</v>
      </c>
      <c r="P200" s="502">
        <v>84.23</v>
      </c>
      <c r="Q200" s="502">
        <v>86.87</v>
      </c>
      <c r="R200" s="502">
        <v>87.92</v>
      </c>
      <c r="S200" s="502">
        <v>91.02</v>
      </c>
    </row>
    <row r="201" spans="1:19">
      <c r="A201" s="507" t="s">
        <v>12</v>
      </c>
      <c r="B201" s="508"/>
      <c r="C201" s="508"/>
      <c r="D201" s="502">
        <f>D199-D200</f>
        <v>20.907399999999996</v>
      </c>
      <c r="E201" s="502">
        <f t="shared" ref="E201:S201" si="106">E199-E200</f>
        <v>30.03</v>
      </c>
      <c r="F201" s="502">
        <f t="shared" si="106"/>
        <v>25.727615000000014</v>
      </c>
      <c r="G201" s="502">
        <f t="shared" si="106"/>
        <v>28.279999999999994</v>
      </c>
      <c r="H201" s="502">
        <f t="shared" si="106"/>
        <v>26.922089</v>
      </c>
      <c r="I201" s="502">
        <f t="shared" si="106"/>
        <v>22.064999999999984</v>
      </c>
      <c r="J201" s="502">
        <f t="shared" si="106"/>
        <v>23.622855999999977</v>
      </c>
      <c r="K201" s="502">
        <f t="shared" si="106"/>
        <v>24.355508001497597</v>
      </c>
      <c r="L201" s="502">
        <f t="shared" si="106"/>
        <v>24.58657024538806</v>
      </c>
      <c r="M201" s="502">
        <f t="shared" si="106"/>
        <v>24.438798595911379</v>
      </c>
      <c r="N201" s="502">
        <f t="shared" si="106"/>
        <v>26.102731263490739</v>
      </c>
      <c r="O201" s="502">
        <f t="shared" si="106"/>
        <v>27.177262660180816</v>
      </c>
      <c r="P201" s="502">
        <f t="shared" si="106"/>
        <v>28.182413757081605</v>
      </c>
      <c r="Q201" s="502">
        <f t="shared" si="106"/>
        <v>29.238673905482344</v>
      </c>
      <c r="R201" s="502">
        <f t="shared" si="106"/>
        <v>32.014375793219443</v>
      </c>
      <c r="S201" s="502">
        <f t="shared" si="106"/>
        <v>32.980000000000004</v>
      </c>
    </row>
    <row r="202" spans="1:19">
      <c r="B202" s="102"/>
      <c r="C202" s="102"/>
      <c r="E202" s="90">
        <f>E200/D200-1</f>
        <v>-6.8177944434975268E-2</v>
      </c>
      <c r="F202" s="90">
        <f t="shared" ref="F202:S202" si="107">F200/E200-1</f>
        <v>3.0041796231936813E-2</v>
      </c>
      <c r="G202" s="90">
        <f t="shared" si="107"/>
        <v>2.7837837093918294E-2</v>
      </c>
      <c r="H202" s="90">
        <f t="shared" si="107"/>
        <v>9.1207843814788969E-3</v>
      </c>
      <c r="I202" s="90">
        <f t="shared" si="107"/>
        <v>4.1040485080865219E-2</v>
      </c>
      <c r="J202" s="90">
        <f t="shared" si="107"/>
        <v>5.2200000000000024E-2</v>
      </c>
      <c r="K202" s="90">
        <f t="shared" si="107"/>
        <v>5.9500000000000108E-2</v>
      </c>
      <c r="L202" s="90">
        <f t="shared" si="107"/>
        <v>6.0547030505457622E-2</v>
      </c>
      <c r="M202" s="90">
        <f t="shared" si="107"/>
        <v>6.1204618166643465E-2</v>
      </c>
      <c r="N202" s="90">
        <f t="shared" si="107"/>
        <v>2.9754882684493333E-2</v>
      </c>
      <c r="O202" s="90">
        <f t="shared" si="107"/>
        <v>3.6787169042769907E-2</v>
      </c>
      <c r="P202" s="90">
        <f t="shared" si="107"/>
        <v>3.413136893799873E-2</v>
      </c>
      <c r="Q202" s="90">
        <f t="shared" si="107"/>
        <v>3.1342751988602702E-2</v>
      </c>
      <c r="R202" s="90">
        <f t="shared" si="107"/>
        <v>1.208702659145855E-2</v>
      </c>
      <c r="S202" s="90">
        <f t="shared" si="107"/>
        <v>3.5259326660600498E-2</v>
      </c>
    </row>
    <row r="203" spans="1:19">
      <c r="B203" s="102"/>
      <c r="C203" s="102"/>
      <c r="E203" s="90">
        <f>E201/D201-1</f>
        <v>0.436333546973799</v>
      </c>
      <c r="F203" s="90">
        <f t="shared" ref="F203:S203" si="108">F201/E201-1</f>
        <v>-0.14326956376956335</v>
      </c>
      <c r="G203" s="90">
        <f t="shared" si="108"/>
        <v>9.9207991102167048E-2</v>
      </c>
      <c r="H203" s="90">
        <f t="shared" si="108"/>
        <v>-4.8016654879773468E-2</v>
      </c>
      <c r="I203" s="90">
        <f t="shared" si="108"/>
        <v>-0.18041278297534846</v>
      </c>
      <c r="J203" s="90">
        <f t="shared" si="108"/>
        <v>7.0603036483117831E-2</v>
      </c>
      <c r="K203" s="90">
        <f t="shared" si="108"/>
        <v>3.1014539541604158E-2</v>
      </c>
      <c r="L203" s="90">
        <f t="shared" si="108"/>
        <v>9.4870632087105111E-3</v>
      </c>
      <c r="M203" s="90">
        <f t="shared" si="108"/>
        <v>-6.0102587714282452E-3</v>
      </c>
      <c r="N203" s="90">
        <f t="shared" si="108"/>
        <v>6.8085698282146279E-2</v>
      </c>
      <c r="O203" s="90">
        <f t="shared" si="108"/>
        <v>4.116547750667765E-2</v>
      </c>
      <c r="P203" s="90">
        <f t="shared" si="108"/>
        <v>3.6985001376665494E-2</v>
      </c>
      <c r="Q203" s="90">
        <f t="shared" si="108"/>
        <v>3.747940675008099E-2</v>
      </c>
      <c r="R203" s="90">
        <f t="shared" si="108"/>
        <v>9.4932550522294656E-2</v>
      </c>
      <c r="S203" s="90">
        <f t="shared" si="108"/>
        <v>3.0162206285623716E-2</v>
      </c>
    </row>
    <row r="204" spans="1:19">
      <c r="A204" s="507" t="s">
        <v>42</v>
      </c>
      <c r="B204" s="508"/>
      <c r="C204" s="508"/>
    </row>
    <row r="205" spans="1:19">
      <c r="A205" s="507" t="s">
        <v>18</v>
      </c>
      <c r="B205" s="508"/>
      <c r="C205" s="508"/>
      <c r="D205" s="90">
        <f>ROUND(D200/D$199,4)</f>
        <v>0.73729999999999996</v>
      </c>
      <c r="E205" s="90">
        <f t="shared" ref="E205:S205" si="109">ROUND(E200/E$199,4)</f>
        <v>0.64549999999999996</v>
      </c>
      <c r="F205" s="90">
        <f t="shared" si="109"/>
        <v>0.68640000000000001</v>
      </c>
      <c r="G205" s="90">
        <f t="shared" si="109"/>
        <v>0.67179999999999995</v>
      </c>
      <c r="H205" s="90">
        <f t="shared" si="109"/>
        <v>0.6845</v>
      </c>
      <c r="I205" s="90">
        <f t="shared" si="109"/>
        <v>0.73370000000000002</v>
      </c>
      <c r="J205" s="90">
        <f t="shared" si="109"/>
        <v>0.73029999999999995</v>
      </c>
      <c r="K205" s="90">
        <f t="shared" si="109"/>
        <v>0.73570000000000002</v>
      </c>
      <c r="L205" s="90">
        <f t="shared" si="109"/>
        <v>0.74519999999999997</v>
      </c>
      <c r="M205" s="90">
        <f t="shared" si="109"/>
        <v>0.75739999999999996</v>
      </c>
      <c r="N205" s="90">
        <f t="shared" si="109"/>
        <v>0.75060000000000004</v>
      </c>
      <c r="O205" s="90">
        <f t="shared" si="109"/>
        <v>0.74980000000000002</v>
      </c>
      <c r="P205" s="90">
        <f t="shared" si="109"/>
        <v>0.74929999999999997</v>
      </c>
      <c r="Q205" s="90">
        <f t="shared" si="109"/>
        <v>0.74819999999999998</v>
      </c>
      <c r="R205" s="90">
        <f t="shared" si="109"/>
        <v>0.73309999999999997</v>
      </c>
      <c r="S205" s="90">
        <f t="shared" si="109"/>
        <v>0.73399999999999999</v>
      </c>
    </row>
    <row r="206" spans="1:19">
      <c r="A206" s="507" t="s">
        <v>12</v>
      </c>
      <c r="B206" s="508"/>
      <c r="C206" s="508"/>
      <c r="D206" s="90">
        <f>ROUND(D201/D$199,4)</f>
        <v>0.26269999999999999</v>
      </c>
      <c r="E206" s="90">
        <f t="shared" ref="E206:S206" si="110">ROUND(E201/E$199,4)</f>
        <v>0.35449999999999998</v>
      </c>
      <c r="F206" s="90">
        <f t="shared" si="110"/>
        <v>0.31359999999999999</v>
      </c>
      <c r="G206" s="90">
        <f t="shared" si="110"/>
        <v>0.32819999999999999</v>
      </c>
      <c r="H206" s="90">
        <f t="shared" si="110"/>
        <v>0.3155</v>
      </c>
      <c r="I206" s="90">
        <f t="shared" si="110"/>
        <v>0.26629999999999998</v>
      </c>
      <c r="J206" s="90">
        <f t="shared" si="110"/>
        <v>0.2697</v>
      </c>
      <c r="K206" s="90">
        <f t="shared" si="110"/>
        <v>0.26429999999999998</v>
      </c>
      <c r="L206" s="90">
        <f t="shared" si="110"/>
        <v>0.25480000000000003</v>
      </c>
      <c r="M206" s="90">
        <f t="shared" si="110"/>
        <v>0.24260000000000001</v>
      </c>
      <c r="N206" s="90">
        <f t="shared" si="110"/>
        <v>0.24940000000000001</v>
      </c>
      <c r="O206" s="90">
        <f t="shared" si="110"/>
        <v>0.25019999999999998</v>
      </c>
      <c r="P206" s="90">
        <f t="shared" si="110"/>
        <v>0.25069999999999998</v>
      </c>
      <c r="Q206" s="90">
        <f t="shared" si="110"/>
        <v>0.25180000000000002</v>
      </c>
      <c r="R206" s="90">
        <f t="shared" si="110"/>
        <v>0.26690000000000003</v>
      </c>
      <c r="S206" s="90">
        <f t="shared" si="110"/>
        <v>0.26600000000000001</v>
      </c>
    </row>
    <row r="207" spans="1:19">
      <c r="B207" s="102"/>
      <c r="C207" s="102"/>
      <c r="K207" s="500">
        <v>67.785772749500012</v>
      </c>
      <c r="L207" s="500">
        <f>ROUND(K207*M208+K207,2)</f>
        <v>71.89</v>
      </c>
      <c r="M207" s="500">
        <f t="shared" ref="M207:S207" si="111">ROUND(L207*N208+L207,2)</f>
        <v>76.290000000000006</v>
      </c>
      <c r="N207" s="500">
        <f t="shared" si="111"/>
        <v>81.02</v>
      </c>
      <c r="O207" s="500">
        <f t="shared" si="111"/>
        <v>86</v>
      </c>
      <c r="P207" s="500">
        <f t="shared" si="111"/>
        <v>91.19</v>
      </c>
      <c r="Q207" s="500">
        <f t="shared" si="111"/>
        <v>96.62</v>
      </c>
      <c r="R207" s="500">
        <f t="shared" si="111"/>
        <v>102.22</v>
      </c>
      <c r="S207" s="500">
        <f t="shared" si="111"/>
        <v>102.22</v>
      </c>
    </row>
    <row r="208" spans="1:19">
      <c r="B208" s="102"/>
      <c r="C208" s="102"/>
      <c r="L208" s="90">
        <v>0.06</v>
      </c>
      <c r="M208" s="503">
        <v>6.0499999999999998E-2</v>
      </c>
      <c r="N208" s="503">
        <v>6.1199999999999997E-2</v>
      </c>
      <c r="O208" s="503">
        <v>6.2E-2</v>
      </c>
      <c r="P208" s="503">
        <v>6.1499999999999999E-2</v>
      </c>
      <c r="Q208" s="503">
        <v>6.0299999999999999E-2</v>
      </c>
      <c r="R208" s="504">
        <v>5.9499999999999997E-2</v>
      </c>
      <c r="S208" s="504">
        <v>5.8000000000000003E-2</v>
      </c>
    </row>
    <row r="209" spans="1:19">
      <c r="B209" s="102"/>
      <c r="C209" s="102"/>
      <c r="D209" s="500">
        <v>42349</v>
      </c>
      <c r="E209" s="500">
        <v>31070</v>
      </c>
      <c r="F209" s="500">
        <v>27065</v>
      </c>
      <c r="G209" s="500">
        <v>27830</v>
      </c>
      <c r="H209" s="500">
        <v>29934</v>
      </c>
      <c r="I209" s="500">
        <v>32673</v>
      </c>
    </row>
    <row r="210" spans="1:19">
      <c r="B210" s="102"/>
      <c r="C210" s="102"/>
      <c r="D210" s="500">
        <v>4081</v>
      </c>
      <c r="E210" s="500">
        <v>5322</v>
      </c>
      <c r="F210" s="500">
        <v>4270</v>
      </c>
      <c r="G210" s="500">
        <v>5277</v>
      </c>
      <c r="H210" s="500">
        <v>3879</v>
      </c>
      <c r="I210" s="500">
        <v>2988</v>
      </c>
    </row>
    <row r="211" spans="1:19">
      <c r="B211" s="102"/>
      <c r="C211" s="102"/>
      <c r="E211" s="90">
        <f>E209/D209-1</f>
        <v>-0.26633450612765353</v>
      </c>
      <c r="F211" s="90">
        <f t="shared" ref="F211:I211" si="112">F209/E209-1</f>
        <v>-0.12890247827486323</v>
      </c>
      <c r="G211" s="90">
        <f t="shared" si="112"/>
        <v>2.8265287271383777E-2</v>
      </c>
      <c r="H211" s="90">
        <f t="shared" si="112"/>
        <v>7.5601868487243928E-2</v>
      </c>
      <c r="I211" s="90">
        <f t="shared" si="112"/>
        <v>9.1501302866305867E-2</v>
      </c>
    </row>
    <row r="212" spans="1:19">
      <c r="B212" s="102"/>
      <c r="C212" s="102"/>
      <c r="D212" s="131">
        <v>2015</v>
      </c>
      <c r="E212" s="41">
        <v>2016</v>
      </c>
      <c r="F212" s="42">
        <v>2017</v>
      </c>
      <c r="G212" s="42">
        <v>2018</v>
      </c>
      <c r="H212" s="42" t="s">
        <v>11</v>
      </c>
      <c r="I212" s="42" t="s">
        <v>1</v>
      </c>
      <c r="J212" s="42" t="s">
        <v>2</v>
      </c>
      <c r="K212" s="42" t="s">
        <v>3</v>
      </c>
      <c r="L212" s="42" t="s">
        <v>4</v>
      </c>
      <c r="M212" s="42" t="s">
        <v>5</v>
      </c>
      <c r="N212" s="42" t="s">
        <v>6</v>
      </c>
      <c r="O212" s="42" t="s">
        <v>7</v>
      </c>
      <c r="P212" s="42" t="s">
        <v>8</v>
      </c>
      <c r="Q212" s="42" t="s">
        <v>9</v>
      </c>
      <c r="R212" s="50" t="s">
        <v>10</v>
      </c>
      <c r="S212" s="43" t="s">
        <v>16</v>
      </c>
    </row>
    <row r="213" spans="1:19">
      <c r="A213" s="507" t="s">
        <v>428</v>
      </c>
      <c r="B213" s="508"/>
      <c r="C213" s="508"/>
      <c r="D213" s="502">
        <f>D132</f>
        <v>273.86156</v>
      </c>
      <c r="E213" s="502">
        <f t="shared" ref="E213:S213" si="113">E132</f>
        <v>284.41692</v>
      </c>
      <c r="F213" s="502">
        <f t="shared" si="113"/>
        <v>291.71991999999995</v>
      </c>
      <c r="G213" s="502">
        <f t="shared" si="113"/>
        <v>277.32599999999996</v>
      </c>
      <c r="H213" s="502">
        <f t="shared" si="113"/>
        <v>290.37599999999998</v>
      </c>
      <c r="I213" s="502">
        <f t="shared" si="113"/>
        <v>270.99603999999999</v>
      </c>
      <c r="J213" s="502">
        <f t="shared" si="113"/>
        <v>289.20697388799999</v>
      </c>
      <c r="K213" s="502">
        <f t="shared" si="113"/>
        <v>306.32802674216958</v>
      </c>
      <c r="L213" s="502">
        <f t="shared" si="113"/>
        <v>322.01202171136867</v>
      </c>
      <c r="M213" s="502">
        <f t="shared" si="113"/>
        <v>337.46859875351436</v>
      </c>
      <c r="N213" s="502">
        <f t="shared" si="113"/>
        <v>352.48595139804576</v>
      </c>
      <c r="O213" s="502">
        <f t="shared" si="113"/>
        <v>366.58538945396759</v>
      </c>
      <c r="P213" s="502">
        <f t="shared" si="113"/>
        <v>381.65204896052569</v>
      </c>
      <c r="Q213" s="502">
        <f t="shared" si="113"/>
        <v>396.07849641123357</v>
      </c>
      <c r="R213" s="502">
        <f t="shared" si="113"/>
        <v>410.33732228203797</v>
      </c>
      <c r="S213" s="502">
        <f t="shared" si="113"/>
        <v>425.31463454533235</v>
      </c>
    </row>
    <row r="214" spans="1:19">
      <c r="A214" s="507" t="s">
        <v>34</v>
      </c>
      <c r="B214" s="508"/>
      <c r="C214" s="508"/>
      <c r="D214" s="502">
        <v>54.59</v>
      </c>
      <c r="E214" s="502">
        <v>51.16</v>
      </c>
      <c r="F214" s="502">
        <v>46.3</v>
      </c>
      <c r="G214" s="502">
        <v>53.3</v>
      </c>
      <c r="H214" s="502">
        <v>55.16</v>
      </c>
      <c r="I214" s="502">
        <v>54.61</v>
      </c>
      <c r="J214" s="502">
        <v>57.71</v>
      </c>
      <c r="K214" s="502">
        <v>61.19</v>
      </c>
      <c r="L214" s="502">
        <v>64.930000000000007</v>
      </c>
      <c r="M214" s="502">
        <v>68.92</v>
      </c>
      <c r="N214" s="502">
        <v>73.2</v>
      </c>
      <c r="O214" s="502">
        <v>77.7</v>
      </c>
      <c r="P214" s="502">
        <v>82.42</v>
      </c>
      <c r="Q214" s="502">
        <v>87.36</v>
      </c>
      <c r="R214" s="502">
        <v>92.55</v>
      </c>
      <c r="S214" s="502">
        <v>97.97</v>
      </c>
    </row>
    <row r="215" spans="1:19">
      <c r="A215" s="507" t="s">
        <v>207</v>
      </c>
      <c r="B215" s="508"/>
      <c r="C215" s="508"/>
      <c r="D215" s="502">
        <v>21.24</v>
      </c>
      <c r="E215" s="502">
        <v>21.92</v>
      </c>
      <c r="F215" s="502">
        <v>20.53</v>
      </c>
      <c r="G215" s="502">
        <v>18.47</v>
      </c>
      <c r="H215" s="502">
        <v>24.4</v>
      </c>
      <c r="I215" s="502">
        <v>25.23</v>
      </c>
      <c r="J215" s="502">
        <v>26.19</v>
      </c>
      <c r="K215" s="502">
        <v>27.27</v>
      </c>
      <c r="L215" s="502">
        <v>28.68</v>
      </c>
      <c r="M215" s="502">
        <v>30.22</v>
      </c>
      <c r="N215" s="502">
        <v>31.93</v>
      </c>
      <c r="O215" s="502">
        <v>33.79</v>
      </c>
      <c r="P215" s="502">
        <v>35.85</v>
      </c>
      <c r="Q215" s="502">
        <v>38.130000000000003</v>
      </c>
      <c r="R215" s="502">
        <v>40.630000000000003</v>
      </c>
      <c r="S215" s="502">
        <v>43.37</v>
      </c>
    </row>
    <row r="216" spans="1:19">
      <c r="A216" s="507" t="s">
        <v>12</v>
      </c>
      <c r="B216" s="508"/>
      <c r="C216" s="508"/>
      <c r="D216" s="502">
        <f>D213-SUM(D214:D215)</f>
        <v>198.03156000000001</v>
      </c>
      <c r="E216" s="502">
        <f t="shared" ref="E216:S216" si="114">E213-SUM(E214:E215)</f>
        <v>211.33692000000002</v>
      </c>
      <c r="F216" s="502">
        <f t="shared" si="114"/>
        <v>224.88991999999996</v>
      </c>
      <c r="G216" s="502">
        <f t="shared" si="114"/>
        <v>205.55599999999998</v>
      </c>
      <c r="H216" s="502">
        <f t="shared" si="114"/>
        <v>210.81599999999997</v>
      </c>
      <c r="I216" s="502">
        <f t="shared" si="114"/>
        <v>191.15603999999999</v>
      </c>
      <c r="J216" s="502">
        <f t="shared" si="114"/>
        <v>205.30697388799999</v>
      </c>
      <c r="K216" s="502">
        <f t="shared" si="114"/>
        <v>217.8680267421696</v>
      </c>
      <c r="L216" s="502">
        <f t="shared" si="114"/>
        <v>228.40202171136866</v>
      </c>
      <c r="M216" s="502">
        <f t="shared" si="114"/>
        <v>238.32859875351437</v>
      </c>
      <c r="N216" s="502">
        <f t="shared" si="114"/>
        <v>247.35595139804576</v>
      </c>
      <c r="O216" s="502">
        <f t="shared" si="114"/>
        <v>255.09538945396758</v>
      </c>
      <c r="P216" s="502">
        <f t="shared" si="114"/>
        <v>263.38204896052571</v>
      </c>
      <c r="Q216" s="502">
        <f t="shared" si="114"/>
        <v>270.58849641123356</v>
      </c>
      <c r="R216" s="502">
        <f t="shared" si="114"/>
        <v>277.15732228203797</v>
      </c>
      <c r="S216" s="502">
        <f t="shared" si="114"/>
        <v>283.97463454533238</v>
      </c>
    </row>
    <row r="217" spans="1:19">
      <c r="B217" s="102"/>
      <c r="C217" s="102"/>
    </row>
    <row r="218" spans="1:19">
      <c r="B218" s="102"/>
      <c r="C218" s="102"/>
      <c r="E218" s="90">
        <f>E214/D214-1</f>
        <v>-6.2832020516578213E-2</v>
      </c>
      <c r="F218" s="90">
        <f t="shared" ref="F218:S218" si="115">F214/E214-1</f>
        <v>-9.4996090695856128E-2</v>
      </c>
      <c r="G218" s="90">
        <f t="shared" si="115"/>
        <v>0.15118790496760259</v>
      </c>
      <c r="H218" s="90">
        <f t="shared" si="115"/>
        <v>3.4896810506566567E-2</v>
      </c>
      <c r="I218" s="90">
        <f t="shared" si="115"/>
        <v>-9.9709934735314754E-3</v>
      </c>
      <c r="J218" s="90">
        <f t="shared" si="115"/>
        <v>5.6766160043947966E-2</v>
      </c>
      <c r="K218" s="90">
        <f t="shared" si="115"/>
        <v>6.0301507537688481E-2</v>
      </c>
      <c r="L218" s="90">
        <f t="shared" si="115"/>
        <v>6.1121098218663406E-2</v>
      </c>
      <c r="M218" s="90">
        <f t="shared" si="115"/>
        <v>6.1450793161866635E-2</v>
      </c>
      <c r="N218" s="90">
        <f t="shared" si="115"/>
        <v>6.2100986651189904E-2</v>
      </c>
      <c r="O218" s="90">
        <f t="shared" si="115"/>
        <v>6.1475409836065475E-2</v>
      </c>
      <c r="P218" s="90">
        <f t="shared" si="115"/>
        <v>6.0746460746460729E-2</v>
      </c>
      <c r="Q218" s="90">
        <f t="shared" si="115"/>
        <v>5.9936908517350229E-2</v>
      </c>
      <c r="R218" s="90">
        <f t="shared" si="115"/>
        <v>5.9409340659340559E-2</v>
      </c>
      <c r="S218" s="90">
        <f t="shared" si="115"/>
        <v>5.8562938951917998E-2</v>
      </c>
    </row>
    <row r="219" spans="1:19">
      <c r="B219" s="102"/>
      <c r="C219" s="102"/>
      <c r="E219" s="90">
        <f t="shared" ref="E219:S220" si="116">E215/D215-1</f>
        <v>3.201506591337111E-2</v>
      </c>
      <c r="F219" s="90">
        <f t="shared" si="116"/>
        <v>-6.3412408759124128E-2</v>
      </c>
      <c r="G219" s="90">
        <f t="shared" si="116"/>
        <v>-0.10034096444227969</v>
      </c>
      <c r="H219" s="90">
        <f t="shared" si="116"/>
        <v>0.32106118029236597</v>
      </c>
      <c r="I219" s="90">
        <f t="shared" si="116"/>
        <v>3.4016393442622972E-2</v>
      </c>
      <c r="J219" s="90">
        <f t="shared" si="116"/>
        <v>3.8049940546967864E-2</v>
      </c>
      <c r="K219" s="90">
        <f t="shared" si="116"/>
        <v>4.1237113402061709E-2</v>
      </c>
      <c r="L219" s="90">
        <f t="shared" si="116"/>
        <v>5.1705170517051702E-2</v>
      </c>
      <c r="M219" s="90">
        <f t="shared" si="116"/>
        <v>5.3695955369595483E-2</v>
      </c>
      <c r="N219" s="90">
        <f t="shared" si="116"/>
        <v>5.658504301786893E-2</v>
      </c>
      <c r="O219" s="90">
        <f t="shared" si="116"/>
        <v>5.8252427184465994E-2</v>
      </c>
      <c r="P219" s="90">
        <f t="shared" si="116"/>
        <v>6.0964782480023683E-2</v>
      </c>
      <c r="Q219" s="90">
        <f t="shared" si="116"/>
        <v>6.3598326359832758E-2</v>
      </c>
      <c r="R219" s="90">
        <f t="shared" si="116"/>
        <v>6.5565171780750164E-2</v>
      </c>
      <c r="S219" s="90">
        <f t="shared" si="116"/>
        <v>6.7437853802608805E-2</v>
      </c>
    </row>
    <row r="220" spans="1:19">
      <c r="B220" s="102"/>
      <c r="C220" s="102"/>
      <c r="E220" s="90">
        <f t="shared" si="116"/>
        <v>6.7188078506274396E-2</v>
      </c>
      <c r="F220" s="90">
        <f t="shared" si="116"/>
        <v>6.4129826440169291E-2</v>
      </c>
      <c r="G220" s="90">
        <f t="shared" si="116"/>
        <v>-8.5970593968818121E-2</v>
      </c>
      <c r="H220" s="90">
        <f t="shared" si="116"/>
        <v>2.5589133861332103E-2</v>
      </c>
      <c r="I220" s="90">
        <f t="shared" si="116"/>
        <v>-9.3256489071038229E-2</v>
      </c>
      <c r="J220" s="90">
        <f t="shared" si="116"/>
        <v>7.4028180788846543E-2</v>
      </c>
      <c r="K220" s="90">
        <f t="shared" si="116"/>
        <v>6.1181812854647522E-2</v>
      </c>
      <c r="L220" s="90">
        <f t="shared" si="116"/>
        <v>4.8350348266867238E-2</v>
      </c>
      <c r="M220" s="90">
        <f t="shared" si="116"/>
        <v>4.3460985886937253E-2</v>
      </c>
      <c r="N220" s="90">
        <f t="shared" si="116"/>
        <v>3.7877756558572839E-2</v>
      </c>
      <c r="O220" s="90">
        <f t="shared" si="116"/>
        <v>3.1288667251298419E-2</v>
      </c>
      <c r="P220" s="90">
        <f t="shared" si="116"/>
        <v>3.2484552246497822E-2</v>
      </c>
      <c r="Q220" s="90">
        <f t="shared" si="116"/>
        <v>2.7361194428964009E-2</v>
      </c>
      <c r="R220" s="90">
        <f t="shared" si="116"/>
        <v>2.4276072183132547E-2</v>
      </c>
      <c r="S220" s="90">
        <f t="shared" si="116"/>
        <v>2.4597265578850669E-2</v>
      </c>
    </row>
    <row r="221" spans="1:19">
      <c r="B221" s="102"/>
      <c r="C221" s="102"/>
      <c r="D221" s="500">
        <f>ROUND(D214*0.75,2)</f>
        <v>40.94</v>
      </c>
      <c r="E221" s="500">
        <f t="shared" ref="E221:S221" si="117">ROUND(E214*0.75,2)</f>
        <v>38.369999999999997</v>
      </c>
      <c r="F221" s="500">
        <f t="shared" si="117"/>
        <v>34.729999999999997</v>
      </c>
      <c r="G221" s="500">
        <f t="shared" si="117"/>
        <v>39.979999999999997</v>
      </c>
      <c r="H221" s="500">
        <f t="shared" si="117"/>
        <v>41.37</v>
      </c>
      <c r="I221" s="500">
        <f t="shared" si="117"/>
        <v>40.96</v>
      </c>
      <c r="J221" s="500">
        <f t="shared" si="117"/>
        <v>43.28</v>
      </c>
      <c r="K221" s="500">
        <f t="shared" si="117"/>
        <v>45.89</v>
      </c>
      <c r="L221" s="500">
        <f t="shared" si="117"/>
        <v>48.7</v>
      </c>
      <c r="M221" s="500">
        <f t="shared" si="117"/>
        <v>51.69</v>
      </c>
      <c r="N221" s="500">
        <f t="shared" si="117"/>
        <v>54.9</v>
      </c>
      <c r="O221" s="500">
        <f t="shared" si="117"/>
        <v>58.28</v>
      </c>
      <c r="P221" s="500">
        <f t="shared" si="117"/>
        <v>61.82</v>
      </c>
      <c r="Q221" s="500">
        <f t="shared" si="117"/>
        <v>65.52</v>
      </c>
      <c r="R221" s="500">
        <f t="shared" si="117"/>
        <v>69.41</v>
      </c>
      <c r="S221" s="500">
        <f t="shared" si="117"/>
        <v>73.48</v>
      </c>
    </row>
    <row r="222" spans="1:19">
      <c r="B222" s="102"/>
      <c r="C222" s="102"/>
      <c r="D222" s="500">
        <f>ROUND(D215*0.32,2)</f>
        <v>6.8</v>
      </c>
      <c r="E222" s="500">
        <f t="shared" ref="E222:S222" si="118">ROUND(E215*0.32,2)</f>
        <v>7.01</v>
      </c>
      <c r="F222" s="500">
        <f t="shared" si="118"/>
        <v>6.57</v>
      </c>
      <c r="G222" s="500">
        <f t="shared" si="118"/>
        <v>5.91</v>
      </c>
      <c r="H222" s="500">
        <f t="shared" si="118"/>
        <v>7.81</v>
      </c>
      <c r="I222" s="500">
        <f t="shared" si="118"/>
        <v>8.07</v>
      </c>
      <c r="J222" s="500">
        <f t="shared" si="118"/>
        <v>8.3800000000000008</v>
      </c>
      <c r="K222" s="500">
        <f t="shared" si="118"/>
        <v>8.73</v>
      </c>
      <c r="L222" s="500">
        <f t="shared" si="118"/>
        <v>9.18</v>
      </c>
      <c r="M222" s="500">
        <f t="shared" si="118"/>
        <v>9.67</v>
      </c>
      <c r="N222" s="500">
        <f t="shared" si="118"/>
        <v>10.220000000000001</v>
      </c>
      <c r="O222" s="500">
        <f t="shared" si="118"/>
        <v>10.81</v>
      </c>
      <c r="P222" s="500">
        <f t="shared" si="118"/>
        <v>11.47</v>
      </c>
      <c r="Q222" s="500">
        <f t="shared" si="118"/>
        <v>12.2</v>
      </c>
      <c r="R222" s="500">
        <f t="shared" si="118"/>
        <v>13</v>
      </c>
      <c r="S222" s="500">
        <f t="shared" si="118"/>
        <v>13.88</v>
      </c>
    </row>
    <row r="223" spans="1:19">
      <c r="B223" s="102"/>
      <c r="C223" s="102"/>
      <c r="D223" s="500">
        <f>ROUND(D214*0.9,2)</f>
        <v>49.13</v>
      </c>
      <c r="E223" s="500">
        <f t="shared" ref="E223:S223" si="119">ROUND(E214*0.9,2)</f>
        <v>46.04</v>
      </c>
      <c r="F223" s="500">
        <f t="shared" si="119"/>
        <v>41.67</v>
      </c>
      <c r="G223" s="500">
        <f t="shared" si="119"/>
        <v>47.97</v>
      </c>
      <c r="H223" s="500">
        <f t="shared" si="119"/>
        <v>49.64</v>
      </c>
      <c r="I223" s="500">
        <f t="shared" si="119"/>
        <v>49.15</v>
      </c>
      <c r="J223" s="500">
        <f t="shared" si="119"/>
        <v>51.94</v>
      </c>
      <c r="K223" s="500">
        <f t="shared" si="119"/>
        <v>55.07</v>
      </c>
      <c r="L223" s="500">
        <f t="shared" si="119"/>
        <v>58.44</v>
      </c>
      <c r="M223" s="500">
        <f t="shared" si="119"/>
        <v>62.03</v>
      </c>
      <c r="N223" s="500">
        <f t="shared" si="119"/>
        <v>65.88</v>
      </c>
      <c r="O223" s="500">
        <f t="shared" si="119"/>
        <v>69.930000000000007</v>
      </c>
      <c r="P223" s="500">
        <f t="shared" si="119"/>
        <v>74.180000000000007</v>
      </c>
      <c r="Q223" s="500">
        <f t="shared" si="119"/>
        <v>78.62</v>
      </c>
      <c r="R223" s="500">
        <f t="shared" si="119"/>
        <v>83.3</v>
      </c>
      <c r="S223" s="500">
        <f t="shared" si="119"/>
        <v>88.17</v>
      </c>
    </row>
    <row r="224" spans="1:19">
      <c r="A224" s="507" t="s">
        <v>428</v>
      </c>
      <c r="B224" s="508"/>
      <c r="C224" s="508"/>
      <c r="L224" s="90">
        <v>6.0999999999999999E-2</v>
      </c>
      <c r="M224" s="90">
        <v>6.1499999999999999E-2</v>
      </c>
      <c r="N224" s="90">
        <v>6.2E-2</v>
      </c>
      <c r="O224" s="90">
        <v>6.1400000000000003E-2</v>
      </c>
      <c r="P224" s="90">
        <v>6.08E-2</v>
      </c>
      <c r="Q224" s="90">
        <v>0.06</v>
      </c>
      <c r="R224" s="81">
        <v>5.9299999999999999E-2</v>
      </c>
      <c r="S224" s="81">
        <v>5.8500000000000003E-2</v>
      </c>
    </row>
    <row r="225" spans="1:19">
      <c r="A225" s="507" t="s">
        <v>34</v>
      </c>
      <c r="B225" s="508"/>
      <c r="C225" s="508"/>
      <c r="D225" s="90">
        <f>ROUND(D214/D$213,4)</f>
        <v>0.1993</v>
      </c>
      <c r="E225" s="90">
        <f t="shared" ref="E225:S225" si="120">ROUND(E214/E$213,4)</f>
        <v>0.1799</v>
      </c>
      <c r="F225" s="90">
        <f t="shared" si="120"/>
        <v>0.15870000000000001</v>
      </c>
      <c r="G225" s="90">
        <f t="shared" si="120"/>
        <v>0.19220000000000001</v>
      </c>
      <c r="H225" s="90">
        <f t="shared" si="120"/>
        <v>0.19</v>
      </c>
      <c r="I225" s="90">
        <f t="shared" si="120"/>
        <v>0.20150000000000001</v>
      </c>
      <c r="J225" s="90">
        <f t="shared" si="120"/>
        <v>0.19950000000000001</v>
      </c>
      <c r="K225" s="90">
        <f t="shared" si="120"/>
        <v>0.19980000000000001</v>
      </c>
      <c r="L225" s="90">
        <f t="shared" si="120"/>
        <v>0.2016</v>
      </c>
      <c r="M225" s="90">
        <f t="shared" si="120"/>
        <v>0.20419999999999999</v>
      </c>
      <c r="N225" s="90">
        <f t="shared" si="120"/>
        <v>0.2077</v>
      </c>
      <c r="O225" s="90">
        <f t="shared" si="120"/>
        <v>0.21199999999999999</v>
      </c>
      <c r="P225" s="90">
        <f t="shared" si="120"/>
        <v>0.216</v>
      </c>
      <c r="Q225" s="90">
        <f t="shared" si="120"/>
        <v>0.22059999999999999</v>
      </c>
      <c r="R225" s="90">
        <f t="shared" si="120"/>
        <v>0.22550000000000001</v>
      </c>
      <c r="S225" s="90">
        <f t="shared" si="120"/>
        <v>0.2303</v>
      </c>
    </row>
    <row r="226" spans="1:19">
      <c r="A226" s="507" t="s">
        <v>207</v>
      </c>
      <c r="B226" s="508"/>
      <c r="C226" s="508"/>
      <c r="D226" s="90">
        <f t="shared" ref="D226:S227" si="121">ROUND(D215/D$213,4)</f>
        <v>7.7600000000000002E-2</v>
      </c>
      <c r="E226" s="90">
        <f t="shared" si="121"/>
        <v>7.7100000000000002E-2</v>
      </c>
      <c r="F226" s="90">
        <f t="shared" si="121"/>
        <v>7.0400000000000004E-2</v>
      </c>
      <c r="G226" s="90">
        <f t="shared" si="121"/>
        <v>6.6600000000000006E-2</v>
      </c>
      <c r="H226" s="90">
        <f t="shared" si="121"/>
        <v>8.4000000000000005E-2</v>
      </c>
      <c r="I226" s="90">
        <f t="shared" si="121"/>
        <v>9.3100000000000002E-2</v>
      </c>
      <c r="J226" s="90">
        <f t="shared" si="121"/>
        <v>9.06E-2</v>
      </c>
      <c r="K226" s="90">
        <f t="shared" si="121"/>
        <v>8.8999999999999996E-2</v>
      </c>
      <c r="L226" s="90">
        <f t="shared" si="121"/>
        <v>8.9099999999999999E-2</v>
      </c>
      <c r="M226" s="90">
        <f t="shared" si="121"/>
        <v>8.9499999999999996E-2</v>
      </c>
      <c r="N226" s="90">
        <f t="shared" si="121"/>
        <v>9.06E-2</v>
      </c>
      <c r="O226" s="90">
        <f t="shared" si="121"/>
        <v>9.2200000000000004E-2</v>
      </c>
      <c r="P226" s="90">
        <f t="shared" si="121"/>
        <v>9.3899999999999997E-2</v>
      </c>
      <c r="Q226" s="90">
        <f t="shared" si="121"/>
        <v>9.6299999999999997E-2</v>
      </c>
      <c r="R226" s="90">
        <f t="shared" si="121"/>
        <v>9.9000000000000005E-2</v>
      </c>
      <c r="S226" s="90">
        <f t="shared" si="121"/>
        <v>0.10199999999999999</v>
      </c>
    </row>
    <row r="227" spans="1:19">
      <c r="A227" s="507" t="s">
        <v>12</v>
      </c>
      <c r="B227" s="508"/>
      <c r="C227" s="508"/>
      <c r="D227" s="90">
        <f t="shared" si="121"/>
        <v>0.72309999999999997</v>
      </c>
      <c r="E227" s="90">
        <f t="shared" si="121"/>
        <v>0.74309999999999998</v>
      </c>
      <c r="F227" s="90">
        <f t="shared" si="121"/>
        <v>0.77090000000000003</v>
      </c>
      <c r="G227" s="90">
        <f t="shared" si="121"/>
        <v>0.74119999999999997</v>
      </c>
      <c r="H227" s="90">
        <f t="shared" si="121"/>
        <v>0.72599999999999998</v>
      </c>
      <c r="I227" s="90">
        <f t="shared" si="121"/>
        <v>0.70540000000000003</v>
      </c>
      <c r="J227" s="90">
        <f t="shared" si="121"/>
        <v>0.70989999999999998</v>
      </c>
      <c r="K227" s="90">
        <f t="shared" si="121"/>
        <v>0.71120000000000005</v>
      </c>
      <c r="L227" s="90">
        <f t="shared" si="121"/>
        <v>0.70930000000000004</v>
      </c>
      <c r="M227" s="90">
        <f t="shared" si="121"/>
        <v>0.70620000000000005</v>
      </c>
      <c r="N227" s="90">
        <f t="shared" si="121"/>
        <v>0.70169999999999999</v>
      </c>
      <c r="O227" s="90">
        <f t="shared" si="121"/>
        <v>0.69589999999999996</v>
      </c>
      <c r="P227" s="90">
        <f t="shared" si="121"/>
        <v>0.69010000000000005</v>
      </c>
      <c r="Q227" s="90">
        <f t="shared" si="121"/>
        <v>0.68320000000000003</v>
      </c>
      <c r="R227" s="90">
        <f t="shared" si="121"/>
        <v>0.6754</v>
      </c>
      <c r="S227" s="90">
        <f t="shared" si="121"/>
        <v>0.66769999999999996</v>
      </c>
    </row>
    <row r="228" spans="1:19">
      <c r="B228" s="102"/>
      <c r="C228" s="102"/>
    </row>
    <row r="229" spans="1:19">
      <c r="B229" s="102"/>
      <c r="C229" s="102"/>
    </row>
    <row r="230" spans="1:19">
      <c r="B230" s="102"/>
      <c r="C230" s="102"/>
    </row>
    <row r="231" spans="1:19">
      <c r="B231" s="102"/>
      <c r="C231" s="102"/>
    </row>
    <row r="232" spans="1:19">
      <c r="B232" s="102"/>
      <c r="C232" s="102"/>
    </row>
    <row r="233" spans="1:19">
      <c r="B233" s="102"/>
      <c r="C233" s="102"/>
    </row>
    <row r="234" spans="1:19">
      <c r="B234" s="102"/>
      <c r="C234" s="102"/>
    </row>
    <row r="235" spans="1:19">
      <c r="B235" s="102"/>
      <c r="C235" s="102"/>
    </row>
    <row r="236" spans="1:19">
      <c r="B236" s="102"/>
      <c r="C236" s="102"/>
    </row>
    <row r="237" spans="1:19">
      <c r="B237" s="102"/>
      <c r="C237" s="102"/>
    </row>
    <row r="238" spans="1:19">
      <c r="B238" s="102"/>
      <c r="C238" s="102"/>
    </row>
    <row r="239" spans="1:19">
      <c r="B239" s="102"/>
      <c r="C239" s="102"/>
    </row>
    <row r="240" spans="1:19">
      <c r="B240" s="102"/>
      <c r="C240" s="102"/>
    </row>
    <row r="241" spans="2:3">
      <c r="B241" s="102"/>
      <c r="C241" s="102"/>
    </row>
    <row r="242" spans="2:3">
      <c r="B242" s="102"/>
      <c r="C242" s="102"/>
    </row>
    <row r="243" spans="2:3">
      <c r="B243" s="102"/>
      <c r="C243" s="102"/>
    </row>
    <row r="244" spans="2:3">
      <c r="B244" s="102"/>
      <c r="C244" s="102"/>
    </row>
    <row r="245" spans="2:3">
      <c r="B245" s="102"/>
      <c r="C245" s="102"/>
    </row>
    <row r="246" spans="2:3">
      <c r="B246" s="102"/>
      <c r="C246" s="102"/>
    </row>
    <row r="247" spans="2:3">
      <c r="B247" s="102"/>
      <c r="C247" s="102"/>
    </row>
    <row r="248" spans="2:3">
      <c r="B248" s="102"/>
      <c r="C248" s="102"/>
    </row>
    <row r="249" spans="2:3">
      <c r="B249" s="102"/>
      <c r="C249" s="102"/>
    </row>
    <row r="250" spans="2:3">
      <c r="B250" s="102"/>
      <c r="C250" s="102"/>
    </row>
    <row r="251" spans="2:3">
      <c r="B251" s="102"/>
      <c r="C251" s="102"/>
    </row>
    <row r="252" spans="2:3">
      <c r="B252" s="102"/>
      <c r="C252" s="102"/>
    </row>
    <row r="253" spans="2:3">
      <c r="B253" s="102"/>
      <c r="C253" s="102"/>
    </row>
    <row r="254" spans="2:3">
      <c r="B254" s="102"/>
      <c r="C254" s="102"/>
    </row>
    <row r="255" spans="2:3">
      <c r="B255" s="102"/>
      <c r="C255" s="102"/>
    </row>
    <row r="256" spans="2:3">
      <c r="B256" s="102"/>
      <c r="C256" s="102"/>
    </row>
    <row r="257" spans="2:3">
      <c r="B257" s="102"/>
      <c r="C257" s="102"/>
    </row>
    <row r="258" spans="2:3">
      <c r="B258" s="102"/>
      <c r="C258" s="102"/>
    </row>
    <row r="259" spans="2:3">
      <c r="B259" s="102"/>
      <c r="C259" s="102"/>
    </row>
    <row r="260" spans="2:3">
      <c r="B260" s="102"/>
      <c r="C260" s="102"/>
    </row>
    <row r="261" spans="2:3">
      <c r="B261" s="102"/>
      <c r="C261" s="102"/>
    </row>
    <row r="262" spans="2:3">
      <c r="B262" s="102"/>
      <c r="C262" s="102"/>
    </row>
    <row r="263" spans="2:3">
      <c r="B263" s="102"/>
      <c r="C263" s="102"/>
    </row>
    <row r="264" spans="2:3">
      <c r="B264" s="102"/>
      <c r="C264" s="102"/>
    </row>
    <row r="265" spans="2:3">
      <c r="B265" s="102"/>
      <c r="C265" s="102"/>
    </row>
    <row r="266" spans="2:3">
      <c r="B266" s="102"/>
      <c r="C266" s="102"/>
    </row>
    <row r="267" spans="2:3">
      <c r="B267" s="102"/>
      <c r="C267" s="102"/>
    </row>
    <row r="268" spans="2:3">
      <c r="B268" s="102"/>
      <c r="C268" s="102"/>
    </row>
    <row r="269" spans="2:3">
      <c r="B269" s="102"/>
      <c r="C269" s="102"/>
    </row>
    <row r="270" spans="2:3">
      <c r="B270" s="102"/>
      <c r="C270" s="102"/>
    </row>
    <row r="271" spans="2:3">
      <c r="B271" s="102"/>
      <c r="C271" s="102"/>
    </row>
    <row r="272" spans="2:3">
      <c r="B272" s="102"/>
      <c r="C272" s="102"/>
    </row>
    <row r="273" spans="2:3">
      <c r="B273" s="102"/>
      <c r="C273" s="102"/>
    </row>
    <row r="274" spans="2:3">
      <c r="B274" s="102"/>
      <c r="C274" s="102"/>
    </row>
    <row r="275" spans="2:3">
      <c r="B275" s="102"/>
      <c r="C275" s="102"/>
    </row>
    <row r="276" spans="2:3">
      <c r="B276" s="102"/>
      <c r="C276" s="102"/>
    </row>
    <row r="277" spans="2:3">
      <c r="B277" s="102"/>
      <c r="C277" s="102"/>
    </row>
    <row r="278" spans="2:3">
      <c r="B278" s="102"/>
      <c r="C278" s="102"/>
    </row>
    <row r="279" spans="2:3">
      <c r="B279" s="102"/>
      <c r="C279" s="102"/>
    </row>
    <row r="280" spans="2:3">
      <c r="B280" s="102"/>
      <c r="C280" s="102"/>
    </row>
    <row r="281" spans="2:3">
      <c r="B281" s="102"/>
      <c r="C281" s="102"/>
    </row>
    <row r="282" spans="2:3">
      <c r="B282" s="102"/>
      <c r="C282" s="102"/>
    </row>
    <row r="283" spans="2:3">
      <c r="B283" s="102"/>
      <c r="C283" s="102"/>
    </row>
    <row r="284" spans="2:3">
      <c r="B284" s="102"/>
      <c r="C284" s="102"/>
    </row>
    <row r="285" spans="2:3">
      <c r="B285" s="102"/>
      <c r="C285" s="102"/>
    </row>
    <row r="286" spans="2:3">
      <c r="B286" s="102"/>
      <c r="C286" s="102"/>
    </row>
    <row r="287" spans="2:3">
      <c r="B287" s="102"/>
      <c r="C287" s="102"/>
    </row>
    <row r="288" spans="2:3">
      <c r="B288" s="102"/>
      <c r="C288" s="102"/>
    </row>
    <row r="289" spans="2:3">
      <c r="B289" s="102"/>
      <c r="C289" s="102"/>
    </row>
    <row r="290" spans="2:3">
      <c r="B290" s="102"/>
      <c r="C290" s="102"/>
    </row>
    <row r="291" spans="2:3">
      <c r="B291" s="102"/>
      <c r="C291" s="102"/>
    </row>
    <row r="292" spans="2:3">
      <c r="B292" s="102"/>
      <c r="C292" s="102"/>
    </row>
    <row r="293" spans="2:3">
      <c r="B293" s="102"/>
      <c r="C293" s="102"/>
    </row>
    <row r="294" spans="2:3">
      <c r="B294" s="102"/>
      <c r="C294" s="102"/>
    </row>
    <row r="295" spans="2:3">
      <c r="B295" s="102"/>
      <c r="C295" s="102"/>
    </row>
    <row r="296" spans="2:3">
      <c r="B296" s="102"/>
      <c r="C296" s="102"/>
    </row>
    <row r="297" spans="2:3">
      <c r="B297" s="102"/>
      <c r="C297" s="102"/>
    </row>
    <row r="298" spans="2:3">
      <c r="B298" s="102"/>
      <c r="C298" s="102"/>
    </row>
    <row r="299" spans="2:3">
      <c r="B299" s="102"/>
      <c r="C299" s="102"/>
    </row>
    <row r="300" spans="2:3">
      <c r="B300" s="102"/>
      <c r="C300" s="102"/>
    </row>
    <row r="301" spans="2:3">
      <c r="B301" s="102"/>
      <c r="C301" s="102"/>
    </row>
    <row r="302" spans="2:3">
      <c r="B302" s="102"/>
      <c r="C302" s="102"/>
    </row>
    <row r="303" spans="2:3">
      <c r="B303" s="102"/>
      <c r="C303" s="102"/>
    </row>
    <row r="304" spans="2:3">
      <c r="B304" s="102"/>
      <c r="C304" s="102"/>
    </row>
    <row r="305" spans="2:3">
      <c r="B305" s="102"/>
      <c r="C305" s="102"/>
    </row>
    <row r="306" spans="2:3">
      <c r="B306" s="102"/>
      <c r="C306" s="102"/>
    </row>
    <row r="307" spans="2:3">
      <c r="B307" s="102"/>
      <c r="C307" s="102"/>
    </row>
    <row r="308" spans="2:3">
      <c r="B308" s="102"/>
      <c r="C308" s="102"/>
    </row>
    <row r="309" spans="2:3">
      <c r="B309" s="102"/>
      <c r="C309" s="102"/>
    </row>
    <row r="310" spans="2:3">
      <c r="B310" s="102"/>
      <c r="C310" s="102"/>
    </row>
    <row r="311" spans="2:3">
      <c r="B311" s="102"/>
      <c r="C311" s="102"/>
    </row>
    <row r="312" spans="2:3">
      <c r="B312" s="102"/>
      <c r="C312" s="102"/>
    </row>
    <row r="313" spans="2:3">
      <c r="B313" s="102"/>
      <c r="C313" s="102"/>
    </row>
    <row r="314" spans="2:3">
      <c r="B314" s="102"/>
      <c r="C314" s="102"/>
    </row>
    <row r="315" spans="2:3">
      <c r="B315" s="102"/>
      <c r="C315" s="102"/>
    </row>
    <row r="316" spans="2:3">
      <c r="B316" s="102"/>
      <c r="C316" s="102"/>
    </row>
    <row r="317" spans="2:3">
      <c r="B317" s="102"/>
      <c r="C317" s="102"/>
    </row>
    <row r="318" spans="2:3">
      <c r="B318" s="102"/>
      <c r="C318" s="102"/>
    </row>
    <row r="319" spans="2:3">
      <c r="B319" s="102"/>
      <c r="C319" s="102"/>
    </row>
    <row r="320" spans="2:3">
      <c r="B320" s="102"/>
      <c r="C320" s="102"/>
    </row>
    <row r="321" spans="2:3">
      <c r="B321" s="102"/>
      <c r="C321" s="102"/>
    </row>
    <row r="322" spans="2:3">
      <c r="B322" s="102"/>
      <c r="C322" s="102"/>
    </row>
    <row r="323" spans="2:3">
      <c r="B323" s="102"/>
      <c r="C323" s="102"/>
    </row>
    <row r="324" spans="2:3">
      <c r="B324" s="102"/>
      <c r="C324" s="102"/>
    </row>
    <row r="325" spans="2:3">
      <c r="B325" s="102"/>
      <c r="C325" s="102"/>
    </row>
    <row r="326" spans="2:3">
      <c r="B326" s="102"/>
      <c r="C326" s="102"/>
    </row>
    <row r="327" spans="2:3">
      <c r="B327" s="102"/>
      <c r="C327" s="102"/>
    </row>
    <row r="328" spans="2:3">
      <c r="B328" s="102"/>
      <c r="C328" s="102"/>
    </row>
    <row r="329" spans="2:3">
      <c r="B329" s="102"/>
      <c r="C329" s="102"/>
    </row>
    <row r="330" spans="2:3">
      <c r="B330" s="102"/>
      <c r="C330" s="102"/>
    </row>
    <row r="331" spans="2:3">
      <c r="B331" s="102"/>
      <c r="C331" s="102"/>
    </row>
    <row r="332" spans="2:3">
      <c r="B332" s="102"/>
      <c r="C332" s="102"/>
    </row>
    <row r="333" spans="2:3">
      <c r="B333" s="102"/>
      <c r="C333" s="102"/>
    </row>
    <row r="334" spans="2:3">
      <c r="B334" s="102"/>
      <c r="C334" s="102"/>
    </row>
    <row r="335" spans="2:3">
      <c r="B335" s="102"/>
      <c r="C335" s="102"/>
    </row>
    <row r="336" spans="2:3">
      <c r="B336" s="102"/>
      <c r="C336" s="102"/>
    </row>
    <row r="337" spans="2:3">
      <c r="B337" s="102"/>
      <c r="C337" s="102"/>
    </row>
    <row r="338" spans="2:3">
      <c r="B338" s="102"/>
      <c r="C338" s="102"/>
    </row>
    <row r="339" spans="2:3">
      <c r="B339" s="102"/>
      <c r="C339" s="102"/>
    </row>
    <row r="340" spans="2:3">
      <c r="B340" s="102"/>
      <c r="C340" s="102"/>
    </row>
    <row r="341" spans="2:3">
      <c r="B341" s="102"/>
      <c r="C341" s="102"/>
    </row>
    <row r="342" spans="2:3">
      <c r="B342" s="102"/>
      <c r="C342" s="102"/>
    </row>
    <row r="343" spans="2:3">
      <c r="B343" s="102"/>
      <c r="C343" s="102"/>
    </row>
    <row r="344" spans="2:3">
      <c r="B344" s="102"/>
      <c r="C344" s="102"/>
    </row>
    <row r="345" spans="2:3">
      <c r="B345" s="102"/>
      <c r="C345" s="102"/>
    </row>
    <row r="346" spans="2:3">
      <c r="B346" s="102"/>
      <c r="C346" s="102"/>
    </row>
    <row r="347" spans="2:3">
      <c r="B347" s="102"/>
      <c r="C347" s="102"/>
    </row>
    <row r="348" spans="2:3">
      <c r="B348" s="102"/>
      <c r="C348" s="102"/>
    </row>
    <row r="349" spans="2:3">
      <c r="B349" s="102"/>
      <c r="C349" s="102"/>
    </row>
    <row r="350" spans="2:3">
      <c r="B350" s="102"/>
      <c r="C350" s="102"/>
    </row>
    <row r="351" spans="2:3">
      <c r="B351" s="102"/>
      <c r="C351" s="102"/>
    </row>
    <row r="352" spans="2:3">
      <c r="B352" s="102"/>
      <c r="C352" s="102"/>
    </row>
    <row r="353" spans="2:3">
      <c r="B353" s="102"/>
      <c r="C353" s="102"/>
    </row>
    <row r="354" spans="2:3">
      <c r="B354" s="102"/>
      <c r="C354" s="102"/>
    </row>
    <row r="355" spans="2:3">
      <c r="B355" s="102"/>
      <c r="C355" s="102"/>
    </row>
    <row r="356" spans="2:3">
      <c r="B356" s="102"/>
      <c r="C356" s="102"/>
    </row>
    <row r="357" spans="2:3">
      <c r="B357" s="102"/>
      <c r="C357" s="102"/>
    </row>
    <row r="358" spans="2:3">
      <c r="B358" s="102"/>
      <c r="C358" s="102"/>
    </row>
    <row r="359" spans="2:3">
      <c r="B359" s="102"/>
      <c r="C359" s="102"/>
    </row>
    <row r="360" spans="2:3">
      <c r="B360" s="102"/>
      <c r="C360" s="102"/>
    </row>
    <row r="361" spans="2:3">
      <c r="B361" s="102"/>
      <c r="C361" s="102"/>
    </row>
    <row r="362" spans="2:3">
      <c r="B362" s="102"/>
      <c r="C362" s="102"/>
    </row>
    <row r="363" spans="2:3">
      <c r="B363" s="102"/>
      <c r="C363" s="102"/>
    </row>
    <row r="364" spans="2:3">
      <c r="B364" s="102"/>
      <c r="C364" s="102"/>
    </row>
    <row r="365" spans="2:3">
      <c r="B365" s="102"/>
      <c r="C365" s="102"/>
    </row>
    <row r="366" spans="2:3">
      <c r="B366" s="102"/>
      <c r="C366" s="102"/>
    </row>
    <row r="367" spans="2:3">
      <c r="B367" s="102"/>
      <c r="C367" s="102"/>
    </row>
    <row r="368" spans="2:3">
      <c r="B368" s="102"/>
      <c r="C368" s="102"/>
    </row>
    <row r="369" spans="2:3">
      <c r="B369" s="102"/>
      <c r="C369" s="102"/>
    </row>
    <row r="370" spans="2:3">
      <c r="B370" s="102"/>
      <c r="C370" s="102"/>
    </row>
    <row r="371" spans="2:3">
      <c r="B371" s="102"/>
      <c r="C371" s="102"/>
    </row>
    <row r="372" spans="2:3">
      <c r="B372" s="102"/>
      <c r="C372" s="102"/>
    </row>
    <row r="373" spans="2:3">
      <c r="B373" s="102"/>
      <c r="C373" s="102"/>
    </row>
    <row r="374" spans="2:3">
      <c r="B374" s="102"/>
      <c r="C374" s="102"/>
    </row>
    <row r="375" spans="2:3">
      <c r="B375" s="102"/>
      <c r="C375" s="102"/>
    </row>
    <row r="376" spans="2:3">
      <c r="B376" s="102"/>
      <c r="C376" s="102"/>
    </row>
    <row r="377" spans="2:3">
      <c r="B377" s="102"/>
      <c r="C377" s="102"/>
    </row>
    <row r="378" spans="2:3">
      <c r="B378" s="102"/>
      <c r="C378" s="102"/>
    </row>
    <row r="379" spans="2:3">
      <c r="B379" s="102"/>
      <c r="C379" s="102"/>
    </row>
    <row r="380" spans="2:3">
      <c r="B380" s="102"/>
      <c r="C380" s="102"/>
    </row>
    <row r="381" spans="2:3">
      <c r="B381" s="102"/>
      <c r="C381" s="102"/>
    </row>
    <row r="382" spans="2:3">
      <c r="B382" s="102"/>
      <c r="C382" s="102"/>
    </row>
    <row r="383" spans="2:3">
      <c r="B383" s="102"/>
      <c r="C383" s="102"/>
    </row>
    <row r="384" spans="2:3">
      <c r="B384" s="102"/>
      <c r="C384" s="102"/>
    </row>
    <row r="385" spans="2:3">
      <c r="B385" s="102"/>
      <c r="C385" s="102"/>
    </row>
    <row r="386" spans="2:3">
      <c r="B386" s="102"/>
      <c r="C386" s="102"/>
    </row>
    <row r="387" spans="2:3">
      <c r="B387" s="102"/>
      <c r="C387" s="102"/>
    </row>
    <row r="388" spans="2:3">
      <c r="B388" s="102"/>
      <c r="C388" s="102"/>
    </row>
    <row r="389" spans="2:3">
      <c r="B389" s="102"/>
      <c r="C389" s="102"/>
    </row>
    <row r="390" spans="2:3">
      <c r="B390" s="102"/>
      <c r="C390" s="102"/>
    </row>
    <row r="391" spans="2:3">
      <c r="B391" s="102"/>
      <c r="C391" s="102"/>
    </row>
    <row r="392" spans="2:3">
      <c r="B392" s="102"/>
      <c r="C392" s="102"/>
    </row>
    <row r="393" spans="2:3">
      <c r="B393" s="102"/>
      <c r="C393" s="102"/>
    </row>
    <row r="394" spans="2:3">
      <c r="B394" s="102"/>
      <c r="C394" s="102"/>
    </row>
    <row r="395" spans="2:3">
      <c r="B395" s="102"/>
      <c r="C395" s="102"/>
    </row>
    <row r="396" spans="2:3">
      <c r="B396" s="102"/>
      <c r="C396" s="102"/>
    </row>
    <row r="397" spans="2:3">
      <c r="B397" s="102"/>
      <c r="C397" s="102"/>
    </row>
    <row r="398" spans="2:3">
      <c r="B398" s="102"/>
      <c r="C398" s="102"/>
    </row>
    <row r="399" spans="2:3">
      <c r="B399" s="102"/>
      <c r="C399" s="102"/>
    </row>
    <row r="400" spans="2:3">
      <c r="B400" s="102"/>
      <c r="C400" s="102"/>
    </row>
    <row r="401" spans="2:3">
      <c r="B401" s="102"/>
      <c r="C401" s="102"/>
    </row>
    <row r="402" spans="2:3">
      <c r="B402" s="102"/>
      <c r="C402" s="102"/>
    </row>
    <row r="403" spans="2:3">
      <c r="B403" s="102"/>
      <c r="C403" s="102"/>
    </row>
    <row r="404" spans="2:3">
      <c r="B404" s="102"/>
      <c r="C404" s="102"/>
    </row>
    <row r="405" spans="2:3">
      <c r="B405" s="102"/>
      <c r="C405" s="102"/>
    </row>
    <row r="406" spans="2:3">
      <c r="B406" s="102"/>
      <c r="C406" s="102"/>
    </row>
    <row r="407" spans="2:3">
      <c r="B407" s="102"/>
      <c r="C407" s="102"/>
    </row>
    <row r="408" spans="2:3">
      <c r="B408" s="102"/>
      <c r="C408" s="102"/>
    </row>
    <row r="409" spans="2:3">
      <c r="B409" s="102"/>
      <c r="C409" s="102"/>
    </row>
    <row r="410" spans="2:3">
      <c r="B410" s="102"/>
      <c r="C410" s="102"/>
    </row>
    <row r="411" spans="2:3">
      <c r="B411" s="102"/>
      <c r="C411" s="102"/>
    </row>
    <row r="412" spans="2:3">
      <c r="B412" s="102"/>
      <c r="C412" s="102"/>
    </row>
    <row r="413" spans="2:3">
      <c r="B413" s="102"/>
      <c r="C413" s="102"/>
    </row>
    <row r="414" spans="2:3">
      <c r="B414" s="102"/>
      <c r="C414" s="102"/>
    </row>
    <row r="415" spans="2:3">
      <c r="B415" s="102"/>
      <c r="C415" s="102"/>
    </row>
    <row r="416" spans="2:3">
      <c r="B416" s="102"/>
      <c r="C416" s="102"/>
    </row>
    <row r="417" spans="2:3">
      <c r="B417" s="102"/>
      <c r="C417" s="102"/>
    </row>
    <row r="418" spans="2:3">
      <c r="B418" s="102"/>
      <c r="C418" s="102"/>
    </row>
    <row r="419" spans="2:3">
      <c r="B419" s="102"/>
      <c r="C419" s="102"/>
    </row>
    <row r="420" spans="2:3">
      <c r="B420" s="102"/>
      <c r="C420" s="102"/>
    </row>
    <row r="421" spans="2:3">
      <c r="B421" s="102"/>
      <c r="C421" s="102"/>
    </row>
    <row r="422" spans="2:3">
      <c r="B422" s="102"/>
      <c r="C422" s="102"/>
    </row>
    <row r="423" spans="2:3">
      <c r="B423" s="102"/>
      <c r="C423" s="102"/>
    </row>
    <row r="424" spans="2:3">
      <c r="B424" s="102"/>
      <c r="C424" s="102"/>
    </row>
    <row r="425" spans="2:3">
      <c r="B425" s="102"/>
      <c r="C425" s="102"/>
    </row>
    <row r="426" spans="2:3">
      <c r="B426" s="102"/>
      <c r="C426" s="102"/>
    </row>
    <row r="427" spans="2:3">
      <c r="B427" s="102"/>
      <c r="C427" s="102"/>
    </row>
    <row r="428" spans="2:3">
      <c r="B428" s="102"/>
      <c r="C428" s="102"/>
    </row>
    <row r="429" spans="2:3">
      <c r="B429" s="102"/>
      <c r="C429" s="102"/>
    </row>
    <row r="430" spans="2:3">
      <c r="B430" s="102"/>
      <c r="C430" s="102"/>
    </row>
    <row r="431" spans="2:3">
      <c r="B431" s="102"/>
      <c r="C431" s="102"/>
    </row>
    <row r="432" spans="2:3">
      <c r="B432" s="102"/>
      <c r="C432" s="102"/>
    </row>
    <row r="433" spans="2:3">
      <c r="B433" s="102"/>
      <c r="C433" s="102"/>
    </row>
    <row r="434" spans="2:3">
      <c r="B434" s="102"/>
      <c r="C434" s="102"/>
    </row>
    <row r="435" spans="2:3">
      <c r="B435" s="102"/>
      <c r="C435" s="102"/>
    </row>
    <row r="436" spans="2:3">
      <c r="B436" s="102"/>
      <c r="C436" s="102"/>
    </row>
    <row r="437" spans="2:3">
      <c r="B437" s="102"/>
      <c r="C437" s="102"/>
    </row>
    <row r="438" spans="2:3">
      <c r="B438" s="102"/>
      <c r="C438" s="102"/>
    </row>
    <row r="439" spans="2:3">
      <c r="B439" s="102"/>
      <c r="C439" s="102"/>
    </row>
    <row r="440" spans="2:3">
      <c r="B440" s="102"/>
      <c r="C440" s="102"/>
    </row>
    <row r="441" spans="2:3">
      <c r="B441" s="102"/>
      <c r="C441" s="102"/>
    </row>
    <row r="442" spans="2:3">
      <c r="B442" s="102"/>
      <c r="C442" s="102"/>
    </row>
    <row r="443" spans="2:3">
      <c r="B443" s="102"/>
      <c r="C443" s="102"/>
    </row>
    <row r="444" spans="2:3">
      <c r="B444" s="102"/>
      <c r="C444" s="102"/>
    </row>
    <row r="445" spans="2:3">
      <c r="B445" s="102"/>
      <c r="C445" s="102"/>
    </row>
    <row r="446" spans="2:3">
      <c r="B446" s="102"/>
      <c r="C446" s="102"/>
    </row>
    <row r="447" spans="2:3">
      <c r="B447" s="102"/>
      <c r="C447" s="102"/>
    </row>
    <row r="448" spans="2:3">
      <c r="B448" s="102"/>
      <c r="C448" s="102"/>
    </row>
    <row r="449" spans="2:3">
      <c r="B449" s="102"/>
      <c r="C449" s="102"/>
    </row>
    <row r="450" spans="2:3">
      <c r="B450" s="102"/>
      <c r="C450" s="102"/>
    </row>
    <row r="451" spans="2:3">
      <c r="B451" s="102"/>
      <c r="C451" s="102"/>
    </row>
    <row r="452" spans="2:3">
      <c r="B452" s="102"/>
      <c r="C452" s="102"/>
    </row>
    <row r="453" spans="2:3">
      <c r="B453" s="102"/>
      <c r="C453" s="102"/>
    </row>
    <row r="454" spans="2:3">
      <c r="B454" s="102"/>
      <c r="C454" s="102"/>
    </row>
    <row r="455" spans="2:3">
      <c r="B455" s="102"/>
      <c r="C455" s="102"/>
    </row>
    <row r="456" spans="2:3">
      <c r="B456" s="102"/>
      <c r="C456" s="102"/>
    </row>
    <row r="457" spans="2:3">
      <c r="B457" s="102"/>
      <c r="C457" s="102"/>
    </row>
    <row r="458" spans="2:3">
      <c r="B458" s="102"/>
      <c r="C458" s="102"/>
    </row>
    <row r="459" spans="2:3">
      <c r="B459" s="102"/>
      <c r="C459" s="102"/>
    </row>
    <row r="460" spans="2:3">
      <c r="B460" s="102"/>
      <c r="C460" s="102"/>
    </row>
    <row r="461" spans="2:3">
      <c r="B461" s="102"/>
      <c r="C461" s="102"/>
    </row>
    <row r="462" spans="2:3">
      <c r="B462" s="102"/>
      <c r="C462" s="102"/>
    </row>
    <row r="463" spans="2:3">
      <c r="B463" s="102"/>
      <c r="C463" s="102"/>
    </row>
    <row r="464" spans="2:3">
      <c r="B464" s="102"/>
      <c r="C464" s="102"/>
    </row>
    <row r="465" spans="2:3">
      <c r="B465" s="102"/>
      <c r="C465" s="102"/>
    </row>
    <row r="466" spans="2:3">
      <c r="B466" s="102"/>
      <c r="C466" s="102"/>
    </row>
    <row r="467" spans="2:3">
      <c r="B467" s="102"/>
      <c r="C467" s="102"/>
    </row>
    <row r="468" spans="2:3">
      <c r="B468" s="102"/>
      <c r="C468" s="102"/>
    </row>
    <row r="469" spans="2:3">
      <c r="B469" s="102"/>
      <c r="C469" s="102"/>
    </row>
    <row r="470" spans="2:3">
      <c r="B470" s="102"/>
      <c r="C470" s="102"/>
    </row>
    <row r="471" spans="2:3">
      <c r="B471" s="102"/>
      <c r="C471" s="102"/>
    </row>
    <row r="472" spans="2:3">
      <c r="B472" s="102"/>
      <c r="C472" s="102"/>
    </row>
    <row r="473" spans="2:3">
      <c r="B473" s="102"/>
      <c r="C473" s="102"/>
    </row>
    <row r="474" spans="2:3">
      <c r="B474" s="102"/>
      <c r="C474" s="102"/>
    </row>
    <row r="475" spans="2:3">
      <c r="B475" s="102"/>
      <c r="C475" s="102"/>
    </row>
    <row r="476" spans="2:3">
      <c r="B476" s="102"/>
      <c r="C476" s="102"/>
    </row>
    <row r="477" spans="2:3">
      <c r="B477" s="102"/>
      <c r="C477" s="102"/>
    </row>
    <row r="478" spans="2:3">
      <c r="B478" s="102"/>
      <c r="C478" s="102"/>
    </row>
    <row r="479" spans="2:3">
      <c r="B479" s="102"/>
      <c r="C479" s="102"/>
    </row>
    <row r="480" spans="2:3">
      <c r="B480" s="102"/>
      <c r="C480" s="102"/>
    </row>
    <row r="481" spans="2:3">
      <c r="B481" s="102"/>
      <c r="C481" s="102"/>
    </row>
    <row r="482" spans="2:3">
      <c r="B482" s="102"/>
      <c r="C482" s="102"/>
    </row>
    <row r="483" spans="2:3">
      <c r="B483" s="102"/>
      <c r="C483" s="102"/>
    </row>
    <row r="484" spans="2:3">
      <c r="B484" s="102"/>
      <c r="C484" s="102"/>
    </row>
    <row r="485" spans="2:3">
      <c r="B485" s="102"/>
      <c r="C485" s="102"/>
    </row>
    <row r="486" spans="2:3">
      <c r="B486" s="102"/>
      <c r="C486" s="102"/>
    </row>
    <row r="487" spans="2:3">
      <c r="B487" s="102"/>
      <c r="C487" s="102"/>
    </row>
    <row r="488" spans="2:3">
      <c r="B488" s="102"/>
      <c r="C488" s="102"/>
    </row>
    <row r="489" spans="2:3">
      <c r="B489" s="102"/>
      <c r="C489" s="102"/>
    </row>
    <row r="490" spans="2:3">
      <c r="B490" s="102"/>
      <c r="C490" s="102"/>
    </row>
    <row r="491" spans="2:3">
      <c r="B491" s="102"/>
      <c r="C491" s="102"/>
    </row>
    <row r="492" spans="2:3">
      <c r="B492" s="102"/>
      <c r="C492" s="102"/>
    </row>
    <row r="493" spans="2:3">
      <c r="B493" s="102"/>
      <c r="C493" s="102"/>
    </row>
    <row r="494" spans="2:3">
      <c r="B494" s="102"/>
      <c r="C494" s="102"/>
    </row>
    <row r="495" spans="2:3">
      <c r="B495" s="102"/>
      <c r="C495" s="102"/>
    </row>
    <row r="496" spans="2:3">
      <c r="B496" s="102"/>
      <c r="C496" s="102"/>
    </row>
    <row r="497" spans="2:3">
      <c r="B497" s="102"/>
      <c r="C497" s="102"/>
    </row>
    <row r="498" spans="2:3">
      <c r="B498" s="102"/>
      <c r="C498" s="102"/>
    </row>
    <row r="499" spans="2:3">
      <c r="B499" s="102"/>
      <c r="C499" s="102"/>
    </row>
    <row r="500" spans="2:3">
      <c r="B500" s="102"/>
      <c r="C500" s="102"/>
    </row>
    <row r="501" spans="2:3">
      <c r="B501" s="102"/>
      <c r="C501" s="102"/>
    </row>
    <row r="502" spans="2:3">
      <c r="B502" s="102"/>
      <c r="C502" s="102"/>
    </row>
    <row r="503" spans="2:3">
      <c r="B503" s="102"/>
      <c r="C503" s="102"/>
    </row>
    <row r="504" spans="2:3">
      <c r="B504" s="102"/>
      <c r="C504" s="102"/>
    </row>
    <row r="505" spans="2:3">
      <c r="B505" s="102"/>
      <c r="C505" s="102"/>
    </row>
    <row r="506" spans="2:3">
      <c r="B506" s="102"/>
      <c r="C506" s="102"/>
    </row>
    <row r="507" spans="2:3">
      <c r="B507" s="102"/>
      <c r="C507" s="102"/>
    </row>
    <row r="508" spans="2:3">
      <c r="B508" s="102"/>
      <c r="C508" s="102"/>
    </row>
    <row r="509" spans="2:3">
      <c r="B509" s="102"/>
      <c r="C509" s="102"/>
    </row>
    <row r="510" spans="2:3">
      <c r="B510" s="102"/>
      <c r="C510" s="102"/>
    </row>
    <row r="511" spans="2:3">
      <c r="B511" s="102"/>
      <c r="C511" s="102"/>
    </row>
    <row r="512" spans="2:3">
      <c r="B512" s="102"/>
      <c r="C512" s="102"/>
    </row>
    <row r="513" spans="2:3">
      <c r="B513" s="102"/>
      <c r="C513" s="102"/>
    </row>
    <row r="514" spans="2:3">
      <c r="B514" s="102"/>
      <c r="C514" s="102"/>
    </row>
    <row r="515" spans="2:3">
      <c r="B515" s="102"/>
      <c r="C515" s="102"/>
    </row>
    <row r="516" spans="2:3">
      <c r="B516" s="102"/>
      <c r="C516" s="102"/>
    </row>
    <row r="517" spans="2:3">
      <c r="B517" s="102"/>
      <c r="C517" s="102"/>
    </row>
    <row r="518" spans="2:3">
      <c r="B518" s="102"/>
      <c r="C518" s="102"/>
    </row>
    <row r="519" spans="2:3">
      <c r="B519" s="102"/>
      <c r="C519" s="102"/>
    </row>
    <row r="520" spans="2:3">
      <c r="B520" s="102"/>
      <c r="C520" s="102"/>
    </row>
    <row r="521" spans="2:3">
      <c r="B521" s="102"/>
      <c r="C521" s="102"/>
    </row>
    <row r="522" spans="2:3">
      <c r="B522" s="102"/>
      <c r="C522" s="102"/>
    </row>
    <row r="523" spans="2:3">
      <c r="B523" s="102"/>
      <c r="C523" s="102"/>
    </row>
    <row r="524" spans="2:3">
      <c r="B524" s="102"/>
      <c r="C524" s="102"/>
    </row>
    <row r="525" spans="2:3">
      <c r="B525" s="102"/>
      <c r="C525" s="102"/>
    </row>
    <row r="526" spans="2:3">
      <c r="B526" s="102"/>
      <c r="C526" s="102"/>
    </row>
    <row r="527" spans="2:3">
      <c r="B527" s="102"/>
      <c r="C527" s="102"/>
    </row>
    <row r="528" spans="2:3">
      <c r="B528" s="102"/>
      <c r="C528" s="102"/>
    </row>
    <row r="529" spans="2:3">
      <c r="B529" s="102"/>
      <c r="C529" s="102"/>
    </row>
    <row r="530" spans="2:3">
      <c r="B530" s="102"/>
      <c r="C530" s="102"/>
    </row>
    <row r="531" spans="2:3">
      <c r="B531" s="102"/>
      <c r="C531" s="102"/>
    </row>
    <row r="532" spans="2:3">
      <c r="B532" s="102"/>
      <c r="C532" s="102"/>
    </row>
    <row r="533" spans="2:3">
      <c r="B533" s="102"/>
      <c r="C533" s="102"/>
    </row>
    <row r="534" spans="2:3">
      <c r="B534" s="102"/>
      <c r="C534" s="102"/>
    </row>
    <row r="535" spans="2:3">
      <c r="B535" s="102"/>
      <c r="C535" s="102"/>
    </row>
    <row r="536" spans="2:3">
      <c r="B536" s="102"/>
      <c r="C536" s="102"/>
    </row>
    <row r="537" spans="2:3">
      <c r="B537" s="102"/>
      <c r="C537" s="102"/>
    </row>
    <row r="538" spans="2:3">
      <c r="B538" s="102"/>
      <c r="C538" s="102"/>
    </row>
    <row r="539" spans="2:3">
      <c r="B539" s="102"/>
      <c r="C539" s="102"/>
    </row>
    <row r="540" spans="2:3">
      <c r="B540" s="102"/>
      <c r="C540" s="102"/>
    </row>
    <row r="541" spans="2:3">
      <c r="B541" s="102"/>
      <c r="C541" s="102"/>
    </row>
    <row r="542" spans="2:3">
      <c r="B542" s="102"/>
      <c r="C542" s="102"/>
    </row>
    <row r="543" spans="2:3">
      <c r="B543" s="102"/>
      <c r="C543" s="102"/>
    </row>
    <row r="544" spans="2:3">
      <c r="B544" s="102"/>
      <c r="C544" s="102"/>
    </row>
    <row r="545" spans="2:3">
      <c r="B545" s="102"/>
      <c r="C545" s="102"/>
    </row>
    <row r="546" spans="2:3">
      <c r="B546" s="102"/>
      <c r="C546" s="102"/>
    </row>
    <row r="547" spans="2:3">
      <c r="B547" s="102"/>
      <c r="C547" s="102"/>
    </row>
    <row r="548" spans="2:3">
      <c r="B548" s="102"/>
      <c r="C548" s="102"/>
    </row>
    <row r="549" spans="2:3">
      <c r="B549" s="102"/>
      <c r="C549" s="102"/>
    </row>
    <row r="550" spans="2:3">
      <c r="B550" s="102"/>
      <c r="C550" s="102"/>
    </row>
    <row r="551" spans="2:3">
      <c r="B551" s="102"/>
      <c r="C551" s="102"/>
    </row>
    <row r="552" spans="2:3">
      <c r="B552" s="102"/>
      <c r="C552" s="102"/>
    </row>
    <row r="553" spans="2:3">
      <c r="B553" s="102"/>
      <c r="C553" s="102"/>
    </row>
    <row r="554" spans="2:3">
      <c r="B554" s="102"/>
      <c r="C554" s="102"/>
    </row>
    <row r="555" spans="2:3">
      <c r="B555" s="102"/>
      <c r="C555" s="102"/>
    </row>
    <row r="556" spans="2:3">
      <c r="B556" s="102"/>
      <c r="C556" s="102"/>
    </row>
    <row r="557" spans="2:3">
      <c r="B557" s="102"/>
      <c r="C557" s="102"/>
    </row>
    <row r="558" spans="2:3">
      <c r="B558" s="102"/>
      <c r="C558" s="102"/>
    </row>
    <row r="559" spans="2:3">
      <c r="B559" s="102"/>
      <c r="C559" s="102"/>
    </row>
    <row r="560" spans="2:3">
      <c r="B560" s="102"/>
      <c r="C560" s="102"/>
    </row>
    <row r="561" spans="2:3">
      <c r="B561" s="102"/>
      <c r="C561" s="102"/>
    </row>
    <row r="562" spans="2:3">
      <c r="B562" s="102"/>
      <c r="C562" s="102"/>
    </row>
    <row r="563" spans="2:3">
      <c r="B563" s="102"/>
      <c r="C563" s="102"/>
    </row>
    <row r="564" spans="2:3">
      <c r="B564" s="102"/>
      <c r="C564" s="102"/>
    </row>
    <row r="565" spans="2:3">
      <c r="B565" s="102"/>
      <c r="C565" s="102"/>
    </row>
    <row r="566" spans="2:3">
      <c r="B566" s="102"/>
      <c r="C566" s="102"/>
    </row>
    <row r="567" spans="2:3">
      <c r="B567" s="102"/>
      <c r="C567" s="102"/>
    </row>
    <row r="568" spans="2:3">
      <c r="B568" s="102"/>
      <c r="C568" s="102"/>
    </row>
    <row r="569" spans="2:3">
      <c r="B569" s="102"/>
      <c r="C569" s="102"/>
    </row>
    <row r="570" spans="2:3">
      <c r="B570" s="102"/>
      <c r="C570" s="102"/>
    </row>
    <row r="571" spans="2:3">
      <c r="B571" s="102"/>
      <c r="C571" s="102"/>
    </row>
    <row r="572" spans="2:3">
      <c r="B572" s="102"/>
      <c r="C572" s="102"/>
    </row>
    <row r="573" spans="2:3">
      <c r="B573" s="102"/>
      <c r="C573" s="102"/>
    </row>
    <row r="574" spans="2:3">
      <c r="B574" s="102"/>
      <c r="C574" s="102"/>
    </row>
    <row r="575" spans="2:3">
      <c r="B575" s="102"/>
      <c r="C575" s="102"/>
    </row>
    <row r="576" spans="2:3">
      <c r="B576" s="102"/>
      <c r="C576" s="102"/>
    </row>
    <row r="577" spans="2:3">
      <c r="B577" s="102"/>
      <c r="C577" s="102"/>
    </row>
    <row r="578" spans="2:3">
      <c r="B578" s="102"/>
      <c r="C578" s="102"/>
    </row>
    <row r="579" spans="2:3">
      <c r="B579" s="102"/>
      <c r="C579" s="102"/>
    </row>
    <row r="580" spans="2:3">
      <c r="B580" s="102"/>
      <c r="C580" s="102"/>
    </row>
    <row r="581" spans="2:3">
      <c r="B581" s="102"/>
      <c r="C581" s="102"/>
    </row>
    <row r="582" spans="2:3">
      <c r="B582" s="102"/>
      <c r="C582" s="102"/>
    </row>
    <row r="583" spans="2:3">
      <c r="B583" s="102"/>
      <c r="C583" s="102"/>
    </row>
    <row r="584" spans="2:3">
      <c r="B584" s="102"/>
      <c r="C584" s="102"/>
    </row>
    <row r="585" spans="2:3">
      <c r="B585" s="102"/>
      <c r="C585" s="102"/>
    </row>
    <row r="586" spans="2:3">
      <c r="B586" s="102"/>
      <c r="C586" s="102"/>
    </row>
    <row r="587" spans="2:3">
      <c r="B587" s="102"/>
      <c r="C587" s="102"/>
    </row>
    <row r="588" spans="2:3">
      <c r="B588" s="102"/>
      <c r="C588" s="102"/>
    </row>
    <row r="589" spans="2:3">
      <c r="B589" s="102"/>
      <c r="C589" s="102"/>
    </row>
    <row r="590" spans="2:3">
      <c r="B590" s="102"/>
      <c r="C590" s="102"/>
    </row>
    <row r="591" spans="2:3">
      <c r="B591" s="102"/>
      <c r="C591" s="102"/>
    </row>
    <row r="592" spans="2:3">
      <c r="B592" s="102"/>
      <c r="C592" s="102"/>
    </row>
    <row r="593" spans="2:3">
      <c r="B593" s="102"/>
      <c r="C593" s="102"/>
    </row>
    <row r="594" spans="2:3">
      <c r="B594" s="102"/>
      <c r="C594" s="102"/>
    </row>
    <row r="595" spans="2:3">
      <c r="B595" s="102"/>
      <c r="C595" s="102"/>
    </row>
    <row r="596" spans="2:3">
      <c r="B596" s="102"/>
      <c r="C596" s="102"/>
    </row>
    <row r="597" spans="2:3">
      <c r="B597" s="102"/>
      <c r="C597" s="102"/>
    </row>
    <row r="598" spans="2:3">
      <c r="B598" s="102"/>
      <c r="C598" s="102"/>
    </row>
    <row r="599" spans="2:3">
      <c r="B599" s="102"/>
      <c r="C599" s="102"/>
    </row>
    <row r="600" spans="2:3">
      <c r="B600" s="102"/>
      <c r="C600" s="102"/>
    </row>
    <row r="601" spans="2:3">
      <c r="B601" s="102"/>
      <c r="C601" s="102"/>
    </row>
    <row r="602" spans="2:3">
      <c r="B602" s="102"/>
      <c r="C602" s="102"/>
    </row>
    <row r="603" spans="2:3">
      <c r="B603" s="102"/>
      <c r="C603" s="102"/>
    </row>
    <row r="604" spans="2:3">
      <c r="B604" s="102"/>
      <c r="C604" s="102"/>
    </row>
    <row r="605" spans="2:3">
      <c r="B605" s="102"/>
      <c r="C605" s="102"/>
    </row>
    <row r="606" spans="2:3">
      <c r="B606" s="102"/>
      <c r="C606" s="102"/>
    </row>
    <row r="607" spans="2:3">
      <c r="B607" s="102"/>
      <c r="C607" s="102"/>
    </row>
    <row r="608" spans="2:3">
      <c r="B608" s="102"/>
      <c r="C608" s="102"/>
    </row>
    <row r="609" spans="2:3">
      <c r="B609" s="102"/>
      <c r="C609" s="102"/>
    </row>
    <row r="610" spans="2:3">
      <c r="B610" s="102"/>
      <c r="C610" s="102"/>
    </row>
    <row r="611" spans="2:3">
      <c r="B611" s="102"/>
      <c r="C611" s="102"/>
    </row>
    <row r="612" spans="2:3">
      <c r="B612" s="102"/>
      <c r="C612" s="102"/>
    </row>
    <row r="613" spans="2:3">
      <c r="B613" s="102"/>
      <c r="C613" s="102"/>
    </row>
    <row r="614" spans="2:3">
      <c r="B614" s="102"/>
      <c r="C614" s="102"/>
    </row>
    <row r="615" spans="2:3">
      <c r="B615" s="102"/>
      <c r="C615" s="102"/>
    </row>
    <row r="616" spans="2:3">
      <c r="B616" s="102"/>
      <c r="C616" s="102"/>
    </row>
    <row r="617" spans="2:3">
      <c r="B617" s="102"/>
      <c r="C617" s="102"/>
    </row>
    <row r="618" spans="2:3">
      <c r="B618" s="102"/>
      <c r="C618" s="102"/>
    </row>
    <row r="619" spans="2:3">
      <c r="B619" s="102"/>
      <c r="C619" s="102"/>
    </row>
    <row r="620" spans="2:3">
      <c r="B620" s="102"/>
      <c r="C620" s="102"/>
    </row>
    <row r="621" spans="2:3">
      <c r="B621" s="102"/>
      <c r="C621" s="102"/>
    </row>
    <row r="622" spans="2:3">
      <c r="B622" s="102"/>
      <c r="C622" s="102"/>
    </row>
    <row r="623" spans="2:3">
      <c r="B623" s="102"/>
      <c r="C623" s="102"/>
    </row>
    <row r="624" spans="2:3">
      <c r="B624" s="102"/>
      <c r="C624" s="102"/>
    </row>
    <row r="625" spans="2:3">
      <c r="B625" s="102"/>
      <c r="C625" s="102"/>
    </row>
    <row r="626" spans="2:3">
      <c r="B626" s="102"/>
      <c r="C626" s="102"/>
    </row>
    <row r="627" spans="2:3">
      <c r="B627" s="102"/>
      <c r="C627" s="102"/>
    </row>
    <row r="628" spans="2:3">
      <c r="B628" s="102"/>
      <c r="C628" s="102"/>
    </row>
    <row r="629" spans="2:3">
      <c r="B629" s="102"/>
      <c r="C629" s="102"/>
    </row>
    <row r="630" spans="2:3">
      <c r="B630" s="102"/>
      <c r="C630" s="102"/>
    </row>
    <row r="631" spans="2:3">
      <c r="B631" s="102"/>
      <c r="C631" s="102"/>
    </row>
    <row r="632" spans="2:3">
      <c r="B632" s="102"/>
      <c r="C632" s="102"/>
    </row>
    <row r="633" spans="2:3">
      <c r="B633" s="102"/>
      <c r="C633" s="102"/>
    </row>
    <row r="634" spans="2:3">
      <c r="B634" s="102"/>
      <c r="C634" s="102"/>
    </row>
    <row r="635" spans="2:3">
      <c r="B635" s="102"/>
      <c r="C635" s="102"/>
    </row>
    <row r="636" spans="2:3">
      <c r="B636" s="102"/>
      <c r="C636" s="102"/>
    </row>
    <row r="637" spans="2:3">
      <c r="B637" s="102"/>
      <c r="C637" s="102"/>
    </row>
    <row r="638" spans="2:3">
      <c r="B638" s="102"/>
      <c r="C638" s="102"/>
    </row>
    <row r="639" spans="2:3">
      <c r="B639" s="102"/>
      <c r="C639" s="102"/>
    </row>
    <row r="640" spans="2:3">
      <c r="B640" s="102"/>
      <c r="C640" s="102"/>
    </row>
    <row r="641" spans="2:3">
      <c r="B641" s="102"/>
      <c r="C641" s="102"/>
    </row>
    <row r="642" spans="2:3">
      <c r="B642" s="102"/>
      <c r="C642" s="102"/>
    </row>
    <row r="643" spans="2:3">
      <c r="B643" s="102"/>
      <c r="C643" s="102"/>
    </row>
    <row r="644" spans="2:3">
      <c r="B644" s="102"/>
      <c r="C644" s="102"/>
    </row>
    <row r="645" spans="2:3">
      <c r="B645" s="102"/>
      <c r="C645" s="102"/>
    </row>
    <row r="646" spans="2:3">
      <c r="B646" s="102"/>
      <c r="C646" s="102"/>
    </row>
    <row r="647" spans="2:3">
      <c r="B647" s="102"/>
      <c r="C647" s="102"/>
    </row>
    <row r="648" spans="2:3">
      <c r="B648" s="102"/>
      <c r="C648" s="102"/>
    </row>
    <row r="649" spans="2:3">
      <c r="B649" s="102"/>
      <c r="C649" s="102"/>
    </row>
    <row r="650" spans="2:3">
      <c r="B650" s="102"/>
      <c r="C650" s="102"/>
    </row>
    <row r="651" spans="2:3">
      <c r="B651" s="102"/>
      <c r="C651" s="102"/>
    </row>
    <row r="652" spans="2:3">
      <c r="B652" s="102"/>
      <c r="C652" s="102"/>
    </row>
    <row r="653" spans="2:3">
      <c r="B653" s="102"/>
      <c r="C653" s="102"/>
    </row>
    <row r="654" spans="2:3">
      <c r="B654" s="102"/>
      <c r="C654" s="102"/>
    </row>
    <row r="655" spans="2:3">
      <c r="B655" s="102"/>
      <c r="C655" s="102"/>
    </row>
    <row r="656" spans="2:3">
      <c r="B656" s="102"/>
      <c r="C656" s="102"/>
    </row>
    <row r="657" spans="2:3">
      <c r="B657" s="102"/>
      <c r="C657" s="102"/>
    </row>
    <row r="658" spans="2:3">
      <c r="B658" s="102"/>
      <c r="C658" s="102"/>
    </row>
    <row r="659" spans="2:3">
      <c r="B659" s="102"/>
      <c r="C659" s="102"/>
    </row>
    <row r="660" spans="2:3">
      <c r="B660" s="102"/>
      <c r="C660" s="102"/>
    </row>
    <row r="661" spans="2:3">
      <c r="B661" s="102"/>
      <c r="C661" s="102"/>
    </row>
    <row r="662" spans="2:3">
      <c r="B662" s="102"/>
      <c r="C662" s="102"/>
    </row>
    <row r="663" spans="2:3">
      <c r="B663" s="102"/>
      <c r="C663" s="102"/>
    </row>
    <row r="664" spans="2:3">
      <c r="B664" s="102"/>
      <c r="C664" s="102"/>
    </row>
    <row r="665" spans="2:3">
      <c r="B665" s="102"/>
      <c r="C665" s="102"/>
    </row>
    <row r="666" spans="2:3">
      <c r="B666" s="102"/>
      <c r="C666" s="102"/>
    </row>
    <row r="667" spans="2:3">
      <c r="B667" s="102"/>
      <c r="C667" s="102"/>
    </row>
    <row r="668" spans="2:3">
      <c r="B668" s="102"/>
      <c r="C668" s="102"/>
    </row>
    <row r="669" spans="2:3">
      <c r="B669" s="102"/>
      <c r="C669" s="102"/>
    </row>
    <row r="670" spans="2:3">
      <c r="B670" s="102"/>
      <c r="C670" s="102"/>
    </row>
    <row r="671" spans="2:3">
      <c r="B671" s="102"/>
      <c r="C671" s="102"/>
    </row>
    <row r="672" spans="2:3">
      <c r="B672" s="102"/>
      <c r="C672" s="102"/>
    </row>
    <row r="673" spans="2:3">
      <c r="B673" s="102"/>
      <c r="C673" s="102"/>
    </row>
    <row r="674" spans="2:3">
      <c r="B674" s="102"/>
      <c r="C674" s="102"/>
    </row>
    <row r="675" spans="2:3">
      <c r="B675" s="102"/>
      <c r="C675" s="102"/>
    </row>
    <row r="676" spans="2:3">
      <c r="B676" s="102"/>
      <c r="C676" s="102"/>
    </row>
    <row r="677" spans="2:3">
      <c r="B677" s="102"/>
      <c r="C677" s="102"/>
    </row>
    <row r="678" spans="2:3">
      <c r="B678" s="102"/>
      <c r="C678" s="102"/>
    </row>
    <row r="679" spans="2:3">
      <c r="B679" s="102"/>
      <c r="C679" s="102"/>
    </row>
    <row r="680" spans="2:3">
      <c r="B680" s="102"/>
      <c r="C680" s="102"/>
    </row>
    <row r="681" spans="2:3">
      <c r="B681" s="102"/>
      <c r="C681" s="102"/>
    </row>
    <row r="682" spans="2:3">
      <c r="B682" s="102"/>
      <c r="C682" s="102"/>
    </row>
    <row r="683" spans="2:3">
      <c r="B683" s="102"/>
      <c r="C683" s="102"/>
    </row>
    <row r="684" spans="2:3">
      <c r="B684" s="102"/>
      <c r="C684" s="102"/>
    </row>
    <row r="685" spans="2:3">
      <c r="B685" s="102"/>
      <c r="C685" s="102"/>
    </row>
    <row r="686" spans="2:3">
      <c r="B686" s="102"/>
      <c r="C686" s="102"/>
    </row>
    <row r="687" spans="2:3">
      <c r="B687" s="102"/>
      <c r="C687" s="102"/>
    </row>
    <row r="688" spans="2:3">
      <c r="B688" s="102"/>
      <c r="C688" s="102"/>
    </row>
    <row r="689" spans="2:3">
      <c r="B689" s="102"/>
      <c r="C689" s="102"/>
    </row>
    <row r="690" spans="2:3">
      <c r="B690" s="102"/>
      <c r="C690" s="102"/>
    </row>
    <row r="691" spans="2:3">
      <c r="B691" s="102"/>
      <c r="C691" s="102"/>
    </row>
    <row r="692" spans="2:3">
      <c r="B692" s="102"/>
      <c r="C692" s="102"/>
    </row>
    <row r="693" spans="2:3">
      <c r="B693" s="102"/>
      <c r="C693" s="102"/>
    </row>
    <row r="694" spans="2:3">
      <c r="B694" s="102"/>
      <c r="C694" s="102"/>
    </row>
    <row r="695" spans="2:3">
      <c r="B695" s="102"/>
      <c r="C695" s="102"/>
    </row>
    <row r="696" spans="2:3">
      <c r="B696" s="102"/>
      <c r="C696" s="102"/>
    </row>
    <row r="697" spans="2:3">
      <c r="B697" s="102"/>
      <c r="C697" s="102"/>
    </row>
    <row r="698" spans="2:3">
      <c r="B698" s="102"/>
      <c r="C698" s="102"/>
    </row>
    <row r="699" spans="2:3">
      <c r="B699" s="102"/>
      <c r="C699" s="102"/>
    </row>
    <row r="700" spans="2:3">
      <c r="B700" s="102"/>
      <c r="C700" s="102"/>
    </row>
    <row r="701" spans="2:3">
      <c r="B701" s="102"/>
      <c r="C701" s="102"/>
    </row>
    <row r="702" spans="2:3">
      <c r="B702" s="102"/>
      <c r="C702" s="102"/>
    </row>
    <row r="703" spans="2:3">
      <c r="B703" s="102"/>
      <c r="C703" s="102"/>
    </row>
    <row r="704" spans="2:3">
      <c r="B704" s="102"/>
      <c r="C704" s="102"/>
    </row>
    <row r="705" spans="2:3">
      <c r="B705" s="102"/>
      <c r="C705" s="102"/>
    </row>
    <row r="706" spans="2:3">
      <c r="B706" s="102"/>
      <c r="C706" s="102"/>
    </row>
    <row r="707" spans="2:3">
      <c r="B707" s="102"/>
      <c r="C707" s="102"/>
    </row>
    <row r="708" spans="2:3">
      <c r="B708" s="102"/>
      <c r="C708" s="102"/>
    </row>
    <row r="709" spans="2:3">
      <c r="B709" s="102"/>
      <c r="C709" s="102"/>
    </row>
    <row r="710" spans="2:3">
      <c r="B710" s="102"/>
      <c r="C710" s="102"/>
    </row>
    <row r="711" spans="2:3">
      <c r="B711" s="102"/>
      <c r="C711" s="102"/>
    </row>
    <row r="712" spans="2:3">
      <c r="B712" s="102"/>
      <c r="C712" s="102"/>
    </row>
    <row r="713" spans="2:3">
      <c r="B713" s="102"/>
      <c r="C713" s="102"/>
    </row>
    <row r="714" spans="2:3">
      <c r="B714" s="102"/>
      <c r="C714" s="102"/>
    </row>
    <row r="715" spans="2:3">
      <c r="B715" s="102"/>
      <c r="C715" s="102"/>
    </row>
    <row r="716" spans="2:3">
      <c r="B716" s="102"/>
      <c r="C716" s="102"/>
    </row>
    <row r="717" spans="2:3">
      <c r="B717" s="102"/>
      <c r="C717" s="102"/>
    </row>
    <row r="718" spans="2:3">
      <c r="B718" s="102"/>
      <c r="C718" s="102"/>
    </row>
    <row r="719" spans="2:3">
      <c r="B719" s="102"/>
      <c r="C719" s="102"/>
    </row>
    <row r="720" spans="2:3">
      <c r="B720" s="102"/>
      <c r="C720" s="102"/>
    </row>
    <row r="721" spans="2:3">
      <c r="B721" s="102"/>
      <c r="C721" s="102"/>
    </row>
    <row r="722" spans="2:3">
      <c r="B722" s="102"/>
      <c r="C722" s="102"/>
    </row>
    <row r="723" spans="2:3">
      <c r="B723" s="102"/>
      <c r="C723" s="102"/>
    </row>
    <row r="724" spans="2:3">
      <c r="B724" s="102"/>
      <c r="C724" s="102"/>
    </row>
    <row r="725" spans="2:3">
      <c r="B725" s="102"/>
      <c r="C725" s="102"/>
    </row>
    <row r="726" spans="2:3">
      <c r="B726" s="102"/>
      <c r="C726" s="102"/>
    </row>
    <row r="727" spans="2:3">
      <c r="B727" s="102"/>
      <c r="C727" s="102"/>
    </row>
    <row r="728" spans="2:3">
      <c r="B728" s="102"/>
      <c r="C728" s="102"/>
    </row>
    <row r="729" spans="2:3">
      <c r="B729" s="102"/>
      <c r="C729" s="102"/>
    </row>
    <row r="730" spans="2:3">
      <c r="B730" s="102"/>
      <c r="C730" s="102"/>
    </row>
    <row r="731" spans="2:3">
      <c r="B731" s="102"/>
      <c r="C731" s="102"/>
    </row>
    <row r="732" spans="2:3">
      <c r="B732" s="102"/>
      <c r="C732" s="102"/>
    </row>
    <row r="733" spans="2:3">
      <c r="B733" s="102"/>
      <c r="C733" s="102"/>
    </row>
    <row r="734" spans="2:3">
      <c r="B734" s="102"/>
      <c r="C734" s="102"/>
    </row>
    <row r="735" spans="2:3">
      <c r="B735" s="102"/>
      <c r="C735" s="102"/>
    </row>
    <row r="736" spans="2:3">
      <c r="B736" s="102"/>
      <c r="C736" s="102"/>
    </row>
    <row r="737" spans="2:3">
      <c r="B737" s="102"/>
      <c r="C737" s="102"/>
    </row>
    <row r="738" spans="2:3">
      <c r="B738" s="102"/>
      <c r="C738" s="102"/>
    </row>
    <row r="739" spans="2:3">
      <c r="B739" s="102"/>
      <c r="C739" s="102"/>
    </row>
    <row r="740" spans="2:3">
      <c r="B740" s="102"/>
      <c r="C740" s="102"/>
    </row>
    <row r="741" spans="2:3">
      <c r="B741" s="102"/>
      <c r="C741" s="102"/>
    </row>
    <row r="742" spans="2:3">
      <c r="B742" s="102"/>
      <c r="C742" s="102"/>
    </row>
    <row r="743" spans="2:3">
      <c r="B743" s="102"/>
      <c r="C743" s="102"/>
    </row>
    <row r="744" spans="2:3">
      <c r="B744" s="102"/>
      <c r="C744" s="102"/>
    </row>
    <row r="745" spans="2:3">
      <c r="B745" s="102"/>
      <c r="C745" s="102"/>
    </row>
    <row r="746" spans="2:3">
      <c r="B746" s="102"/>
      <c r="C746" s="102"/>
    </row>
    <row r="747" spans="2:3">
      <c r="B747" s="102"/>
      <c r="C747" s="102"/>
    </row>
    <row r="748" spans="2:3">
      <c r="B748" s="102"/>
      <c r="C748" s="102"/>
    </row>
    <row r="749" spans="2:3">
      <c r="B749" s="102"/>
      <c r="C749" s="102"/>
    </row>
    <row r="750" spans="2:3">
      <c r="B750" s="102"/>
      <c r="C750" s="102"/>
    </row>
    <row r="751" spans="2:3">
      <c r="B751" s="102"/>
      <c r="C751" s="102"/>
    </row>
    <row r="752" spans="2:3">
      <c r="B752" s="102"/>
      <c r="C752" s="102"/>
    </row>
    <row r="753" spans="2:3">
      <c r="B753" s="102"/>
      <c r="C753" s="102"/>
    </row>
    <row r="754" spans="2:3">
      <c r="B754" s="102"/>
      <c r="C754" s="102"/>
    </row>
    <row r="755" spans="2:3">
      <c r="B755" s="102"/>
      <c r="C755" s="102"/>
    </row>
    <row r="756" spans="2:3">
      <c r="B756" s="102"/>
      <c r="C756" s="102"/>
    </row>
    <row r="757" spans="2:3">
      <c r="B757" s="102"/>
      <c r="C757" s="102"/>
    </row>
    <row r="758" spans="2:3">
      <c r="B758" s="102"/>
      <c r="C758" s="102"/>
    </row>
    <row r="759" spans="2:3">
      <c r="B759" s="102"/>
      <c r="C759" s="102"/>
    </row>
    <row r="760" spans="2:3">
      <c r="B760" s="102"/>
      <c r="C760" s="102"/>
    </row>
    <row r="761" spans="2:3">
      <c r="B761" s="102"/>
      <c r="C761" s="102"/>
    </row>
    <row r="762" spans="2:3">
      <c r="B762" s="102"/>
      <c r="C762" s="102"/>
    </row>
    <row r="763" spans="2:3">
      <c r="B763" s="102"/>
      <c r="C763" s="102"/>
    </row>
    <row r="764" spans="2:3">
      <c r="B764" s="102"/>
      <c r="C764" s="102"/>
    </row>
    <row r="765" spans="2:3">
      <c r="B765" s="102"/>
      <c r="C765" s="102"/>
    </row>
    <row r="766" spans="2:3">
      <c r="B766" s="102"/>
      <c r="C766" s="102"/>
    </row>
    <row r="767" spans="2:3">
      <c r="B767" s="102"/>
      <c r="C767" s="102"/>
    </row>
    <row r="768" spans="2:3">
      <c r="B768" s="102"/>
      <c r="C768" s="102"/>
    </row>
    <row r="769" spans="2:3">
      <c r="B769" s="102"/>
      <c r="C769" s="102"/>
    </row>
    <row r="770" spans="2:3">
      <c r="B770" s="102"/>
      <c r="C770" s="102"/>
    </row>
    <row r="771" spans="2:3">
      <c r="B771" s="102"/>
      <c r="C771" s="102"/>
    </row>
    <row r="772" spans="2:3">
      <c r="B772" s="102"/>
      <c r="C772" s="102"/>
    </row>
    <row r="773" spans="2:3">
      <c r="B773" s="102"/>
      <c r="C773" s="102"/>
    </row>
    <row r="774" spans="2:3">
      <c r="B774" s="102"/>
      <c r="C774" s="102"/>
    </row>
    <row r="775" spans="2:3">
      <c r="B775" s="102"/>
      <c r="C775" s="102"/>
    </row>
    <row r="776" spans="2:3">
      <c r="B776" s="102"/>
      <c r="C776" s="102"/>
    </row>
    <row r="777" spans="2:3">
      <c r="B777" s="102"/>
      <c r="C777" s="102"/>
    </row>
    <row r="778" spans="2:3">
      <c r="B778" s="102"/>
      <c r="C778" s="102"/>
    </row>
    <row r="779" spans="2:3">
      <c r="B779" s="102"/>
      <c r="C779" s="102"/>
    </row>
    <row r="780" spans="2:3">
      <c r="B780" s="102"/>
      <c r="C780" s="102"/>
    </row>
    <row r="781" spans="2:3">
      <c r="B781" s="102"/>
      <c r="C781" s="102"/>
    </row>
    <row r="782" spans="2:3">
      <c r="B782" s="102"/>
      <c r="C782" s="102"/>
    </row>
    <row r="783" spans="2:3">
      <c r="B783" s="102"/>
      <c r="C783" s="102"/>
    </row>
    <row r="784" spans="2:3">
      <c r="B784" s="102"/>
      <c r="C784" s="102"/>
    </row>
    <row r="785" spans="2:3">
      <c r="B785" s="102"/>
      <c r="C785" s="102"/>
    </row>
    <row r="786" spans="2:3">
      <c r="B786" s="102"/>
      <c r="C786" s="102"/>
    </row>
    <row r="787" spans="2:3">
      <c r="B787" s="102"/>
      <c r="C787" s="102"/>
    </row>
    <row r="788" spans="2:3">
      <c r="B788" s="102"/>
      <c r="C788" s="102"/>
    </row>
    <row r="789" spans="2:3">
      <c r="B789" s="102"/>
      <c r="C789" s="102"/>
    </row>
    <row r="790" spans="2:3">
      <c r="B790" s="102"/>
      <c r="C790" s="102"/>
    </row>
    <row r="791" spans="2:3">
      <c r="B791" s="102"/>
      <c r="C791" s="102"/>
    </row>
    <row r="792" spans="2:3">
      <c r="B792" s="102"/>
      <c r="C792" s="102"/>
    </row>
    <row r="793" spans="2:3">
      <c r="B793" s="102"/>
      <c r="C793" s="102"/>
    </row>
    <row r="794" spans="2:3">
      <c r="B794" s="102"/>
      <c r="C794" s="102"/>
    </row>
    <row r="795" spans="2:3">
      <c r="B795" s="102"/>
      <c r="C795" s="102"/>
    </row>
    <row r="796" spans="2:3">
      <c r="B796" s="102"/>
      <c r="C796" s="102"/>
    </row>
    <row r="797" spans="2:3">
      <c r="B797" s="102"/>
      <c r="C797" s="102"/>
    </row>
    <row r="798" spans="2:3">
      <c r="B798" s="102"/>
      <c r="C798" s="102"/>
    </row>
    <row r="799" spans="2:3">
      <c r="B799" s="102"/>
      <c r="C799" s="102"/>
    </row>
    <row r="800" spans="2:3">
      <c r="B800" s="102"/>
      <c r="C800" s="102"/>
    </row>
    <row r="801" spans="2:3">
      <c r="B801" s="102"/>
      <c r="C801" s="102"/>
    </row>
    <row r="802" spans="2:3">
      <c r="B802" s="102"/>
      <c r="C802" s="102"/>
    </row>
    <row r="803" spans="2:3">
      <c r="B803" s="102"/>
      <c r="C803" s="102"/>
    </row>
    <row r="804" spans="2:3">
      <c r="B804" s="102"/>
      <c r="C804" s="102"/>
    </row>
    <row r="805" spans="2:3">
      <c r="B805" s="102"/>
      <c r="C805" s="102"/>
    </row>
    <row r="806" spans="2:3">
      <c r="B806" s="102"/>
      <c r="C806" s="102"/>
    </row>
    <row r="807" spans="2:3">
      <c r="B807" s="102"/>
      <c r="C807" s="102"/>
    </row>
    <row r="808" spans="2:3">
      <c r="B808" s="102"/>
      <c r="C808" s="102"/>
    </row>
    <row r="809" spans="2:3">
      <c r="B809" s="102"/>
      <c r="C809" s="102"/>
    </row>
    <row r="810" spans="2:3">
      <c r="B810" s="102"/>
      <c r="C810" s="102"/>
    </row>
    <row r="811" spans="2:3">
      <c r="B811" s="102"/>
      <c r="C811" s="102"/>
    </row>
    <row r="812" spans="2:3">
      <c r="B812" s="102"/>
      <c r="C812" s="102"/>
    </row>
    <row r="813" spans="2:3">
      <c r="B813" s="102"/>
      <c r="C813" s="102"/>
    </row>
    <row r="814" spans="2:3">
      <c r="B814" s="102"/>
      <c r="C814" s="102"/>
    </row>
    <row r="815" spans="2:3">
      <c r="B815" s="102"/>
      <c r="C815" s="102"/>
    </row>
    <row r="816" spans="2:3">
      <c r="B816" s="102"/>
      <c r="C816" s="102"/>
    </row>
    <row r="817" spans="2:3">
      <c r="B817" s="102"/>
      <c r="C817" s="102"/>
    </row>
    <row r="818" spans="2:3">
      <c r="B818" s="102"/>
      <c r="C818" s="102"/>
    </row>
    <row r="819" spans="2:3">
      <c r="B819" s="102"/>
      <c r="C819" s="102"/>
    </row>
    <row r="820" spans="2:3">
      <c r="B820" s="102"/>
      <c r="C820" s="102"/>
    </row>
    <row r="821" spans="2:3">
      <c r="B821" s="102"/>
      <c r="C821" s="102"/>
    </row>
    <row r="822" spans="2:3">
      <c r="B822" s="102"/>
      <c r="C822" s="102"/>
    </row>
    <row r="823" spans="2:3">
      <c r="B823" s="102"/>
      <c r="C823" s="102"/>
    </row>
    <row r="824" spans="2:3">
      <c r="B824" s="102"/>
      <c r="C824" s="102"/>
    </row>
    <row r="825" spans="2:3">
      <c r="B825" s="102"/>
      <c r="C825" s="102"/>
    </row>
    <row r="826" spans="2:3">
      <c r="B826" s="102"/>
      <c r="C826" s="102"/>
    </row>
    <row r="827" spans="2:3">
      <c r="B827" s="102"/>
      <c r="C827" s="102"/>
    </row>
    <row r="828" spans="2:3">
      <c r="B828" s="102"/>
      <c r="C828" s="102"/>
    </row>
    <row r="829" spans="2:3">
      <c r="B829" s="102"/>
      <c r="C829" s="102"/>
    </row>
    <row r="830" spans="2:3">
      <c r="B830" s="102"/>
      <c r="C830" s="102"/>
    </row>
    <row r="831" spans="2:3">
      <c r="B831" s="102"/>
      <c r="C831" s="102"/>
    </row>
    <row r="832" spans="2:3">
      <c r="B832" s="102"/>
      <c r="C832" s="102"/>
    </row>
    <row r="833" spans="2:3">
      <c r="B833" s="102"/>
      <c r="C833" s="102"/>
    </row>
    <row r="834" spans="2:3">
      <c r="B834" s="102"/>
      <c r="C834" s="102"/>
    </row>
    <row r="835" spans="2:3">
      <c r="B835" s="102"/>
      <c r="C835" s="102"/>
    </row>
    <row r="836" spans="2:3">
      <c r="B836" s="102"/>
      <c r="C836" s="102"/>
    </row>
    <row r="837" spans="2:3">
      <c r="B837" s="102"/>
      <c r="C837" s="102"/>
    </row>
    <row r="838" spans="2:3">
      <c r="B838" s="102"/>
      <c r="C838" s="102"/>
    </row>
    <row r="839" spans="2:3">
      <c r="B839" s="102"/>
      <c r="C839" s="102"/>
    </row>
    <row r="840" spans="2:3">
      <c r="B840" s="102"/>
      <c r="C840" s="102"/>
    </row>
    <row r="841" spans="2:3">
      <c r="B841" s="102"/>
      <c r="C841" s="102"/>
    </row>
    <row r="842" spans="2:3">
      <c r="B842" s="102"/>
      <c r="C842" s="102"/>
    </row>
    <row r="843" spans="2:3">
      <c r="B843" s="102"/>
      <c r="C843" s="102"/>
    </row>
    <row r="844" spans="2:3">
      <c r="B844" s="102"/>
      <c r="C844" s="102"/>
    </row>
    <row r="845" spans="2:3">
      <c r="B845" s="102"/>
      <c r="C845" s="102"/>
    </row>
    <row r="846" spans="2:3">
      <c r="B846" s="102"/>
      <c r="C846" s="102"/>
    </row>
    <row r="847" spans="2:3">
      <c r="B847" s="102"/>
      <c r="C847" s="102"/>
    </row>
    <row r="848" spans="2:3">
      <c r="B848" s="102"/>
      <c r="C848" s="102"/>
    </row>
    <row r="849" spans="2:3">
      <c r="B849" s="102"/>
      <c r="C849" s="102"/>
    </row>
    <row r="850" spans="2:3">
      <c r="B850" s="102"/>
      <c r="C850" s="102"/>
    </row>
    <row r="851" spans="2:3">
      <c r="B851" s="102"/>
      <c r="C851" s="102"/>
    </row>
    <row r="852" spans="2:3">
      <c r="B852" s="102"/>
      <c r="C852" s="102"/>
    </row>
    <row r="853" spans="2:3">
      <c r="B853" s="102"/>
      <c r="C853" s="102"/>
    </row>
    <row r="854" spans="2:3">
      <c r="B854" s="102"/>
      <c r="C854" s="102"/>
    </row>
    <row r="855" spans="2:3">
      <c r="B855" s="102"/>
      <c r="C855" s="102"/>
    </row>
    <row r="856" spans="2:3">
      <c r="B856" s="102"/>
      <c r="C856" s="102"/>
    </row>
    <row r="857" spans="2:3">
      <c r="B857" s="102"/>
      <c r="C857" s="102"/>
    </row>
    <row r="858" spans="2:3">
      <c r="B858" s="102"/>
      <c r="C858" s="102"/>
    </row>
    <row r="859" spans="2:3">
      <c r="B859" s="102"/>
      <c r="C859" s="102"/>
    </row>
    <row r="860" spans="2:3">
      <c r="B860" s="102"/>
      <c r="C860" s="102"/>
    </row>
    <row r="861" spans="2:3">
      <c r="B861" s="102"/>
      <c r="C861" s="102"/>
    </row>
    <row r="862" spans="2:3">
      <c r="B862" s="102"/>
      <c r="C862" s="102"/>
    </row>
    <row r="863" spans="2:3">
      <c r="B863" s="102"/>
      <c r="C863" s="102"/>
    </row>
    <row r="864" spans="2:3">
      <c r="B864" s="102"/>
      <c r="C864" s="102"/>
    </row>
    <row r="865" spans="2:3">
      <c r="B865" s="102"/>
      <c r="C865" s="102"/>
    </row>
    <row r="866" spans="2:3">
      <c r="B866" s="102"/>
      <c r="C866" s="102"/>
    </row>
    <row r="867" spans="2:3">
      <c r="B867" s="102"/>
      <c r="C867" s="102"/>
    </row>
    <row r="868" spans="2:3">
      <c r="B868" s="102"/>
      <c r="C868" s="102"/>
    </row>
    <row r="869" spans="2:3">
      <c r="B869" s="102"/>
      <c r="C869" s="102"/>
    </row>
    <row r="870" spans="2:3">
      <c r="B870" s="102"/>
      <c r="C870" s="102"/>
    </row>
    <row r="871" spans="2:3">
      <c r="B871" s="102"/>
      <c r="C871" s="102"/>
    </row>
    <row r="872" spans="2:3">
      <c r="B872" s="102"/>
      <c r="C872" s="102"/>
    </row>
    <row r="873" spans="2:3">
      <c r="B873" s="102"/>
      <c r="C873" s="102"/>
    </row>
    <row r="874" spans="2:3">
      <c r="B874" s="102"/>
      <c r="C874" s="102"/>
    </row>
    <row r="875" spans="2:3">
      <c r="B875" s="102"/>
      <c r="C875" s="102"/>
    </row>
    <row r="876" spans="2:3">
      <c r="B876" s="102"/>
      <c r="C876" s="102"/>
    </row>
    <row r="877" spans="2:3">
      <c r="B877" s="102"/>
      <c r="C877" s="102"/>
    </row>
    <row r="878" spans="2:3">
      <c r="B878" s="102"/>
      <c r="C878" s="102"/>
    </row>
    <row r="879" spans="2:3">
      <c r="B879" s="102"/>
      <c r="C879" s="102"/>
    </row>
    <row r="880" spans="2:3">
      <c r="B880" s="102"/>
      <c r="C880" s="102"/>
    </row>
    <row r="881" spans="2:3">
      <c r="B881" s="102"/>
      <c r="C881" s="102"/>
    </row>
    <row r="882" spans="2:3">
      <c r="B882" s="102"/>
      <c r="C882" s="102"/>
    </row>
    <row r="883" spans="2:3">
      <c r="B883" s="102"/>
      <c r="C883" s="102"/>
    </row>
    <row r="884" spans="2:3">
      <c r="B884" s="102"/>
      <c r="C884" s="102"/>
    </row>
    <row r="885" spans="2:3">
      <c r="B885" s="102"/>
      <c r="C885" s="102"/>
    </row>
    <row r="886" spans="2:3">
      <c r="B886" s="102"/>
      <c r="C886" s="102"/>
    </row>
    <row r="887" spans="2:3">
      <c r="B887" s="102"/>
      <c r="C887" s="102"/>
    </row>
    <row r="888" spans="2:3">
      <c r="B888" s="102"/>
      <c r="C888" s="102"/>
    </row>
    <row r="889" spans="2:3">
      <c r="B889" s="102"/>
      <c r="C889" s="102"/>
    </row>
    <row r="890" spans="2:3">
      <c r="B890" s="102"/>
      <c r="C890" s="102"/>
    </row>
    <row r="891" spans="2:3">
      <c r="B891" s="102"/>
      <c r="C891" s="102"/>
    </row>
    <row r="892" spans="2:3">
      <c r="B892" s="102"/>
      <c r="C892" s="102"/>
    </row>
    <row r="893" spans="2:3">
      <c r="B893" s="102"/>
      <c r="C893" s="102"/>
    </row>
    <row r="894" spans="2:3">
      <c r="B894" s="102"/>
      <c r="C894" s="102"/>
    </row>
    <row r="895" spans="2:3">
      <c r="B895" s="102"/>
      <c r="C895" s="102"/>
    </row>
    <row r="896" spans="2:3">
      <c r="B896" s="102"/>
      <c r="C896" s="102"/>
    </row>
    <row r="897" spans="2:3">
      <c r="B897" s="102"/>
      <c r="C897" s="102"/>
    </row>
    <row r="898" spans="2:3">
      <c r="B898" s="102"/>
      <c r="C898" s="102"/>
    </row>
    <row r="899" spans="2:3">
      <c r="B899" s="102"/>
      <c r="C899" s="102"/>
    </row>
    <row r="900" spans="2:3">
      <c r="B900" s="102"/>
      <c r="C900" s="102"/>
    </row>
    <row r="901" spans="2:3">
      <c r="B901" s="102"/>
      <c r="C901" s="102"/>
    </row>
    <row r="902" spans="2:3">
      <c r="B902" s="102"/>
      <c r="C902" s="102"/>
    </row>
    <row r="903" spans="2:3">
      <c r="B903" s="102"/>
      <c r="C903" s="102"/>
    </row>
    <row r="904" spans="2:3">
      <c r="B904" s="102"/>
      <c r="C904" s="102"/>
    </row>
    <row r="905" spans="2:3">
      <c r="B905" s="102"/>
      <c r="C905" s="102"/>
    </row>
    <row r="906" spans="2:3">
      <c r="B906" s="102"/>
      <c r="C906" s="102"/>
    </row>
    <row r="907" spans="2:3">
      <c r="B907" s="102"/>
      <c r="C907" s="102"/>
    </row>
    <row r="908" spans="2:3">
      <c r="B908" s="102"/>
      <c r="C908" s="102"/>
    </row>
    <row r="909" spans="2:3">
      <c r="B909" s="102"/>
      <c r="C909" s="102"/>
    </row>
    <row r="910" spans="2:3">
      <c r="B910" s="102"/>
      <c r="C910" s="102"/>
    </row>
    <row r="911" spans="2:3">
      <c r="B911" s="102"/>
      <c r="C911" s="102"/>
    </row>
    <row r="912" spans="2:3">
      <c r="B912" s="102"/>
      <c r="C912" s="102"/>
    </row>
    <row r="913" spans="2:3">
      <c r="B913" s="102"/>
      <c r="C913" s="102"/>
    </row>
    <row r="914" spans="2:3">
      <c r="B914" s="102"/>
      <c r="C914" s="102"/>
    </row>
    <row r="915" spans="2:3">
      <c r="B915" s="102"/>
      <c r="C915" s="102"/>
    </row>
    <row r="916" spans="2:3">
      <c r="B916" s="102"/>
      <c r="C916" s="102"/>
    </row>
    <row r="917" spans="2:3">
      <c r="B917" s="102"/>
      <c r="C917" s="102"/>
    </row>
    <row r="918" spans="2:3">
      <c r="B918" s="102"/>
      <c r="C918" s="102"/>
    </row>
    <row r="919" spans="2:3">
      <c r="B919" s="102"/>
      <c r="C919" s="102"/>
    </row>
    <row r="920" spans="2:3">
      <c r="B920" s="102"/>
      <c r="C920" s="102"/>
    </row>
    <row r="921" spans="2:3">
      <c r="B921" s="102"/>
      <c r="C921" s="102"/>
    </row>
    <row r="922" spans="2:3">
      <c r="B922" s="102"/>
      <c r="C922" s="102"/>
    </row>
    <row r="923" spans="2:3">
      <c r="B923" s="102"/>
      <c r="C923" s="102"/>
    </row>
    <row r="924" spans="2:3">
      <c r="B924" s="102"/>
      <c r="C924" s="102"/>
    </row>
    <row r="925" spans="2:3">
      <c r="B925" s="102"/>
      <c r="C925" s="102"/>
    </row>
    <row r="926" spans="2:3">
      <c r="B926" s="102"/>
      <c r="C926" s="102"/>
    </row>
    <row r="927" spans="2:3">
      <c r="B927" s="102"/>
      <c r="C927" s="102"/>
    </row>
    <row r="928" spans="2:3">
      <c r="B928" s="102"/>
      <c r="C928" s="102"/>
    </row>
    <row r="929" spans="2:3">
      <c r="B929" s="102"/>
      <c r="C929" s="102"/>
    </row>
    <row r="930" spans="2:3">
      <c r="B930" s="102"/>
      <c r="C930" s="102"/>
    </row>
    <row r="931" spans="2:3">
      <c r="B931" s="102"/>
      <c r="C931" s="102"/>
    </row>
    <row r="932" spans="2:3">
      <c r="B932" s="102"/>
      <c r="C932" s="102"/>
    </row>
    <row r="933" spans="2:3">
      <c r="B933" s="102"/>
      <c r="C933" s="102"/>
    </row>
    <row r="934" spans="2:3">
      <c r="B934" s="102"/>
      <c r="C934" s="102"/>
    </row>
    <row r="935" spans="2:3">
      <c r="B935" s="102"/>
      <c r="C935" s="102"/>
    </row>
    <row r="936" spans="2:3">
      <c r="B936" s="102"/>
      <c r="C936" s="102"/>
    </row>
    <row r="937" spans="2:3">
      <c r="B937" s="102"/>
      <c r="C937" s="102"/>
    </row>
    <row r="938" spans="2:3">
      <c r="B938" s="102"/>
      <c r="C938" s="102"/>
    </row>
    <row r="939" spans="2:3">
      <c r="B939" s="102"/>
      <c r="C939" s="102"/>
    </row>
    <row r="940" spans="2:3">
      <c r="B940" s="102"/>
      <c r="C940" s="102"/>
    </row>
    <row r="941" spans="2:3">
      <c r="B941" s="102"/>
      <c r="C941" s="102"/>
    </row>
    <row r="942" spans="2:3">
      <c r="B942" s="102"/>
      <c r="C942" s="102"/>
    </row>
    <row r="943" spans="2:3">
      <c r="B943" s="102"/>
      <c r="C943" s="102"/>
    </row>
    <row r="944" spans="2:3">
      <c r="B944" s="102"/>
      <c r="C944" s="102"/>
    </row>
    <row r="945" spans="2:3">
      <c r="B945" s="102"/>
      <c r="C945" s="102"/>
    </row>
    <row r="946" spans="2:3">
      <c r="B946" s="102"/>
      <c r="C946" s="102"/>
    </row>
    <row r="947" spans="2:3">
      <c r="B947" s="102"/>
      <c r="C947" s="102"/>
    </row>
    <row r="948" spans="2:3">
      <c r="B948" s="102"/>
      <c r="C948" s="102"/>
    </row>
    <row r="949" spans="2:3">
      <c r="B949" s="102"/>
      <c r="C949" s="102"/>
    </row>
    <row r="950" spans="2:3">
      <c r="B950" s="102"/>
      <c r="C950" s="102"/>
    </row>
    <row r="951" spans="2:3">
      <c r="B951" s="102"/>
      <c r="C951" s="102"/>
    </row>
    <row r="952" spans="2:3">
      <c r="B952" s="102"/>
      <c r="C952" s="102"/>
    </row>
    <row r="953" spans="2:3">
      <c r="B953" s="102"/>
      <c r="C953" s="102"/>
    </row>
    <row r="954" spans="2:3">
      <c r="B954" s="102"/>
      <c r="C954" s="102"/>
    </row>
    <row r="955" spans="2:3">
      <c r="B955" s="102"/>
      <c r="C955" s="102"/>
    </row>
    <row r="956" spans="2:3">
      <c r="B956" s="102"/>
      <c r="C956" s="102"/>
    </row>
    <row r="957" spans="2:3">
      <c r="B957" s="102"/>
      <c r="C957" s="102"/>
    </row>
    <row r="958" spans="2:3">
      <c r="B958" s="102"/>
      <c r="C958" s="102"/>
    </row>
    <row r="959" spans="2:3">
      <c r="B959" s="102"/>
      <c r="C959" s="102"/>
    </row>
    <row r="960" spans="2:3">
      <c r="B960" s="102"/>
      <c r="C960" s="102"/>
    </row>
    <row r="961" spans="2:3">
      <c r="B961" s="102"/>
      <c r="C961" s="102"/>
    </row>
    <row r="962" spans="2:3">
      <c r="B962" s="102"/>
      <c r="C962" s="102"/>
    </row>
    <row r="963" spans="2:3">
      <c r="B963" s="102"/>
      <c r="C963" s="102"/>
    </row>
    <row r="964" spans="2:3">
      <c r="B964" s="102"/>
      <c r="C964" s="102"/>
    </row>
    <row r="965" spans="2:3">
      <c r="B965" s="102"/>
      <c r="C965" s="102"/>
    </row>
    <row r="966" spans="2:3">
      <c r="B966" s="102"/>
      <c r="C966" s="102"/>
    </row>
    <row r="967" spans="2:3">
      <c r="B967" s="102"/>
      <c r="C967" s="102"/>
    </row>
    <row r="968" spans="2:3">
      <c r="B968" s="102"/>
      <c r="C968" s="102"/>
    </row>
    <row r="969" spans="2:3">
      <c r="B969" s="102"/>
      <c r="C969" s="102"/>
    </row>
    <row r="970" spans="2:3">
      <c r="B970" s="102"/>
      <c r="C970" s="102"/>
    </row>
    <row r="971" spans="2:3">
      <c r="B971" s="102"/>
      <c r="C971" s="102"/>
    </row>
    <row r="972" spans="2:3">
      <c r="B972" s="102"/>
      <c r="C972" s="102"/>
    </row>
    <row r="973" spans="2:3">
      <c r="B973" s="102"/>
      <c r="C973" s="102"/>
    </row>
    <row r="974" spans="2:3">
      <c r="B974" s="102"/>
      <c r="C974" s="102"/>
    </row>
    <row r="975" spans="2:3">
      <c r="B975" s="102"/>
      <c r="C975" s="102"/>
    </row>
    <row r="976" spans="2:3">
      <c r="B976" s="102"/>
      <c r="C976" s="102"/>
    </row>
    <row r="977" spans="2:3">
      <c r="B977" s="102"/>
      <c r="C977" s="102"/>
    </row>
    <row r="978" spans="2:3">
      <c r="B978" s="102"/>
      <c r="C978" s="102"/>
    </row>
    <row r="979" spans="2:3">
      <c r="B979" s="102"/>
      <c r="C979" s="102"/>
    </row>
    <row r="980" spans="2:3">
      <c r="B980" s="102"/>
      <c r="C980" s="102"/>
    </row>
    <row r="981" spans="2:3">
      <c r="B981" s="102"/>
      <c r="C981" s="102"/>
    </row>
    <row r="982" spans="2:3">
      <c r="B982" s="102"/>
      <c r="C982" s="102"/>
    </row>
    <row r="983" spans="2:3">
      <c r="B983" s="102"/>
      <c r="C983" s="102"/>
    </row>
    <row r="984" spans="2:3">
      <c r="B984" s="102"/>
      <c r="C984" s="102"/>
    </row>
    <row r="985" spans="2:3">
      <c r="B985" s="102"/>
      <c r="C985" s="102"/>
    </row>
    <row r="986" spans="2:3">
      <c r="B986" s="102"/>
      <c r="C986" s="102"/>
    </row>
    <row r="987" spans="2:3">
      <c r="B987" s="102"/>
      <c r="C987" s="102"/>
    </row>
    <row r="988" spans="2:3">
      <c r="B988" s="102"/>
      <c r="C988" s="102"/>
    </row>
    <row r="989" spans="2:3">
      <c r="B989" s="102"/>
      <c r="C989" s="102"/>
    </row>
    <row r="990" spans="2:3">
      <c r="B990" s="102"/>
      <c r="C990" s="102"/>
    </row>
    <row r="991" spans="2:3">
      <c r="B991" s="102"/>
      <c r="C991" s="102"/>
    </row>
    <row r="992" spans="2:3">
      <c r="B992" s="102"/>
      <c r="C992" s="102"/>
    </row>
    <row r="993" spans="2:3">
      <c r="B993" s="102"/>
      <c r="C993" s="102"/>
    </row>
    <row r="994" spans="2:3">
      <c r="B994" s="102"/>
      <c r="C994" s="102"/>
    </row>
    <row r="995" spans="2:3">
      <c r="B995" s="102"/>
      <c r="C995" s="102"/>
    </row>
    <row r="996" spans="2:3">
      <c r="B996" s="102"/>
      <c r="C996" s="102"/>
    </row>
    <row r="997" spans="2:3">
      <c r="B997" s="102"/>
      <c r="C997" s="102"/>
    </row>
    <row r="998" spans="2:3">
      <c r="B998" s="102"/>
      <c r="C998" s="102"/>
    </row>
    <row r="999" spans="2:3">
      <c r="B999" s="102"/>
      <c r="C999" s="102"/>
    </row>
    <row r="1000" spans="2:3">
      <c r="B1000" s="102"/>
      <c r="C1000" s="102"/>
    </row>
    <row r="1001" spans="2:3">
      <c r="B1001" s="102"/>
      <c r="C1001" s="102"/>
    </row>
    <row r="1002" spans="2:3">
      <c r="B1002" s="102"/>
      <c r="C1002" s="102"/>
    </row>
    <row r="1003" spans="2:3">
      <c r="B1003" s="102"/>
      <c r="C1003" s="102"/>
    </row>
    <row r="1004" spans="2:3">
      <c r="B1004" s="102"/>
      <c r="C1004" s="102"/>
    </row>
    <row r="1005" spans="2:3">
      <c r="B1005" s="102"/>
      <c r="C1005" s="102"/>
    </row>
    <row r="1006" spans="2:3">
      <c r="B1006" s="102"/>
      <c r="C1006" s="102"/>
    </row>
    <row r="1007" spans="2:3">
      <c r="B1007" s="102"/>
      <c r="C1007" s="102"/>
    </row>
    <row r="1008" spans="2:3">
      <c r="B1008" s="102"/>
      <c r="C1008" s="102"/>
    </row>
    <row r="1009" spans="2:3">
      <c r="B1009" s="102"/>
      <c r="C1009" s="102"/>
    </row>
    <row r="1010" spans="2:3">
      <c r="B1010" s="102"/>
      <c r="C1010" s="102"/>
    </row>
    <row r="1011" spans="2:3">
      <c r="B1011" s="102"/>
      <c r="C1011" s="102"/>
    </row>
    <row r="1012" spans="2:3">
      <c r="B1012" s="102"/>
      <c r="C1012" s="102"/>
    </row>
    <row r="1013" spans="2:3">
      <c r="B1013" s="102"/>
      <c r="C1013" s="102"/>
    </row>
    <row r="1014" spans="2:3">
      <c r="B1014" s="102"/>
      <c r="C1014" s="102"/>
    </row>
    <row r="1015" spans="2:3">
      <c r="B1015" s="102"/>
      <c r="C1015" s="102"/>
    </row>
    <row r="1016" spans="2:3">
      <c r="B1016" s="102"/>
      <c r="C1016" s="102"/>
    </row>
    <row r="1017" spans="2:3">
      <c r="B1017" s="102"/>
      <c r="C1017" s="102"/>
    </row>
    <row r="1018" spans="2:3">
      <c r="B1018" s="102"/>
      <c r="C1018" s="102"/>
    </row>
    <row r="1019" spans="2:3">
      <c r="B1019" s="102"/>
      <c r="C1019" s="102"/>
    </row>
    <row r="1020" spans="2:3">
      <c r="B1020" s="102"/>
      <c r="C1020" s="102"/>
    </row>
    <row r="1021" spans="2:3">
      <c r="B1021" s="102"/>
      <c r="C1021" s="102"/>
    </row>
    <row r="1022" spans="2:3">
      <c r="B1022" s="102"/>
      <c r="C1022" s="102"/>
    </row>
    <row r="1023" spans="2:3">
      <c r="B1023" s="102"/>
      <c r="C1023" s="102"/>
    </row>
    <row r="1024" spans="2:3">
      <c r="B1024" s="102"/>
      <c r="C1024" s="102"/>
    </row>
    <row r="1025" spans="2:3">
      <c r="B1025" s="102"/>
      <c r="C1025" s="102"/>
    </row>
    <row r="1026" spans="2:3">
      <c r="B1026" s="102"/>
      <c r="C1026" s="102"/>
    </row>
    <row r="1027" spans="2:3">
      <c r="B1027" s="102"/>
      <c r="C1027" s="102"/>
    </row>
    <row r="1028" spans="2:3">
      <c r="B1028" s="102"/>
      <c r="C1028" s="102"/>
    </row>
    <row r="1029" spans="2:3">
      <c r="B1029" s="102"/>
      <c r="C1029" s="102"/>
    </row>
    <row r="1030" spans="2:3">
      <c r="B1030" s="102"/>
      <c r="C1030" s="102"/>
    </row>
    <row r="1031" spans="2:3">
      <c r="B1031" s="102"/>
      <c r="C1031" s="102"/>
    </row>
    <row r="1032" spans="2:3">
      <c r="B1032" s="102"/>
      <c r="C1032" s="102"/>
    </row>
    <row r="1033" spans="2:3">
      <c r="B1033" s="102"/>
      <c r="C1033" s="102"/>
    </row>
    <row r="1034" spans="2:3">
      <c r="B1034" s="102"/>
      <c r="C1034" s="102"/>
    </row>
    <row r="1035" spans="2:3">
      <c r="B1035" s="102"/>
      <c r="C1035" s="102"/>
    </row>
    <row r="1036" spans="2:3">
      <c r="B1036" s="102"/>
      <c r="C1036" s="102"/>
    </row>
    <row r="1037" spans="2:3">
      <c r="B1037" s="102"/>
      <c r="C1037" s="102"/>
    </row>
    <row r="1038" spans="2:3">
      <c r="B1038" s="102"/>
      <c r="C1038" s="102"/>
    </row>
    <row r="1039" spans="2:3">
      <c r="B1039" s="102"/>
      <c r="C1039" s="102"/>
    </row>
    <row r="1040" spans="2:3">
      <c r="B1040" s="102"/>
      <c r="C1040" s="102"/>
    </row>
    <row r="1041" spans="2:3">
      <c r="B1041" s="102"/>
      <c r="C1041" s="102"/>
    </row>
    <row r="1042" spans="2:3">
      <c r="B1042" s="102"/>
      <c r="C1042" s="102"/>
    </row>
    <row r="1043" spans="2:3">
      <c r="B1043" s="102"/>
      <c r="C1043" s="102"/>
    </row>
    <row r="1044" spans="2:3">
      <c r="B1044" s="102"/>
      <c r="C1044" s="102"/>
    </row>
    <row r="1045" spans="2:3">
      <c r="B1045" s="102"/>
      <c r="C1045" s="102"/>
    </row>
    <row r="1046" spans="2:3">
      <c r="B1046" s="102"/>
      <c r="C1046" s="102"/>
    </row>
    <row r="1047" spans="2:3">
      <c r="B1047" s="102"/>
      <c r="C1047" s="102"/>
    </row>
    <row r="1048" spans="2:3">
      <c r="B1048" s="102"/>
      <c r="C1048" s="102"/>
    </row>
    <row r="1049" spans="2:3">
      <c r="B1049" s="102"/>
      <c r="C1049" s="102"/>
    </row>
    <row r="1050" spans="2:3">
      <c r="B1050" s="102"/>
      <c r="C1050" s="102"/>
    </row>
    <row r="1051" spans="2:3">
      <c r="B1051" s="102"/>
      <c r="C1051" s="102"/>
    </row>
    <row r="1052" spans="2:3">
      <c r="B1052" s="102"/>
      <c r="C1052" s="102"/>
    </row>
    <row r="1053" spans="2:3">
      <c r="B1053" s="102"/>
      <c r="C1053" s="102"/>
    </row>
    <row r="1054" spans="2:3">
      <c r="B1054" s="102"/>
      <c r="C1054" s="102"/>
    </row>
    <row r="1055" spans="2:3">
      <c r="B1055" s="102"/>
      <c r="C1055" s="102"/>
    </row>
    <row r="1056" spans="2:3">
      <c r="B1056" s="102"/>
      <c r="C1056" s="102"/>
    </row>
    <row r="1057" spans="2:3">
      <c r="B1057" s="102"/>
      <c r="C1057" s="102"/>
    </row>
    <row r="1058" spans="2:3">
      <c r="B1058" s="102"/>
      <c r="C1058" s="102"/>
    </row>
    <row r="1059" spans="2:3">
      <c r="B1059" s="102"/>
      <c r="C1059" s="102"/>
    </row>
    <row r="1060" spans="2:3">
      <c r="B1060" s="102"/>
      <c r="C1060" s="102"/>
    </row>
    <row r="1061" spans="2:3">
      <c r="B1061" s="102"/>
      <c r="C1061" s="102"/>
    </row>
    <row r="1062" spans="2:3">
      <c r="B1062" s="102"/>
      <c r="C1062" s="102"/>
    </row>
    <row r="1063" spans="2:3">
      <c r="B1063" s="102"/>
      <c r="C1063" s="102"/>
    </row>
    <row r="1064" spans="2:3">
      <c r="B1064" s="102"/>
      <c r="C1064" s="102"/>
    </row>
    <row r="1065" spans="2:3">
      <c r="B1065" s="102"/>
      <c r="C1065" s="102"/>
    </row>
    <row r="1066" spans="2:3">
      <c r="B1066" s="102"/>
      <c r="C1066" s="102"/>
    </row>
    <row r="1067" spans="2:3">
      <c r="B1067" s="102"/>
      <c r="C1067" s="102"/>
    </row>
    <row r="1068" spans="2:3">
      <c r="B1068" s="102"/>
      <c r="C1068" s="102"/>
    </row>
    <row r="1069" spans="2:3">
      <c r="B1069" s="102"/>
      <c r="C1069" s="102"/>
    </row>
    <row r="1070" spans="2:3">
      <c r="B1070" s="102"/>
      <c r="C1070" s="102"/>
    </row>
    <row r="1071" spans="2:3">
      <c r="B1071" s="102"/>
      <c r="C1071" s="102"/>
    </row>
    <row r="1072" spans="2:3">
      <c r="B1072" s="102"/>
      <c r="C1072" s="102"/>
    </row>
    <row r="1073" spans="2:3">
      <c r="B1073" s="102"/>
      <c r="C1073" s="102"/>
    </row>
    <row r="1074" spans="2:3">
      <c r="B1074" s="102"/>
      <c r="C1074" s="102"/>
    </row>
    <row r="1075" spans="2:3">
      <c r="B1075" s="102"/>
      <c r="C1075" s="102"/>
    </row>
    <row r="1076" spans="2:3">
      <c r="B1076" s="102"/>
      <c r="C1076" s="102"/>
    </row>
    <row r="1077" spans="2:3">
      <c r="B1077" s="102"/>
      <c r="C1077" s="102"/>
    </row>
    <row r="1078" spans="2:3">
      <c r="B1078" s="102"/>
      <c r="C1078" s="102"/>
    </row>
    <row r="1079" spans="2:3">
      <c r="B1079" s="102"/>
      <c r="C1079" s="102"/>
    </row>
    <row r="1080" spans="2:3">
      <c r="B1080" s="102"/>
      <c r="C1080" s="102"/>
    </row>
    <row r="1081" spans="2:3">
      <c r="B1081" s="102"/>
      <c r="C1081" s="102"/>
    </row>
    <row r="1082" spans="2:3">
      <c r="B1082" s="102"/>
      <c r="C1082" s="102"/>
    </row>
    <row r="1083" spans="2:3">
      <c r="B1083" s="102"/>
      <c r="C1083" s="102"/>
    </row>
    <row r="1084" spans="2:3">
      <c r="B1084" s="102"/>
      <c r="C1084" s="102"/>
    </row>
    <row r="1085" spans="2:3">
      <c r="B1085" s="102"/>
      <c r="C1085" s="102"/>
    </row>
    <row r="1086" spans="2:3">
      <c r="B1086" s="102"/>
      <c r="C1086" s="102"/>
    </row>
    <row r="1087" spans="2:3">
      <c r="B1087" s="102"/>
      <c r="C1087" s="102"/>
    </row>
    <row r="1088" spans="2:3">
      <c r="B1088" s="102"/>
      <c r="C1088" s="102"/>
    </row>
    <row r="1089" spans="2:3">
      <c r="B1089" s="102"/>
      <c r="C1089" s="102"/>
    </row>
    <row r="1090" spans="2:3">
      <c r="B1090" s="102"/>
      <c r="C1090" s="102"/>
    </row>
    <row r="1091" spans="2:3">
      <c r="B1091" s="102"/>
      <c r="C1091" s="102"/>
    </row>
    <row r="1092" spans="2:3">
      <c r="B1092" s="102"/>
      <c r="C1092" s="102"/>
    </row>
    <row r="1093" spans="2:3">
      <c r="B1093" s="102"/>
      <c r="C1093" s="102"/>
    </row>
    <row r="1094" spans="2:3">
      <c r="B1094" s="102"/>
      <c r="C1094" s="102"/>
    </row>
    <row r="1095" spans="2:3">
      <c r="B1095" s="102"/>
      <c r="C1095" s="102"/>
    </row>
    <row r="1096" spans="2:3">
      <c r="B1096" s="102"/>
      <c r="C1096" s="102"/>
    </row>
    <row r="1097" spans="2:3">
      <c r="B1097" s="102"/>
      <c r="C1097" s="102"/>
    </row>
    <row r="1098" spans="2:3">
      <c r="B1098" s="102"/>
      <c r="C1098" s="102"/>
    </row>
    <row r="1099" spans="2:3">
      <c r="B1099" s="102"/>
      <c r="C1099" s="102"/>
    </row>
    <row r="1100" spans="2:3">
      <c r="B1100" s="102"/>
      <c r="C1100" s="102"/>
    </row>
    <row r="1101" spans="2:3">
      <c r="B1101" s="102"/>
      <c r="C1101" s="102"/>
    </row>
    <row r="1102" spans="2:3">
      <c r="B1102" s="102"/>
      <c r="C1102" s="102"/>
    </row>
    <row r="1103" spans="2:3">
      <c r="B1103" s="102"/>
      <c r="C1103" s="102"/>
    </row>
    <row r="1104" spans="2:3">
      <c r="B1104" s="102"/>
      <c r="C1104" s="102"/>
    </row>
    <row r="1105" spans="2:3">
      <c r="B1105" s="102"/>
      <c r="C1105" s="102"/>
    </row>
    <row r="1106" spans="2:3">
      <c r="B1106" s="102"/>
      <c r="C1106" s="102"/>
    </row>
    <row r="1107" spans="2:3">
      <c r="B1107" s="102"/>
      <c r="C1107" s="102"/>
    </row>
    <row r="1108" spans="2:3">
      <c r="B1108" s="102"/>
      <c r="C1108" s="102"/>
    </row>
    <row r="1109" spans="2:3">
      <c r="B1109" s="102"/>
      <c r="C1109" s="102"/>
    </row>
    <row r="1110" spans="2:3">
      <c r="B1110" s="102"/>
      <c r="C1110" s="102"/>
    </row>
    <row r="1111" spans="2:3">
      <c r="B1111" s="102"/>
      <c r="C1111" s="102"/>
    </row>
    <row r="1112" spans="2:3">
      <c r="B1112" s="102"/>
      <c r="C1112" s="102"/>
    </row>
    <row r="1113" spans="2:3">
      <c r="B1113" s="102"/>
      <c r="C1113" s="102"/>
    </row>
    <row r="1114" spans="2:3">
      <c r="B1114" s="102"/>
      <c r="C1114" s="102"/>
    </row>
    <row r="1115" spans="2:3">
      <c r="B1115" s="102"/>
      <c r="C1115" s="102"/>
    </row>
    <row r="1116" spans="2:3">
      <c r="B1116" s="102"/>
      <c r="C1116" s="102"/>
    </row>
    <row r="1117" spans="2:3">
      <c r="B1117" s="102"/>
      <c r="C1117" s="102"/>
    </row>
    <row r="1118" spans="2:3">
      <c r="B1118" s="102"/>
      <c r="C1118" s="102"/>
    </row>
    <row r="1119" spans="2:3">
      <c r="B1119" s="102"/>
      <c r="C1119" s="102"/>
    </row>
    <row r="1120" spans="2:3">
      <c r="B1120" s="102"/>
      <c r="C1120" s="102"/>
    </row>
    <row r="1121" spans="2:3">
      <c r="B1121" s="102"/>
      <c r="C1121" s="102"/>
    </row>
    <row r="1122" spans="2:3">
      <c r="B1122" s="102"/>
      <c r="C1122" s="102"/>
    </row>
    <row r="1123" spans="2:3">
      <c r="B1123" s="102"/>
      <c r="C1123" s="102"/>
    </row>
    <row r="1124" spans="2:3">
      <c r="B1124" s="102"/>
      <c r="C1124" s="102"/>
    </row>
    <row r="1125" spans="2:3">
      <c r="B1125" s="102"/>
      <c r="C1125" s="102"/>
    </row>
    <row r="1126" spans="2:3">
      <c r="B1126" s="102"/>
      <c r="C1126" s="102"/>
    </row>
    <row r="1127" spans="2:3">
      <c r="B1127" s="102"/>
      <c r="C1127" s="102"/>
    </row>
    <row r="1128" spans="2:3">
      <c r="B1128" s="102"/>
      <c r="C1128" s="102"/>
    </row>
    <row r="1129" spans="2:3">
      <c r="B1129" s="102"/>
      <c r="C1129" s="102"/>
    </row>
    <row r="1130" spans="2:3">
      <c r="B1130" s="102"/>
      <c r="C1130" s="102"/>
    </row>
    <row r="1131" spans="2:3">
      <c r="B1131" s="102"/>
      <c r="C1131" s="102"/>
    </row>
    <row r="1132" spans="2:3">
      <c r="B1132" s="102"/>
      <c r="C1132" s="102"/>
    </row>
    <row r="1133" spans="2:3">
      <c r="B1133" s="102"/>
      <c r="C1133" s="102"/>
    </row>
    <row r="1134" spans="2:3">
      <c r="B1134" s="102"/>
      <c r="C1134" s="102"/>
    </row>
    <row r="1135" spans="2:3">
      <c r="B1135" s="102"/>
      <c r="C1135" s="102"/>
    </row>
    <row r="1136" spans="2:3">
      <c r="B1136" s="102"/>
      <c r="C1136" s="102"/>
    </row>
    <row r="1137" spans="2:3">
      <c r="B1137" s="102"/>
      <c r="C1137" s="102"/>
    </row>
    <row r="1138" spans="2:3">
      <c r="B1138" s="102"/>
      <c r="C1138" s="102"/>
    </row>
    <row r="1139" spans="2:3">
      <c r="B1139" s="102"/>
      <c r="C1139" s="102"/>
    </row>
    <row r="1140" spans="2:3">
      <c r="B1140" s="102"/>
      <c r="C1140" s="102"/>
    </row>
    <row r="1141" spans="2:3">
      <c r="B1141" s="102"/>
      <c r="C1141" s="102"/>
    </row>
    <row r="1142" spans="2:3">
      <c r="B1142" s="102"/>
      <c r="C1142" s="102"/>
    </row>
    <row r="1143" spans="2:3">
      <c r="B1143" s="102"/>
      <c r="C1143" s="102"/>
    </row>
    <row r="1144" spans="2:3">
      <c r="B1144" s="102"/>
      <c r="C1144" s="102"/>
    </row>
    <row r="1145" spans="2:3">
      <c r="B1145" s="102"/>
      <c r="C1145" s="102"/>
    </row>
    <row r="1146" spans="2:3">
      <c r="B1146" s="102"/>
      <c r="C1146" s="102"/>
    </row>
    <row r="1147" spans="2:3">
      <c r="B1147" s="102"/>
      <c r="C1147" s="102"/>
    </row>
    <row r="1148" spans="2:3">
      <c r="B1148" s="102"/>
      <c r="C1148" s="102"/>
    </row>
    <row r="1149" spans="2:3">
      <c r="B1149" s="102"/>
      <c r="C1149" s="102"/>
    </row>
    <row r="1150" spans="2:3">
      <c r="B1150" s="102"/>
      <c r="C1150" s="102"/>
    </row>
    <row r="1151" spans="2:3">
      <c r="B1151" s="102"/>
      <c r="C1151" s="102"/>
    </row>
    <row r="1152" spans="2:3">
      <c r="B1152" s="102"/>
      <c r="C1152" s="102"/>
    </row>
    <row r="1153" spans="2:3">
      <c r="B1153" s="102"/>
      <c r="C1153" s="102"/>
    </row>
    <row r="1154" spans="2:3">
      <c r="B1154" s="102"/>
      <c r="C1154" s="102"/>
    </row>
    <row r="1155" spans="2:3">
      <c r="B1155" s="102"/>
      <c r="C1155" s="102"/>
    </row>
    <row r="1156" spans="2:3">
      <c r="B1156" s="102"/>
      <c r="C1156" s="102"/>
    </row>
    <row r="1157" spans="2:3">
      <c r="B1157" s="102"/>
      <c r="C1157" s="102"/>
    </row>
    <row r="1158" spans="2:3">
      <c r="B1158" s="102"/>
      <c r="C1158" s="102"/>
    </row>
    <row r="1159" spans="2:3">
      <c r="B1159" s="102"/>
      <c r="C1159" s="102"/>
    </row>
    <row r="1160" spans="2:3">
      <c r="B1160" s="102"/>
      <c r="C1160" s="102"/>
    </row>
    <row r="1161" spans="2:3">
      <c r="B1161" s="102"/>
      <c r="C1161" s="102"/>
    </row>
    <row r="1162" spans="2:3">
      <c r="B1162" s="102"/>
      <c r="C1162" s="102"/>
    </row>
    <row r="1163" spans="2:3">
      <c r="B1163" s="102"/>
      <c r="C1163" s="102"/>
    </row>
    <row r="1164" spans="2:3">
      <c r="B1164" s="102"/>
      <c r="C1164" s="102"/>
    </row>
    <row r="1165" spans="2:3">
      <c r="B1165" s="102"/>
      <c r="C1165" s="102"/>
    </row>
    <row r="1166" spans="2:3">
      <c r="B1166" s="102"/>
      <c r="C1166" s="102"/>
    </row>
    <row r="1167" spans="2:3">
      <c r="B1167" s="102"/>
      <c r="C1167" s="102"/>
    </row>
    <row r="1168" spans="2:3">
      <c r="B1168" s="102"/>
      <c r="C1168" s="102"/>
    </row>
    <row r="1169" spans="2:3">
      <c r="B1169" s="102"/>
      <c r="C1169" s="102"/>
    </row>
    <row r="1170" spans="2:3">
      <c r="B1170" s="102"/>
      <c r="C1170" s="102"/>
    </row>
    <row r="1171" spans="2:3">
      <c r="B1171" s="102"/>
      <c r="C1171" s="102"/>
    </row>
    <row r="1172" spans="2:3">
      <c r="B1172" s="102"/>
      <c r="C1172" s="102"/>
    </row>
    <row r="1173" spans="2:3">
      <c r="B1173" s="102"/>
      <c r="C1173" s="102"/>
    </row>
    <row r="1174" spans="2:3">
      <c r="B1174" s="102"/>
      <c r="C1174" s="102"/>
    </row>
    <row r="1175" spans="2:3">
      <c r="B1175" s="102"/>
      <c r="C1175" s="102"/>
    </row>
    <row r="1176" spans="2:3">
      <c r="B1176" s="102"/>
      <c r="C1176" s="102"/>
    </row>
    <row r="1177" spans="2:3">
      <c r="B1177" s="102"/>
      <c r="C1177" s="102"/>
    </row>
    <row r="1178" spans="2:3">
      <c r="B1178" s="102"/>
      <c r="C1178" s="102"/>
    </row>
    <row r="1179" spans="2:3">
      <c r="B1179" s="102"/>
      <c r="C1179" s="102"/>
    </row>
    <row r="1180" spans="2:3">
      <c r="B1180" s="102"/>
      <c r="C1180" s="102"/>
    </row>
    <row r="1181" spans="2:3">
      <c r="B1181" s="102"/>
      <c r="C1181" s="102"/>
    </row>
    <row r="1182" spans="2:3">
      <c r="B1182" s="102"/>
      <c r="C1182" s="102"/>
    </row>
    <row r="1183" spans="2:3">
      <c r="B1183" s="102"/>
      <c r="C1183" s="102"/>
    </row>
    <row r="1184" spans="2:3">
      <c r="B1184" s="102"/>
      <c r="C1184" s="102"/>
    </row>
    <row r="1185" spans="2:3">
      <c r="B1185" s="102"/>
      <c r="C1185" s="102"/>
    </row>
    <row r="1186" spans="2:3">
      <c r="B1186" s="102"/>
      <c r="C1186" s="102"/>
    </row>
    <row r="1187" spans="2:3">
      <c r="B1187" s="102"/>
      <c r="C1187" s="102"/>
    </row>
    <row r="1188" spans="2:3">
      <c r="B1188" s="102"/>
      <c r="C1188" s="102"/>
    </row>
    <row r="1189" spans="2:3">
      <c r="B1189" s="102"/>
      <c r="C1189" s="102"/>
    </row>
    <row r="1190" spans="2:3">
      <c r="B1190" s="102"/>
      <c r="C1190" s="102"/>
    </row>
    <row r="1191" spans="2:3">
      <c r="B1191" s="102"/>
      <c r="C1191" s="102"/>
    </row>
    <row r="1192" spans="2:3">
      <c r="B1192" s="102"/>
      <c r="C1192" s="102"/>
    </row>
    <row r="1193" spans="2:3">
      <c r="B1193" s="102"/>
      <c r="C1193" s="102"/>
    </row>
    <row r="1194" spans="2:3">
      <c r="B1194" s="102"/>
      <c r="C1194" s="102"/>
    </row>
    <row r="1195" spans="2:3">
      <c r="B1195" s="102"/>
      <c r="C1195" s="102"/>
    </row>
    <row r="1196" spans="2:3">
      <c r="B1196" s="102"/>
      <c r="C1196" s="102"/>
    </row>
    <row r="1197" spans="2:3">
      <c r="B1197" s="102"/>
      <c r="C1197" s="102"/>
    </row>
    <row r="1198" spans="2:3">
      <c r="B1198" s="102"/>
      <c r="C1198" s="102"/>
    </row>
    <row r="1199" spans="2:3">
      <c r="B1199" s="102"/>
      <c r="C1199" s="102"/>
    </row>
    <row r="1200" spans="2:3">
      <c r="B1200" s="102"/>
      <c r="C1200" s="102"/>
    </row>
    <row r="1201" spans="2:3">
      <c r="B1201" s="102"/>
      <c r="C1201" s="102"/>
    </row>
    <row r="1202" spans="2:3">
      <c r="B1202" s="102"/>
      <c r="C1202" s="102"/>
    </row>
    <row r="1203" spans="2:3">
      <c r="B1203" s="102"/>
      <c r="C1203" s="102"/>
    </row>
    <row r="1204" spans="2:3">
      <c r="B1204" s="102"/>
      <c r="C1204" s="102"/>
    </row>
    <row r="1205" spans="2:3">
      <c r="B1205" s="102"/>
      <c r="C1205" s="102"/>
    </row>
    <row r="1206" spans="2:3">
      <c r="B1206" s="102"/>
      <c r="C1206" s="102"/>
    </row>
    <row r="1207" spans="2:3">
      <c r="B1207" s="102"/>
      <c r="C1207" s="102"/>
    </row>
    <row r="1208" spans="2:3">
      <c r="B1208" s="102"/>
      <c r="C1208" s="102"/>
    </row>
    <row r="1209" spans="2:3">
      <c r="B1209" s="102"/>
      <c r="C1209" s="102"/>
    </row>
    <row r="1210" spans="2:3">
      <c r="B1210" s="102"/>
      <c r="C1210" s="102"/>
    </row>
    <row r="1211" spans="2:3">
      <c r="B1211" s="102"/>
      <c r="C1211" s="102"/>
    </row>
    <row r="1212" spans="2:3">
      <c r="B1212" s="102"/>
      <c r="C1212" s="102"/>
    </row>
    <row r="1213" spans="2:3">
      <c r="B1213" s="102"/>
      <c r="C1213" s="102"/>
    </row>
    <row r="1214" spans="2:3">
      <c r="B1214" s="102"/>
      <c r="C1214" s="102"/>
    </row>
    <row r="1215" spans="2:3">
      <c r="B1215" s="102"/>
      <c r="C1215" s="102"/>
    </row>
    <row r="1216" spans="2:3">
      <c r="B1216" s="102"/>
      <c r="C1216" s="102"/>
    </row>
    <row r="1217" spans="2:3">
      <c r="B1217" s="102"/>
      <c r="C1217" s="102"/>
    </row>
    <row r="1218" spans="2:3">
      <c r="B1218" s="102"/>
      <c r="C1218" s="102"/>
    </row>
    <row r="1219" spans="2:3">
      <c r="B1219" s="102"/>
      <c r="C1219" s="102"/>
    </row>
    <row r="1220" spans="2:3">
      <c r="B1220" s="102"/>
      <c r="C1220" s="102"/>
    </row>
    <row r="1221" spans="2:3">
      <c r="B1221" s="102"/>
      <c r="C1221" s="102"/>
    </row>
    <row r="1222" spans="2:3">
      <c r="B1222" s="102"/>
      <c r="C1222" s="102"/>
    </row>
    <row r="1223" spans="2:3">
      <c r="B1223" s="102"/>
      <c r="C1223" s="102"/>
    </row>
    <row r="1224" spans="2:3">
      <c r="B1224" s="102"/>
      <c r="C1224" s="102"/>
    </row>
    <row r="1225" spans="2:3">
      <c r="B1225" s="102"/>
      <c r="C1225" s="102"/>
    </row>
    <row r="1226" spans="2:3">
      <c r="B1226" s="102"/>
      <c r="C1226" s="102"/>
    </row>
    <row r="1227" spans="2:3">
      <c r="B1227" s="102"/>
      <c r="C1227" s="102"/>
    </row>
    <row r="1228" spans="2:3">
      <c r="B1228" s="102"/>
      <c r="C1228" s="102"/>
    </row>
    <row r="1229" spans="2:3">
      <c r="B1229" s="102"/>
      <c r="C1229" s="102"/>
    </row>
    <row r="1230" spans="2:3">
      <c r="B1230" s="102"/>
      <c r="C1230" s="102"/>
    </row>
    <row r="1231" spans="2:3">
      <c r="B1231" s="102"/>
      <c r="C1231" s="102"/>
    </row>
    <row r="1232" spans="2:3">
      <c r="B1232" s="102"/>
      <c r="C1232" s="102"/>
    </row>
    <row r="1233" spans="2:3">
      <c r="B1233" s="102"/>
      <c r="C1233" s="102"/>
    </row>
    <row r="1234" spans="2:3">
      <c r="B1234" s="102"/>
      <c r="C1234" s="102"/>
    </row>
    <row r="1235" spans="2:3">
      <c r="B1235" s="102"/>
      <c r="C1235" s="102"/>
    </row>
    <row r="1236" spans="2:3">
      <c r="B1236" s="102"/>
      <c r="C1236" s="102"/>
    </row>
    <row r="1237" spans="2:3">
      <c r="B1237" s="102"/>
      <c r="C1237" s="102"/>
    </row>
    <row r="1238" spans="2:3">
      <c r="B1238" s="102"/>
      <c r="C1238" s="102"/>
    </row>
    <row r="1239" spans="2:3">
      <c r="B1239" s="102"/>
      <c r="C1239" s="102"/>
    </row>
    <row r="1240" spans="2:3">
      <c r="B1240" s="102"/>
      <c r="C1240" s="102"/>
    </row>
    <row r="1241" spans="2:3">
      <c r="B1241" s="102"/>
      <c r="C1241" s="102"/>
    </row>
    <row r="1242" spans="2:3">
      <c r="B1242" s="102"/>
      <c r="C1242" s="102"/>
    </row>
    <row r="1243" spans="2:3">
      <c r="B1243" s="102"/>
      <c r="C1243" s="102"/>
    </row>
    <row r="1244" spans="2:3">
      <c r="B1244" s="102"/>
      <c r="C1244" s="102"/>
    </row>
    <row r="1245" spans="2:3">
      <c r="B1245" s="102"/>
      <c r="C1245" s="102"/>
    </row>
    <row r="1246" spans="2:3">
      <c r="B1246" s="102"/>
      <c r="C1246" s="102"/>
    </row>
    <row r="1247" spans="2:3">
      <c r="B1247" s="102"/>
      <c r="C1247" s="102"/>
    </row>
    <row r="1248" spans="2:3">
      <c r="B1248" s="102"/>
      <c r="C1248" s="102"/>
    </row>
    <row r="1249" spans="2:3">
      <c r="B1249" s="102"/>
      <c r="C1249" s="102"/>
    </row>
    <row r="1250" spans="2:3">
      <c r="B1250" s="102"/>
      <c r="C1250" s="102"/>
    </row>
    <row r="1251" spans="2:3">
      <c r="B1251" s="102"/>
      <c r="C1251" s="102"/>
    </row>
    <row r="1252" spans="2:3">
      <c r="B1252" s="102"/>
      <c r="C1252" s="102"/>
    </row>
    <row r="1253" spans="2:3">
      <c r="B1253" s="102"/>
      <c r="C1253" s="102"/>
    </row>
    <row r="1254" spans="2:3">
      <c r="B1254" s="102"/>
      <c r="C1254" s="102"/>
    </row>
    <row r="1255" spans="2:3">
      <c r="B1255" s="102"/>
      <c r="C1255" s="102"/>
    </row>
    <row r="1256" spans="2:3">
      <c r="B1256" s="102"/>
      <c r="C1256" s="102"/>
    </row>
    <row r="1257" spans="2:3">
      <c r="B1257" s="102"/>
      <c r="C1257" s="102"/>
    </row>
    <row r="1258" spans="2:3">
      <c r="B1258" s="102"/>
      <c r="C1258" s="102"/>
    </row>
    <row r="1259" spans="2:3">
      <c r="B1259" s="102"/>
      <c r="C1259" s="102"/>
    </row>
    <row r="1260" spans="2:3">
      <c r="B1260" s="102"/>
      <c r="C1260" s="102"/>
    </row>
    <row r="1261" spans="2:3">
      <c r="B1261" s="102"/>
      <c r="C1261" s="102"/>
    </row>
    <row r="1262" spans="2:3">
      <c r="B1262" s="102"/>
      <c r="C1262" s="102"/>
    </row>
    <row r="1263" spans="2:3">
      <c r="B1263" s="102"/>
      <c r="C1263" s="102"/>
    </row>
    <row r="1264" spans="2:3">
      <c r="B1264" s="102"/>
      <c r="C1264" s="102"/>
    </row>
    <row r="1265" spans="2:3">
      <c r="B1265" s="102"/>
      <c r="C1265" s="102"/>
    </row>
    <row r="1266" spans="2:3">
      <c r="B1266" s="102"/>
      <c r="C1266" s="102"/>
    </row>
    <row r="1267" spans="2:3">
      <c r="B1267" s="102"/>
      <c r="C1267" s="102"/>
    </row>
    <row r="1268" spans="2:3">
      <c r="B1268" s="102"/>
      <c r="C1268" s="102"/>
    </row>
    <row r="1269" spans="2:3">
      <c r="B1269" s="102"/>
      <c r="C1269" s="102"/>
    </row>
    <row r="1270" spans="2:3">
      <c r="B1270" s="102"/>
      <c r="C1270" s="102"/>
    </row>
    <row r="1271" spans="2:3">
      <c r="B1271" s="102"/>
      <c r="C1271" s="102"/>
    </row>
    <row r="1272" spans="2:3">
      <c r="B1272" s="102"/>
      <c r="C1272" s="102"/>
    </row>
    <row r="1273" spans="2:3">
      <c r="B1273" s="102"/>
      <c r="C1273" s="102"/>
    </row>
    <row r="1274" spans="2:3">
      <c r="B1274" s="102"/>
      <c r="C1274" s="102"/>
    </row>
    <row r="1275" spans="2:3">
      <c r="B1275" s="102"/>
      <c r="C1275" s="102"/>
    </row>
    <row r="1276" spans="2:3">
      <c r="B1276" s="102"/>
      <c r="C1276" s="102"/>
    </row>
    <row r="1277" spans="2:3">
      <c r="B1277" s="102"/>
      <c r="C1277" s="102"/>
    </row>
    <row r="1278" spans="2:3">
      <c r="B1278" s="102"/>
      <c r="C1278" s="102"/>
    </row>
    <row r="1279" spans="2:3">
      <c r="B1279" s="102"/>
      <c r="C1279" s="102"/>
    </row>
    <row r="1280" spans="2:3">
      <c r="B1280" s="102"/>
      <c r="C1280" s="102"/>
    </row>
    <row r="1281" spans="2:3">
      <c r="B1281" s="102"/>
      <c r="C1281" s="102"/>
    </row>
    <row r="1282" spans="2:3">
      <c r="B1282" s="102"/>
      <c r="C1282" s="102"/>
    </row>
    <row r="1283" spans="2:3">
      <c r="B1283" s="102"/>
      <c r="C1283" s="102"/>
    </row>
    <row r="1284" spans="2:3">
      <c r="B1284" s="102"/>
      <c r="C1284" s="102"/>
    </row>
    <row r="1285" spans="2:3">
      <c r="B1285" s="102"/>
      <c r="C1285" s="102"/>
    </row>
    <row r="1286" spans="2:3">
      <c r="B1286" s="102"/>
      <c r="C1286" s="102"/>
    </row>
    <row r="1287" spans="2:3">
      <c r="B1287" s="102"/>
      <c r="C1287" s="102"/>
    </row>
    <row r="1288" spans="2:3">
      <c r="B1288" s="102"/>
      <c r="C1288" s="102"/>
    </row>
    <row r="1289" spans="2:3">
      <c r="B1289" s="102"/>
      <c r="C1289" s="102"/>
    </row>
    <row r="1290" spans="2:3">
      <c r="B1290" s="102"/>
      <c r="C1290" s="102"/>
    </row>
    <row r="1291" spans="2:3">
      <c r="B1291" s="102"/>
      <c r="C1291" s="102"/>
    </row>
    <row r="1292" spans="2:3">
      <c r="B1292" s="102"/>
      <c r="C1292" s="102"/>
    </row>
    <row r="1293" spans="2:3">
      <c r="B1293" s="102"/>
      <c r="C1293" s="102"/>
    </row>
    <row r="1294" spans="2:3">
      <c r="B1294" s="102"/>
      <c r="C1294" s="102"/>
    </row>
    <row r="1295" spans="2:3">
      <c r="B1295" s="102"/>
      <c r="C1295" s="102"/>
    </row>
    <row r="1296" spans="2:3">
      <c r="B1296" s="102"/>
      <c r="C1296" s="102"/>
    </row>
    <row r="1297" spans="2:3">
      <c r="B1297" s="102"/>
      <c r="C1297" s="102"/>
    </row>
    <row r="1298" spans="2:3">
      <c r="B1298" s="102"/>
      <c r="C1298" s="102"/>
    </row>
    <row r="1299" spans="2:3">
      <c r="B1299" s="102"/>
      <c r="C1299" s="102"/>
    </row>
    <row r="1300" spans="2:3">
      <c r="B1300" s="102"/>
      <c r="C1300" s="102"/>
    </row>
    <row r="1301" spans="2:3">
      <c r="B1301" s="102"/>
      <c r="C1301" s="102"/>
    </row>
    <row r="1302" spans="2:3">
      <c r="B1302" s="102"/>
      <c r="C1302" s="102"/>
    </row>
    <row r="1303" spans="2:3">
      <c r="B1303" s="102"/>
      <c r="C1303" s="102"/>
    </row>
    <row r="1304" spans="2:3">
      <c r="B1304" s="102"/>
      <c r="C1304" s="102"/>
    </row>
    <row r="1305" spans="2:3">
      <c r="B1305" s="102"/>
      <c r="C1305" s="102"/>
    </row>
    <row r="1306" spans="2:3">
      <c r="B1306" s="102"/>
      <c r="C1306" s="102"/>
    </row>
    <row r="1307" spans="2:3">
      <c r="B1307" s="102"/>
      <c r="C1307" s="102"/>
    </row>
    <row r="1308" spans="2:3">
      <c r="B1308" s="102"/>
      <c r="C1308" s="102"/>
    </row>
    <row r="1309" spans="2:3">
      <c r="B1309" s="102"/>
      <c r="C1309" s="102"/>
    </row>
    <row r="1310" spans="2:3">
      <c r="B1310" s="102"/>
      <c r="C1310" s="102"/>
    </row>
    <row r="1311" spans="2:3">
      <c r="B1311" s="102"/>
      <c r="C1311" s="102"/>
    </row>
    <row r="1312" spans="2:3">
      <c r="B1312" s="102"/>
      <c r="C1312" s="102"/>
    </row>
    <row r="1313" spans="2:3">
      <c r="B1313" s="102"/>
      <c r="C1313" s="102"/>
    </row>
    <row r="1314" spans="2:3">
      <c r="B1314" s="102"/>
      <c r="C1314" s="102"/>
    </row>
    <row r="1315" spans="2:3">
      <c r="B1315" s="102"/>
      <c r="C1315" s="102"/>
    </row>
    <row r="1316" spans="2:3">
      <c r="B1316" s="102"/>
      <c r="C1316" s="102"/>
    </row>
    <row r="1317" spans="2:3">
      <c r="B1317" s="102"/>
      <c r="C1317" s="102"/>
    </row>
    <row r="1318" spans="2:3">
      <c r="B1318" s="102"/>
      <c r="C1318" s="102"/>
    </row>
    <row r="1319" spans="2:3">
      <c r="B1319" s="102"/>
      <c r="C1319" s="102"/>
    </row>
    <row r="1320" spans="2:3">
      <c r="B1320" s="102"/>
      <c r="C1320" s="102"/>
    </row>
    <row r="1321" spans="2:3">
      <c r="B1321" s="102"/>
      <c r="C1321" s="102"/>
    </row>
    <row r="1322" spans="2:3">
      <c r="B1322" s="102"/>
      <c r="C1322" s="102"/>
    </row>
    <row r="1323" spans="2:3">
      <c r="B1323" s="102"/>
      <c r="C1323" s="102"/>
    </row>
    <row r="1324" spans="2:3">
      <c r="B1324" s="102"/>
      <c r="C1324" s="102"/>
    </row>
    <row r="1325" spans="2:3">
      <c r="B1325" s="102"/>
      <c r="C1325" s="102"/>
    </row>
    <row r="1326" spans="2:3">
      <c r="B1326" s="102"/>
      <c r="C1326" s="102"/>
    </row>
    <row r="1327" spans="2:3">
      <c r="B1327" s="102"/>
      <c r="C1327" s="102"/>
    </row>
    <row r="1328" spans="2:3">
      <c r="B1328" s="102"/>
      <c r="C1328" s="102"/>
    </row>
    <row r="1329" spans="2:3">
      <c r="B1329" s="102"/>
      <c r="C1329" s="102"/>
    </row>
    <row r="1330" spans="2:3">
      <c r="B1330" s="102"/>
      <c r="C1330" s="102"/>
    </row>
    <row r="1331" spans="2:3">
      <c r="B1331" s="102"/>
      <c r="C1331" s="102"/>
    </row>
    <row r="1332" spans="2:3">
      <c r="B1332" s="102"/>
      <c r="C1332" s="102"/>
    </row>
    <row r="1333" spans="2:3">
      <c r="B1333" s="102"/>
      <c r="C1333" s="102"/>
    </row>
    <row r="1334" spans="2:3">
      <c r="B1334" s="102"/>
      <c r="C1334" s="102"/>
    </row>
    <row r="1335" spans="2:3">
      <c r="B1335" s="102"/>
      <c r="C1335" s="102"/>
    </row>
    <row r="1336" spans="2:3">
      <c r="B1336" s="102"/>
      <c r="C1336" s="102"/>
    </row>
    <row r="1337" spans="2:3">
      <c r="B1337" s="102"/>
      <c r="C1337" s="102"/>
    </row>
    <row r="1338" spans="2:3">
      <c r="B1338" s="102"/>
      <c r="C1338" s="102"/>
    </row>
    <row r="1339" spans="2:3">
      <c r="B1339" s="102"/>
      <c r="C1339" s="102"/>
    </row>
    <row r="1340" spans="2:3">
      <c r="B1340" s="102"/>
      <c r="C1340" s="102"/>
    </row>
    <row r="1341" spans="2:3">
      <c r="B1341" s="102"/>
      <c r="C1341" s="102"/>
    </row>
    <row r="1342" spans="2:3">
      <c r="B1342" s="102"/>
      <c r="C1342" s="102"/>
    </row>
    <row r="1343" spans="2:3">
      <c r="B1343" s="102"/>
      <c r="C1343" s="102"/>
    </row>
    <row r="1344" spans="2:3">
      <c r="B1344" s="102"/>
      <c r="C1344" s="102"/>
    </row>
    <row r="1345" spans="2:3">
      <c r="B1345" s="102"/>
      <c r="C1345" s="102"/>
    </row>
    <row r="1346" spans="2:3">
      <c r="B1346" s="102"/>
      <c r="C1346" s="102"/>
    </row>
    <row r="1347" spans="2:3">
      <c r="B1347" s="102"/>
      <c r="C1347" s="102"/>
    </row>
    <row r="1348" spans="2:3">
      <c r="B1348" s="102"/>
      <c r="C1348" s="102"/>
    </row>
    <row r="1349" spans="2:3">
      <c r="B1349" s="102"/>
      <c r="C1349" s="102"/>
    </row>
    <row r="1350" spans="2:3">
      <c r="B1350" s="102"/>
      <c r="C1350" s="102"/>
    </row>
    <row r="1351" spans="2:3">
      <c r="B1351" s="102"/>
      <c r="C1351" s="102"/>
    </row>
    <row r="1352" spans="2:3">
      <c r="B1352" s="102"/>
      <c r="C1352" s="102"/>
    </row>
    <row r="1353" spans="2:3">
      <c r="B1353" s="102"/>
      <c r="C1353" s="102"/>
    </row>
    <row r="1354" spans="2:3">
      <c r="B1354" s="102"/>
      <c r="C1354" s="102"/>
    </row>
    <row r="1355" spans="2:3">
      <c r="B1355" s="102"/>
      <c r="C1355" s="102"/>
    </row>
    <row r="1356" spans="2:3">
      <c r="B1356" s="102"/>
      <c r="C1356" s="102"/>
    </row>
    <row r="1357" spans="2:3">
      <c r="B1357" s="102"/>
      <c r="C1357" s="102"/>
    </row>
    <row r="1358" spans="2:3">
      <c r="B1358" s="102"/>
      <c r="C1358" s="102"/>
    </row>
    <row r="1359" spans="2:3">
      <c r="B1359" s="102"/>
      <c r="C1359" s="102"/>
    </row>
    <row r="1360" spans="2:3">
      <c r="B1360" s="102"/>
      <c r="C1360" s="102"/>
    </row>
    <row r="1361" spans="2:3">
      <c r="B1361" s="102"/>
      <c r="C1361" s="102"/>
    </row>
    <row r="1362" spans="2:3">
      <c r="B1362" s="102"/>
      <c r="C1362" s="102"/>
    </row>
    <row r="1363" spans="2:3">
      <c r="B1363" s="102"/>
      <c r="C1363" s="102"/>
    </row>
    <row r="1364" spans="2:3">
      <c r="B1364" s="102"/>
      <c r="C1364" s="102"/>
    </row>
    <row r="1365" spans="2:3">
      <c r="B1365" s="102"/>
      <c r="C1365" s="102"/>
    </row>
    <row r="1366" spans="2:3">
      <c r="B1366" s="102"/>
      <c r="C1366" s="102"/>
    </row>
    <row r="1367" spans="2:3">
      <c r="B1367" s="102"/>
      <c r="C1367" s="102"/>
    </row>
    <row r="1368" spans="2:3">
      <c r="B1368" s="102"/>
      <c r="C1368" s="102"/>
    </row>
    <row r="1369" spans="2:3">
      <c r="B1369" s="102"/>
      <c r="C1369" s="102"/>
    </row>
    <row r="1370" spans="2:3">
      <c r="B1370" s="102"/>
      <c r="C1370" s="102"/>
    </row>
    <row r="1371" spans="2:3">
      <c r="B1371" s="102"/>
      <c r="C1371" s="102"/>
    </row>
    <row r="1372" spans="2:3">
      <c r="B1372" s="102"/>
      <c r="C1372" s="102"/>
    </row>
    <row r="1373" spans="2:3">
      <c r="B1373" s="102"/>
      <c r="C1373" s="102"/>
    </row>
    <row r="1374" spans="2:3">
      <c r="B1374" s="102"/>
      <c r="C1374" s="102"/>
    </row>
    <row r="1375" spans="2:3">
      <c r="B1375" s="102"/>
      <c r="C1375" s="102"/>
    </row>
    <row r="1376" spans="2:3">
      <c r="B1376" s="102"/>
      <c r="C1376" s="102"/>
    </row>
    <row r="1377" spans="2:3">
      <c r="B1377" s="102"/>
      <c r="C1377" s="102"/>
    </row>
    <row r="1378" spans="2:3">
      <c r="B1378" s="102"/>
      <c r="C1378" s="102"/>
    </row>
    <row r="1379" spans="2:3">
      <c r="B1379" s="102"/>
      <c r="C1379" s="102"/>
    </row>
    <row r="1380" spans="2:3">
      <c r="B1380" s="102"/>
      <c r="C1380" s="102"/>
    </row>
    <row r="1381" spans="2:3">
      <c r="B1381" s="102"/>
      <c r="C1381" s="102"/>
    </row>
    <row r="1382" spans="2:3">
      <c r="B1382" s="102"/>
      <c r="C1382" s="102"/>
    </row>
    <row r="1383" spans="2:3">
      <c r="B1383" s="102"/>
      <c r="C1383" s="102"/>
    </row>
    <row r="1384" spans="2:3">
      <c r="B1384" s="102"/>
      <c r="C1384" s="102"/>
    </row>
    <row r="1385" spans="2:3">
      <c r="B1385" s="102"/>
      <c r="C1385" s="102"/>
    </row>
    <row r="1386" spans="2:3">
      <c r="B1386" s="102"/>
      <c r="C1386" s="102"/>
    </row>
    <row r="1387" spans="2:3">
      <c r="B1387" s="102"/>
      <c r="C1387" s="102"/>
    </row>
    <row r="1388" spans="2:3">
      <c r="B1388" s="102"/>
      <c r="C1388" s="102"/>
    </row>
    <row r="1389" spans="2:3">
      <c r="B1389" s="102"/>
      <c r="C1389" s="102"/>
    </row>
    <row r="1390" spans="2:3">
      <c r="B1390" s="102"/>
      <c r="C1390" s="102"/>
    </row>
    <row r="1391" spans="2:3">
      <c r="B1391" s="102"/>
      <c r="C1391" s="102"/>
    </row>
    <row r="1392" spans="2:3">
      <c r="B1392" s="102"/>
      <c r="C1392" s="102"/>
    </row>
    <row r="1393" spans="2:3">
      <c r="B1393" s="102"/>
      <c r="C1393" s="102"/>
    </row>
    <row r="1394" spans="2:3">
      <c r="B1394" s="102"/>
      <c r="C1394" s="102"/>
    </row>
    <row r="1395" spans="2:3">
      <c r="B1395" s="102"/>
      <c r="C1395" s="102"/>
    </row>
    <row r="1396" spans="2:3">
      <c r="B1396" s="102"/>
      <c r="C1396" s="102"/>
    </row>
    <row r="1397" spans="2:3">
      <c r="B1397" s="102"/>
      <c r="C1397" s="102"/>
    </row>
    <row r="1398" spans="2:3">
      <c r="B1398" s="102"/>
      <c r="C1398" s="102"/>
    </row>
    <row r="1399" spans="2:3">
      <c r="B1399" s="102"/>
      <c r="C1399" s="102"/>
    </row>
    <row r="1400" spans="2:3">
      <c r="B1400" s="102"/>
      <c r="C1400" s="102"/>
    </row>
    <row r="1401" spans="2:3">
      <c r="B1401" s="102"/>
      <c r="C1401" s="102"/>
    </row>
    <row r="1402" spans="2:3">
      <c r="B1402" s="102"/>
      <c r="C1402" s="102"/>
    </row>
    <row r="1403" spans="2:3">
      <c r="B1403" s="102"/>
      <c r="C1403" s="102"/>
    </row>
    <row r="1404" spans="2:3">
      <c r="B1404" s="102"/>
      <c r="C1404" s="102"/>
    </row>
    <row r="1405" spans="2:3">
      <c r="B1405" s="102"/>
      <c r="C1405" s="102"/>
    </row>
    <row r="1406" spans="2:3">
      <c r="B1406" s="102"/>
      <c r="C1406" s="102"/>
    </row>
    <row r="1407" spans="2:3">
      <c r="B1407" s="102"/>
      <c r="C1407" s="102"/>
    </row>
    <row r="1408" spans="2:3">
      <c r="B1408" s="102"/>
      <c r="C1408" s="102"/>
    </row>
    <row r="1409" spans="2:3">
      <c r="B1409" s="102"/>
      <c r="C1409" s="102"/>
    </row>
    <row r="1410" spans="2:3">
      <c r="B1410" s="102"/>
      <c r="C1410" s="102"/>
    </row>
    <row r="1411" spans="2:3">
      <c r="B1411" s="102"/>
      <c r="C1411" s="102"/>
    </row>
    <row r="1412" spans="2:3">
      <c r="B1412" s="102"/>
      <c r="C1412" s="102"/>
    </row>
    <row r="1413" spans="2:3">
      <c r="B1413" s="102"/>
      <c r="C1413" s="102"/>
    </row>
    <row r="1414" spans="2:3">
      <c r="B1414" s="102"/>
      <c r="C1414" s="102"/>
    </row>
    <row r="1415" spans="2:3">
      <c r="B1415" s="102"/>
      <c r="C1415" s="102"/>
    </row>
    <row r="1416" spans="2:3">
      <c r="B1416" s="102"/>
      <c r="C1416" s="102"/>
    </row>
    <row r="1417" spans="2:3">
      <c r="B1417" s="102"/>
      <c r="C1417" s="102"/>
    </row>
    <row r="1418" spans="2:3">
      <c r="B1418" s="102"/>
      <c r="C1418" s="102"/>
    </row>
    <row r="1419" spans="2:3">
      <c r="B1419" s="102"/>
      <c r="C1419" s="102"/>
    </row>
    <row r="1420" spans="2:3">
      <c r="B1420" s="102"/>
      <c r="C1420" s="102"/>
    </row>
    <row r="1421" spans="2:3">
      <c r="B1421" s="102"/>
      <c r="C1421" s="102"/>
    </row>
    <row r="1422" spans="2:3">
      <c r="B1422" s="102"/>
      <c r="C1422" s="102"/>
    </row>
    <row r="1423" spans="2:3">
      <c r="B1423" s="102"/>
      <c r="C1423" s="102"/>
    </row>
    <row r="1424" spans="2:3">
      <c r="B1424" s="102"/>
      <c r="C1424" s="102"/>
    </row>
    <row r="1425" spans="2:3">
      <c r="B1425" s="102"/>
      <c r="C1425" s="102"/>
    </row>
    <row r="1426" spans="2:3">
      <c r="B1426" s="102"/>
      <c r="C1426" s="102"/>
    </row>
    <row r="1427" spans="2:3">
      <c r="B1427" s="102"/>
      <c r="C1427" s="102"/>
    </row>
    <row r="1428" spans="2:3">
      <c r="B1428" s="102"/>
      <c r="C1428" s="102"/>
    </row>
    <row r="1429" spans="2:3">
      <c r="B1429" s="102"/>
      <c r="C1429" s="102"/>
    </row>
    <row r="1430" spans="2:3">
      <c r="B1430" s="102"/>
      <c r="C1430" s="102"/>
    </row>
    <row r="1431" spans="2:3">
      <c r="B1431" s="102"/>
      <c r="C1431" s="102"/>
    </row>
    <row r="1432" spans="2:3">
      <c r="B1432" s="102"/>
      <c r="C1432" s="102"/>
    </row>
    <row r="1433" spans="2:3">
      <c r="B1433" s="102"/>
      <c r="C1433" s="102"/>
    </row>
    <row r="1434" spans="2:3">
      <c r="B1434" s="102"/>
      <c r="C1434" s="102"/>
    </row>
    <row r="1435" spans="2:3">
      <c r="B1435" s="102"/>
      <c r="C1435" s="102"/>
    </row>
    <row r="1436" spans="2:3">
      <c r="B1436" s="102"/>
      <c r="C1436" s="102"/>
    </row>
    <row r="1437" spans="2:3">
      <c r="B1437" s="102"/>
      <c r="C1437" s="102"/>
    </row>
    <row r="1438" spans="2:3">
      <c r="B1438" s="102"/>
      <c r="C1438" s="102"/>
    </row>
    <row r="1439" spans="2:3">
      <c r="B1439" s="102"/>
      <c r="C1439" s="102"/>
    </row>
    <row r="1440" spans="2:3">
      <c r="B1440" s="102"/>
      <c r="C1440" s="102"/>
    </row>
    <row r="1441" spans="2:3">
      <c r="B1441" s="102"/>
      <c r="C1441" s="102"/>
    </row>
    <row r="1442" spans="2:3">
      <c r="B1442" s="102"/>
      <c r="C1442" s="102"/>
    </row>
    <row r="1443" spans="2:3">
      <c r="B1443" s="102"/>
      <c r="C1443" s="102"/>
    </row>
    <row r="1444" spans="2:3">
      <c r="B1444" s="102"/>
      <c r="C1444" s="102"/>
    </row>
    <row r="1445" spans="2:3">
      <c r="B1445" s="102"/>
      <c r="C1445" s="102"/>
    </row>
    <row r="1446" spans="2:3">
      <c r="B1446" s="102"/>
      <c r="C1446" s="102"/>
    </row>
    <row r="1447" spans="2:3">
      <c r="B1447" s="102"/>
      <c r="C1447" s="102"/>
    </row>
    <row r="1448" spans="2:3">
      <c r="B1448" s="102"/>
      <c r="C1448" s="102"/>
    </row>
    <row r="1449" spans="2:3">
      <c r="B1449" s="102"/>
      <c r="C1449" s="102"/>
    </row>
    <row r="1450" spans="2:3">
      <c r="B1450" s="102"/>
      <c r="C1450" s="102"/>
    </row>
    <row r="1451" spans="2:3">
      <c r="B1451" s="102"/>
      <c r="C1451" s="102"/>
    </row>
    <row r="1452" spans="2:3">
      <c r="B1452" s="102"/>
      <c r="C1452" s="102"/>
    </row>
    <row r="1453" spans="2:3">
      <c r="B1453" s="102"/>
      <c r="C1453" s="102"/>
    </row>
    <row r="1454" spans="2:3">
      <c r="B1454" s="102"/>
      <c r="C1454" s="102"/>
    </row>
    <row r="1455" spans="2:3">
      <c r="B1455" s="102"/>
      <c r="C1455" s="102"/>
    </row>
    <row r="1456" spans="2:3">
      <c r="B1456" s="102"/>
      <c r="C1456" s="102"/>
    </row>
    <row r="1457" spans="2:3">
      <c r="B1457" s="102"/>
      <c r="C1457" s="102"/>
    </row>
    <row r="1458" spans="2:3">
      <c r="B1458" s="102"/>
      <c r="C1458" s="102"/>
    </row>
    <row r="1459" spans="2:3">
      <c r="B1459" s="102"/>
      <c r="C1459" s="102"/>
    </row>
    <row r="1460" spans="2:3">
      <c r="B1460" s="102"/>
      <c r="C1460" s="102"/>
    </row>
    <row r="1461" spans="2:3">
      <c r="B1461" s="102"/>
      <c r="C1461" s="102"/>
    </row>
    <row r="1462" spans="2:3">
      <c r="B1462" s="102"/>
      <c r="C1462" s="102"/>
    </row>
    <row r="1463" spans="2:3">
      <c r="B1463" s="102"/>
      <c r="C1463" s="102"/>
    </row>
    <row r="1464" spans="2:3">
      <c r="B1464" s="102"/>
      <c r="C1464" s="102"/>
    </row>
    <row r="1465" spans="2:3">
      <c r="B1465" s="102"/>
      <c r="C1465" s="102"/>
    </row>
    <row r="1466" spans="2:3">
      <c r="B1466" s="102"/>
      <c r="C1466" s="102"/>
    </row>
    <row r="1467" spans="2:3">
      <c r="B1467" s="102"/>
      <c r="C1467" s="102"/>
    </row>
    <row r="1468" spans="2:3">
      <c r="B1468" s="102"/>
      <c r="C1468" s="102"/>
    </row>
    <row r="1469" spans="2:3">
      <c r="B1469" s="102"/>
      <c r="C1469" s="102"/>
    </row>
    <row r="1470" spans="2:3">
      <c r="B1470" s="102"/>
      <c r="C1470" s="102"/>
    </row>
    <row r="1471" spans="2:3">
      <c r="B1471" s="102"/>
      <c r="C1471" s="102"/>
    </row>
    <row r="1472" spans="2:3">
      <c r="B1472" s="102"/>
      <c r="C1472" s="102"/>
    </row>
    <row r="1473" spans="2:3">
      <c r="B1473" s="102"/>
      <c r="C1473" s="102"/>
    </row>
    <row r="1474" spans="2:3">
      <c r="B1474" s="102"/>
      <c r="C1474" s="102"/>
    </row>
    <row r="1475" spans="2:3">
      <c r="B1475" s="102"/>
      <c r="C1475" s="102"/>
    </row>
    <row r="1476" spans="2:3">
      <c r="B1476" s="102"/>
      <c r="C1476" s="102"/>
    </row>
    <row r="1477" spans="2:3">
      <c r="B1477" s="102"/>
      <c r="C1477" s="102"/>
    </row>
    <row r="1478" spans="2:3">
      <c r="B1478" s="102"/>
      <c r="C1478" s="102"/>
    </row>
    <row r="1479" spans="2:3">
      <c r="B1479" s="102"/>
      <c r="C1479" s="102"/>
    </row>
    <row r="1480" spans="2:3">
      <c r="B1480" s="102"/>
      <c r="C1480" s="102"/>
    </row>
    <row r="1481" spans="2:3">
      <c r="B1481" s="102"/>
      <c r="C1481" s="102"/>
    </row>
    <row r="1482" spans="2:3">
      <c r="B1482" s="102"/>
      <c r="C1482" s="102"/>
    </row>
    <row r="1483" spans="2:3">
      <c r="B1483" s="102"/>
      <c r="C1483" s="102"/>
    </row>
    <row r="1484" spans="2:3">
      <c r="B1484" s="102"/>
      <c r="C1484" s="102"/>
    </row>
    <row r="1485" spans="2:3">
      <c r="B1485" s="102"/>
      <c r="C1485" s="102"/>
    </row>
    <row r="1486" spans="2:3">
      <c r="B1486" s="102"/>
      <c r="C1486" s="102"/>
    </row>
    <row r="1487" spans="2:3">
      <c r="B1487" s="102"/>
      <c r="C1487" s="102"/>
    </row>
    <row r="1488" spans="2:3">
      <c r="B1488" s="102"/>
      <c r="C1488" s="102"/>
    </row>
    <row r="1489" spans="2:3">
      <c r="B1489" s="102"/>
      <c r="C1489" s="102"/>
    </row>
    <row r="1490" spans="2:3">
      <c r="B1490" s="102"/>
      <c r="C1490" s="102"/>
    </row>
    <row r="1491" spans="2:3">
      <c r="B1491" s="102"/>
      <c r="C1491" s="102"/>
    </row>
    <row r="1492" spans="2:3">
      <c r="B1492" s="102"/>
      <c r="C1492" s="102"/>
    </row>
    <row r="1493" spans="2:3">
      <c r="B1493" s="102"/>
      <c r="C1493" s="102"/>
    </row>
    <row r="1494" spans="2:3">
      <c r="B1494" s="102"/>
      <c r="C1494" s="102"/>
    </row>
    <row r="1495" spans="2:3">
      <c r="B1495" s="102"/>
      <c r="C1495" s="102"/>
    </row>
    <row r="1496" spans="2:3">
      <c r="B1496" s="102"/>
      <c r="C1496" s="102"/>
    </row>
    <row r="1497" spans="2:3">
      <c r="B1497" s="102"/>
      <c r="C1497" s="102"/>
    </row>
    <row r="1498" spans="2:3">
      <c r="B1498" s="102"/>
      <c r="C1498" s="102"/>
    </row>
    <row r="1499" spans="2:3">
      <c r="B1499" s="102"/>
      <c r="C1499" s="102"/>
    </row>
    <row r="1500" spans="2:3">
      <c r="B1500" s="102"/>
      <c r="C1500" s="102"/>
    </row>
    <row r="1501" spans="2:3">
      <c r="B1501" s="102"/>
      <c r="C1501" s="102"/>
    </row>
    <row r="1502" spans="2:3">
      <c r="B1502" s="102"/>
      <c r="C1502" s="102"/>
    </row>
    <row r="1503" spans="2:3">
      <c r="B1503" s="102"/>
      <c r="C1503" s="102"/>
    </row>
    <row r="1504" spans="2:3">
      <c r="B1504" s="102"/>
      <c r="C1504" s="102"/>
    </row>
    <row r="1505" spans="2:3">
      <c r="B1505" s="102"/>
      <c r="C1505" s="102"/>
    </row>
    <row r="1506" spans="2:3">
      <c r="B1506" s="102"/>
      <c r="C1506" s="102"/>
    </row>
    <row r="1507" spans="2:3">
      <c r="B1507" s="102"/>
      <c r="C1507" s="102"/>
    </row>
    <row r="1508" spans="2:3">
      <c r="B1508" s="102"/>
      <c r="C1508" s="102"/>
    </row>
    <row r="1509" spans="2:3">
      <c r="B1509" s="102"/>
      <c r="C1509" s="102"/>
    </row>
    <row r="1510" spans="2:3">
      <c r="B1510" s="102"/>
      <c r="C1510" s="102"/>
    </row>
    <row r="1511" spans="2:3">
      <c r="B1511" s="102"/>
      <c r="C1511" s="102"/>
    </row>
    <row r="1512" spans="2:3">
      <c r="B1512" s="102"/>
      <c r="C1512" s="102"/>
    </row>
    <row r="1513" spans="2:3">
      <c r="B1513" s="102"/>
      <c r="C1513" s="102"/>
    </row>
    <row r="1514" spans="2:3">
      <c r="B1514" s="102"/>
      <c r="C1514" s="102"/>
    </row>
    <row r="1515" spans="2:3">
      <c r="B1515" s="102"/>
      <c r="C1515" s="102"/>
    </row>
    <row r="1516" spans="2:3">
      <c r="B1516" s="102"/>
      <c r="C1516" s="102"/>
    </row>
    <row r="1517" spans="2:3">
      <c r="B1517" s="102"/>
      <c r="C1517" s="102"/>
    </row>
    <row r="1518" spans="2:3">
      <c r="B1518" s="102"/>
      <c r="C1518" s="102"/>
    </row>
    <row r="1519" spans="2:3">
      <c r="B1519" s="102"/>
      <c r="C1519" s="102"/>
    </row>
    <row r="1520" spans="2:3">
      <c r="B1520" s="102"/>
      <c r="C1520" s="102"/>
    </row>
    <row r="1521" spans="2:3">
      <c r="B1521" s="102"/>
      <c r="C1521" s="102"/>
    </row>
    <row r="1522" spans="2:3">
      <c r="B1522" s="102"/>
      <c r="C1522" s="102"/>
    </row>
    <row r="1523" spans="2:3">
      <c r="B1523" s="102"/>
      <c r="C1523" s="102"/>
    </row>
    <row r="1524" spans="2:3">
      <c r="B1524" s="102"/>
      <c r="C1524" s="102"/>
    </row>
  </sheetData>
  <mergeCells count="56">
    <mergeCell ref="A134:C134"/>
    <mergeCell ref="A128:C128"/>
    <mergeCell ref="A129:C129"/>
    <mergeCell ref="A130:C130"/>
    <mergeCell ref="A131:C131"/>
    <mergeCell ref="A132:C132"/>
    <mergeCell ref="A137:C137"/>
    <mergeCell ref="A138:C138"/>
    <mergeCell ref="A139:C139"/>
    <mergeCell ref="A140:C140"/>
    <mergeCell ref="A141:C141"/>
    <mergeCell ref="A146:C146"/>
    <mergeCell ref="A147:C147"/>
    <mergeCell ref="A148:C148"/>
    <mergeCell ref="A149:C149"/>
    <mergeCell ref="A150:C150"/>
    <mergeCell ref="A157:C157"/>
    <mergeCell ref="A158:C158"/>
    <mergeCell ref="A159:C159"/>
    <mergeCell ref="A160:C160"/>
    <mergeCell ref="A161:C161"/>
    <mergeCell ref="A164:C164"/>
    <mergeCell ref="A165:C165"/>
    <mergeCell ref="A166:C166"/>
    <mergeCell ref="A167:C167"/>
    <mergeCell ref="A168:C168"/>
    <mergeCell ref="A176:C176"/>
    <mergeCell ref="A177:C177"/>
    <mergeCell ref="A178:C178"/>
    <mergeCell ref="A179:C179"/>
    <mergeCell ref="A180:C180"/>
    <mergeCell ref="A189:C189"/>
    <mergeCell ref="A190:C190"/>
    <mergeCell ref="A191:C191"/>
    <mergeCell ref="A184:C184"/>
    <mergeCell ref="A185:C185"/>
    <mergeCell ref="A186:C186"/>
    <mergeCell ref="A187:C187"/>
    <mergeCell ref="A199:C199"/>
    <mergeCell ref="A200:C200"/>
    <mergeCell ref="A201:C201"/>
    <mergeCell ref="A204:C204"/>
    <mergeCell ref="A193:C193"/>
    <mergeCell ref="A194:C194"/>
    <mergeCell ref="A195:C195"/>
    <mergeCell ref="A196:C196"/>
    <mergeCell ref="A224:C224"/>
    <mergeCell ref="A225:C225"/>
    <mergeCell ref="A226:C226"/>
    <mergeCell ref="A227:C227"/>
    <mergeCell ref="A205:C205"/>
    <mergeCell ref="A206:C206"/>
    <mergeCell ref="A213:C213"/>
    <mergeCell ref="A214:C214"/>
    <mergeCell ref="A216:C216"/>
    <mergeCell ref="A215:C2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4826-D08E-47DA-8EC1-79B29EAEE9F5}">
  <dimension ref="A1:BC62"/>
  <sheetViews>
    <sheetView zoomScale="85" zoomScaleNormal="85" workbookViewId="0">
      <selection activeCell="G5" sqref="G5"/>
    </sheetView>
  </sheetViews>
  <sheetFormatPr defaultColWidth="9" defaultRowHeight="15"/>
  <cols>
    <col min="1" max="1" width="16" style="26" customWidth="1"/>
    <col min="2" max="2" width="19.5703125" style="24" customWidth="1"/>
    <col min="3" max="3" width="13.42578125" style="56" customWidth="1"/>
    <col min="4" max="4" width="11.140625" style="24" customWidth="1"/>
    <col min="5" max="5" width="9" style="24" bestFit="1" customWidth="1"/>
    <col min="6" max="6" width="11" style="24" customWidth="1"/>
    <col min="7" max="7" width="10.42578125" style="24" customWidth="1"/>
    <col min="8" max="8" width="11.42578125" style="24" customWidth="1"/>
    <col min="9" max="9" width="11.140625" style="24" customWidth="1"/>
    <col min="10" max="10" width="10.42578125" style="24" bestFit="1" customWidth="1"/>
    <col min="11" max="11" width="11.5703125" style="24" customWidth="1"/>
    <col min="12" max="12" width="10.140625" style="24" bestFit="1" customWidth="1"/>
    <col min="13" max="13" width="11.140625" style="24" bestFit="1" customWidth="1"/>
    <col min="14" max="14" width="11.140625" style="26" customWidth="1"/>
    <col min="15" max="21" width="9" style="24"/>
    <col min="22" max="22" width="10.7109375" style="24" customWidth="1"/>
    <col min="23" max="24" width="9" style="24"/>
    <col min="25" max="27" width="9.85546875" style="24" bestFit="1" customWidth="1"/>
    <col min="28" max="16384" width="9" style="24"/>
  </cols>
  <sheetData>
    <row r="1" spans="1:55">
      <c r="A1" s="106" t="s">
        <v>31</v>
      </c>
      <c r="B1" s="98" t="s">
        <v>15</v>
      </c>
      <c r="C1" s="107" t="s">
        <v>98</v>
      </c>
      <c r="D1" s="108" t="s">
        <v>63</v>
      </c>
      <c r="E1" s="108" t="s">
        <v>64</v>
      </c>
      <c r="F1" s="108" t="s">
        <v>65</v>
      </c>
      <c r="G1" s="108" t="s">
        <v>66</v>
      </c>
      <c r="H1" s="108" t="s">
        <v>67</v>
      </c>
      <c r="I1" s="109" t="s">
        <v>68</v>
      </c>
      <c r="J1" s="109" t="s">
        <v>69</v>
      </c>
      <c r="K1" s="109" t="s">
        <v>70</v>
      </c>
      <c r="L1" s="109" t="s">
        <v>71</v>
      </c>
      <c r="M1" s="109" t="s">
        <v>72</v>
      </c>
      <c r="N1" s="109" t="s">
        <v>389</v>
      </c>
      <c r="O1" s="108" t="s">
        <v>73</v>
      </c>
      <c r="P1" s="108" t="s">
        <v>74</v>
      </c>
      <c r="Q1" s="108" t="s">
        <v>75</v>
      </c>
      <c r="R1" s="108" t="s">
        <v>76</v>
      </c>
      <c r="S1" s="108" t="s">
        <v>77</v>
      </c>
      <c r="T1" s="108" t="s">
        <v>78</v>
      </c>
      <c r="U1" s="108" t="s">
        <v>79</v>
      </c>
      <c r="V1" s="108" t="s">
        <v>80</v>
      </c>
      <c r="W1" s="108" t="s">
        <v>81</v>
      </c>
      <c r="X1" s="108" t="s">
        <v>82</v>
      </c>
      <c r="Y1" s="108" t="s">
        <v>83</v>
      </c>
      <c r="Z1" s="108" t="s">
        <v>84</v>
      </c>
      <c r="AA1" s="108" t="s">
        <v>85</v>
      </c>
      <c r="AB1" s="108" t="s">
        <v>86</v>
      </c>
      <c r="AC1" s="108" t="s">
        <v>87</v>
      </c>
      <c r="AD1" s="110" t="s">
        <v>88</v>
      </c>
      <c r="AE1" s="110" t="s">
        <v>89</v>
      </c>
      <c r="AF1" s="110" t="s">
        <v>90</v>
      </c>
      <c r="AG1" s="110" t="s">
        <v>91</v>
      </c>
      <c r="AH1" s="110" t="s">
        <v>92</v>
      </c>
      <c r="AI1" s="111" t="s">
        <v>93</v>
      </c>
      <c r="AJ1" s="111" t="s">
        <v>94</v>
      </c>
      <c r="AK1" s="111" t="s">
        <v>95</v>
      </c>
      <c r="AL1" s="111" t="s">
        <v>96</v>
      </c>
      <c r="AM1" s="111" t="s">
        <v>97</v>
      </c>
      <c r="AN1" s="108" t="s">
        <v>73</v>
      </c>
      <c r="AO1" s="108" t="s">
        <v>74</v>
      </c>
      <c r="AP1" s="108" t="s">
        <v>75</v>
      </c>
      <c r="AQ1" s="108" t="s">
        <v>76</v>
      </c>
      <c r="AR1" s="108" t="s">
        <v>77</v>
      </c>
      <c r="AS1" s="108" t="s">
        <v>78</v>
      </c>
      <c r="AT1" s="108" t="s">
        <v>79</v>
      </c>
      <c r="AU1" s="108" t="s">
        <v>80</v>
      </c>
      <c r="AV1" s="108" t="s">
        <v>81</v>
      </c>
      <c r="AW1" s="108" t="s">
        <v>82</v>
      </c>
      <c r="AX1" s="108" t="s">
        <v>83</v>
      </c>
      <c r="AY1" s="108" t="s">
        <v>84</v>
      </c>
      <c r="AZ1" s="108" t="s">
        <v>85</v>
      </c>
      <c r="BA1" s="108" t="s">
        <v>86</v>
      </c>
      <c r="BB1" s="108" t="s">
        <v>87</v>
      </c>
      <c r="BC1" s="97"/>
    </row>
    <row r="2" spans="1:55" s="1" customFormat="1">
      <c r="A2" s="55" t="s">
        <v>32</v>
      </c>
      <c r="B2" s="55" t="s">
        <v>33</v>
      </c>
      <c r="C2" s="112">
        <v>390730</v>
      </c>
      <c r="D2" s="184">
        <v>150.94949099999999</v>
      </c>
      <c r="E2" s="184">
        <v>153.81935999999999</v>
      </c>
      <c r="F2" s="184">
        <v>161.149866</v>
      </c>
      <c r="G2" s="184">
        <v>157.90992700000001</v>
      </c>
      <c r="H2" s="184">
        <v>170.82186100000001</v>
      </c>
      <c r="I2" s="184">
        <f>' Demand-Supply Gap'!D5</f>
        <v>39.67</v>
      </c>
      <c r="J2" s="184">
        <f>' Demand-Supply Gap'!E5</f>
        <v>42.06</v>
      </c>
      <c r="K2" s="184">
        <f>' Demand-Supply Gap'!F5</f>
        <v>37.47</v>
      </c>
      <c r="L2" s="184">
        <f>' Demand-Supply Gap'!G5</f>
        <v>26.37</v>
      </c>
      <c r="M2" s="184">
        <f>' Demand-Supply Gap'!H5</f>
        <v>32.049999999999997</v>
      </c>
      <c r="N2" s="184">
        <f>' Demand-Supply Gap'!I5</f>
        <v>29.81</v>
      </c>
      <c r="O2" s="184" t="s">
        <v>298</v>
      </c>
      <c r="P2" s="184" t="s">
        <v>52</v>
      </c>
      <c r="Q2" s="184" t="s">
        <v>35</v>
      </c>
      <c r="R2" s="184" t="s">
        <v>38</v>
      </c>
      <c r="S2" s="184" t="s">
        <v>110</v>
      </c>
      <c r="T2" s="184">
        <v>42.546999999999997</v>
      </c>
      <c r="U2" s="184">
        <v>27.929801999999999</v>
      </c>
      <c r="V2" s="184">
        <v>12.272156000000001</v>
      </c>
      <c r="W2" s="184">
        <v>11.389718</v>
      </c>
      <c r="X2" s="184">
        <v>8.4055750000000007</v>
      </c>
      <c r="Y2" s="184">
        <v>20.321631</v>
      </c>
      <c r="Z2" s="184">
        <v>8.7443740000000005</v>
      </c>
      <c r="AA2" s="184">
        <v>3.6768160000000001</v>
      </c>
      <c r="AB2" s="184">
        <v>3.056047</v>
      </c>
      <c r="AC2" s="184">
        <v>2.516702</v>
      </c>
      <c r="AD2" s="184">
        <v>50.862301000000002</v>
      </c>
      <c r="AE2" s="184">
        <v>53.894123999999998</v>
      </c>
      <c r="AF2" s="184">
        <v>62.908526000000002</v>
      </c>
      <c r="AG2" s="184">
        <v>87.535195999999999</v>
      </c>
      <c r="AH2" s="184">
        <v>72.91028</v>
      </c>
      <c r="AI2" s="184">
        <v>20.223814000000001</v>
      </c>
      <c r="AJ2" s="184">
        <v>26.366821000000002</v>
      </c>
      <c r="AK2" s="184">
        <v>29.087741999999999</v>
      </c>
      <c r="AL2" s="184">
        <v>30.808593999999999</v>
      </c>
      <c r="AM2" s="184">
        <v>29.921948</v>
      </c>
      <c r="AN2" s="184" t="s">
        <v>44</v>
      </c>
      <c r="AO2" s="184" t="s">
        <v>38</v>
      </c>
      <c r="AP2" s="184" t="s">
        <v>115</v>
      </c>
      <c r="AQ2" s="184" t="s">
        <v>34</v>
      </c>
      <c r="AR2" s="184" t="s">
        <v>37</v>
      </c>
      <c r="AS2" s="184">
        <v>17.238696999999998</v>
      </c>
      <c r="AT2" s="184">
        <v>13.767946999999999</v>
      </c>
      <c r="AU2" s="184">
        <v>9.0740870000000005</v>
      </c>
      <c r="AV2" s="184">
        <v>2.961443</v>
      </c>
      <c r="AW2" s="184">
        <v>2.3729260000000001</v>
      </c>
      <c r="AX2" s="184">
        <v>8.0318149999999999</v>
      </c>
      <c r="AY2" s="184">
        <v>6.248977</v>
      </c>
      <c r="AZ2" s="184">
        <v>3.8084899999999999</v>
      </c>
      <c r="BA2" s="184">
        <v>1.3205499999999999</v>
      </c>
      <c r="BB2" s="184">
        <v>1.0421499999999999</v>
      </c>
      <c r="BC2" s="57"/>
    </row>
    <row r="3" spans="1:55" s="1" customFormat="1">
      <c r="A3" s="55" t="s">
        <v>32</v>
      </c>
      <c r="B3" s="55" t="s">
        <v>35</v>
      </c>
      <c r="C3" s="112">
        <v>390730</v>
      </c>
      <c r="D3" s="184">
        <v>917.44243300000005</v>
      </c>
      <c r="E3" s="184">
        <v>777.397513</v>
      </c>
      <c r="F3" s="184">
        <v>794.12927500000001</v>
      </c>
      <c r="G3" s="184">
        <v>989.62402799999995</v>
      </c>
      <c r="H3" s="184">
        <v>0</v>
      </c>
      <c r="I3" s="184">
        <v>270</v>
      </c>
      <c r="J3" s="184">
        <v>250</v>
      </c>
      <c r="K3" s="184">
        <v>220.76713000000001</v>
      </c>
      <c r="L3" s="184">
        <v>269.58244100000002</v>
      </c>
      <c r="M3" s="184">
        <v>289.33999999999997</v>
      </c>
      <c r="N3" s="184">
        <v>404.8</v>
      </c>
      <c r="O3" s="184" t="s">
        <v>36</v>
      </c>
      <c r="P3" s="184" t="s">
        <v>111</v>
      </c>
      <c r="Q3" s="184" t="s">
        <v>115</v>
      </c>
      <c r="R3" s="184" t="s">
        <v>207</v>
      </c>
      <c r="S3" s="184" t="s">
        <v>112</v>
      </c>
      <c r="T3" s="184">
        <v>93.531734999999998</v>
      </c>
      <c r="U3" s="184">
        <v>3.8783270000000001</v>
      </c>
      <c r="V3" s="184">
        <v>1.21E-4</v>
      </c>
      <c r="W3" s="184">
        <v>1.7960000000000001E-3</v>
      </c>
      <c r="X3" s="184">
        <v>4.2902000000000003E-2</v>
      </c>
      <c r="Y3" s="184">
        <v>23.992759</v>
      </c>
      <c r="Z3" s="184">
        <v>0.522262</v>
      </c>
      <c r="AA3" s="184">
        <v>3.4999999999999997E-5</v>
      </c>
      <c r="AB3" s="184">
        <v>2.0000000000000001E-4</v>
      </c>
      <c r="AC3" s="184">
        <v>1.673E-3</v>
      </c>
      <c r="AD3" s="184">
        <v>175.68207100000001</v>
      </c>
      <c r="AE3" s="184">
        <v>145.96225200000001</v>
      </c>
      <c r="AF3" s="184">
        <v>169.38099299999999</v>
      </c>
      <c r="AG3" s="184">
        <v>181.13801699999999</v>
      </c>
      <c r="AH3" s="184">
        <v>0</v>
      </c>
      <c r="AI3" s="184">
        <v>73.350656000000001</v>
      </c>
      <c r="AJ3" s="184">
        <v>67.357838999999998</v>
      </c>
      <c r="AK3" s="184">
        <v>71.525818000000001</v>
      </c>
      <c r="AL3" s="184">
        <v>57.763840000000002</v>
      </c>
      <c r="AM3" s="184">
        <v>0</v>
      </c>
      <c r="AN3" s="184" t="s">
        <v>52</v>
      </c>
      <c r="AO3" s="184" t="s">
        <v>43</v>
      </c>
      <c r="AP3" s="184" t="s">
        <v>299</v>
      </c>
      <c r="AQ3" s="184" t="s">
        <v>300</v>
      </c>
      <c r="AR3" s="184" t="s">
        <v>301</v>
      </c>
      <c r="AS3" s="184">
        <v>26.320132999999998</v>
      </c>
      <c r="AT3" s="184">
        <v>17.811971</v>
      </c>
      <c r="AU3" s="184">
        <v>17.94642</v>
      </c>
      <c r="AV3" s="184">
        <v>13.709094</v>
      </c>
      <c r="AW3" s="184">
        <v>15.378304</v>
      </c>
      <c r="AX3" s="184">
        <v>8.4821749999999998</v>
      </c>
      <c r="AY3" s="184">
        <v>5.9503599999999999</v>
      </c>
      <c r="AZ3" s="184">
        <v>5.9199979999999996</v>
      </c>
      <c r="BA3" s="184">
        <v>4.9926959999999996</v>
      </c>
      <c r="BB3" s="184">
        <v>4.0116690000000004</v>
      </c>
      <c r="BC3" s="57"/>
    </row>
    <row r="4" spans="1:55" s="1" customFormat="1">
      <c r="A4" s="55" t="s">
        <v>32</v>
      </c>
      <c r="B4" s="55" t="s">
        <v>43</v>
      </c>
      <c r="C4" s="112">
        <v>390730</v>
      </c>
      <c r="D4" s="184">
        <v>138.30608100000001</v>
      </c>
      <c r="E4" s="184">
        <v>137.63108600000001</v>
      </c>
      <c r="F4" s="184">
        <v>155.66863699999999</v>
      </c>
      <c r="G4" s="184">
        <v>190.624482</v>
      </c>
      <c r="H4" s="184">
        <v>169.293409</v>
      </c>
      <c r="I4" s="184">
        <v>46.176234000000001</v>
      </c>
      <c r="J4" s="184">
        <v>48.405828</v>
      </c>
      <c r="K4" s="184">
        <v>51.983522000000001</v>
      </c>
      <c r="L4" s="184">
        <v>52.310464000000003</v>
      </c>
      <c r="M4" s="184">
        <v>51.23</v>
      </c>
      <c r="N4" s="184">
        <v>44.34</v>
      </c>
      <c r="O4" s="184" t="s">
        <v>298</v>
      </c>
      <c r="P4" s="184" t="s">
        <v>36</v>
      </c>
      <c r="Q4" s="184" t="s">
        <v>35</v>
      </c>
      <c r="R4" s="184" t="s">
        <v>206</v>
      </c>
      <c r="S4" s="184" t="s">
        <v>52</v>
      </c>
      <c r="T4" s="184">
        <v>44.261217000000002</v>
      </c>
      <c r="U4" s="184">
        <v>21.259302999999999</v>
      </c>
      <c r="V4" s="184">
        <v>11.206541</v>
      </c>
      <c r="W4" s="184">
        <v>28.625249</v>
      </c>
      <c r="X4" s="184">
        <v>5.4468449999999997</v>
      </c>
      <c r="Y4" s="184">
        <v>15.64433</v>
      </c>
      <c r="Z4" s="184">
        <v>6.1349200000000002</v>
      </c>
      <c r="AA4" s="184">
        <v>3.0830299999999999</v>
      </c>
      <c r="AB4" s="184">
        <v>2.4980699999999998</v>
      </c>
      <c r="AC4" s="184">
        <v>2.0454219999999999</v>
      </c>
      <c r="AD4" s="184">
        <v>398.80915299999998</v>
      </c>
      <c r="AE4" s="184">
        <v>456.10114900000002</v>
      </c>
      <c r="AF4" s="184">
        <v>474.68521500000003</v>
      </c>
      <c r="AG4" s="184">
        <v>500.14680900000002</v>
      </c>
      <c r="AH4" s="184">
        <v>480.60365300000001</v>
      </c>
      <c r="AI4" s="184">
        <v>40.746769</v>
      </c>
      <c r="AJ4" s="184">
        <v>43.859521999999998</v>
      </c>
      <c r="AK4" s="184">
        <v>46.760345999999998</v>
      </c>
      <c r="AL4" s="184">
        <v>49.401547999999998</v>
      </c>
      <c r="AM4" s="184">
        <v>44.463265999999997</v>
      </c>
      <c r="AN4" s="184" t="s">
        <v>35</v>
      </c>
      <c r="AO4" s="184" t="s">
        <v>36</v>
      </c>
      <c r="AP4" s="184" t="s">
        <v>206</v>
      </c>
      <c r="AQ4" s="184" t="s">
        <v>52</v>
      </c>
      <c r="AR4" s="184" t="s">
        <v>298</v>
      </c>
      <c r="AS4" s="184">
        <v>154.90062900000001</v>
      </c>
      <c r="AT4" s="184">
        <v>40.857284999999997</v>
      </c>
      <c r="AU4" s="184">
        <v>32.888387000000002</v>
      </c>
      <c r="AV4" s="184">
        <v>21.089206999999998</v>
      </c>
      <c r="AW4" s="184">
        <v>50.633845999999998</v>
      </c>
      <c r="AX4" s="184">
        <v>15.7814</v>
      </c>
      <c r="AY4" s="184">
        <v>4.8812199999999999</v>
      </c>
      <c r="AZ4" s="184">
        <v>2.9432399999999999</v>
      </c>
      <c r="BA4" s="184">
        <v>2.8808199999999999</v>
      </c>
      <c r="BB4" s="184">
        <v>2.43858</v>
      </c>
      <c r="BC4" s="57"/>
    </row>
    <row r="5" spans="1:55" s="1" customFormat="1">
      <c r="A5" s="55" t="s">
        <v>32</v>
      </c>
      <c r="B5" s="55" t="s">
        <v>51</v>
      </c>
      <c r="C5" s="112">
        <v>390730</v>
      </c>
      <c r="D5" s="184">
        <v>148.73095000000001</v>
      </c>
      <c r="E5" s="184">
        <v>162.401377</v>
      </c>
      <c r="F5" s="184">
        <v>138.87400099999999</v>
      </c>
      <c r="G5" s="184">
        <v>149.12822800000001</v>
      </c>
      <c r="H5" s="184">
        <v>140.636607</v>
      </c>
      <c r="I5" s="184">
        <v>22.278219</v>
      </c>
      <c r="J5" s="184">
        <v>29.930499999999999</v>
      </c>
      <c r="K5" s="184">
        <v>24</v>
      </c>
      <c r="L5" s="184">
        <v>19.55592</v>
      </c>
      <c r="M5" s="184">
        <v>19.7</v>
      </c>
      <c r="N5" s="184">
        <v>18.75</v>
      </c>
      <c r="O5" s="184" t="s">
        <v>36</v>
      </c>
      <c r="P5" s="184" t="s">
        <v>43</v>
      </c>
      <c r="Q5" s="184" t="s">
        <v>38</v>
      </c>
      <c r="R5" s="184" t="s">
        <v>35</v>
      </c>
      <c r="S5" s="184" t="s">
        <v>302</v>
      </c>
      <c r="T5" s="184">
        <v>31.587676999999999</v>
      </c>
      <c r="U5" s="184">
        <v>75.658094000000006</v>
      </c>
      <c r="V5" s="184">
        <v>8.8144469999999995</v>
      </c>
      <c r="W5" s="184">
        <v>14.754192</v>
      </c>
      <c r="X5" s="184">
        <v>1.5980049999999999</v>
      </c>
      <c r="Y5" s="184">
        <v>10.021971000000001</v>
      </c>
      <c r="Z5" s="184">
        <v>3.2323599999999999</v>
      </c>
      <c r="AA5" s="184">
        <v>2.5839080000000001</v>
      </c>
      <c r="AB5" s="184">
        <v>2.1655319999999998</v>
      </c>
      <c r="AC5" s="184">
        <v>0.31448999999999999</v>
      </c>
      <c r="AD5" s="184">
        <v>652.50740099999996</v>
      </c>
      <c r="AE5" s="184">
        <v>614.27740200000005</v>
      </c>
      <c r="AF5" s="184">
        <v>739.88861999999995</v>
      </c>
      <c r="AG5" s="184">
        <v>885.253334</v>
      </c>
      <c r="AH5" s="184">
        <v>858.42870400000004</v>
      </c>
      <c r="AI5" s="184">
        <v>247.25950800000001</v>
      </c>
      <c r="AJ5" s="184">
        <v>278.51124900000002</v>
      </c>
      <c r="AK5" s="184">
        <v>300.196077</v>
      </c>
      <c r="AL5" s="184">
        <v>290.57697000000002</v>
      </c>
      <c r="AM5" s="184">
        <v>321.19788</v>
      </c>
      <c r="AN5" s="184" t="s">
        <v>35</v>
      </c>
      <c r="AO5" s="184" t="s">
        <v>36</v>
      </c>
      <c r="AP5" s="184" t="s">
        <v>33</v>
      </c>
      <c r="AQ5" s="184" t="s">
        <v>43</v>
      </c>
      <c r="AR5" s="184" t="s">
        <v>207</v>
      </c>
      <c r="AS5" s="184">
        <v>261.18083200000001</v>
      </c>
      <c r="AT5" s="184">
        <v>121.024061</v>
      </c>
      <c r="AU5" s="184">
        <v>41.576827000000002</v>
      </c>
      <c r="AV5" s="184">
        <v>44.965822000000003</v>
      </c>
      <c r="AW5" s="184">
        <v>29.332397</v>
      </c>
      <c r="AX5" s="184">
        <v>81.5124</v>
      </c>
      <c r="AY5" s="184">
        <v>48.486469999999997</v>
      </c>
      <c r="AZ5" s="184">
        <v>20.89986</v>
      </c>
      <c r="BA5" s="184">
        <v>16.344643999999999</v>
      </c>
      <c r="BB5" s="184">
        <v>13.762236</v>
      </c>
      <c r="BC5" s="57"/>
    </row>
    <row r="6" spans="1:55" s="1" customFormat="1">
      <c r="A6" s="55" t="s">
        <v>32</v>
      </c>
      <c r="B6" s="55" t="s">
        <v>108</v>
      </c>
      <c r="C6" s="112">
        <v>390730</v>
      </c>
      <c r="D6" s="184">
        <v>166.81662800000001</v>
      </c>
      <c r="E6" s="184">
        <v>117.00032899999999</v>
      </c>
      <c r="F6" s="184">
        <v>121.066605</v>
      </c>
      <c r="G6" s="184">
        <v>111.11075</v>
      </c>
      <c r="H6" s="184">
        <v>96.634096999999997</v>
      </c>
      <c r="I6" s="184">
        <v>40.524819000000001</v>
      </c>
      <c r="J6" s="184">
        <v>37.123069000000001</v>
      </c>
      <c r="K6" s="184">
        <v>28.23</v>
      </c>
      <c r="L6" s="184">
        <v>21.063469000000001</v>
      </c>
      <c r="M6" s="184">
        <v>18.431636999999998</v>
      </c>
      <c r="N6" s="184"/>
      <c r="O6" s="184" t="s">
        <v>206</v>
      </c>
      <c r="P6" s="184" t="s">
        <v>36</v>
      </c>
      <c r="Q6" s="184" t="s">
        <v>298</v>
      </c>
      <c r="R6" s="184" t="s">
        <v>43</v>
      </c>
      <c r="S6" s="184" t="s">
        <v>52</v>
      </c>
      <c r="T6" s="184">
        <v>13.347238000000001</v>
      </c>
      <c r="U6" s="184">
        <v>13.520144</v>
      </c>
      <c r="V6" s="184">
        <v>4.5385939999999998</v>
      </c>
      <c r="W6" s="184">
        <v>33.992562</v>
      </c>
      <c r="X6" s="184">
        <v>3.7811680000000001</v>
      </c>
      <c r="Y6" s="184">
        <v>2.9789300000000001</v>
      </c>
      <c r="Z6" s="184">
        <v>2.9754040000000002</v>
      </c>
      <c r="AA6" s="184">
        <v>1.8940900000000001</v>
      </c>
      <c r="AB6" s="184">
        <v>1.6740900000000001</v>
      </c>
      <c r="AC6" s="184">
        <v>1.18574</v>
      </c>
      <c r="AD6" s="184">
        <v>190.96588399999999</v>
      </c>
      <c r="AE6" s="184">
        <v>189.45054300000001</v>
      </c>
      <c r="AF6" s="184">
        <v>202.389802</v>
      </c>
      <c r="AG6" s="184">
        <v>197.218816</v>
      </c>
      <c r="AH6" s="184">
        <v>168.048203</v>
      </c>
      <c r="AI6" s="184">
        <v>28.209997000000001</v>
      </c>
      <c r="AJ6" s="184">
        <v>27.730035000000001</v>
      </c>
      <c r="AK6" s="184">
        <v>20.309999999999999</v>
      </c>
      <c r="AL6" s="184">
        <v>13.964626000000001</v>
      </c>
      <c r="AM6" s="184">
        <v>9.9955499999999997</v>
      </c>
      <c r="AN6" s="184" t="s">
        <v>303</v>
      </c>
      <c r="AO6" s="184" t="s">
        <v>206</v>
      </c>
      <c r="AP6" s="184" t="s">
        <v>205</v>
      </c>
      <c r="AQ6" s="184" t="s">
        <v>52</v>
      </c>
      <c r="AR6" s="184" t="s">
        <v>17</v>
      </c>
      <c r="AS6" s="184">
        <v>27.599208000000001</v>
      </c>
      <c r="AT6" s="184">
        <v>40.085256000000001</v>
      </c>
      <c r="AU6" s="184">
        <v>35.028480999999999</v>
      </c>
      <c r="AV6" s="184">
        <v>27.432061000000001</v>
      </c>
      <c r="AW6" s="184">
        <v>2.886263</v>
      </c>
      <c r="AX6" s="184">
        <v>6.5303699999999996</v>
      </c>
      <c r="AY6" s="184">
        <v>3.9790000000000001</v>
      </c>
      <c r="AZ6" s="184">
        <v>2.8832499999999999</v>
      </c>
      <c r="BA6" s="184">
        <v>2.22194</v>
      </c>
      <c r="BB6" s="184">
        <v>0.92064000000000001</v>
      </c>
      <c r="BC6" s="57"/>
    </row>
    <row r="7" spans="1:55" s="1" customFormat="1">
      <c r="A7" s="55" t="s">
        <v>32</v>
      </c>
      <c r="B7" s="203" t="s">
        <v>53</v>
      </c>
      <c r="C7" s="112">
        <v>390730</v>
      </c>
      <c r="D7" s="184">
        <v>126.84533040993986</v>
      </c>
      <c r="E7" s="184">
        <v>119.37088568517066</v>
      </c>
      <c r="F7" s="184">
        <v>119.69631840558135</v>
      </c>
      <c r="G7" s="184">
        <v>153.35349424010735</v>
      </c>
      <c r="H7" s="184">
        <v>133.35744029491889</v>
      </c>
      <c r="I7" s="184">
        <v>19</v>
      </c>
      <c r="J7" s="184">
        <v>22</v>
      </c>
      <c r="K7" s="184">
        <v>19.45</v>
      </c>
      <c r="L7" s="184">
        <v>20.11</v>
      </c>
      <c r="M7" s="184">
        <v>18.55</v>
      </c>
      <c r="N7" s="184"/>
      <c r="O7" s="184">
        <v>0</v>
      </c>
      <c r="P7" s="184">
        <v>0</v>
      </c>
      <c r="Q7" s="184">
        <v>0</v>
      </c>
      <c r="R7" s="184">
        <v>0</v>
      </c>
      <c r="S7" s="184">
        <v>0</v>
      </c>
      <c r="T7" s="184">
        <v>0</v>
      </c>
      <c r="U7" s="184">
        <v>0</v>
      </c>
      <c r="V7" s="184">
        <v>0</v>
      </c>
      <c r="W7" s="184">
        <v>0</v>
      </c>
      <c r="X7" s="184">
        <v>0</v>
      </c>
      <c r="Y7" s="184">
        <v>0</v>
      </c>
      <c r="Z7" s="184">
        <v>0</v>
      </c>
      <c r="AA7" s="184">
        <v>0</v>
      </c>
      <c r="AB7" s="184">
        <v>0</v>
      </c>
      <c r="AC7" s="184">
        <v>0</v>
      </c>
      <c r="AD7" s="184">
        <v>310.91550000000001</v>
      </c>
      <c r="AE7" s="184">
        <v>321.65315000000004</v>
      </c>
      <c r="AF7" s="184">
        <v>336.93730000000005</v>
      </c>
      <c r="AG7" s="184">
        <v>360.83460000000002</v>
      </c>
      <c r="AH7" s="184">
        <v>375.47455555555558</v>
      </c>
      <c r="AI7" s="184">
        <v>117.81753500689261</v>
      </c>
      <c r="AJ7" s="184">
        <v>145.83642546447501</v>
      </c>
      <c r="AK7" s="184">
        <v>136.70605672374327</v>
      </c>
      <c r="AL7" s="184">
        <v>118.44092613060073</v>
      </c>
      <c r="AM7" s="184">
        <v>140.49114466515636</v>
      </c>
      <c r="AN7" s="184">
        <v>0</v>
      </c>
      <c r="AO7" s="184">
        <v>0</v>
      </c>
      <c r="AP7" s="184">
        <v>0</v>
      </c>
      <c r="AQ7" s="184">
        <v>0</v>
      </c>
      <c r="AR7" s="184">
        <v>0</v>
      </c>
      <c r="AS7" s="184">
        <v>0</v>
      </c>
      <c r="AT7" s="184">
        <v>0</v>
      </c>
      <c r="AU7" s="184">
        <v>0</v>
      </c>
      <c r="AV7" s="184">
        <v>0</v>
      </c>
      <c r="AW7" s="184">
        <v>0</v>
      </c>
      <c r="AX7" s="184">
        <v>0</v>
      </c>
      <c r="AY7" s="184">
        <v>0</v>
      </c>
      <c r="AZ7" s="184">
        <v>0</v>
      </c>
      <c r="BA7" s="184">
        <v>0</v>
      </c>
      <c r="BB7" s="184">
        <v>0</v>
      </c>
      <c r="BC7" s="57"/>
    </row>
    <row r="8" spans="1:55" s="1" customFormat="1">
      <c r="A8" s="55" t="s">
        <v>32</v>
      </c>
      <c r="B8" s="55" t="s">
        <v>17</v>
      </c>
      <c r="C8" s="112">
        <v>390730</v>
      </c>
      <c r="D8" s="184">
        <v>42.831755999999999</v>
      </c>
      <c r="E8" s="184">
        <v>35.618417999999998</v>
      </c>
      <c r="F8" s="184">
        <v>33.763196999999998</v>
      </c>
      <c r="G8" s="184">
        <v>43.595866000000001</v>
      </c>
      <c r="H8" s="184">
        <v>44.436984000000002</v>
      </c>
      <c r="I8" s="184">
        <v>14.411253</v>
      </c>
      <c r="J8" s="184">
        <v>11.555057</v>
      </c>
      <c r="K8" s="184">
        <v>10.466407999999999</v>
      </c>
      <c r="L8" s="184">
        <v>10.800535999999999</v>
      </c>
      <c r="M8" s="184">
        <v>10.275337</v>
      </c>
      <c r="N8" s="184"/>
      <c r="O8" s="184" t="s">
        <v>36</v>
      </c>
      <c r="P8" s="184" t="s">
        <v>298</v>
      </c>
      <c r="Q8" s="184" t="s">
        <v>35</v>
      </c>
      <c r="R8" s="184" t="s">
        <v>108</v>
      </c>
      <c r="S8" s="184" t="s">
        <v>38</v>
      </c>
      <c r="T8" s="184">
        <v>10.289166</v>
      </c>
      <c r="U8" s="184">
        <v>3.936429</v>
      </c>
      <c r="V8" s="184">
        <v>4.7242920000000002</v>
      </c>
      <c r="W8" s="184">
        <v>2.0884179999999999</v>
      </c>
      <c r="X8" s="184">
        <v>2.612349</v>
      </c>
      <c r="Y8" s="184">
        <v>2.8308089999999999</v>
      </c>
      <c r="Z8" s="184">
        <v>1.5661780000000001</v>
      </c>
      <c r="AA8" s="184">
        <v>1.2294609999999999</v>
      </c>
      <c r="AB8" s="184">
        <v>0.79961000000000004</v>
      </c>
      <c r="AC8" s="184">
        <v>0.49663499999999999</v>
      </c>
      <c r="AD8" s="184">
        <v>8.8162489999999991</v>
      </c>
      <c r="AE8" s="184">
        <v>10.135638999999999</v>
      </c>
      <c r="AF8" s="184">
        <v>6.9620199999999999</v>
      </c>
      <c r="AG8" s="184">
        <v>4.9096789999999997</v>
      </c>
      <c r="AH8" s="184">
        <v>5.8030280000000003</v>
      </c>
      <c r="AI8" s="184">
        <v>3.1300050000000001</v>
      </c>
      <c r="AJ8" s="184">
        <v>4.6810099999999997</v>
      </c>
      <c r="AK8" s="184">
        <v>3.6908560000000001</v>
      </c>
      <c r="AL8" s="184">
        <v>1.2870349999999999</v>
      </c>
      <c r="AM8" s="184">
        <v>1.4035010000000001</v>
      </c>
      <c r="AN8" s="184" t="s">
        <v>52</v>
      </c>
      <c r="AO8" s="184" t="s">
        <v>305</v>
      </c>
      <c r="AP8" s="184" t="s">
        <v>306</v>
      </c>
      <c r="AQ8" s="184" t="s">
        <v>206</v>
      </c>
      <c r="AR8" s="184" t="s">
        <v>303</v>
      </c>
      <c r="AS8" s="184">
        <v>2.8427600000000002</v>
      </c>
      <c r="AT8" s="184">
        <v>0.25312499999999999</v>
      </c>
      <c r="AU8" s="184">
        <v>0.49603000000000003</v>
      </c>
      <c r="AV8" s="184">
        <v>0.119558</v>
      </c>
      <c r="AW8" s="184">
        <v>0.33983099999999999</v>
      </c>
      <c r="AX8" s="184">
        <v>0.96389499999999995</v>
      </c>
      <c r="AY8" s="184">
        <v>7.2467000000000004E-2</v>
      </c>
      <c r="AZ8" s="184">
        <v>6.3381000000000007E-2</v>
      </c>
      <c r="BA8" s="184">
        <v>5.5543000000000002E-2</v>
      </c>
      <c r="BB8" s="184">
        <v>4.4814E-2</v>
      </c>
      <c r="BC8" s="57"/>
    </row>
    <row r="9" spans="1:55" s="1" customFormat="1">
      <c r="A9" s="55" t="s">
        <v>32</v>
      </c>
      <c r="B9" s="55" t="s">
        <v>52</v>
      </c>
      <c r="C9" s="112">
        <v>390730</v>
      </c>
      <c r="D9" s="184">
        <v>119.18296599999999</v>
      </c>
      <c r="E9" s="184">
        <v>137.66699700000001</v>
      </c>
      <c r="F9" s="184">
        <v>148.96392800000001</v>
      </c>
      <c r="G9" s="184">
        <v>168.48738700000001</v>
      </c>
      <c r="H9" s="184">
        <v>137.54090600000001</v>
      </c>
      <c r="I9" s="184">
        <v>19</v>
      </c>
      <c r="J9" s="184">
        <v>22</v>
      </c>
      <c r="K9" s="184">
        <v>25.66</v>
      </c>
      <c r="L9" s="184">
        <v>28.414902000000001</v>
      </c>
      <c r="M9" s="184">
        <v>33.051372000000001</v>
      </c>
      <c r="N9" s="184"/>
      <c r="O9" s="184" t="s">
        <v>35</v>
      </c>
      <c r="P9" s="184" t="s">
        <v>43</v>
      </c>
      <c r="Q9" s="184" t="s">
        <v>108</v>
      </c>
      <c r="R9" s="184" t="s">
        <v>298</v>
      </c>
      <c r="S9" s="184" t="s">
        <v>36</v>
      </c>
      <c r="T9" s="184">
        <v>30.783460000000002</v>
      </c>
      <c r="U9" s="184">
        <v>36.715249</v>
      </c>
      <c r="V9" s="184">
        <v>18.488754</v>
      </c>
      <c r="W9" s="184">
        <v>11.943652</v>
      </c>
      <c r="X9" s="184">
        <v>12.440678</v>
      </c>
      <c r="Y9" s="184">
        <v>8.5996780000000008</v>
      </c>
      <c r="Z9" s="184">
        <v>7.4944439999999997</v>
      </c>
      <c r="AA9" s="184">
        <v>3.5873200000000001</v>
      </c>
      <c r="AB9" s="184">
        <v>3.4746730000000001</v>
      </c>
      <c r="AC9" s="184">
        <v>2.3293349999999999</v>
      </c>
      <c r="AD9" s="184">
        <v>162.40128000000001</v>
      </c>
      <c r="AE9" s="184">
        <v>146.507385</v>
      </c>
      <c r="AF9" s="184">
        <v>164.06504699999999</v>
      </c>
      <c r="AG9" s="184">
        <v>186.25070700000001</v>
      </c>
      <c r="AH9" s="184">
        <v>175.98845299999999</v>
      </c>
      <c r="AI9" s="184">
        <v>38.340000000000003</v>
      </c>
      <c r="AJ9" s="184">
        <v>34.78</v>
      </c>
      <c r="AK9" s="184">
        <v>41</v>
      </c>
      <c r="AL9" s="184">
        <v>56.893945000000002</v>
      </c>
      <c r="AM9" s="184">
        <v>47.039887999999998</v>
      </c>
      <c r="AN9" s="184" t="s">
        <v>35</v>
      </c>
      <c r="AO9" s="184" t="s">
        <v>36</v>
      </c>
      <c r="AP9" s="184" t="s">
        <v>33</v>
      </c>
      <c r="AQ9" s="184" t="s">
        <v>303</v>
      </c>
      <c r="AR9" s="184" t="s">
        <v>206</v>
      </c>
      <c r="AS9" s="184">
        <v>29.657882000000001</v>
      </c>
      <c r="AT9" s="184">
        <v>28.723786</v>
      </c>
      <c r="AU9" s="184">
        <v>27.642610000000001</v>
      </c>
      <c r="AV9" s="184">
        <v>17.014268000000001</v>
      </c>
      <c r="AW9" s="184">
        <v>10.974132000000001</v>
      </c>
      <c r="AX9" s="184">
        <v>8.4332569999999993</v>
      </c>
      <c r="AY9" s="184">
        <v>8.3022799999999997</v>
      </c>
      <c r="AZ9" s="184">
        <v>7.0741350000000001</v>
      </c>
      <c r="BA9" s="184">
        <v>4.4278659999999999</v>
      </c>
      <c r="BB9" s="184">
        <v>2.5883389999999999</v>
      </c>
      <c r="BC9" s="57"/>
    </row>
    <row r="10" spans="1:55" s="1" customFormat="1">
      <c r="A10" s="55" t="s">
        <v>41</v>
      </c>
      <c r="B10" s="55" t="s">
        <v>38</v>
      </c>
      <c r="C10" s="112">
        <v>390730</v>
      </c>
      <c r="D10" s="184">
        <v>510.554282</v>
      </c>
      <c r="E10" s="184">
        <v>550.09037799999999</v>
      </c>
      <c r="F10" s="184">
        <v>597.98456199999998</v>
      </c>
      <c r="G10" s="184">
        <v>669.94356100000005</v>
      </c>
      <c r="H10" s="184">
        <v>569.35718499999996</v>
      </c>
      <c r="I10" s="184">
        <v>169.28065799999999</v>
      </c>
      <c r="J10" s="184">
        <v>170.57863</v>
      </c>
      <c r="K10" s="184">
        <v>175.938311</v>
      </c>
      <c r="L10" s="184">
        <v>0</v>
      </c>
      <c r="M10" s="184">
        <v>155.01783699999999</v>
      </c>
      <c r="N10" s="184"/>
      <c r="O10" s="184" t="s">
        <v>110</v>
      </c>
      <c r="P10" s="184" t="s">
        <v>113</v>
      </c>
      <c r="Q10" s="184" t="s">
        <v>307</v>
      </c>
      <c r="R10" s="184" t="s">
        <v>308</v>
      </c>
      <c r="S10" s="184" t="s">
        <v>44</v>
      </c>
      <c r="T10" s="184">
        <v>111.25161199999999</v>
      </c>
      <c r="U10" s="184">
        <v>205.36622</v>
      </c>
      <c r="V10" s="184">
        <v>55.619155999999997</v>
      </c>
      <c r="W10" s="184">
        <v>24.329874</v>
      </c>
      <c r="X10" s="184">
        <v>27.287078000000001</v>
      </c>
      <c r="Y10" s="184">
        <v>46.283096</v>
      </c>
      <c r="Z10" s="184">
        <v>36.365673999999999</v>
      </c>
      <c r="AA10" s="184">
        <v>22.257525000000001</v>
      </c>
      <c r="AB10" s="184">
        <v>9.9292770000000008</v>
      </c>
      <c r="AC10" s="184">
        <v>7.4879220000000002</v>
      </c>
      <c r="AD10" s="184">
        <v>934.89773200000002</v>
      </c>
      <c r="AE10" s="184">
        <v>952.066869</v>
      </c>
      <c r="AF10" s="184">
        <v>1018.0907110000001</v>
      </c>
      <c r="AG10" s="184">
        <v>1181.374204</v>
      </c>
      <c r="AH10" s="184">
        <v>1075.749587</v>
      </c>
      <c r="AI10" s="184">
        <v>264.28092199999998</v>
      </c>
      <c r="AJ10" s="184">
        <v>270.42752899999999</v>
      </c>
      <c r="AK10" s="184">
        <v>276.27136899999999</v>
      </c>
      <c r="AL10" s="184">
        <v>284.343729</v>
      </c>
      <c r="AM10" s="184">
        <v>270.01243699999998</v>
      </c>
      <c r="AN10" s="184" t="s">
        <v>44</v>
      </c>
      <c r="AO10" s="184" t="s">
        <v>110</v>
      </c>
      <c r="AP10" s="184" t="s">
        <v>111</v>
      </c>
      <c r="AQ10" s="184" t="s">
        <v>207</v>
      </c>
      <c r="AR10" s="184" t="s">
        <v>37</v>
      </c>
      <c r="AS10" s="184">
        <v>78.661027000000004</v>
      </c>
      <c r="AT10" s="184">
        <v>79.249763999999999</v>
      </c>
      <c r="AU10" s="184">
        <v>107.297442</v>
      </c>
      <c r="AV10" s="184">
        <v>71.092341000000005</v>
      </c>
      <c r="AW10" s="184">
        <v>64.746893999999998</v>
      </c>
      <c r="AX10" s="184">
        <v>24.251355</v>
      </c>
      <c r="AY10" s="184">
        <v>23.155241</v>
      </c>
      <c r="AZ10" s="184">
        <v>22.054601000000002</v>
      </c>
      <c r="BA10" s="184">
        <v>21.533252999999998</v>
      </c>
      <c r="BB10" s="184">
        <v>17.146820999999999</v>
      </c>
      <c r="BC10" s="58"/>
    </row>
    <row r="11" spans="1:55">
      <c r="A11" s="55" t="s">
        <v>41</v>
      </c>
      <c r="B11" s="55" t="s">
        <v>37</v>
      </c>
      <c r="C11" s="112">
        <v>390730</v>
      </c>
      <c r="D11" s="184">
        <v>119.609607</v>
      </c>
      <c r="E11" s="184">
        <v>111.50420200000001</v>
      </c>
      <c r="F11" s="184">
        <v>132.14941099999999</v>
      </c>
      <c r="G11" s="184">
        <v>168.84020599999999</v>
      </c>
      <c r="H11" s="184">
        <v>149.43715399999999</v>
      </c>
      <c r="I11" s="184">
        <v>0</v>
      </c>
      <c r="J11" s="184">
        <v>0</v>
      </c>
      <c r="K11" s="184">
        <v>0</v>
      </c>
      <c r="L11" s="184">
        <v>0</v>
      </c>
      <c r="M11" s="184">
        <v>0</v>
      </c>
      <c r="N11" s="184"/>
      <c r="O11" s="184" t="s">
        <v>38</v>
      </c>
      <c r="P11" s="184" t="s">
        <v>110</v>
      </c>
      <c r="Q11" s="184" t="s">
        <v>298</v>
      </c>
      <c r="R11" s="184" t="s">
        <v>113</v>
      </c>
      <c r="S11" s="184" t="s">
        <v>307</v>
      </c>
      <c r="T11" s="184">
        <v>47.178381999999999</v>
      </c>
      <c r="U11" s="184">
        <v>22.123263999999999</v>
      </c>
      <c r="V11" s="184">
        <v>19.092952</v>
      </c>
      <c r="W11" s="184">
        <v>16.832827999999999</v>
      </c>
      <c r="X11" s="184">
        <v>6.1050550000000001</v>
      </c>
      <c r="Y11" s="184">
        <v>14.836518999999999</v>
      </c>
      <c r="Z11" s="184">
        <v>8.0832420000000003</v>
      </c>
      <c r="AA11" s="184">
        <v>7.9244190000000003</v>
      </c>
      <c r="AB11" s="184">
        <v>3.3562449999999999</v>
      </c>
      <c r="AC11" s="184">
        <v>2.4044599999999998</v>
      </c>
      <c r="AD11" s="184">
        <v>89.288303999999997</v>
      </c>
      <c r="AE11" s="184">
        <v>78.385231000000005</v>
      </c>
      <c r="AF11" s="184">
        <v>88.350513000000007</v>
      </c>
      <c r="AG11" s="184">
        <v>103.75555300000001</v>
      </c>
      <c r="AH11" s="184">
        <v>107.62318399999999</v>
      </c>
      <c r="AI11" s="184">
        <v>27.172740999999998</v>
      </c>
      <c r="AJ11" s="184">
        <v>24.420869</v>
      </c>
      <c r="AK11" s="184">
        <v>26.023136999999998</v>
      </c>
      <c r="AL11" s="184">
        <v>27.376615000000001</v>
      </c>
      <c r="AM11" s="184">
        <v>0</v>
      </c>
      <c r="AN11" s="184" t="s">
        <v>38</v>
      </c>
      <c r="AO11" s="184" t="s">
        <v>207</v>
      </c>
      <c r="AP11" s="184" t="s">
        <v>35</v>
      </c>
      <c r="AQ11" s="184" t="s">
        <v>55</v>
      </c>
      <c r="AR11" s="184" t="s">
        <v>309</v>
      </c>
      <c r="AS11" s="184">
        <v>11.398498999999999</v>
      </c>
      <c r="AT11" s="184">
        <v>7.1643759999999999</v>
      </c>
      <c r="AU11" s="184">
        <v>7.0821810000000003</v>
      </c>
      <c r="AV11" s="184">
        <v>7.1176370000000002</v>
      </c>
      <c r="AW11" s="184">
        <v>4.8404030000000002</v>
      </c>
      <c r="AX11" s="184">
        <v>3.1251440000000001</v>
      </c>
      <c r="AY11" s="184">
        <v>2.8043800000000001</v>
      </c>
      <c r="AZ11" s="184">
        <v>2.070881</v>
      </c>
      <c r="BA11" s="184">
        <v>1.962601</v>
      </c>
      <c r="BB11" s="184">
        <v>1.8906449999999999</v>
      </c>
    </row>
    <row r="12" spans="1:55">
      <c r="A12" s="55" t="s">
        <v>41</v>
      </c>
      <c r="B12" s="55" t="s">
        <v>44</v>
      </c>
      <c r="C12" s="112">
        <v>390730</v>
      </c>
      <c r="D12" s="184">
        <v>182.889477</v>
      </c>
      <c r="E12" s="184">
        <v>166.56344899999999</v>
      </c>
      <c r="F12" s="184">
        <v>192.97153299999999</v>
      </c>
      <c r="G12" s="184">
        <v>218.03466399999999</v>
      </c>
      <c r="H12" s="184">
        <v>190.722972</v>
      </c>
      <c r="I12" s="184">
        <v>67.281706</v>
      </c>
      <c r="J12" s="184">
        <v>70.495164000000003</v>
      </c>
      <c r="K12" s="184">
        <v>73.933897000000002</v>
      </c>
      <c r="L12" s="184">
        <v>65.893585000000002</v>
      </c>
      <c r="M12" s="184">
        <v>64.578423999999998</v>
      </c>
      <c r="N12" s="184"/>
      <c r="O12" s="184" t="s">
        <v>38</v>
      </c>
      <c r="P12" s="184" t="s">
        <v>110</v>
      </c>
      <c r="Q12" s="184" t="s">
        <v>33</v>
      </c>
      <c r="R12" s="184" t="s">
        <v>298</v>
      </c>
      <c r="S12" s="184" t="s">
        <v>307</v>
      </c>
      <c r="T12" s="184">
        <v>71.871861999999993</v>
      </c>
      <c r="U12" s="184">
        <v>24.124462000000001</v>
      </c>
      <c r="V12" s="184">
        <v>20.090040999999999</v>
      </c>
      <c r="W12" s="184">
        <v>16.954073999999999</v>
      </c>
      <c r="X12" s="184">
        <v>10.388023</v>
      </c>
      <c r="Y12" s="184">
        <v>24.604952000000001</v>
      </c>
      <c r="Z12" s="184">
        <v>8.2374469999999995</v>
      </c>
      <c r="AA12" s="184">
        <v>8.2260819999999999</v>
      </c>
      <c r="AB12" s="184">
        <v>6.7653920000000003</v>
      </c>
      <c r="AC12" s="184">
        <v>4.4386700000000001</v>
      </c>
      <c r="AD12" s="184">
        <v>135.91941600000001</v>
      </c>
      <c r="AE12" s="184">
        <v>146.792641</v>
      </c>
      <c r="AF12" s="184">
        <v>158.07730900000001</v>
      </c>
      <c r="AG12" s="184">
        <v>162.46392800000001</v>
      </c>
      <c r="AH12" s="184">
        <v>141.48266599999999</v>
      </c>
      <c r="AI12" s="184">
        <v>38.238917999999998</v>
      </c>
      <c r="AJ12" s="184">
        <v>41.388753999999999</v>
      </c>
      <c r="AK12" s="184">
        <v>42.939315999999998</v>
      </c>
      <c r="AL12" s="184">
        <v>39.257897999999997</v>
      </c>
      <c r="AM12" s="184">
        <v>35.008603000000001</v>
      </c>
      <c r="AN12" s="184" t="s">
        <v>38</v>
      </c>
      <c r="AO12" s="184" t="s">
        <v>35</v>
      </c>
      <c r="AP12" s="184" t="s">
        <v>18</v>
      </c>
      <c r="AQ12" s="184" t="s">
        <v>55</v>
      </c>
      <c r="AR12" s="184" t="s">
        <v>207</v>
      </c>
      <c r="AS12" s="184">
        <v>23.545337</v>
      </c>
      <c r="AT12" s="184">
        <v>21.255454</v>
      </c>
      <c r="AU12" s="184">
        <v>12.760602</v>
      </c>
      <c r="AV12" s="184">
        <v>9.2023759999999992</v>
      </c>
      <c r="AW12" s="184">
        <v>5.5828369999999996</v>
      </c>
      <c r="AX12" s="184">
        <v>7.1543409999999996</v>
      </c>
      <c r="AY12" s="184">
        <v>5.579002</v>
      </c>
      <c r="AZ12" s="184">
        <v>2.9280400000000002</v>
      </c>
      <c r="BA12" s="184">
        <v>2.4370810000000001</v>
      </c>
      <c r="BB12" s="184">
        <v>1.59365</v>
      </c>
    </row>
    <row r="13" spans="1:55">
      <c r="A13" s="55" t="s">
        <v>41</v>
      </c>
      <c r="B13" s="55" t="s">
        <v>113</v>
      </c>
      <c r="C13" s="112">
        <v>390730</v>
      </c>
      <c r="D13" s="184">
        <v>55.313101000000003</v>
      </c>
      <c r="E13" s="184">
        <v>51.833916000000002</v>
      </c>
      <c r="F13" s="184">
        <v>56.612803999999997</v>
      </c>
      <c r="G13" s="184">
        <v>65.944846999999996</v>
      </c>
      <c r="H13" s="184">
        <v>68.707704000000007</v>
      </c>
      <c r="I13" s="184">
        <v>12.767426</v>
      </c>
      <c r="J13" s="184">
        <v>12.937746000000001</v>
      </c>
      <c r="K13" s="184">
        <v>13.418002</v>
      </c>
      <c r="L13" s="184">
        <v>13.741564</v>
      </c>
      <c r="M13" s="184">
        <v>16.462824000000001</v>
      </c>
      <c r="N13" s="184"/>
      <c r="O13" s="184" t="s">
        <v>38</v>
      </c>
      <c r="P13" s="184" t="s">
        <v>308</v>
      </c>
      <c r="Q13" s="184" t="s">
        <v>110</v>
      </c>
      <c r="R13" s="184" t="s">
        <v>44</v>
      </c>
      <c r="S13" s="184" t="s">
        <v>307</v>
      </c>
      <c r="T13" s="184">
        <v>36.761355999999999</v>
      </c>
      <c r="U13" s="184">
        <v>4.8410799999999998</v>
      </c>
      <c r="V13" s="184">
        <v>3.3086259999999998</v>
      </c>
      <c r="W13" s="184">
        <v>3.3850880000000001</v>
      </c>
      <c r="X13" s="184">
        <v>1.0901670000000001</v>
      </c>
      <c r="Y13" s="184">
        <v>9.0956150000000004</v>
      </c>
      <c r="Z13" s="184">
        <v>2.5277289999999999</v>
      </c>
      <c r="AA13" s="184">
        <v>0.99677700000000002</v>
      </c>
      <c r="AB13" s="184">
        <v>0.95153500000000002</v>
      </c>
      <c r="AC13" s="184">
        <v>0.423794</v>
      </c>
      <c r="AD13" s="184">
        <v>220.484747</v>
      </c>
      <c r="AE13" s="184">
        <v>273.54317300000002</v>
      </c>
      <c r="AF13" s="184">
        <v>292.75241399999999</v>
      </c>
      <c r="AG13" s="184">
        <v>345.418342</v>
      </c>
      <c r="AH13" s="184">
        <v>297.94667500000003</v>
      </c>
      <c r="AI13" s="184">
        <v>56.002324999999999</v>
      </c>
      <c r="AJ13" s="184">
        <v>53.379472999999997</v>
      </c>
      <c r="AK13" s="184">
        <v>58.173380000000002</v>
      </c>
      <c r="AL13" s="184">
        <v>63.205182999999998</v>
      </c>
      <c r="AM13" s="184">
        <v>55.960219000000002</v>
      </c>
      <c r="AN13" s="184" t="s">
        <v>38</v>
      </c>
      <c r="AO13" s="184" t="s">
        <v>111</v>
      </c>
      <c r="AP13" s="184" t="s">
        <v>310</v>
      </c>
      <c r="AQ13" s="184" t="s">
        <v>37</v>
      </c>
      <c r="AR13" s="184" t="s">
        <v>33</v>
      </c>
      <c r="AS13" s="184">
        <v>157.645321</v>
      </c>
      <c r="AT13" s="184">
        <v>31.113437999999999</v>
      </c>
      <c r="AU13" s="184">
        <v>10.682287000000001</v>
      </c>
      <c r="AV13" s="184">
        <v>12.240482999999999</v>
      </c>
      <c r="AW13" s="184">
        <v>8.6600979999999996</v>
      </c>
      <c r="AX13" s="184">
        <v>26.718986000000001</v>
      </c>
      <c r="AY13" s="184">
        <v>6.3016310000000004</v>
      </c>
      <c r="AZ13" s="184">
        <v>3.3849719999999999</v>
      </c>
      <c r="BA13" s="184">
        <v>3.0105050000000002</v>
      </c>
      <c r="BB13" s="184">
        <v>2.6815709999999999</v>
      </c>
    </row>
    <row r="14" spans="1:55" s="26" customFormat="1">
      <c r="A14" s="55" t="s">
        <v>41</v>
      </c>
      <c r="B14" s="55" t="s">
        <v>110</v>
      </c>
      <c r="C14" s="112">
        <v>390730</v>
      </c>
      <c r="D14" s="184">
        <v>102.845738</v>
      </c>
      <c r="E14" s="184">
        <v>100.257937</v>
      </c>
      <c r="F14" s="184">
        <v>106.12257</v>
      </c>
      <c r="G14" s="184">
        <v>148.83514199999999</v>
      </c>
      <c r="H14" s="184">
        <v>134.98515599999999</v>
      </c>
      <c r="I14" s="184">
        <v>33.684669</v>
      </c>
      <c r="J14" s="184">
        <v>41.977922999999997</v>
      </c>
      <c r="K14" s="184">
        <v>43.244625999999997</v>
      </c>
      <c r="L14" s="184">
        <v>47.57978</v>
      </c>
      <c r="M14" s="184">
        <v>42.689681</v>
      </c>
      <c r="N14" s="184"/>
      <c r="O14" s="184" t="s">
        <v>38</v>
      </c>
      <c r="P14" s="184" t="s">
        <v>99</v>
      </c>
      <c r="Q14" s="184" t="s">
        <v>298</v>
      </c>
      <c r="R14" s="184" t="s">
        <v>55</v>
      </c>
      <c r="S14" s="184" t="s">
        <v>36</v>
      </c>
      <c r="T14" s="184">
        <v>69.152777999999998</v>
      </c>
      <c r="U14" s="184">
        <v>19.659155999999999</v>
      </c>
      <c r="V14" s="184">
        <v>12.493382</v>
      </c>
      <c r="W14" s="184">
        <v>7.4082220000000003</v>
      </c>
      <c r="X14" s="184">
        <v>9.2132159999999992</v>
      </c>
      <c r="Y14" s="184">
        <v>22.842400000000001</v>
      </c>
      <c r="Z14" s="184">
        <v>6.0590299999999999</v>
      </c>
      <c r="AA14" s="184">
        <v>4.7996800000000004</v>
      </c>
      <c r="AB14" s="184">
        <v>2.2281399999999998</v>
      </c>
      <c r="AC14" s="184">
        <v>1.6127100000000001</v>
      </c>
      <c r="AD14" s="184">
        <v>427.886415</v>
      </c>
      <c r="AE14" s="184">
        <v>340.35565600000001</v>
      </c>
      <c r="AF14" s="184">
        <v>341.63504399999999</v>
      </c>
      <c r="AG14" s="184">
        <v>375.109849</v>
      </c>
      <c r="AH14" s="184">
        <v>351.69248199999998</v>
      </c>
      <c r="AI14" s="184">
        <v>149.117043</v>
      </c>
      <c r="AJ14" s="184">
        <v>143.663285</v>
      </c>
      <c r="AK14" s="184">
        <v>145.452809</v>
      </c>
      <c r="AL14" s="184">
        <v>132.32717</v>
      </c>
      <c r="AM14" s="184">
        <v>133.41965500000001</v>
      </c>
      <c r="AN14" s="184" t="s">
        <v>38</v>
      </c>
      <c r="AO14" s="184" t="s">
        <v>35</v>
      </c>
      <c r="AP14" s="184" t="s">
        <v>111</v>
      </c>
      <c r="AQ14" s="184" t="s">
        <v>36</v>
      </c>
      <c r="AR14" s="184" t="s">
        <v>44</v>
      </c>
      <c r="AS14" s="184">
        <v>102.527208</v>
      </c>
      <c r="AT14" s="184">
        <v>61.943218000000002</v>
      </c>
      <c r="AU14" s="184">
        <v>22.88663</v>
      </c>
      <c r="AV14" s="184">
        <v>30.696314999999998</v>
      </c>
      <c r="AW14" s="184">
        <v>19.067097</v>
      </c>
      <c r="AX14" s="184">
        <v>48.232300000000002</v>
      </c>
      <c r="AY14" s="184">
        <v>15.889699999999999</v>
      </c>
      <c r="AZ14" s="184">
        <v>9.4361999999999995</v>
      </c>
      <c r="BA14" s="184">
        <v>8.7489600000000003</v>
      </c>
      <c r="BB14" s="184">
        <v>7.8696400000000004</v>
      </c>
    </row>
    <row r="15" spans="1:55" s="26" customFormat="1">
      <c r="A15" s="55" t="s">
        <v>41</v>
      </c>
      <c r="B15" s="55" t="s">
        <v>100</v>
      </c>
      <c r="C15" s="112">
        <v>390730</v>
      </c>
      <c r="D15" s="184">
        <v>59.786538999999998</v>
      </c>
      <c r="E15" s="184">
        <v>54.155478000000002</v>
      </c>
      <c r="F15" s="184">
        <v>56.881596999999999</v>
      </c>
      <c r="G15" s="184">
        <v>85.695510999999996</v>
      </c>
      <c r="H15" s="184">
        <v>83.040598000000003</v>
      </c>
      <c r="I15" s="184">
        <v>18.945079</v>
      </c>
      <c r="J15" s="184">
        <v>19.233720999999999</v>
      </c>
      <c r="K15" s="184">
        <v>18.284889</v>
      </c>
      <c r="L15" s="184">
        <v>22.558116999999999</v>
      </c>
      <c r="M15" s="184">
        <v>24.711625000000002</v>
      </c>
      <c r="N15" s="184"/>
      <c r="O15" s="184" t="s">
        <v>38</v>
      </c>
      <c r="P15" s="184" t="s">
        <v>37</v>
      </c>
      <c r="Q15" s="184" t="s">
        <v>307</v>
      </c>
      <c r="R15" s="184" t="s">
        <v>298</v>
      </c>
      <c r="S15" s="184" t="s">
        <v>110</v>
      </c>
      <c r="T15" s="184">
        <v>30.174799</v>
      </c>
      <c r="U15" s="184">
        <v>7.3254970000000004</v>
      </c>
      <c r="V15" s="184">
        <v>5.7814930000000002</v>
      </c>
      <c r="W15" s="184">
        <v>5.4883639999999998</v>
      </c>
      <c r="X15" s="184">
        <v>5.0711459999999997</v>
      </c>
      <c r="Y15" s="184">
        <v>8.7239570000000004</v>
      </c>
      <c r="Z15" s="184">
        <v>3.6813959999999999</v>
      </c>
      <c r="AA15" s="184">
        <v>2.3070750000000002</v>
      </c>
      <c r="AB15" s="184">
        <v>2.1715110000000002</v>
      </c>
      <c r="AC15" s="184">
        <v>1.6577379999999999</v>
      </c>
      <c r="AD15" s="184">
        <v>41.306012000000003</v>
      </c>
      <c r="AE15" s="184">
        <v>25.802864</v>
      </c>
      <c r="AF15" s="184">
        <v>11.547781000000001</v>
      </c>
      <c r="AG15" s="184">
        <v>18.535283</v>
      </c>
      <c r="AH15" s="184">
        <v>39.396070999999999</v>
      </c>
      <c r="AI15" s="184">
        <v>17.157564000000001</v>
      </c>
      <c r="AJ15" s="184">
        <v>11.052775</v>
      </c>
      <c r="AK15" s="184">
        <v>2.7988330000000001</v>
      </c>
      <c r="AL15" s="184">
        <v>3.883416</v>
      </c>
      <c r="AM15" s="184">
        <v>12.999501</v>
      </c>
      <c r="AN15" s="184" t="s">
        <v>38</v>
      </c>
      <c r="AO15" s="184" t="s">
        <v>44</v>
      </c>
      <c r="AP15" s="184" t="s">
        <v>300</v>
      </c>
      <c r="AQ15" s="184" t="s">
        <v>111</v>
      </c>
      <c r="AR15" s="184" t="s">
        <v>99</v>
      </c>
      <c r="AS15" s="184">
        <v>9.3906569999999991</v>
      </c>
      <c r="AT15" s="184">
        <v>5.5219719999999999</v>
      </c>
      <c r="AU15" s="184">
        <v>4.0539899999999998</v>
      </c>
      <c r="AV15" s="184">
        <v>1.9740260000000001</v>
      </c>
      <c r="AW15" s="184">
        <v>1.960216</v>
      </c>
      <c r="AX15" s="184">
        <v>2.8449930000000001</v>
      </c>
      <c r="AY15" s="184">
        <v>2.3066179999999998</v>
      </c>
      <c r="AZ15" s="184">
        <v>1.213487</v>
      </c>
      <c r="BA15" s="184">
        <v>0.73529100000000003</v>
      </c>
      <c r="BB15" s="184">
        <v>0.72573200000000004</v>
      </c>
    </row>
    <row r="16" spans="1:55" s="26" customFormat="1">
      <c r="A16" s="55" t="s">
        <v>41</v>
      </c>
      <c r="B16" s="55" t="s">
        <v>223</v>
      </c>
      <c r="C16" s="112">
        <v>390730</v>
      </c>
      <c r="D16" s="184">
        <v>41.174747000000004</v>
      </c>
      <c r="E16" s="184">
        <v>40.616494000000003</v>
      </c>
      <c r="F16" s="184">
        <v>43.454515000000001</v>
      </c>
      <c r="G16" s="184">
        <v>48.891224999999999</v>
      </c>
      <c r="H16" s="184">
        <v>50.453933999999997</v>
      </c>
      <c r="I16" s="184">
        <v>20.333759000000001</v>
      </c>
      <c r="J16" s="184">
        <v>23.762115999999999</v>
      </c>
      <c r="K16" s="184">
        <v>19.679679</v>
      </c>
      <c r="L16" s="184">
        <v>10.128579</v>
      </c>
      <c r="M16" s="184">
        <v>10.797499999999999</v>
      </c>
      <c r="N16" s="184"/>
      <c r="O16" s="184" t="s">
        <v>38</v>
      </c>
      <c r="P16" s="184" t="s">
        <v>44</v>
      </c>
      <c r="Q16" s="184" t="s">
        <v>298</v>
      </c>
      <c r="R16" s="184" t="s">
        <v>99</v>
      </c>
      <c r="S16" s="184" t="s">
        <v>113</v>
      </c>
      <c r="T16" s="184">
        <v>19.559161</v>
      </c>
      <c r="U16" s="184">
        <v>6.6935700000000002</v>
      </c>
      <c r="V16" s="184">
        <v>2.0057209999999999</v>
      </c>
      <c r="W16" s="184">
        <v>2.0891890000000002</v>
      </c>
      <c r="X16" s="184">
        <v>2.9065340000000002</v>
      </c>
      <c r="Y16" s="184">
        <v>4.3624970000000003</v>
      </c>
      <c r="Z16" s="184">
        <v>0.90767799999999998</v>
      </c>
      <c r="AA16" s="184">
        <v>0.78200000000000003</v>
      </c>
      <c r="AB16" s="184">
        <v>0.66410499999999995</v>
      </c>
      <c r="AC16" s="184">
        <v>0.59102900000000003</v>
      </c>
      <c r="AD16" s="184">
        <v>115.453231</v>
      </c>
      <c r="AE16" s="184">
        <v>98.935783999999998</v>
      </c>
      <c r="AF16" s="184">
        <v>118.453734</v>
      </c>
      <c r="AG16" s="184">
        <v>161.05380299999999</v>
      </c>
      <c r="AH16" s="184">
        <v>143.80700200000001</v>
      </c>
      <c r="AI16" s="184">
        <v>48.055374999999998</v>
      </c>
      <c r="AJ16" s="184">
        <v>48.562744000000002</v>
      </c>
      <c r="AK16" s="184">
        <v>50.092292</v>
      </c>
      <c r="AL16" s="184">
        <v>54.605525</v>
      </c>
      <c r="AM16" s="184">
        <v>56.501854000000002</v>
      </c>
      <c r="AN16" s="184" t="s">
        <v>38</v>
      </c>
      <c r="AO16" s="184" t="s">
        <v>44</v>
      </c>
      <c r="AP16" s="184" t="s">
        <v>55</v>
      </c>
      <c r="AQ16" s="184" t="s">
        <v>100</v>
      </c>
      <c r="AR16" s="184" t="s">
        <v>207</v>
      </c>
      <c r="AS16" s="184">
        <v>60.960872000000002</v>
      </c>
      <c r="AT16" s="184">
        <v>10.538391000000001</v>
      </c>
      <c r="AU16" s="184">
        <v>10.701608999999999</v>
      </c>
      <c r="AV16" s="184">
        <v>8.7405360000000005</v>
      </c>
      <c r="AW16" s="184">
        <v>6.2557099999999997</v>
      </c>
      <c r="AX16" s="184">
        <v>25.044402000000002</v>
      </c>
      <c r="AY16" s="184">
        <v>4.4037040000000003</v>
      </c>
      <c r="AZ16" s="184">
        <v>4.291588</v>
      </c>
      <c r="BA16" s="184">
        <v>3.04392</v>
      </c>
      <c r="BB16" s="184">
        <v>2.8375910000000002</v>
      </c>
    </row>
    <row r="17" spans="1:54">
      <c r="A17" s="55" t="s">
        <v>41</v>
      </c>
      <c r="B17" s="55" t="s">
        <v>111</v>
      </c>
      <c r="C17" s="112">
        <v>390730</v>
      </c>
      <c r="D17" s="184">
        <v>176.892202</v>
      </c>
      <c r="E17" s="184">
        <v>201.32671400000001</v>
      </c>
      <c r="F17" s="184">
        <v>213.461129</v>
      </c>
      <c r="G17" s="184">
        <v>230.19097099999999</v>
      </c>
      <c r="H17" s="184">
        <v>214.335588</v>
      </c>
      <c r="I17" s="184">
        <v>53.172401000000001</v>
      </c>
      <c r="J17" s="184">
        <v>56.211751</v>
      </c>
      <c r="K17" s="184">
        <v>57.344453999999999</v>
      </c>
      <c r="L17" s="184">
        <v>54.047378000000002</v>
      </c>
      <c r="M17" s="184">
        <v>55.561323999999999</v>
      </c>
      <c r="N17" s="184"/>
      <c r="O17" s="184" t="s">
        <v>38</v>
      </c>
      <c r="P17" s="184" t="s">
        <v>110</v>
      </c>
      <c r="Q17" s="184" t="s">
        <v>113</v>
      </c>
      <c r="R17" s="184" t="s">
        <v>298</v>
      </c>
      <c r="S17" s="184" t="s">
        <v>99</v>
      </c>
      <c r="T17" s="184">
        <v>93.127931000000004</v>
      </c>
      <c r="U17" s="184">
        <v>32.294929000000003</v>
      </c>
      <c r="V17" s="184">
        <v>12.766394</v>
      </c>
      <c r="W17" s="184">
        <v>8.9009870000000006</v>
      </c>
      <c r="X17" s="184">
        <v>13.024169000000001</v>
      </c>
      <c r="Y17" s="184">
        <v>20.726258999999999</v>
      </c>
      <c r="Z17" s="184">
        <v>10.713115999999999</v>
      </c>
      <c r="AA17" s="184">
        <v>3.8183220000000002</v>
      </c>
      <c r="AB17" s="184">
        <v>3.5786880000000001</v>
      </c>
      <c r="AC17" s="184">
        <v>3.1549109999999998</v>
      </c>
      <c r="AD17" s="184">
        <v>112.140336</v>
      </c>
      <c r="AE17" s="184">
        <v>97.515195000000006</v>
      </c>
      <c r="AF17" s="184">
        <v>92.549119000000005</v>
      </c>
      <c r="AG17" s="184">
        <v>101.936223</v>
      </c>
      <c r="AH17" s="184">
        <v>98.999049999999997</v>
      </c>
      <c r="AI17" s="184">
        <v>16.319068000000001</v>
      </c>
      <c r="AJ17" s="184">
        <v>13.999933</v>
      </c>
      <c r="AK17" s="184">
        <v>12.586411999999999</v>
      </c>
      <c r="AL17" s="184">
        <v>12.614875</v>
      </c>
      <c r="AM17" s="184">
        <v>12.41104</v>
      </c>
      <c r="AN17" s="184" t="s">
        <v>38</v>
      </c>
      <c r="AO17" s="184" t="s">
        <v>44</v>
      </c>
      <c r="AP17" s="184" t="s">
        <v>36</v>
      </c>
      <c r="AQ17" s="184" t="s">
        <v>37</v>
      </c>
      <c r="AR17" s="184" t="s">
        <v>35</v>
      </c>
      <c r="AS17" s="184">
        <v>18.800183000000001</v>
      </c>
      <c r="AT17" s="184">
        <v>9.3401770000000006</v>
      </c>
      <c r="AU17" s="184">
        <v>7.9421720000000002</v>
      </c>
      <c r="AV17" s="184">
        <v>6.1092630000000003</v>
      </c>
      <c r="AW17" s="184">
        <v>5.3617140000000001</v>
      </c>
      <c r="AX17" s="184">
        <v>1.974153</v>
      </c>
      <c r="AY17" s="184">
        <v>1.8877170000000001</v>
      </c>
      <c r="AZ17" s="184">
        <v>0.90083800000000003</v>
      </c>
      <c r="BA17" s="184">
        <v>0.69054499999999996</v>
      </c>
      <c r="BB17" s="184">
        <v>0.63763499999999995</v>
      </c>
    </row>
    <row r="18" spans="1:54">
      <c r="A18" s="55" t="s">
        <v>40</v>
      </c>
      <c r="B18" s="55" t="s">
        <v>36</v>
      </c>
      <c r="C18" s="112">
        <v>390730</v>
      </c>
      <c r="D18" s="184">
        <v>409.701864</v>
      </c>
      <c r="E18" s="184">
        <v>318.07685700000002</v>
      </c>
      <c r="F18" s="184">
        <v>358.88016299999998</v>
      </c>
      <c r="G18" s="184">
        <v>481.97331400000002</v>
      </c>
      <c r="H18" s="184">
        <v>451.15883700000001</v>
      </c>
      <c r="I18" s="184">
        <v>110.427493</v>
      </c>
      <c r="J18" s="184">
        <v>94.976752000000005</v>
      </c>
      <c r="K18" s="184">
        <v>105.74411600000001</v>
      </c>
      <c r="L18" s="184">
        <v>115.468416</v>
      </c>
      <c r="M18" s="184">
        <v>108.615887</v>
      </c>
      <c r="N18" s="184"/>
      <c r="O18" s="184" t="s">
        <v>298</v>
      </c>
      <c r="P18" s="184" t="s">
        <v>52</v>
      </c>
      <c r="Q18" s="184" t="s">
        <v>38</v>
      </c>
      <c r="R18" s="184" t="s">
        <v>110</v>
      </c>
      <c r="S18" s="184" t="s">
        <v>109</v>
      </c>
      <c r="T18" s="184">
        <v>138.15256400000001</v>
      </c>
      <c r="U18" s="184">
        <v>32.320042000000001</v>
      </c>
      <c r="V18" s="184">
        <v>85.164732999999998</v>
      </c>
      <c r="W18" s="184">
        <v>20.797419999999999</v>
      </c>
      <c r="X18" s="184">
        <v>29.399546999999998</v>
      </c>
      <c r="Y18" s="184">
        <v>47.498041000000001</v>
      </c>
      <c r="Z18" s="184">
        <v>11.899635999999999</v>
      </c>
      <c r="AA18" s="184">
        <v>10.533473000000001</v>
      </c>
      <c r="AB18" s="184">
        <v>6.023733</v>
      </c>
      <c r="AC18" s="184">
        <v>5.4845030000000001</v>
      </c>
      <c r="AD18" s="184">
        <v>686.46123499999999</v>
      </c>
      <c r="AE18" s="184">
        <v>680.64026100000001</v>
      </c>
      <c r="AF18" s="184">
        <v>682.25076200000001</v>
      </c>
      <c r="AG18" s="184">
        <v>690.66557699999998</v>
      </c>
      <c r="AH18" s="184">
        <v>742.66409899999996</v>
      </c>
      <c r="AI18" s="184">
        <v>154.52806100000001</v>
      </c>
      <c r="AJ18" s="184">
        <v>0</v>
      </c>
      <c r="AK18" s="184">
        <v>0</v>
      </c>
      <c r="AL18" s="184">
        <v>0</v>
      </c>
      <c r="AM18" s="184">
        <v>0</v>
      </c>
      <c r="AN18" s="184" t="s">
        <v>206</v>
      </c>
      <c r="AO18" s="184" t="s">
        <v>114</v>
      </c>
      <c r="AP18" s="184" t="s">
        <v>109</v>
      </c>
      <c r="AQ18" s="184" t="s">
        <v>35</v>
      </c>
      <c r="AR18" s="184" t="s">
        <v>298</v>
      </c>
      <c r="AS18" s="184">
        <v>22.658664000000002</v>
      </c>
      <c r="AT18" s="184">
        <v>243.076909</v>
      </c>
      <c r="AU18" s="184">
        <v>110.32009100000001</v>
      </c>
      <c r="AV18" s="184">
        <v>84.297481000000005</v>
      </c>
      <c r="AW18" s="184">
        <v>46.441167999999998</v>
      </c>
      <c r="AX18" s="184">
        <v>45.324905999999999</v>
      </c>
      <c r="AY18" s="184">
        <v>42.550305999999999</v>
      </c>
      <c r="AZ18" s="184">
        <v>31.796357</v>
      </c>
      <c r="BA18" s="184">
        <v>27.962074999999999</v>
      </c>
      <c r="BB18" s="184">
        <v>19.277723999999999</v>
      </c>
    </row>
    <row r="19" spans="1:54">
      <c r="A19" s="55" t="s">
        <v>40</v>
      </c>
      <c r="B19" s="55" t="s">
        <v>109</v>
      </c>
      <c r="C19" s="112">
        <v>390730</v>
      </c>
      <c r="D19" s="184">
        <v>147.809495</v>
      </c>
      <c r="E19" s="184">
        <v>134.581456</v>
      </c>
      <c r="F19" s="184">
        <v>134.97948</v>
      </c>
      <c r="G19" s="184">
        <v>138.05482499999999</v>
      </c>
      <c r="H19" s="184">
        <v>129.829421</v>
      </c>
      <c r="I19" s="184">
        <v>47.786802999999999</v>
      </c>
      <c r="J19" s="184">
        <v>47.430314000000003</v>
      </c>
      <c r="K19" s="184">
        <v>0</v>
      </c>
      <c r="L19" s="184">
        <v>0</v>
      </c>
      <c r="M19" s="184">
        <v>40.690677000000001</v>
      </c>
      <c r="N19" s="184"/>
      <c r="O19" s="184" t="s">
        <v>36</v>
      </c>
      <c r="P19" s="184" t="s">
        <v>298</v>
      </c>
      <c r="Q19" s="184" t="s">
        <v>35</v>
      </c>
      <c r="R19" s="184" t="s">
        <v>38</v>
      </c>
      <c r="S19" s="184" t="s">
        <v>307</v>
      </c>
      <c r="T19" s="184">
        <v>101.144289</v>
      </c>
      <c r="U19" s="184">
        <v>11.853139000000001</v>
      </c>
      <c r="V19" s="184">
        <v>2.885818</v>
      </c>
      <c r="W19" s="184">
        <v>2.2410429999999999</v>
      </c>
      <c r="X19" s="184">
        <v>1.1755469999999999</v>
      </c>
      <c r="Y19" s="184">
        <v>30.997865999999998</v>
      </c>
      <c r="Z19" s="184">
        <v>5.1957019999999998</v>
      </c>
      <c r="AA19" s="184">
        <v>1.0353870000000001</v>
      </c>
      <c r="AB19" s="184">
        <v>0.33949299999999999</v>
      </c>
      <c r="AC19" s="184">
        <v>0.258828</v>
      </c>
      <c r="AD19" s="184">
        <v>46.541024999999998</v>
      </c>
      <c r="AE19" s="184">
        <v>35.990727999999997</v>
      </c>
      <c r="AF19" s="184">
        <v>37.759633999999998</v>
      </c>
      <c r="AG19" s="184">
        <v>40.873278999999997</v>
      </c>
      <c r="AH19" s="184">
        <v>42.925139999999999</v>
      </c>
      <c r="AI19" s="184">
        <v>10.971648999999999</v>
      </c>
      <c r="AJ19" s="184">
        <v>8.6552550000000004</v>
      </c>
      <c r="AK19" s="184">
        <v>8.6296710000000001</v>
      </c>
      <c r="AL19" s="184">
        <v>8.1504809999999992</v>
      </c>
      <c r="AM19" s="184">
        <v>8.3300640000000001</v>
      </c>
      <c r="AN19" s="184" t="s">
        <v>36</v>
      </c>
      <c r="AO19" s="184" t="s">
        <v>33</v>
      </c>
      <c r="AP19" s="184" t="s">
        <v>207</v>
      </c>
      <c r="AQ19" s="184" t="s">
        <v>315</v>
      </c>
      <c r="AR19" s="184" t="s">
        <v>115</v>
      </c>
      <c r="AS19" s="184">
        <v>30.522452999999999</v>
      </c>
      <c r="AT19" s="184">
        <v>3.9359459999999999</v>
      </c>
      <c r="AU19" s="184">
        <v>1.653969</v>
      </c>
      <c r="AV19" s="184">
        <v>1.0477829999999999</v>
      </c>
      <c r="AW19" s="184">
        <v>0.63047299999999995</v>
      </c>
      <c r="AX19" s="184">
        <v>5.6558310000000001</v>
      </c>
      <c r="AY19" s="184">
        <v>1.1024719999999999</v>
      </c>
      <c r="AZ19" s="184">
        <v>0.52185400000000004</v>
      </c>
      <c r="BA19" s="184">
        <v>0.25875999999999999</v>
      </c>
      <c r="BB19" s="184">
        <v>9.955E-2</v>
      </c>
    </row>
    <row r="20" spans="1:54">
      <c r="A20" s="55" t="s">
        <v>42</v>
      </c>
      <c r="B20" s="55" t="s">
        <v>18</v>
      </c>
      <c r="C20" s="112">
        <v>390730</v>
      </c>
      <c r="D20" s="184">
        <v>130.25165799999999</v>
      </c>
      <c r="E20" s="184">
        <v>97.772915999999995</v>
      </c>
      <c r="F20" s="184">
        <v>76.950356999999997</v>
      </c>
      <c r="G20" s="184">
        <v>94.795423</v>
      </c>
      <c r="H20" s="184">
        <v>99.028352999999996</v>
      </c>
      <c r="I20" s="184">
        <v>42.350745000000003</v>
      </c>
      <c r="J20" s="184">
        <v>31.073339000000001</v>
      </c>
      <c r="K20" s="184">
        <v>27.065384999999999</v>
      </c>
      <c r="L20" s="184">
        <v>27.82976</v>
      </c>
      <c r="M20" s="184">
        <v>29.927911000000002</v>
      </c>
      <c r="N20" s="184"/>
      <c r="O20" s="184" t="s">
        <v>36</v>
      </c>
      <c r="P20" s="184" t="s">
        <v>44</v>
      </c>
      <c r="Q20" s="184" t="s">
        <v>298</v>
      </c>
      <c r="R20" s="184" t="s">
        <v>38</v>
      </c>
      <c r="S20" s="184" t="s">
        <v>35</v>
      </c>
      <c r="T20" s="184">
        <v>26.637741999999999</v>
      </c>
      <c r="U20" s="184">
        <v>15.346679</v>
      </c>
      <c r="V20" s="184">
        <v>6.6730320000000001</v>
      </c>
      <c r="W20" s="184">
        <v>10.829675999999999</v>
      </c>
      <c r="X20" s="184">
        <v>5.362584</v>
      </c>
      <c r="Y20" s="184">
        <v>6.6761229999999996</v>
      </c>
      <c r="Z20" s="184">
        <v>3.6445880000000002</v>
      </c>
      <c r="AA20" s="184">
        <v>2.595256</v>
      </c>
      <c r="AB20" s="184">
        <v>2.330565</v>
      </c>
      <c r="AC20" s="184">
        <v>2.041795</v>
      </c>
      <c r="AD20" s="184">
        <v>13.922962999999999</v>
      </c>
      <c r="AE20" s="184">
        <v>13.50573</v>
      </c>
      <c r="AF20" s="184">
        <v>11.688803</v>
      </c>
      <c r="AG20" s="184">
        <v>14.740936</v>
      </c>
      <c r="AH20" s="184">
        <v>11.804479000000001</v>
      </c>
      <c r="AI20" s="184">
        <v>4.0815270000000003</v>
      </c>
      <c r="AJ20" s="184">
        <v>5.3221569999999998</v>
      </c>
      <c r="AK20" s="184">
        <v>0</v>
      </c>
      <c r="AL20" s="184">
        <v>5.2990139999999997</v>
      </c>
      <c r="AM20" s="184">
        <v>3.9406159999999999</v>
      </c>
      <c r="AN20" s="184" t="s">
        <v>107</v>
      </c>
      <c r="AO20" s="184" t="s">
        <v>312</v>
      </c>
      <c r="AP20" s="184" t="s">
        <v>36</v>
      </c>
      <c r="AQ20" s="184" t="s">
        <v>35</v>
      </c>
      <c r="AR20" s="184" t="s">
        <v>313</v>
      </c>
      <c r="AS20" s="184">
        <v>7.2672569999999999</v>
      </c>
      <c r="AT20" s="184">
        <v>1.5935410000000001</v>
      </c>
      <c r="AU20" s="184">
        <v>0.78398800000000002</v>
      </c>
      <c r="AV20" s="184">
        <v>0.28494900000000001</v>
      </c>
      <c r="AW20" s="184">
        <v>0.29066900000000001</v>
      </c>
      <c r="AX20" s="184">
        <v>3.0132919999999999</v>
      </c>
      <c r="AY20" s="184">
        <v>0.35646299999999997</v>
      </c>
      <c r="AZ20" s="184">
        <v>0.17819099999999999</v>
      </c>
      <c r="BA20" s="184">
        <v>7.9146999999999995E-2</v>
      </c>
      <c r="BB20" s="184">
        <v>6.4379000000000006E-2</v>
      </c>
    </row>
    <row r="21" spans="1:54">
      <c r="A21" s="55" t="s">
        <v>42</v>
      </c>
      <c r="B21" s="55" t="s">
        <v>107</v>
      </c>
      <c r="C21" s="112">
        <v>390730</v>
      </c>
      <c r="D21" s="184">
        <v>30.339502</v>
      </c>
      <c r="E21" s="184">
        <v>17.361221</v>
      </c>
      <c r="F21" s="184">
        <v>18.713756</v>
      </c>
      <c r="G21" s="184">
        <v>22.797933</v>
      </c>
      <c r="H21" s="184">
        <v>20.055869999999999</v>
      </c>
      <c r="I21" s="184">
        <v>9.5745369999999994</v>
      </c>
      <c r="J21" s="184">
        <v>6.7554020000000001</v>
      </c>
      <c r="K21" s="184">
        <v>7.1950950000000002</v>
      </c>
      <c r="L21" s="184">
        <v>7.508426</v>
      </c>
      <c r="M21" s="184">
        <v>7.0267210000000002</v>
      </c>
      <c r="N21" s="184"/>
      <c r="O21" s="184" t="s">
        <v>18</v>
      </c>
      <c r="P21" s="184" t="s">
        <v>298</v>
      </c>
      <c r="Q21" s="184" t="s">
        <v>38</v>
      </c>
      <c r="R21" s="184" t="s">
        <v>36</v>
      </c>
      <c r="S21" s="184" t="s">
        <v>55</v>
      </c>
      <c r="T21" s="184">
        <v>7.4073650000000004</v>
      </c>
      <c r="U21" s="184">
        <v>5.2612680000000003</v>
      </c>
      <c r="V21" s="184">
        <v>0.61046699999999998</v>
      </c>
      <c r="W21" s="184">
        <v>3.2232419999999999</v>
      </c>
      <c r="X21" s="184">
        <v>0.43244199999999999</v>
      </c>
      <c r="Y21" s="184">
        <v>2.9837199999999999</v>
      </c>
      <c r="Z21" s="184">
        <v>2.0063599999999999</v>
      </c>
      <c r="AA21" s="184">
        <v>0.465202</v>
      </c>
      <c r="AB21" s="184">
        <v>0.38385999999999998</v>
      </c>
      <c r="AC21" s="184">
        <v>0.24840999999999999</v>
      </c>
      <c r="AD21" s="184">
        <v>0.80484599999999995</v>
      </c>
      <c r="AE21" s="184">
        <v>0.48640699999999998</v>
      </c>
      <c r="AF21" s="184">
        <v>0.41829300000000003</v>
      </c>
      <c r="AG21" s="184">
        <v>0.459424</v>
      </c>
      <c r="AH21" s="184">
        <v>0.42604399999999998</v>
      </c>
      <c r="AI21" s="184">
        <v>0.19405900000000001</v>
      </c>
      <c r="AJ21" s="184">
        <v>0.102011</v>
      </c>
      <c r="AK21" s="184">
        <v>7.4036000000000005E-2</v>
      </c>
      <c r="AL21" s="184">
        <v>8.6898000000000003E-2</v>
      </c>
      <c r="AM21" s="184">
        <v>7.1001999999999996E-2</v>
      </c>
      <c r="AN21" s="184" t="s">
        <v>311</v>
      </c>
      <c r="AO21" s="184" t="s">
        <v>312</v>
      </c>
      <c r="AP21" s="184" t="s">
        <v>313</v>
      </c>
      <c r="AQ21" s="184" t="s">
        <v>18</v>
      </c>
      <c r="AR21" s="184" t="s">
        <v>314</v>
      </c>
      <c r="AS21" s="184">
        <v>0.16186600000000001</v>
      </c>
      <c r="AT21" s="184">
        <v>9.2221999999999998E-2</v>
      </c>
      <c r="AU21" s="184">
        <v>9.1651999999999997E-2</v>
      </c>
      <c r="AV21" s="184">
        <v>4.9812000000000002E-2</v>
      </c>
      <c r="AW21" s="184">
        <v>3.049E-2</v>
      </c>
      <c r="AX21" s="184">
        <v>2.5215999999999999E-2</v>
      </c>
      <c r="AY21" s="184">
        <v>1.9854E-2</v>
      </c>
      <c r="AZ21" s="184">
        <v>1.3809E-2</v>
      </c>
      <c r="BA21" s="184">
        <v>6.8100000000000001E-3</v>
      </c>
      <c r="BB21" s="184">
        <v>5.313E-3</v>
      </c>
    </row>
    <row r="22" spans="1:54">
      <c r="A22" s="55" t="s">
        <v>39</v>
      </c>
      <c r="B22" s="55" t="s">
        <v>34</v>
      </c>
      <c r="C22" s="112">
        <v>390730</v>
      </c>
      <c r="D22" s="184">
        <v>32.90361</v>
      </c>
      <c r="E22" s="184">
        <v>30.837637999999998</v>
      </c>
      <c r="F22" s="184">
        <v>28.52018</v>
      </c>
      <c r="G22" s="184">
        <v>38.581218</v>
      </c>
      <c r="H22" s="184">
        <v>0</v>
      </c>
      <c r="I22" s="184">
        <v>10.008448</v>
      </c>
      <c r="J22" s="184">
        <v>9.7490000000000006</v>
      </c>
      <c r="K22" s="184">
        <v>8.2250510000000006</v>
      </c>
      <c r="L22" s="184">
        <v>8.1656279999999999</v>
      </c>
      <c r="M22" s="184">
        <v>0</v>
      </c>
      <c r="N22" s="184"/>
      <c r="O22" s="184" t="s">
        <v>36</v>
      </c>
      <c r="P22" s="184" t="s">
        <v>298</v>
      </c>
      <c r="Q22" s="184" t="s">
        <v>38</v>
      </c>
      <c r="R22" s="184" t="s">
        <v>33</v>
      </c>
      <c r="S22" s="184" t="s">
        <v>109</v>
      </c>
      <c r="T22" s="184">
        <v>11.723627</v>
      </c>
      <c r="U22" s="184">
        <v>7.5947889999999996</v>
      </c>
      <c r="V22" s="184">
        <v>6.0319640000000003</v>
      </c>
      <c r="W22" s="184">
        <v>2.2203330000000001</v>
      </c>
      <c r="X22" s="184">
        <v>1.3206990000000001</v>
      </c>
      <c r="Y22" s="184">
        <v>2.2996699999999999</v>
      </c>
      <c r="Z22" s="184">
        <v>1.63609</v>
      </c>
      <c r="AA22" s="184">
        <v>1.1030500000000001</v>
      </c>
      <c r="AB22" s="184">
        <v>0.69119799999999998</v>
      </c>
      <c r="AC22" s="184">
        <v>0.23916399999999999</v>
      </c>
      <c r="AD22" s="184">
        <v>40.531098999999998</v>
      </c>
      <c r="AE22" s="184">
        <v>56.565733000000002</v>
      </c>
      <c r="AF22" s="184">
        <v>64.328558000000001</v>
      </c>
      <c r="AG22" s="184">
        <v>64.193731999999997</v>
      </c>
      <c r="AH22" s="184">
        <v>0</v>
      </c>
      <c r="AI22" s="184">
        <v>18.291055</v>
      </c>
      <c r="AJ22" s="184">
        <v>30.39</v>
      </c>
      <c r="AK22" s="184">
        <v>33.712946000000002</v>
      </c>
      <c r="AL22" s="184">
        <v>24.270969999999998</v>
      </c>
      <c r="AM22" s="184">
        <v>0</v>
      </c>
      <c r="AN22" s="184" t="s">
        <v>115</v>
      </c>
      <c r="AO22" s="184" t="s">
        <v>110</v>
      </c>
      <c r="AP22" s="184" t="s">
        <v>316</v>
      </c>
      <c r="AQ22" s="184" t="s">
        <v>317</v>
      </c>
      <c r="AR22" s="184" t="s">
        <v>18</v>
      </c>
      <c r="AS22" s="184">
        <v>22.819603999999998</v>
      </c>
      <c r="AT22" s="184">
        <v>7.9362349999999999</v>
      </c>
      <c r="AU22" s="184">
        <v>4.8042870000000004</v>
      </c>
      <c r="AV22" s="184">
        <v>5.0442220000000004</v>
      </c>
      <c r="AW22" s="184">
        <v>4.4895290000000001</v>
      </c>
      <c r="AX22" s="184">
        <v>8.5763379999999998</v>
      </c>
      <c r="AY22" s="184">
        <v>3.3957999999999999</v>
      </c>
      <c r="AZ22" s="184">
        <v>1.92821</v>
      </c>
      <c r="BA22" s="184">
        <v>1.8263469999999999</v>
      </c>
      <c r="BB22" s="184">
        <v>1.5798700000000001</v>
      </c>
    </row>
    <row r="23" spans="1:54" s="26" customFormat="1">
      <c r="A23" s="55" t="s">
        <v>39</v>
      </c>
      <c r="B23" s="55" t="s">
        <v>207</v>
      </c>
      <c r="C23" s="112">
        <v>390730</v>
      </c>
      <c r="D23" s="184">
        <v>115.165566</v>
      </c>
      <c r="E23" s="184">
        <v>107.77313700000001</v>
      </c>
      <c r="F23" s="184">
        <v>107.26038699999999</v>
      </c>
      <c r="G23" s="184">
        <v>123.827044</v>
      </c>
      <c r="H23" s="184">
        <v>168.575762</v>
      </c>
      <c r="I23" s="184">
        <v>41.593769999999999</v>
      </c>
      <c r="J23" s="184">
        <v>44.329304</v>
      </c>
      <c r="K23" s="184">
        <v>41.955640000000002</v>
      </c>
      <c r="L23" s="184">
        <v>39.097634999999997</v>
      </c>
      <c r="M23" s="184">
        <v>56.384844000000001</v>
      </c>
      <c r="N23" s="184"/>
      <c r="O23" s="184" t="s">
        <v>38</v>
      </c>
      <c r="P23" s="184" t="s">
        <v>298</v>
      </c>
      <c r="Q23" s="184" t="s">
        <v>307</v>
      </c>
      <c r="R23" s="184" t="s">
        <v>110</v>
      </c>
      <c r="S23" s="184" t="s">
        <v>113</v>
      </c>
      <c r="T23" s="184">
        <v>73.643855000000002</v>
      </c>
      <c r="U23" s="184">
        <v>29.219123</v>
      </c>
      <c r="V23" s="184">
        <v>6.3479489999999998</v>
      </c>
      <c r="W23" s="184">
        <v>6.747179</v>
      </c>
      <c r="X23" s="184">
        <v>7.8603319999999997</v>
      </c>
      <c r="Y23" s="184">
        <v>22.449884999999998</v>
      </c>
      <c r="Z23" s="184">
        <v>12.718119</v>
      </c>
      <c r="AA23" s="184">
        <v>2.660596</v>
      </c>
      <c r="AB23" s="184">
        <v>2.628727</v>
      </c>
      <c r="AC23" s="184">
        <v>1.993323</v>
      </c>
      <c r="AD23" s="184">
        <v>18.459834000000001</v>
      </c>
      <c r="AE23" s="184">
        <v>19.874140000000001</v>
      </c>
      <c r="AF23" s="184">
        <v>28.028352999999999</v>
      </c>
      <c r="AG23" s="184">
        <v>34.982688000000003</v>
      </c>
      <c r="AH23" s="184">
        <v>25.926196999999998</v>
      </c>
      <c r="AI23" s="184">
        <v>5.4748260000000002</v>
      </c>
      <c r="AJ23" s="184">
        <v>6.4220379999999997</v>
      </c>
      <c r="AK23" s="184">
        <v>8.7110179999999993</v>
      </c>
      <c r="AL23" s="184">
        <v>10.377110999999999</v>
      </c>
      <c r="AM23" s="184">
        <v>7.9813510000000001</v>
      </c>
      <c r="AN23" s="184" t="s">
        <v>351</v>
      </c>
      <c r="AO23" s="184" t="s">
        <v>298</v>
      </c>
      <c r="AP23" s="184" t="s">
        <v>349</v>
      </c>
      <c r="AQ23" s="184" t="s">
        <v>350</v>
      </c>
      <c r="AR23" s="184" t="s">
        <v>38</v>
      </c>
      <c r="AS23" s="184">
        <v>4.7677189999999996</v>
      </c>
      <c r="AT23" s="184">
        <v>2.4533700000000001</v>
      </c>
      <c r="AU23" s="184">
        <v>2.3619829999999999</v>
      </c>
      <c r="AV23" s="184">
        <v>1.6657569999999999</v>
      </c>
      <c r="AW23" s="184">
        <v>1.5277289999999999</v>
      </c>
      <c r="AX23" s="184">
        <v>1.6397269999999999</v>
      </c>
      <c r="AY23" s="184">
        <v>0.82904</v>
      </c>
      <c r="AZ23" s="184">
        <v>0.74006400000000006</v>
      </c>
      <c r="BA23" s="184">
        <v>0.55840199999999995</v>
      </c>
      <c r="BB23" s="184">
        <v>0.49463000000000001</v>
      </c>
    </row>
    <row r="24" spans="1:54">
      <c r="C24" s="25"/>
      <c r="D24" s="25"/>
      <c r="E24" s="25"/>
      <c r="F24" s="25"/>
      <c r="G24" s="25"/>
      <c r="H24" s="25"/>
      <c r="I24" s="25"/>
      <c r="J24" s="25"/>
    </row>
    <row r="25" spans="1:54">
      <c r="C25" s="25"/>
      <c r="D25" s="25"/>
      <c r="E25" s="25"/>
      <c r="F25" s="25"/>
      <c r="G25" s="25"/>
      <c r="H25" s="25"/>
      <c r="I25" s="25"/>
      <c r="J25" s="25"/>
      <c r="AG25" s="26"/>
      <c r="AH25" s="26"/>
      <c r="AI25" s="26"/>
      <c r="AJ25" s="26"/>
    </row>
    <row r="26" spans="1:54">
      <c r="C26" s="25"/>
      <c r="D26" s="25"/>
      <c r="E26" s="25"/>
      <c r="F26" s="25"/>
      <c r="G26" s="25"/>
      <c r="H26" s="25"/>
      <c r="I26" s="25"/>
      <c r="J26" s="25"/>
    </row>
    <row r="27" spans="1:54">
      <c r="C27" s="25"/>
      <c r="D27" s="25"/>
      <c r="E27" s="25"/>
      <c r="F27" s="25"/>
      <c r="G27" s="25"/>
      <c r="H27" s="25"/>
      <c r="I27" s="25"/>
      <c r="J27" s="25"/>
    </row>
    <row r="28" spans="1:54">
      <c r="C28" s="25"/>
      <c r="D28" s="25"/>
      <c r="E28" s="25"/>
      <c r="F28" s="25"/>
      <c r="G28" s="25"/>
      <c r="H28" s="25"/>
      <c r="I28" s="25"/>
      <c r="J28" s="25"/>
    </row>
    <row r="29" spans="1:54">
      <c r="C29" s="25"/>
      <c r="D29" s="25"/>
      <c r="E29" s="25"/>
      <c r="F29" s="25"/>
      <c r="G29" s="25"/>
      <c r="H29" s="25"/>
      <c r="I29" s="25"/>
      <c r="J29" s="25"/>
    </row>
    <row r="30" spans="1:54">
      <c r="C30" s="25"/>
      <c r="D30" s="25"/>
      <c r="E30" s="25"/>
      <c r="F30" s="25"/>
      <c r="G30" s="25"/>
      <c r="H30" s="25"/>
      <c r="I30" s="25"/>
      <c r="J30" s="25"/>
    </row>
    <row r="31" spans="1:54">
      <c r="C31" s="25"/>
      <c r="D31" s="25"/>
      <c r="E31" s="25"/>
      <c r="F31" s="25"/>
      <c r="G31" s="25"/>
      <c r="H31" s="25"/>
      <c r="I31" s="25"/>
      <c r="J31" s="25"/>
    </row>
    <row r="32" spans="1:54">
      <c r="C32" s="25"/>
      <c r="D32" s="25"/>
      <c r="E32" s="25"/>
      <c r="F32" s="25"/>
      <c r="G32" s="25"/>
      <c r="H32" s="25"/>
      <c r="I32" s="25"/>
      <c r="J32" s="25"/>
    </row>
    <row r="33" spans="3:10">
      <c r="C33" s="25"/>
      <c r="D33" s="25"/>
      <c r="E33" s="25"/>
      <c r="F33" s="25"/>
      <c r="G33" s="25"/>
      <c r="H33" s="25"/>
      <c r="I33" s="25"/>
      <c r="J33" s="25"/>
    </row>
    <row r="34" spans="3:10">
      <c r="C34" s="25"/>
      <c r="D34" s="25"/>
      <c r="E34" s="25"/>
      <c r="F34" s="25"/>
      <c r="G34" s="25"/>
      <c r="H34" s="25"/>
      <c r="I34" s="25"/>
      <c r="J34" s="25"/>
    </row>
    <row r="35" spans="3:10">
      <c r="C35" s="25"/>
      <c r="D35" s="25"/>
      <c r="E35" s="25"/>
      <c r="F35" s="25"/>
      <c r="G35" s="25"/>
      <c r="H35" s="25"/>
      <c r="I35" s="25"/>
      <c r="J35" s="25"/>
    </row>
    <row r="36" spans="3:10">
      <c r="C36" s="25"/>
      <c r="D36" s="25"/>
      <c r="E36" s="25"/>
      <c r="F36" s="25"/>
      <c r="G36" s="25"/>
      <c r="H36" s="25"/>
      <c r="I36" s="25"/>
      <c r="J36" s="25"/>
    </row>
    <row r="37" spans="3:10">
      <c r="C37" s="25"/>
      <c r="D37" s="25"/>
      <c r="E37" s="25"/>
      <c r="F37" s="25"/>
      <c r="G37" s="25"/>
      <c r="H37" s="25"/>
      <c r="I37" s="25"/>
      <c r="J37" s="25"/>
    </row>
    <row r="38" spans="3:10">
      <c r="C38" s="25"/>
      <c r="D38" s="25"/>
      <c r="E38" s="25"/>
      <c r="F38" s="25"/>
      <c r="G38" s="25"/>
      <c r="H38" s="25"/>
      <c r="I38" s="25"/>
      <c r="J38" s="25"/>
    </row>
    <row r="39" spans="3:10">
      <c r="C39" s="25"/>
      <c r="D39" s="25"/>
      <c r="E39" s="25"/>
      <c r="F39" s="25"/>
      <c r="G39" s="25"/>
      <c r="H39" s="25"/>
      <c r="I39" s="25"/>
      <c r="J39" s="25"/>
    </row>
    <row r="40" spans="3:10">
      <c r="C40" s="25"/>
      <c r="D40" s="25"/>
      <c r="E40" s="25"/>
      <c r="F40" s="25"/>
      <c r="G40" s="25"/>
      <c r="H40" s="25"/>
      <c r="I40" s="25"/>
      <c r="J40" s="25"/>
    </row>
    <row r="41" spans="3:10">
      <c r="C41" s="25"/>
      <c r="D41" s="25"/>
      <c r="E41" s="25"/>
      <c r="F41" s="25"/>
      <c r="G41" s="25"/>
      <c r="H41" s="25"/>
      <c r="I41" s="25"/>
      <c r="J41" s="25"/>
    </row>
    <row r="42" spans="3:10">
      <c r="C42" s="25"/>
      <c r="D42" s="25"/>
      <c r="E42" s="25"/>
      <c r="F42" s="25"/>
      <c r="G42" s="25"/>
      <c r="H42" s="25"/>
      <c r="I42" s="25"/>
      <c r="J42" s="25"/>
    </row>
    <row r="43" spans="3:10">
      <c r="C43" s="25"/>
      <c r="D43" s="25"/>
      <c r="E43" s="25"/>
      <c r="F43" s="25"/>
      <c r="G43" s="25"/>
      <c r="H43" s="25"/>
      <c r="I43" s="25"/>
      <c r="J43" s="25"/>
    </row>
    <row r="44" spans="3:10">
      <c r="C44" s="25"/>
      <c r="D44" s="25"/>
      <c r="E44" s="25"/>
      <c r="F44" s="25"/>
      <c r="G44" s="25"/>
      <c r="H44" s="25"/>
      <c r="I44" s="25"/>
      <c r="J44" s="25"/>
    </row>
    <row r="45" spans="3:10">
      <c r="C45" s="25"/>
      <c r="D45" s="25"/>
      <c r="E45" s="25"/>
      <c r="F45" s="25"/>
      <c r="G45" s="25"/>
      <c r="H45" s="25"/>
      <c r="I45" s="25"/>
      <c r="J45" s="25"/>
    </row>
    <row r="46" spans="3:10">
      <c r="C46" s="25"/>
      <c r="D46" s="25"/>
      <c r="E46" s="25"/>
      <c r="F46" s="25"/>
      <c r="G46" s="25"/>
      <c r="H46" s="25"/>
      <c r="I46" s="25"/>
      <c r="J46" s="25"/>
    </row>
    <row r="47" spans="3:10">
      <c r="C47" s="25"/>
      <c r="D47" s="25"/>
      <c r="E47" s="25"/>
      <c r="F47" s="25"/>
      <c r="G47" s="25"/>
      <c r="H47" s="25"/>
      <c r="I47" s="25"/>
      <c r="J47" s="25"/>
    </row>
    <row r="48" spans="3:10">
      <c r="C48" s="25"/>
      <c r="D48" s="25"/>
      <c r="E48" s="25"/>
      <c r="F48" s="25"/>
      <c r="G48" s="25"/>
      <c r="H48" s="25"/>
      <c r="I48" s="25"/>
      <c r="J48" s="25"/>
    </row>
    <row r="49" spans="3:10">
      <c r="C49" s="25"/>
      <c r="D49" s="25"/>
      <c r="E49" s="25"/>
      <c r="F49" s="25"/>
      <c r="G49" s="25"/>
      <c r="H49" s="25"/>
      <c r="I49" s="25"/>
      <c r="J49" s="25"/>
    </row>
    <row r="50" spans="3:10">
      <c r="C50" s="25"/>
      <c r="D50" s="25"/>
      <c r="E50" s="25"/>
      <c r="F50" s="25"/>
      <c r="G50" s="25"/>
      <c r="H50" s="25"/>
      <c r="I50" s="25"/>
      <c r="J50" s="25"/>
    </row>
    <row r="51" spans="3:10">
      <c r="C51" s="25"/>
      <c r="D51" s="25"/>
      <c r="E51" s="25"/>
      <c r="F51" s="25"/>
      <c r="G51" s="25"/>
      <c r="H51" s="25"/>
      <c r="I51" s="25"/>
      <c r="J51" s="25"/>
    </row>
    <row r="52" spans="3:10">
      <c r="C52" s="25"/>
      <c r="D52" s="25"/>
      <c r="E52" s="25"/>
      <c r="F52" s="25"/>
      <c r="G52" s="25"/>
      <c r="H52" s="25"/>
      <c r="I52" s="25"/>
      <c r="J52" s="25"/>
    </row>
    <row r="53" spans="3:10">
      <c r="C53" s="25"/>
      <c r="D53" s="25"/>
      <c r="E53" s="25"/>
      <c r="F53" s="25"/>
      <c r="G53" s="25"/>
      <c r="H53" s="25"/>
      <c r="I53" s="25"/>
      <c r="J53" s="25"/>
    </row>
    <row r="54" spans="3:10">
      <c r="C54" s="25"/>
      <c r="D54" s="25"/>
      <c r="E54" s="25"/>
      <c r="F54" s="25"/>
      <c r="G54" s="25"/>
      <c r="H54" s="25"/>
      <c r="I54" s="25"/>
      <c r="J54" s="25"/>
    </row>
    <row r="55" spans="3:10">
      <c r="C55" s="25"/>
      <c r="D55" s="25"/>
      <c r="E55" s="25"/>
      <c r="F55" s="25"/>
      <c r="G55" s="25"/>
      <c r="H55" s="25"/>
      <c r="I55" s="25"/>
      <c r="J55" s="25"/>
    </row>
    <row r="56" spans="3:10">
      <c r="C56" s="25"/>
      <c r="D56" s="25"/>
      <c r="E56" s="25"/>
      <c r="F56" s="25"/>
      <c r="G56" s="25"/>
      <c r="H56" s="25"/>
      <c r="I56" s="25"/>
      <c r="J56" s="25"/>
    </row>
    <row r="57" spans="3:10">
      <c r="C57" s="25"/>
      <c r="D57" s="25"/>
      <c r="E57" s="25"/>
      <c r="F57" s="25"/>
      <c r="G57" s="25"/>
      <c r="H57" s="25"/>
      <c r="I57" s="25"/>
      <c r="J57" s="25"/>
    </row>
    <row r="58" spans="3:10">
      <c r="C58" s="25"/>
      <c r="D58" s="25"/>
      <c r="E58" s="25"/>
      <c r="F58" s="25"/>
      <c r="G58" s="25"/>
      <c r="H58" s="25"/>
      <c r="I58" s="25"/>
      <c r="J58" s="25"/>
    </row>
    <row r="59" spans="3:10">
      <c r="C59" s="25"/>
      <c r="D59" s="25"/>
      <c r="E59" s="25"/>
      <c r="F59" s="25"/>
      <c r="G59" s="25"/>
      <c r="H59" s="25"/>
      <c r="I59" s="25"/>
      <c r="J59" s="25"/>
    </row>
    <row r="60" spans="3:10">
      <c r="C60" s="25"/>
      <c r="D60" s="25"/>
      <c r="E60" s="25"/>
      <c r="F60" s="25"/>
      <c r="G60" s="25"/>
      <c r="H60" s="25"/>
      <c r="I60" s="25"/>
      <c r="J60" s="25"/>
    </row>
    <row r="61" spans="3:10">
      <c r="C61" s="25"/>
      <c r="D61" s="25"/>
      <c r="E61" s="25"/>
      <c r="F61" s="25"/>
      <c r="G61" s="25"/>
      <c r="H61" s="25"/>
      <c r="I61" s="25"/>
      <c r="J61" s="25"/>
    </row>
    <row r="62" spans="3:10">
      <c r="C62" s="25"/>
      <c r="D62" s="25"/>
      <c r="E62" s="25"/>
      <c r="F62" s="25"/>
      <c r="G62" s="25"/>
      <c r="H62" s="25"/>
      <c r="I62" s="25"/>
      <c r="J62" s="2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A62A-3015-49BA-B5D9-DB00327D9365}">
  <dimension ref="A1:AR144"/>
  <sheetViews>
    <sheetView workbookViewId="0">
      <selection activeCell="C20" sqref="C20"/>
    </sheetView>
  </sheetViews>
  <sheetFormatPr defaultColWidth="9.140625" defaultRowHeight="14.25"/>
  <cols>
    <col min="1" max="1" width="30.7109375" style="313" bestFit="1" customWidth="1"/>
    <col min="2" max="7" width="14.140625" style="313" bestFit="1" customWidth="1"/>
    <col min="8" max="8" width="13.5703125" style="313" bestFit="1" customWidth="1"/>
    <col min="9" max="9" width="11.7109375" style="313" bestFit="1" customWidth="1"/>
    <col min="10" max="19" width="10.7109375" style="313" customWidth="1"/>
    <col min="20" max="16384" width="9.140625" style="313"/>
  </cols>
  <sheetData>
    <row r="1" spans="1:44" ht="15" customHeight="1">
      <c r="A1" s="332" t="s">
        <v>15</v>
      </c>
      <c r="B1" s="512">
        <v>2018</v>
      </c>
      <c r="C1" s="512"/>
      <c r="D1" s="512">
        <v>2019</v>
      </c>
      <c r="E1" s="512"/>
      <c r="F1" s="512">
        <v>2020</v>
      </c>
      <c r="G1" s="512"/>
      <c r="H1" s="311"/>
      <c r="I1" s="311"/>
      <c r="J1" s="312"/>
      <c r="K1" s="312"/>
      <c r="L1" s="312"/>
      <c r="M1" s="312"/>
      <c r="N1" s="312"/>
      <c r="O1" s="312"/>
      <c r="P1" s="312"/>
      <c r="Q1" s="311"/>
      <c r="R1" s="311"/>
      <c r="U1" s="311"/>
      <c r="V1" s="311"/>
      <c r="Y1" s="311"/>
      <c r="Z1" s="311"/>
    </row>
    <row r="2" spans="1:44" ht="15" customHeight="1">
      <c r="A2" s="333" t="s">
        <v>394</v>
      </c>
      <c r="B2" s="334" t="s">
        <v>395</v>
      </c>
      <c r="C2" s="334" t="s">
        <v>396</v>
      </c>
      <c r="D2" s="334" t="s">
        <v>395</v>
      </c>
      <c r="E2" s="334" t="s">
        <v>396</v>
      </c>
      <c r="F2" s="334" t="s">
        <v>395</v>
      </c>
      <c r="G2" s="334" t="s">
        <v>396</v>
      </c>
      <c r="H2" s="314"/>
      <c r="I2" s="314"/>
      <c r="J2" s="312"/>
      <c r="K2" s="312"/>
      <c r="L2" s="312"/>
      <c r="M2" s="312"/>
      <c r="N2" s="312"/>
      <c r="O2" s="312"/>
      <c r="P2" s="312"/>
      <c r="Q2" s="314"/>
      <c r="R2" s="314"/>
      <c r="U2" s="314"/>
      <c r="V2" s="314"/>
      <c r="Y2" s="314"/>
      <c r="Z2" s="314"/>
    </row>
    <row r="3" spans="1:44" ht="23.25" customHeight="1">
      <c r="A3" s="335" t="s">
        <v>51</v>
      </c>
      <c r="B3" s="339">
        <v>885.253334</v>
      </c>
      <c r="C3" s="339">
        <v>290.57697000000002</v>
      </c>
      <c r="D3" s="339">
        <v>858.42870400000004</v>
      </c>
      <c r="E3" s="339">
        <v>321.19788</v>
      </c>
      <c r="F3" s="339">
        <v>847.25800400000003</v>
      </c>
      <c r="G3" s="339">
        <v>344.16719000000001</v>
      </c>
      <c r="H3" s="315"/>
      <c r="I3" s="315"/>
      <c r="J3" s="316"/>
      <c r="K3" s="316"/>
      <c r="L3" s="316"/>
      <c r="M3" s="316"/>
      <c r="N3" s="316"/>
      <c r="O3" s="316"/>
      <c r="P3" s="317"/>
      <c r="Q3" s="315"/>
      <c r="R3" s="315"/>
      <c r="T3" s="317"/>
      <c r="U3" s="315"/>
      <c r="V3" s="315"/>
      <c r="X3" s="317"/>
      <c r="Y3" s="315"/>
      <c r="Z3" s="315"/>
    </row>
    <row r="4" spans="1:44" ht="15" customHeight="1">
      <c r="A4" s="335" t="s">
        <v>38</v>
      </c>
      <c r="B4" s="339">
        <v>1181.374204</v>
      </c>
      <c r="C4" s="339">
        <v>284.343729</v>
      </c>
      <c r="D4" s="339">
        <v>1076.0338059999999</v>
      </c>
      <c r="E4" s="339">
        <v>270.02970199999999</v>
      </c>
      <c r="F4" s="339">
        <v>1001.007932</v>
      </c>
      <c r="G4" s="339">
        <v>269.51504299999999</v>
      </c>
      <c r="H4" s="315"/>
      <c r="I4" s="315"/>
      <c r="J4" s="318"/>
      <c r="K4" s="318"/>
      <c r="L4" s="318"/>
      <c r="M4" s="318"/>
      <c r="N4" s="318"/>
      <c r="O4" s="318"/>
      <c r="P4" s="317"/>
      <c r="Q4" s="315"/>
      <c r="R4" s="315"/>
      <c r="T4" s="317"/>
      <c r="U4" s="315"/>
      <c r="V4" s="315"/>
      <c r="X4" s="317"/>
      <c r="Y4" s="315"/>
      <c r="Z4" s="315"/>
      <c r="AD4" s="319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</row>
    <row r="5" spans="1:44" ht="15" customHeight="1">
      <c r="A5" s="335" t="s">
        <v>36</v>
      </c>
      <c r="B5" s="339">
        <v>690.66557699999998</v>
      </c>
      <c r="C5" s="339">
        <v>721.56409900000006</v>
      </c>
      <c r="D5" s="339">
        <v>742.66409899999996</v>
      </c>
      <c r="E5" s="339">
        <v>205.60795300000001</v>
      </c>
      <c r="F5" s="339">
        <v>688.61476600000003</v>
      </c>
      <c r="G5" s="339">
        <v>176.48987600000001</v>
      </c>
      <c r="H5" s="315"/>
      <c r="I5" s="315"/>
      <c r="J5" s="320"/>
      <c r="K5" s="320"/>
      <c r="L5" s="320"/>
      <c r="M5" s="320"/>
      <c r="N5" s="320"/>
      <c r="O5" s="320"/>
      <c r="P5" s="317"/>
      <c r="Q5" s="315"/>
      <c r="R5" s="315"/>
      <c r="T5" s="317"/>
      <c r="U5" s="315"/>
      <c r="V5" s="315"/>
      <c r="X5" s="317"/>
      <c r="Y5" s="315"/>
      <c r="Z5" s="315"/>
      <c r="AD5" s="317"/>
    </row>
    <row r="6" spans="1:44" ht="15" customHeight="1">
      <c r="A6" s="335" t="s">
        <v>110</v>
      </c>
      <c r="B6" s="339">
        <v>375.13588399999998</v>
      </c>
      <c r="C6" s="339">
        <v>132.32717</v>
      </c>
      <c r="D6" s="339">
        <v>351.09985499999999</v>
      </c>
      <c r="E6" s="339">
        <v>133.30612400000001</v>
      </c>
      <c r="F6" s="339">
        <v>349.62747899999999</v>
      </c>
      <c r="G6" s="339">
        <v>123.187758</v>
      </c>
      <c r="H6" s="315"/>
      <c r="I6" s="315"/>
      <c r="J6" s="318"/>
      <c r="K6" s="318"/>
      <c r="L6" s="318"/>
      <c r="M6" s="318"/>
      <c r="N6" s="318"/>
      <c r="O6" s="318"/>
      <c r="P6" s="317"/>
      <c r="Q6" s="315"/>
      <c r="R6" s="315"/>
      <c r="T6" s="317"/>
      <c r="U6" s="315"/>
      <c r="V6" s="315"/>
      <c r="X6" s="317"/>
      <c r="Y6" s="315"/>
      <c r="Z6" s="315"/>
      <c r="AD6" s="317"/>
    </row>
    <row r="7" spans="1:44" ht="15" customHeight="1">
      <c r="A7" s="335" t="s">
        <v>52</v>
      </c>
      <c r="B7" s="339">
        <v>186.25070700000001</v>
      </c>
      <c r="C7" s="339">
        <v>56.893945000000002</v>
      </c>
      <c r="D7" s="339">
        <v>175.98845299999999</v>
      </c>
      <c r="E7" s="339">
        <v>47.039887999999998</v>
      </c>
      <c r="F7" s="339">
        <v>176.36823200000001</v>
      </c>
      <c r="G7" s="339">
        <v>63.231856999999998</v>
      </c>
      <c r="H7" s="321"/>
      <c r="I7" s="321"/>
      <c r="J7" s="318"/>
      <c r="K7" s="318"/>
      <c r="L7" s="318"/>
      <c r="M7" s="318"/>
      <c r="N7" s="318"/>
      <c r="O7" s="318"/>
      <c r="P7" s="317"/>
      <c r="Q7" s="315"/>
      <c r="R7" s="315"/>
      <c r="T7" s="317"/>
      <c r="U7" s="315"/>
      <c r="V7" s="315"/>
      <c r="X7" s="317"/>
      <c r="Y7" s="315"/>
      <c r="Z7" s="315"/>
      <c r="AD7" s="317"/>
    </row>
    <row r="8" spans="1:44" ht="15" customHeight="1">
      <c r="A8" s="335" t="s">
        <v>307</v>
      </c>
      <c r="B8" s="339">
        <v>161.05380299999999</v>
      </c>
      <c r="C8" s="339">
        <v>54.605525</v>
      </c>
      <c r="D8" s="339">
        <v>143.80700200000001</v>
      </c>
      <c r="E8" s="339">
        <v>56.501854000000002</v>
      </c>
      <c r="F8" s="339">
        <v>132.879852</v>
      </c>
      <c r="G8" s="339">
        <v>56.660721000000002</v>
      </c>
      <c r="H8" s="321"/>
      <c r="I8" s="321"/>
      <c r="J8" s="318"/>
      <c r="K8" s="318"/>
      <c r="L8" s="318"/>
      <c r="M8" s="318"/>
      <c r="N8" s="318"/>
      <c r="O8" s="318"/>
      <c r="P8" s="317"/>
      <c r="Q8" s="315"/>
      <c r="R8" s="315"/>
      <c r="T8" s="317"/>
      <c r="U8" s="315"/>
      <c r="V8" s="315"/>
      <c r="X8" s="317"/>
      <c r="Y8" s="315"/>
      <c r="Z8" s="315"/>
      <c r="AD8" s="317"/>
    </row>
    <row r="9" spans="1:44" ht="15" customHeight="1">
      <c r="A9" s="335" t="s">
        <v>35</v>
      </c>
      <c r="B9" s="339">
        <v>181.13801699999999</v>
      </c>
      <c r="C9" s="339">
        <v>57.763840000000002</v>
      </c>
      <c r="D9" s="339">
        <v>139.270623</v>
      </c>
      <c r="E9" s="339">
        <v>48.129494000000001</v>
      </c>
      <c r="F9" s="339">
        <v>130.64330699999999</v>
      </c>
      <c r="G9" s="339">
        <v>47.177957999999997</v>
      </c>
      <c r="H9" s="321"/>
      <c r="I9" s="321"/>
      <c r="P9" s="317"/>
      <c r="Q9" s="315"/>
      <c r="R9" s="315"/>
      <c r="T9" s="317"/>
      <c r="U9" s="315"/>
      <c r="V9" s="315"/>
      <c r="X9" s="317"/>
      <c r="Y9" s="315"/>
      <c r="Z9" s="315"/>
      <c r="AD9" s="317"/>
    </row>
    <row r="10" spans="1:44" ht="15" customHeight="1">
      <c r="A10" s="335" t="s">
        <v>113</v>
      </c>
      <c r="B10" s="339">
        <v>345.418342</v>
      </c>
      <c r="C10" s="339">
        <v>63.205182999999998</v>
      </c>
      <c r="D10" s="339">
        <v>297.94667500000003</v>
      </c>
      <c r="E10" s="339">
        <v>55.960219000000002</v>
      </c>
      <c r="F10" s="339">
        <v>222.12963999999999</v>
      </c>
      <c r="G10" s="339">
        <v>44.077855</v>
      </c>
      <c r="H10" s="321"/>
      <c r="I10" s="321"/>
      <c r="J10" s="322"/>
      <c r="K10" s="322"/>
      <c r="L10" s="322"/>
      <c r="M10" s="322"/>
      <c r="N10" s="322"/>
      <c r="O10" s="322"/>
      <c r="P10" s="317"/>
      <c r="Q10" s="323"/>
      <c r="R10" s="321"/>
      <c r="T10" s="317"/>
      <c r="U10" s="315"/>
      <c r="V10" s="315"/>
      <c r="X10" s="317"/>
      <c r="Y10" s="315"/>
      <c r="Z10" s="315"/>
      <c r="AD10" s="317"/>
    </row>
    <row r="11" spans="1:44" ht="15" customHeight="1">
      <c r="A11" s="335" t="s">
        <v>43</v>
      </c>
      <c r="B11" s="339">
        <v>500.17993300000001</v>
      </c>
      <c r="C11" s="339">
        <v>49.396763999999997</v>
      </c>
      <c r="D11" s="339">
        <v>480.59893799999998</v>
      </c>
      <c r="E11" s="339">
        <v>44.463265999999997</v>
      </c>
      <c r="F11" s="339">
        <v>497.10190999999998</v>
      </c>
      <c r="G11" s="339">
        <v>41.374850000000002</v>
      </c>
      <c r="H11" s="321"/>
      <c r="I11" s="321"/>
      <c r="J11" s="318"/>
      <c r="K11" s="318"/>
      <c r="L11" s="318"/>
      <c r="M11" s="318"/>
      <c r="N11" s="318"/>
      <c r="O11" s="318"/>
      <c r="P11" s="317"/>
      <c r="Q11" s="323"/>
      <c r="R11" s="321"/>
      <c r="T11" s="317"/>
      <c r="U11" s="315"/>
      <c r="V11" s="315"/>
      <c r="X11" s="317"/>
      <c r="Y11" s="315"/>
      <c r="Z11" s="315"/>
      <c r="AD11" s="317"/>
    </row>
    <row r="12" spans="1:44" ht="15" customHeight="1">
      <c r="A12" s="335" t="s">
        <v>108</v>
      </c>
      <c r="B12" s="339">
        <v>197.218816</v>
      </c>
      <c r="C12" s="339">
        <v>26.964625999999999</v>
      </c>
      <c r="D12" s="339">
        <v>168.048203</v>
      </c>
      <c r="E12" s="339">
        <v>19.995550000000001</v>
      </c>
      <c r="F12" s="339">
        <v>170.28458699999999</v>
      </c>
      <c r="G12" s="339">
        <v>37.610737999999998</v>
      </c>
      <c r="H12" s="321"/>
      <c r="I12" s="321"/>
      <c r="J12" s="318"/>
      <c r="K12" s="318"/>
      <c r="L12" s="318"/>
      <c r="M12" s="318"/>
      <c r="N12" s="318"/>
      <c r="O12" s="318"/>
      <c r="P12" s="317"/>
      <c r="Q12" s="323"/>
      <c r="R12" s="321"/>
      <c r="T12" s="317"/>
      <c r="U12" s="315"/>
      <c r="V12" s="315"/>
      <c r="X12" s="317"/>
      <c r="Y12" s="315"/>
      <c r="Z12" s="315"/>
      <c r="AD12" s="317"/>
    </row>
    <row r="13" spans="1:44" ht="12.75" customHeight="1">
      <c r="A13" s="335" t="s">
        <v>403</v>
      </c>
      <c r="B13" s="336">
        <f>B14-SUM(B3:B12)</f>
        <v>1697.1265550000007</v>
      </c>
      <c r="C13" s="336">
        <f t="shared" ref="C13" si="0">C14-SUM(C3:C12)</f>
        <v>56.898715999999922</v>
      </c>
      <c r="D13" s="336">
        <f t="shared" ref="D13" si="1">D14-SUM(D3:D12)</f>
        <v>1802.9288299999998</v>
      </c>
      <c r="E13" s="336">
        <f t="shared" ref="E13" si="2">E14-SUM(E3:E12)</f>
        <v>520.30868899999996</v>
      </c>
      <c r="F13" s="336">
        <f t="shared" ref="F13" si="3">F14-SUM(F3:F12)</f>
        <v>1605.9293619999999</v>
      </c>
      <c r="G13" s="336">
        <f t="shared" ref="G13" si="4">G14-SUM(G3:G12)</f>
        <v>461.84737299999983</v>
      </c>
      <c r="H13" s="321"/>
      <c r="I13" s="321"/>
      <c r="J13" s="320"/>
      <c r="K13" s="320"/>
      <c r="L13" s="320"/>
      <c r="M13" s="320"/>
      <c r="N13" s="320"/>
      <c r="O13" s="320"/>
      <c r="P13" s="317"/>
      <c r="Q13" s="323"/>
      <c r="R13" s="321"/>
      <c r="T13" s="317"/>
      <c r="U13" s="315"/>
      <c r="V13" s="315"/>
      <c r="X13" s="317"/>
      <c r="Y13" s="315"/>
      <c r="Z13" s="315"/>
      <c r="AD13" s="317"/>
    </row>
    <row r="14" spans="1:44">
      <c r="A14" s="335" t="s">
        <v>397</v>
      </c>
      <c r="B14" s="339">
        <v>6400.8151719999996</v>
      </c>
      <c r="C14" s="339">
        <v>1794.540567</v>
      </c>
      <c r="D14" s="339">
        <v>6236.8151879999996</v>
      </c>
      <c r="E14" s="339">
        <v>1722.5406190000001</v>
      </c>
      <c r="F14" s="339">
        <v>5821.8450709999997</v>
      </c>
      <c r="G14" s="339">
        <v>1665.3412189999999</v>
      </c>
      <c r="H14" s="321"/>
      <c r="I14" s="321"/>
      <c r="J14" s="318"/>
      <c r="K14" s="318"/>
      <c r="L14" s="318"/>
      <c r="M14" s="318"/>
      <c r="N14" s="318"/>
      <c r="O14" s="318"/>
      <c r="P14" s="317"/>
      <c r="Q14" s="323"/>
      <c r="R14" s="321"/>
      <c r="T14" s="317"/>
      <c r="U14" s="315"/>
      <c r="V14" s="315"/>
      <c r="X14" s="317"/>
      <c r="Y14" s="315"/>
      <c r="Z14" s="315"/>
      <c r="AD14" s="317"/>
    </row>
    <row r="15" spans="1:44">
      <c r="A15" s="317"/>
      <c r="B15" s="324"/>
      <c r="C15" s="317"/>
      <c r="D15" s="321"/>
      <c r="E15" s="321"/>
      <c r="F15" s="318"/>
      <c r="G15" s="317"/>
      <c r="H15" s="321"/>
      <c r="I15" s="321"/>
      <c r="J15" s="324"/>
      <c r="K15" s="324"/>
      <c r="L15" s="324"/>
      <c r="M15" s="324"/>
      <c r="N15" s="324"/>
      <c r="O15" s="324"/>
      <c r="P15" s="317"/>
      <c r="Q15" s="323"/>
      <c r="R15" s="321"/>
      <c r="T15" s="317"/>
      <c r="U15" s="315"/>
      <c r="V15" s="315"/>
      <c r="X15" s="317"/>
      <c r="Y15" s="315"/>
      <c r="Z15" s="315"/>
      <c r="AD15" s="317"/>
    </row>
    <row r="16" spans="1:44">
      <c r="A16" s="332" t="s">
        <v>15</v>
      </c>
      <c r="B16" s="512">
        <v>2018</v>
      </c>
      <c r="C16" s="512"/>
      <c r="D16" s="512">
        <v>2019</v>
      </c>
      <c r="E16" s="512"/>
      <c r="F16" s="512">
        <v>2020</v>
      </c>
      <c r="G16" s="512"/>
      <c r="H16" s="321"/>
      <c r="I16" s="321"/>
      <c r="J16" s="318"/>
      <c r="K16" s="318"/>
      <c r="L16" s="318"/>
      <c r="M16" s="318"/>
      <c r="N16" s="318"/>
      <c r="O16" s="318"/>
      <c r="P16" s="317"/>
      <c r="Q16" s="323"/>
      <c r="R16" s="321"/>
      <c r="T16" s="317"/>
      <c r="U16" s="315"/>
      <c r="V16" s="315"/>
      <c r="X16" s="317"/>
      <c r="Y16" s="315"/>
      <c r="Z16" s="315"/>
    </row>
    <row r="17" spans="1:26">
      <c r="A17" s="333" t="s">
        <v>398</v>
      </c>
      <c r="B17" s="334" t="s">
        <v>395</v>
      </c>
      <c r="C17" s="334" t="s">
        <v>396</v>
      </c>
      <c r="D17" s="334" t="s">
        <v>395</v>
      </c>
      <c r="E17" s="334" t="s">
        <v>396</v>
      </c>
      <c r="F17" s="334" t="s">
        <v>395</v>
      </c>
      <c r="G17" s="334" t="s">
        <v>396</v>
      </c>
      <c r="H17" s="321"/>
      <c r="I17" s="321"/>
      <c r="P17" s="317"/>
      <c r="Q17" s="323"/>
      <c r="R17" s="321"/>
      <c r="T17" s="317"/>
      <c r="U17" s="315"/>
      <c r="V17" s="315"/>
      <c r="X17" s="317"/>
      <c r="Y17" s="315"/>
      <c r="Z17" s="315"/>
    </row>
    <row r="18" spans="1:26">
      <c r="A18" s="337" t="s">
        <v>35</v>
      </c>
      <c r="B18" s="339">
        <v>989.62402799999995</v>
      </c>
      <c r="C18" s="339">
        <v>269.58244100000002</v>
      </c>
      <c r="D18" s="339">
        <v>995.15398700000003</v>
      </c>
      <c r="E18" s="339">
        <v>288.76758799999999</v>
      </c>
      <c r="F18" s="339">
        <v>1255.0933439999999</v>
      </c>
      <c r="G18" s="339">
        <v>404.80507999999998</v>
      </c>
      <c r="H18" s="321"/>
      <c r="I18" s="321"/>
      <c r="P18" s="317"/>
      <c r="Q18" s="323"/>
      <c r="R18" s="321"/>
      <c r="T18" s="317"/>
      <c r="U18" s="321"/>
      <c r="V18" s="315"/>
      <c r="X18" s="317"/>
      <c r="Y18" s="321"/>
      <c r="Z18" s="315"/>
    </row>
    <row r="19" spans="1:26">
      <c r="A19" s="337" t="s">
        <v>38</v>
      </c>
      <c r="B19" s="339">
        <v>669.94356100000005</v>
      </c>
      <c r="C19" s="339">
        <v>170.400136</v>
      </c>
      <c r="D19" s="339">
        <v>571.41319499999997</v>
      </c>
      <c r="E19" s="339">
        <v>155.66285999999999</v>
      </c>
      <c r="F19" s="339">
        <v>490.94453499999997</v>
      </c>
      <c r="G19" s="339">
        <v>141.72698199999999</v>
      </c>
      <c r="H19" s="321"/>
      <c r="I19" s="321"/>
      <c r="P19" s="317"/>
      <c r="Q19" s="323"/>
      <c r="R19" s="321"/>
      <c r="T19" s="317"/>
      <c r="U19" s="321"/>
      <c r="V19" s="315"/>
      <c r="X19" s="317"/>
      <c r="Y19" s="321"/>
      <c r="Z19" s="315"/>
    </row>
    <row r="20" spans="1:26">
      <c r="A20" s="337" t="s">
        <v>36</v>
      </c>
      <c r="B20" s="339">
        <v>481.97331400000002</v>
      </c>
      <c r="C20" s="339">
        <v>115.468416</v>
      </c>
      <c r="D20" s="339">
        <v>451.15883700000001</v>
      </c>
      <c r="E20" s="339">
        <v>108.615887</v>
      </c>
      <c r="F20" s="339">
        <v>351.99162100000001</v>
      </c>
      <c r="G20" s="339">
        <v>88.549665000000005</v>
      </c>
      <c r="H20" s="321"/>
      <c r="I20" s="321"/>
      <c r="P20" s="317"/>
      <c r="Q20" s="323"/>
      <c r="R20" s="321"/>
      <c r="T20" s="317"/>
      <c r="U20" s="321"/>
      <c r="V20" s="315"/>
      <c r="X20" s="317"/>
      <c r="Y20" s="321"/>
      <c r="Z20" s="321"/>
    </row>
    <row r="21" spans="1:26">
      <c r="A21" s="337" t="s">
        <v>44</v>
      </c>
      <c r="B21" s="339">
        <v>218.03466399999999</v>
      </c>
      <c r="C21" s="339">
        <v>65.893585000000002</v>
      </c>
      <c r="D21" s="339">
        <v>190.59526600000001</v>
      </c>
      <c r="E21" s="339">
        <v>64.017928999999995</v>
      </c>
      <c r="F21" s="339">
        <v>164.31172900000001</v>
      </c>
      <c r="G21" s="339">
        <v>58.158008000000002</v>
      </c>
      <c r="H21" s="321"/>
      <c r="I21" s="325"/>
      <c r="P21" s="317"/>
      <c r="Q21" s="323"/>
      <c r="R21" s="321"/>
      <c r="T21" s="317"/>
      <c r="U21" s="321"/>
      <c r="V21" s="315"/>
      <c r="X21" s="317"/>
      <c r="Y21" s="321"/>
      <c r="Z21" s="321"/>
    </row>
    <row r="22" spans="1:26">
      <c r="A22" s="337" t="s">
        <v>207</v>
      </c>
      <c r="B22" s="339">
        <v>167.47518600000001</v>
      </c>
      <c r="C22" s="339">
        <v>51.434949000000003</v>
      </c>
      <c r="D22" s="339">
        <v>168.575762</v>
      </c>
      <c r="E22" s="339">
        <v>56.384861000000001</v>
      </c>
      <c r="F22" s="339">
        <v>154.099143</v>
      </c>
      <c r="G22" s="339">
        <v>52.957045999999998</v>
      </c>
      <c r="H22" s="321"/>
      <c r="I22" s="321"/>
      <c r="P22" s="317"/>
      <c r="Q22" s="323"/>
      <c r="R22" s="321"/>
      <c r="T22" s="317"/>
      <c r="U22" s="321"/>
      <c r="V22" s="315"/>
      <c r="X22" s="317"/>
      <c r="Y22" s="321"/>
      <c r="Z22" s="321"/>
    </row>
    <row r="23" spans="1:26">
      <c r="A23" s="337" t="s">
        <v>55</v>
      </c>
      <c r="B23" s="339">
        <v>166.73031</v>
      </c>
      <c r="C23" s="339">
        <v>42.495027</v>
      </c>
      <c r="D23" s="339">
        <v>163.21915100000001</v>
      </c>
      <c r="E23" s="339">
        <v>39.062427</v>
      </c>
      <c r="F23" s="339">
        <v>121.864008</v>
      </c>
      <c r="G23" s="339">
        <v>51.124209999999998</v>
      </c>
      <c r="H23" s="321"/>
      <c r="I23" s="321"/>
      <c r="P23" s="317"/>
      <c r="Q23" s="323"/>
      <c r="R23" s="321"/>
      <c r="T23" s="317"/>
      <c r="U23" s="321"/>
      <c r="V23" s="321"/>
      <c r="X23" s="317"/>
      <c r="Y23" s="321"/>
      <c r="Z23" s="321"/>
    </row>
    <row r="24" spans="1:26">
      <c r="A24" s="337" t="s">
        <v>110</v>
      </c>
      <c r="B24" s="339">
        <v>148.83355800000001</v>
      </c>
      <c r="C24" s="339">
        <v>47.57978</v>
      </c>
      <c r="D24" s="339">
        <v>134.653108</v>
      </c>
      <c r="E24" s="339">
        <v>42.395972</v>
      </c>
      <c r="F24" s="339">
        <v>159.42828499999999</v>
      </c>
      <c r="G24" s="339">
        <v>47.067974</v>
      </c>
      <c r="H24" s="321"/>
      <c r="I24" s="321"/>
      <c r="P24" s="317"/>
      <c r="Q24" s="323"/>
      <c r="R24" s="321"/>
      <c r="T24" s="317"/>
      <c r="U24" s="321"/>
      <c r="V24" s="321"/>
      <c r="X24" s="317"/>
      <c r="Y24" s="321"/>
      <c r="Z24" s="321"/>
    </row>
    <row r="25" spans="1:26" ht="14.25" customHeight="1">
      <c r="A25" s="337" t="s">
        <v>111</v>
      </c>
      <c r="B25" s="339">
        <v>230.19097099999999</v>
      </c>
      <c r="C25" s="339">
        <v>54.047378000000002</v>
      </c>
      <c r="D25" s="339">
        <v>214.335588</v>
      </c>
      <c r="E25" s="339">
        <v>55.561323999999999</v>
      </c>
      <c r="F25" s="339">
        <v>155.62296599999999</v>
      </c>
      <c r="G25" s="339">
        <v>46.253203999999997</v>
      </c>
      <c r="H25" s="321"/>
      <c r="I25" s="321"/>
      <c r="P25" s="317"/>
      <c r="Q25" s="323"/>
      <c r="R25" s="321"/>
      <c r="T25" s="317"/>
      <c r="U25" s="321"/>
      <c r="V25" s="321"/>
      <c r="X25" s="317"/>
      <c r="Y25" s="321"/>
      <c r="Z25" s="321"/>
    </row>
    <row r="26" spans="1:26">
      <c r="A26" s="337" t="s">
        <v>43</v>
      </c>
      <c r="B26" s="339">
        <v>190.69900699999999</v>
      </c>
      <c r="C26" s="339">
        <v>52.311188999999999</v>
      </c>
      <c r="D26" s="339">
        <v>169.284921</v>
      </c>
      <c r="E26" s="339">
        <v>50.049596000000001</v>
      </c>
      <c r="F26" s="339">
        <v>149.183786</v>
      </c>
      <c r="G26" s="339">
        <v>44.347845</v>
      </c>
      <c r="H26" s="321"/>
      <c r="I26" s="321"/>
      <c r="P26" s="317"/>
      <c r="Q26" s="323"/>
      <c r="R26" s="321"/>
      <c r="T26" s="317"/>
      <c r="U26" s="321"/>
      <c r="V26" s="321"/>
      <c r="X26" s="317"/>
      <c r="Y26" s="321"/>
      <c r="Z26" s="321"/>
    </row>
    <row r="27" spans="1:26">
      <c r="A27" s="337" t="s">
        <v>33</v>
      </c>
      <c r="B27" s="339">
        <v>157.90992700000001</v>
      </c>
      <c r="C27" s="339">
        <v>47.268189</v>
      </c>
      <c r="D27" s="339">
        <v>170.82186100000001</v>
      </c>
      <c r="E27" s="339">
        <v>55.191453000000003</v>
      </c>
      <c r="F27" s="339">
        <v>132.668916</v>
      </c>
      <c r="G27" s="339">
        <v>44.200080999999997</v>
      </c>
      <c r="H27" s="321"/>
      <c r="I27" s="321"/>
      <c r="P27" s="317"/>
      <c r="Q27" s="323"/>
      <c r="R27" s="321"/>
      <c r="T27" s="317"/>
      <c r="U27" s="321"/>
      <c r="V27" s="321"/>
      <c r="X27" s="317"/>
      <c r="Y27" s="321"/>
      <c r="Z27" s="321"/>
    </row>
    <row r="28" spans="1:26" ht="14.25" customHeight="1">
      <c r="A28" s="337" t="s">
        <v>402</v>
      </c>
      <c r="B28" s="336">
        <f>B29-SUM(B18:B27)</f>
        <v>3239.4618910000004</v>
      </c>
      <c r="C28" s="336">
        <f t="shared" ref="C28:G28" si="5">C29-SUM(C18:C27)</f>
        <v>687.58691799999986</v>
      </c>
      <c r="D28" s="336">
        <f t="shared" si="5"/>
        <v>2964.746920000001</v>
      </c>
      <c r="E28" s="336">
        <f t="shared" si="5"/>
        <v>707.62466599999993</v>
      </c>
      <c r="F28" s="336">
        <f t="shared" si="5"/>
        <v>2271.6464069999997</v>
      </c>
      <c r="G28" s="336">
        <f t="shared" si="5"/>
        <v>529.48805200000015</v>
      </c>
      <c r="H28" s="321"/>
      <c r="I28" s="321"/>
      <c r="P28" s="317"/>
      <c r="Q28" s="323"/>
      <c r="R28" s="321"/>
      <c r="T28" s="317"/>
      <c r="U28" s="321"/>
      <c r="V28" s="321"/>
      <c r="X28" s="317"/>
      <c r="Y28" s="321"/>
      <c r="Z28" s="321"/>
    </row>
    <row r="29" spans="1:26">
      <c r="A29" s="338" t="s">
        <v>397</v>
      </c>
      <c r="B29" s="339">
        <v>6660.8764170000004</v>
      </c>
      <c r="C29" s="339">
        <v>1604.068008</v>
      </c>
      <c r="D29" s="339">
        <v>6193.9585960000004</v>
      </c>
      <c r="E29" s="339">
        <v>1623.3345629999999</v>
      </c>
      <c r="F29" s="339">
        <v>5406.8547399999998</v>
      </c>
      <c r="G29" s="339">
        <v>1508.6781470000001</v>
      </c>
      <c r="H29" s="321"/>
      <c r="I29" s="317"/>
      <c r="J29" s="323"/>
      <c r="K29" s="321"/>
      <c r="M29" s="317"/>
      <c r="N29" s="321"/>
      <c r="O29" s="321"/>
      <c r="Q29" s="317"/>
      <c r="R29" s="321"/>
      <c r="S29" s="321"/>
    </row>
    <row r="30" spans="1:26" ht="15" customHeight="1">
      <c r="A30" s="511" t="s">
        <v>399</v>
      </c>
      <c r="B30" s="511"/>
      <c r="C30" s="321"/>
      <c r="E30" s="317"/>
      <c r="F30" s="321"/>
      <c r="G30" s="321"/>
      <c r="H30" s="321"/>
      <c r="I30" s="317"/>
      <c r="J30" s="323"/>
      <c r="K30" s="321"/>
      <c r="M30" s="317"/>
      <c r="N30" s="321"/>
      <c r="O30" s="321"/>
      <c r="Q30" s="317"/>
      <c r="R30" s="321"/>
      <c r="S30" s="321"/>
    </row>
    <row r="31" spans="1:26">
      <c r="A31" s="330" t="s">
        <v>400</v>
      </c>
      <c r="B31" s="326"/>
      <c r="C31" s="321"/>
      <c r="E31" s="317"/>
      <c r="F31" s="321"/>
      <c r="G31" s="321"/>
      <c r="H31" s="321"/>
      <c r="I31" s="317"/>
      <c r="J31" s="323"/>
      <c r="K31" s="321"/>
      <c r="M31" s="317"/>
      <c r="N31" s="321"/>
      <c r="O31" s="321"/>
      <c r="Q31" s="317"/>
      <c r="R31" s="321"/>
      <c r="S31" s="321"/>
    </row>
    <row r="32" spans="1:26" ht="21.75" customHeight="1">
      <c r="A32" s="330" t="s">
        <v>401</v>
      </c>
      <c r="B32" s="326"/>
      <c r="C32" s="321"/>
      <c r="E32" s="317"/>
      <c r="F32" s="321"/>
      <c r="G32" s="321"/>
      <c r="I32" s="317"/>
      <c r="J32" s="323"/>
      <c r="K32" s="321"/>
      <c r="M32" s="317"/>
      <c r="N32" s="321"/>
      <c r="O32" s="321"/>
      <c r="Q32" s="317"/>
      <c r="R32" s="321"/>
      <c r="S32" s="321"/>
    </row>
    <row r="33" spans="1:19">
      <c r="A33" s="331"/>
      <c r="B33" s="321"/>
      <c r="C33" s="321"/>
      <c r="E33" s="317"/>
      <c r="F33" s="321"/>
      <c r="G33" s="321"/>
      <c r="I33" s="317"/>
      <c r="J33" s="323"/>
      <c r="K33" s="321"/>
      <c r="M33" s="317"/>
      <c r="N33" s="321"/>
      <c r="O33" s="321"/>
      <c r="Q33" s="317"/>
      <c r="R33" s="321"/>
      <c r="S33" s="321"/>
    </row>
    <row r="34" spans="1:19">
      <c r="A34" s="331"/>
      <c r="B34" s="321"/>
      <c r="C34" s="321"/>
      <c r="E34" s="317"/>
      <c r="F34" s="321"/>
      <c r="G34" s="321"/>
      <c r="I34" s="317"/>
      <c r="J34" s="323"/>
      <c r="K34" s="321"/>
      <c r="M34" s="317"/>
      <c r="N34" s="321"/>
      <c r="O34" s="321"/>
      <c r="Q34" s="317"/>
      <c r="R34" s="321"/>
      <c r="S34" s="321"/>
    </row>
    <row r="35" spans="1:19" ht="25.5" customHeight="1">
      <c r="B35" s="321"/>
      <c r="C35" s="321"/>
      <c r="E35" s="317"/>
      <c r="F35" s="321"/>
      <c r="G35" s="321"/>
      <c r="I35" s="317"/>
      <c r="J35" s="323"/>
      <c r="K35" s="321"/>
      <c r="M35" s="317"/>
      <c r="N35" s="321"/>
      <c r="O35" s="321"/>
      <c r="Q35" s="317"/>
      <c r="R35" s="321"/>
      <c r="S35" s="321"/>
    </row>
    <row r="36" spans="1:19" ht="51" customHeight="1">
      <c r="B36" s="321"/>
      <c r="C36" s="321"/>
      <c r="E36" s="317"/>
      <c r="F36" s="321"/>
      <c r="G36" s="321"/>
      <c r="I36" s="317"/>
      <c r="J36" s="323"/>
      <c r="K36" s="321"/>
      <c r="M36" s="317"/>
      <c r="N36" s="321"/>
      <c r="O36" s="321"/>
      <c r="Q36" s="317"/>
      <c r="R36" s="321"/>
      <c r="S36" s="321"/>
    </row>
    <row r="37" spans="1:19">
      <c r="A37" s="317"/>
      <c r="B37" s="321"/>
      <c r="C37" s="321"/>
      <c r="E37" s="317"/>
      <c r="F37" s="321"/>
      <c r="G37" s="321"/>
      <c r="I37" s="317"/>
      <c r="J37" s="323"/>
      <c r="K37" s="321"/>
      <c r="M37" s="317"/>
      <c r="N37" s="321"/>
      <c r="O37" s="321"/>
      <c r="Q37" s="317"/>
      <c r="R37" s="321"/>
      <c r="S37" s="321"/>
    </row>
    <row r="38" spans="1:19">
      <c r="A38" s="317"/>
      <c r="B38" s="321"/>
      <c r="C38" s="321"/>
      <c r="E38" s="317"/>
      <c r="F38" s="321"/>
      <c r="G38" s="321"/>
      <c r="I38" s="317"/>
      <c r="J38" s="323"/>
      <c r="K38" s="321"/>
      <c r="M38" s="317"/>
      <c r="N38" s="321"/>
      <c r="O38" s="321"/>
      <c r="Q38" s="317"/>
      <c r="R38" s="321"/>
      <c r="S38" s="321"/>
    </row>
    <row r="39" spans="1:19">
      <c r="A39" s="317"/>
      <c r="B39" s="321"/>
      <c r="C39" s="321"/>
      <c r="E39" s="317"/>
      <c r="F39" s="321"/>
      <c r="G39" s="321"/>
      <c r="I39" s="317"/>
      <c r="J39" s="323"/>
      <c r="K39" s="321"/>
      <c r="M39" s="317"/>
      <c r="N39" s="321"/>
      <c r="O39" s="321"/>
      <c r="Q39" s="317"/>
      <c r="R39" s="321"/>
      <c r="S39" s="321"/>
    </row>
    <row r="40" spans="1:19">
      <c r="A40" s="317"/>
      <c r="B40" s="321"/>
      <c r="C40" s="321"/>
      <c r="E40" s="317"/>
      <c r="F40" s="321"/>
      <c r="G40" s="321"/>
      <c r="I40" s="317"/>
      <c r="J40" s="323"/>
      <c r="K40" s="321"/>
      <c r="M40" s="317"/>
      <c r="N40" s="321"/>
      <c r="O40" s="321"/>
      <c r="Q40" s="317"/>
      <c r="R40" s="321"/>
      <c r="S40" s="321"/>
    </row>
    <row r="41" spans="1:19">
      <c r="A41" s="317"/>
      <c r="B41" s="321"/>
      <c r="C41" s="321"/>
      <c r="E41" s="317"/>
      <c r="F41" s="321"/>
      <c r="G41" s="321"/>
      <c r="I41" s="317"/>
      <c r="J41" s="323"/>
      <c r="K41" s="321"/>
      <c r="M41" s="317"/>
      <c r="N41" s="321"/>
      <c r="O41" s="321"/>
      <c r="Q41" s="317"/>
      <c r="R41" s="321"/>
      <c r="S41" s="321"/>
    </row>
    <row r="42" spans="1:19">
      <c r="A42" s="317"/>
      <c r="B42" s="321"/>
      <c r="C42" s="321"/>
      <c r="E42" s="317"/>
      <c r="F42" s="321"/>
      <c r="G42" s="321"/>
      <c r="I42" s="317"/>
      <c r="J42" s="323"/>
      <c r="K42" s="321"/>
      <c r="M42" s="317"/>
      <c r="N42" s="321"/>
      <c r="O42" s="321"/>
      <c r="Q42" s="317"/>
      <c r="R42" s="321"/>
      <c r="S42" s="321"/>
    </row>
    <row r="43" spans="1:19">
      <c r="A43" s="317"/>
      <c r="B43" s="321"/>
      <c r="C43" s="321"/>
      <c r="E43" s="317"/>
      <c r="F43" s="321"/>
      <c r="G43" s="321"/>
      <c r="I43" s="317"/>
      <c r="J43" s="323"/>
      <c r="K43" s="321"/>
      <c r="M43" s="317"/>
      <c r="N43" s="321"/>
      <c r="O43" s="321"/>
      <c r="Q43" s="317"/>
      <c r="R43" s="321"/>
      <c r="S43" s="321"/>
    </row>
    <row r="44" spans="1:19">
      <c r="A44" s="317"/>
      <c r="B44" s="321"/>
      <c r="C44" s="321"/>
      <c r="E44" s="317"/>
      <c r="F44" s="321"/>
      <c r="G44" s="321"/>
      <c r="I44" s="317"/>
      <c r="J44" s="323"/>
      <c r="K44" s="321"/>
      <c r="M44" s="317"/>
      <c r="N44" s="321"/>
      <c r="O44" s="321"/>
      <c r="Q44" s="317"/>
      <c r="R44" s="321"/>
      <c r="S44" s="321"/>
    </row>
    <row r="45" spans="1:19">
      <c r="A45" s="317"/>
      <c r="B45" s="321"/>
      <c r="C45" s="321"/>
      <c r="E45" s="317"/>
      <c r="F45" s="321"/>
      <c r="G45" s="321"/>
      <c r="I45" s="317"/>
      <c r="J45" s="323"/>
      <c r="K45" s="321"/>
      <c r="M45" s="317"/>
      <c r="N45" s="321"/>
      <c r="O45" s="321"/>
      <c r="Q45" s="317"/>
      <c r="R45" s="321"/>
      <c r="S45" s="321"/>
    </row>
    <row r="46" spans="1:19">
      <c r="A46" s="317"/>
      <c r="B46" s="321"/>
      <c r="C46" s="321"/>
      <c r="E46" s="317"/>
      <c r="F46" s="321"/>
      <c r="G46" s="321"/>
      <c r="I46" s="317"/>
      <c r="J46" s="323"/>
      <c r="K46" s="321"/>
      <c r="M46" s="317"/>
      <c r="N46" s="321"/>
      <c r="O46" s="321"/>
      <c r="Q46" s="317"/>
      <c r="R46" s="321"/>
      <c r="S46" s="321"/>
    </row>
    <row r="47" spans="1:19">
      <c r="A47" s="317"/>
      <c r="B47" s="321"/>
      <c r="C47" s="321"/>
      <c r="E47" s="317"/>
      <c r="F47" s="321"/>
      <c r="G47" s="321"/>
      <c r="I47" s="317"/>
      <c r="J47" s="323"/>
      <c r="K47" s="321"/>
      <c r="M47" s="317"/>
      <c r="N47" s="321"/>
      <c r="O47" s="321"/>
      <c r="Q47" s="317"/>
      <c r="R47" s="321"/>
      <c r="S47" s="321"/>
    </row>
    <row r="48" spans="1:19">
      <c r="A48" s="317"/>
      <c r="B48" s="321"/>
      <c r="C48" s="321"/>
      <c r="E48" s="317"/>
      <c r="F48" s="321"/>
      <c r="G48" s="321"/>
      <c r="I48" s="317"/>
      <c r="J48" s="323"/>
      <c r="K48" s="321"/>
      <c r="M48" s="317"/>
      <c r="N48" s="321"/>
      <c r="O48" s="321"/>
      <c r="Q48" s="317"/>
      <c r="R48" s="321"/>
      <c r="S48" s="321"/>
    </row>
    <row r="49" spans="1:19">
      <c r="A49" s="317"/>
      <c r="B49" s="321"/>
      <c r="C49" s="321"/>
      <c r="E49" s="317"/>
      <c r="F49" s="321"/>
      <c r="G49" s="321"/>
      <c r="I49" s="317"/>
      <c r="J49" s="323"/>
      <c r="K49" s="321"/>
      <c r="M49" s="317"/>
      <c r="N49" s="321"/>
      <c r="O49" s="321"/>
      <c r="Q49" s="317"/>
      <c r="R49" s="321"/>
      <c r="S49" s="321"/>
    </row>
    <row r="50" spans="1:19">
      <c r="A50" s="317"/>
      <c r="B50" s="321"/>
      <c r="C50" s="321"/>
      <c r="E50" s="317"/>
      <c r="F50" s="321"/>
      <c r="G50" s="321"/>
      <c r="I50" s="317"/>
      <c r="J50" s="323"/>
      <c r="K50" s="321"/>
      <c r="M50" s="317"/>
      <c r="N50" s="321"/>
      <c r="O50" s="321"/>
      <c r="Q50" s="317"/>
      <c r="R50" s="321"/>
      <c r="S50" s="321"/>
    </row>
    <row r="51" spans="1:19">
      <c r="A51" s="317"/>
      <c r="B51" s="321"/>
      <c r="C51" s="321"/>
      <c r="E51" s="317"/>
      <c r="F51" s="321"/>
      <c r="G51" s="321"/>
      <c r="I51" s="317"/>
      <c r="J51" s="323"/>
      <c r="K51" s="321"/>
      <c r="M51" s="317"/>
      <c r="N51" s="321"/>
      <c r="O51" s="321"/>
      <c r="Q51" s="317"/>
      <c r="R51" s="321"/>
      <c r="S51" s="321"/>
    </row>
    <row r="52" spans="1:19">
      <c r="A52" s="317"/>
      <c r="B52" s="321"/>
      <c r="C52" s="321"/>
      <c r="E52" s="317"/>
      <c r="F52" s="321"/>
      <c r="G52" s="321"/>
      <c r="I52" s="317"/>
      <c r="J52" s="323"/>
      <c r="K52" s="321"/>
      <c r="M52" s="317"/>
      <c r="N52" s="321"/>
      <c r="O52" s="321"/>
      <c r="Q52" s="317"/>
      <c r="R52" s="321"/>
      <c r="S52" s="321"/>
    </row>
    <row r="53" spans="1:19">
      <c r="A53" s="317"/>
      <c r="B53" s="321"/>
      <c r="C53" s="321"/>
      <c r="E53" s="317"/>
      <c r="F53" s="321"/>
      <c r="G53" s="321"/>
      <c r="I53" s="317"/>
      <c r="J53" s="323"/>
      <c r="K53" s="321"/>
      <c r="M53" s="317"/>
      <c r="N53" s="321"/>
      <c r="O53" s="321"/>
      <c r="Q53" s="317"/>
      <c r="R53" s="321"/>
      <c r="S53" s="321"/>
    </row>
    <row r="54" spans="1:19">
      <c r="A54" s="317"/>
      <c r="B54" s="321"/>
      <c r="C54" s="321"/>
      <c r="E54" s="317"/>
      <c r="F54" s="321"/>
      <c r="G54" s="321"/>
      <c r="I54" s="317"/>
      <c r="J54" s="323"/>
      <c r="K54" s="321"/>
      <c r="M54" s="317"/>
      <c r="N54" s="321"/>
      <c r="O54" s="321"/>
      <c r="Q54" s="317"/>
      <c r="R54" s="321"/>
      <c r="S54" s="321"/>
    </row>
    <row r="55" spans="1:19">
      <c r="A55" s="317"/>
      <c r="B55" s="321"/>
      <c r="C55" s="321"/>
      <c r="E55" s="317"/>
      <c r="F55" s="321"/>
      <c r="G55" s="321"/>
      <c r="I55" s="317"/>
      <c r="J55" s="323"/>
      <c r="K55" s="321"/>
      <c r="M55" s="317"/>
      <c r="N55" s="321"/>
      <c r="O55" s="321"/>
      <c r="Q55" s="317"/>
      <c r="R55" s="321"/>
      <c r="S55" s="321"/>
    </row>
    <row r="56" spans="1:19">
      <c r="A56" s="317"/>
      <c r="B56" s="321"/>
      <c r="C56" s="321"/>
      <c r="E56" s="317"/>
      <c r="F56" s="321"/>
      <c r="G56" s="321"/>
      <c r="I56" s="317"/>
      <c r="J56" s="323"/>
      <c r="K56" s="321"/>
      <c r="M56" s="317"/>
      <c r="N56" s="321"/>
      <c r="O56" s="321"/>
      <c r="Q56" s="317"/>
      <c r="R56" s="321"/>
      <c r="S56" s="321"/>
    </row>
    <row r="57" spans="1:19">
      <c r="A57" s="317"/>
      <c r="B57" s="321"/>
      <c r="C57" s="321"/>
      <c r="E57" s="317"/>
      <c r="F57" s="321"/>
      <c r="G57" s="321"/>
      <c r="I57" s="317"/>
      <c r="J57" s="323"/>
      <c r="K57" s="321"/>
      <c r="M57" s="317"/>
      <c r="N57" s="321"/>
      <c r="O57" s="321"/>
      <c r="Q57" s="317"/>
      <c r="R57" s="321"/>
      <c r="S57" s="321"/>
    </row>
    <row r="58" spans="1:19">
      <c r="A58" s="317"/>
      <c r="B58" s="321"/>
      <c r="C58" s="321"/>
      <c r="E58" s="317"/>
      <c r="F58" s="321"/>
      <c r="G58" s="321"/>
      <c r="I58" s="317"/>
      <c r="J58" s="323"/>
      <c r="K58" s="321"/>
      <c r="M58" s="317"/>
      <c r="N58" s="321"/>
      <c r="O58" s="321"/>
      <c r="Q58" s="317"/>
      <c r="R58" s="321"/>
      <c r="S58" s="321"/>
    </row>
    <row r="59" spans="1:19">
      <c r="A59" s="317"/>
      <c r="B59" s="321"/>
      <c r="C59" s="321"/>
      <c r="E59" s="317"/>
      <c r="F59" s="321"/>
      <c r="G59" s="321"/>
      <c r="I59" s="317"/>
      <c r="J59" s="323"/>
      <c r="K59" s="321"/>
      <c r="M59" s="317"/>
      <c r="N59" s="321"/>
      <c r="O59" s="321"/>
      <c r="Q59" s="317"/>
      <c r="R59" s="321"/>
      <c r="S59" s="321"/>
    </row>
    <row r="60" spans="1:19">
      <c r="A60" s="317"/>
      <c r="B60" s="321"/>
      <c r="C60" s="321"/>
      <c r="E60" s="317"/>
      <c r="F60" s="321"/>
      <c r="G60" s="321"/>
      <c r="I60" s="317"/>
      <c r="J60" s="323"/>
      <c r="K60" s="321"/>
      <c r="M60" s="317"/>
      <c r="N60" s="321"/>
      <c r="O60" s="321"/>
      <c r="Q60" s="317"/>
      <c r="R60" s="321"/>
      <c r="S60" s="321"/>
    </row>
    <row r="61" spans="1:19">
      <c r="A61" s="317"/>
      <c r="B61" s="321"/>
      <c r="C61" s="321"/>
      <c r="E61" s="317"/>
      <c r="F61" s="321"/>
      <c r="G61" s="321"/>
      <c r="I61" s="317"/>
      <c r="J61" s="323"/>
      <c r="K61" s="321"/>
      <c r="M61" s="317"/>
      <c r="N61" s="321"/>
      <c r="O61" s="321"/>
      <c r="Q61" s="317"/>
      <c r="R61" s="321"/>
      <c r="S61" s="321"/>
    </row>
    <row r="62" spans="1:19">
      <c r="A62" s="317"/>
      <c r="B62" s="321"/>
      <c r="C62" s="321"/>
      <c r="E62" s="317"/>
      <c r="F62" s="321"/>
      <c r="G62" s="321"/>
      <c r="I62" s="317"/>
      <c r="J62" s="323"/>
      <c r="K62" s="321"/>
      <c r="M62" s="317"/>
      <c r="N62" s="321"/>
      <c r="O62" s="321"/>
      <c r="Q62" s="317"/>
      <c r="R62" s="321"/>
      <c r="S62" s="321"/>
    </row>
    <row r="63" spans="1:19">
      <c r="A63" s="317"/>
      <c r="B63" s="321"/>
      <c r="C63" s="321"/>
      <c r="E63" s="317"/>
      <c r="F63" s="321"/>
      <c r="G63" s="321"/>
      <c r="I63" s="317"/>
      <c r="J63" s="323"/>
      <c r="K63" s="321"/>
      <c r="M63" s="317"/>
      <c r="N63" s="321"/>
      <c r="O63" s="321"/>
      <c r="Q63" s="317"/>
      <c r="R63" s="321"/>
      <c r="S63" s="321"/>
    </row>
    <row r="64" spans="1:19">
      <c r="A64" s="317"/>
      <c r="B64" s="321"/>
      <c r="C64" s="321"/>
      <c r="E64" s="317"/>
      <c r="F64" s="321"/>
      <c r="G64" s="321"/>
      <c r="I64" s="317"/>
      <c r="J64" s="323"/>
      <c r="K64" s="321"/>
      <c r="M64" s="317"/>
      <c r="N64" s="321"/>
      <c r="O64" s="321"/>
      <c r="Q64" s="327"/>
      <c r="R64" s="325"/>
      <c r="S64" s="325"/>
    </row>
    <row r="65" spans="1:19">
      <c r="A65" s="317"/>
      <c r="B65" s="321"/>
      <c r="C65" s="321"/>
      <c r="E65" s="317"/>
      <c r="F65" s="321"/>
      <c r="G65" s="321"/>
      <c r="I65" s="317"/>
      <c r="J65" s="323"/>
      <c r="K65" s="321"/>
      <c r="M65" s="317"/>
      <c r="N65" s="321"/>
      <c r="O65" s="321"/>
      <c r="Q65" s="317"/>
      <c r="R65" s="321"/>
      <c r="S65" s="321"/>
    </row>
    <row r="66" spans="1:19">
      <c r="A66" s="317"/>
      <c r="B66" s="321"/>
      <c r="C66" s="321"/>
      <c r="E66" s="317"/>
      <c r="F66" s="321"/>
      <c r="G66" s="321"/>
      <c r="I66" s="317"/>
      <c r="J66" s="323"/>
      <c r="K66" s="321"/>
      <c r="M66" s="317"/>
      <c r="N66" s="321"/>
      <c r="O66" s="321"/>
      <c r="Q66" s="317"/>
      <c r="R66" s="321"/>
      <c r="S66" s="321"/>
    </row>
    <row r="67" spans="1:19">
      <c r="A67" s="317"/>
      <c r="B67" s="321"/>
      <c r="C67" s="321"/>
      <c r="E67" s="317"/>
      <c r="F67" s="321"/>
      <c r="G67" s="321"/>
      <c r="I67" s="317"/>
      <c r="J67" s="323"/>
      <c r="K67" s="321"/>
      <c r="M67" s="317"/>
      <c r="N67" s="321"/>
      <c r="O67" s="321"/>
      <c r="Q67" s="317"/>
      <c r="R67" s="321"/>
      <c r="S67" s="321"/>
    </row>
    <row r="68" spans="1:19">
      <c r="A68" s="317"/>
      <c r="B68" s="321"/>
      <c r="C68" s="321"/>
      <c r="I68" s="317"/>
      <c r="J68" s="323"/>
      <c r="K68" s="321"/>
      <c r="M68" s="317"/>
      <c r="N68" s="321"/>
      <c r="O68" s="321"/>
      <c r="Q68" s="317"/>
      <c r="R68" s="321"/>
      <c r="S68" s="321"/>
    </row>
    <row r="69" spans="1:19">
      <c r="A69" s="317"/>
      <c r="B69" s="321"/>
      <c r="C69" s="321"/>
      <c r="I69" s="317"/>
      <c r="J69" s="323"/>
      <c r="K69" s="321"/>
      <c r="M69" s="317"/>
      <c r="N69" s="321"/>
      <c r="O69" s="321"/>
      <c r="Q69" s="317"/>
      <c r="R69" s="321"/>
      <c r="S69" s="321"/>
    </row>
    <row r="70" spans="1:19">
      <c r="A70" s="317"/>
      <c r="B70" s="321"/>
      <c r="C70" s="321"/>
      <c r="I70" s="317"/>
      <c r="J70" s="323"/>
      <c r="K70" s="321"/>
      <c r="M70" s="317"/>
      <c r="N70" s="321"/>
      <c r="O70" s="321"/>
      <c r="Q70" s="317"/>
      <c r="R70" s="321"/>
      <c r="S70" s="321"/>
    </row>
    <row r="71" spans="1:19">
      <c r="A71" s="317"/>
      <c r="B71" s="321"/>
      <c r="C71" s="321"/>
      <c r="I71" s="317"/>
      <c r="J71" s="323"/>
      <c r="K71" s="321"/>
      <c r="M71" s="317"/>
      <c r="N71" s="321"/>
      <c r="O71" s="321"/>
      <c r="Q71" s="317"/>
      <c r="R71" s="321"/>
      <c r="S71" s="321"/>
    </row>
    <row r="72" spans="1:19">
      <c r="A72" s="317"/>
      <c r="B72" s="321"/>
      <c r="C72" s="321"/>
      <c r="I72" s="317"/>
      <c r="J72" s="323"/>
      <c r="K72" s="321"/>
      <c r="M72" s="317"/>
      <c r="N72" s="321"/>
      <c r="O72" s="321"/>
      <c r="Q72" s="317"/>
      <c r="R72" s="321"/>
      <c r="S72" s="321"/>
    </row>
    <row r="73" spans="1:19">
      <c r="A73" s="317"/>
      <c r="B73" s="321"/>
      <c r="C73" s="321"/>
      <c r="I73" s="317"/>
      <c r="J73" s="323"/>
      <c r="K73" s="321"/>
      <c r="M73" s="317"/>
      <c r="N73" s="321"/>
      <c r="O73" s="321"/>
      <c r="Q73" s="317"/>
      <c r="R73" s="321"/>
      <c r="S73" s="321"/>
    </row>
    <row r="74" spans="1:19">
      <c r="A74" s="317"/>
      <c r="B74" s="321"/>
      <c r="C74" s="321"/>
      <c r="I74" s="317"/>
      <c r="J74" s="323"/>
      <c r="K74" s="321"/>
      <c r="M74" s="317"/>
      <c r="N74" s="321"/>
      <c r="O74" s="321"/>
      <c r="Q74" s="317"/>
      <c r="R74" s="321"/>
      <c r="S74" s="321"/>
    </row>
    <row r="75" spans="1:19">
      <c r="A75" s="317"/>
      <c r="B75" s="321"/>
      <c r="C75" s="321"/>
      <c r="I75" s="317"/>
      <c r="J75" s="323"/>
      <c r="K75" s="321"/>
      <c r="M75" s="317"/>
      <c r="N75" s="321"/>
      <c r="O75" s="321"/>
      <c r="Q75" s="317"/>
      <c r="R75" s="321"/>
      <c r="S75" s="321"/>
    </row>
    <row r="76" spans="1:19">
      <c r="A76" s="317"/>
      <c r="B76" s="321"/>
      <c r="C76" s="321"/>
      <c r="I76" s="317"/>
      <c r="J76" s="323"/>
      <c r="K76" s="321"/>
      <c r="M76" s="317"/>
      <c r="N76" s="321"/>
      <c r="O76" s="321"/>
      <c r="Q76" s="317"/>
      <c r="R76" s="321"/>
      <c r="S76" s="321"/>
    </row>
    <row r="77" spans="1:19">
      <c r="A77" s="317"/>
      <c r="B77" s="321"/>
      <c r="C77" s="321"/>
      <c r="I77" s="317"/>
      <c r="J77" s="323"/>
      <c r="K77" s="321"/>
      <c r="M77" s="317"/>
      <c r="N77" s="321"/>
      <c r="O77" s="321"/>
      <c r="Q77" s="317"/>
      <c r="R77" s="321"/>
      <c r="S77" s="321"/>
    </row>
    <row r="78" spans="1:19">
      <c r="A78" s="317"/>
      <c r="B78" s="321"/>
      <c r="C78" s="321"/>
      <c r="I78" s="317"/>
      <c r="J78" s="323"/>
      <c r="K78" s="321"/>
      <c r="M78" s="317"/>
      <c r="N78" s="321"/>
      <c r="O78" s="321"/>
      <c r="Q78" s="317"/>
      <c r="R78" s="321"/>
      <c r="S78" s="321"/>
    </row>
    <row r="79" spans="1:19">
      <c r="A79" s="317"/>
      <c r="B79" s="321"/>
      <c r="C79" s="321"/>
      <c r="I79" s="317"/>
      <c r="J79" s="323"/>
      <c r="K79" s="321"/>
      <c r="M79" s="317"/>
      <c r="N79" s="321"/>
      <c r="O79" s="321"/>
      <c r="Q79" s="317"/>
      <c r="R79" s="321"/>
      <c r="S79" s="321"/>
    </row>
    <row r="80" spans="1:19">
      <c r="A80" s="317"/>
      <c r="B80" s="321"/>
      <c r="C80" s="321"/>
      <c r="J80" s="328"/>
      <c r="M80" s="317"/>
      <c r="N80" s="321"/>
      <c r="O80" s="321"/>
      <c r="Q80" s="317"/>
      <c r="R80" s="321"/>
      <c r="S80" s="321"/>
    </row>
    <row r="81" spans="1:19">
      <c r="A81" s="317"/>
      <c r="B81" s="321"/>
      <c r="C81" s="321"/>
      <c r="M81" s="317"/>
      <c r="N81" s="321"/>
      <c r="O81" s="321"/>
      <c r="Q81" s="317"/>
      <c r="R81" s="321"/>
      <c r="S81" s="321"/>
    </row>
    <row r="82" spans="1:19">
      <c r="A82" s="317"/>
      <c r="M82" s="317"/>
      <c r="N82" s="321"/>
      <c r="O82" s="321"/>
      <c r="Q82" s="317"/>
      <c r="R82" s="321"/>
      <c r="S82" s="321"/>
    </row>
    <row r="83" spans="1:19">
      <c r="A83" s="317"/>
      <c r="M83" s="317"/>
      <c r="N83" s="321"/>
      <c r="O83" s="321"/>
      <c r="Q83" s="317"/>
      <c r="R83" s="321"/>
      <c r="S83" s="321"/>
    </row>
    <row r="84" spans="1:19">
      <c r="A84" s="317"/>
      <c r="M84" s="317"/>
      <c r="N84" s="321"/>
      <c r="O84" s="321"/>
      <c r="Q84" s="317"/>
      <c r="R84" s="321"/>
      <c r="S84" s="321"/>
    </row>
    <row r="85" spans="1:19">
      <c r="A85" s="317"/>
      <c r="M85" s="317"/>
      <c r="N85" s="321"/>
      <c r="O85" s="321"/>
      <c r="Q85" s="317"/>
      <c r="R85" s="321"/>
      <c r="S85" s="321"/>
    </row>
    <row r="86" spans="1:19">
      <c r="A86" s="317"/>
      <c r="Q86" s="317"/>
      <c r="R86" s="321"/>
      <c r="S86" s="321"/>
    </row>
    <row r="87" spans="1:19">
      <c r="A87" s="317"/>
      <c r="Q87" s="317"/>
      <c r="R87" s="321"/>
      <c r="S87" s="321"/>
    </row>
    <row r="88" spans="1:19">
      <c r="A88" s="317"/>
    </row>
    <row r="89" spans="1:19">
      <c r="A89" s="317"/>
    </row>
    <row r="94" spans="1:19">
      <c r="A94" s="329"/>
    </row>
    <row r="95" spans="1:19">
      <c r="A95" s="317"/>
      <c r="B95" s="315"/>
      <c r="C95" s="315"/>
      <c r="E95" s="317"/>
      <c r="F95" s="315"/>
      <c r="G95" s="315"/>
      <c r="I95" s="317"/>
      <c r="J95" s="315"/>
      <c r="K95" s="315"/>
      <c r="M95" s="317"/>
      <c r="N95" s="315"/>
      <c r="O95" s="315"/>
      <c r="Q95" s="317"/>
      <c r="R95" s="315"/>
      <c r="S95" s="315"/>
    </row>
    <row r="96" spans="1:19">
      <c r="A96" s="317"/>
      <c r="B96" s="315"/>
      <c r="C96" s="315"/>
      <c r="E96" s="317"/>
      <c r="F96" s="315"/>
      <c r="G96" s="315"/>
      <c r="I96" s="317"/>
      <c r="J96" s="315"/>
      <c r="K96" s="315"/>
      <c r="M96" s="317"/>
      <c r="N96" s="315"/>
      <c r="O96" s="315"/>
      <c r="Q96" s="317"/>
      <c r="R96" s="315"/>
      <c r="S96" s="315"/>
    </row>
    <row r="97" spans="1:19">
      <c r="A97" s="317"/>
      <c r="B97" s="315"/>
      <c r="C97" s="315"/>
      <c r="E97" s="317"/>
      <c r="F97" s="315"/>
      <c r="G97" s="315"/>
      <c r="I97" s="317"/>
      <c r="J97" s="315"/>
      <c r="K97" s="315"/>
      <c r="M97" s="317"/>
      <c r="N97" s="315"/>
      <c r="O97" s="315"/>
      <c r="Q97" s="317"/>
      <c r="R97" s="315"/>
      <c r="S97" s="315"/>
    </row>
    <row r="98" spans="1:19">
      <c r="A98" s="317"/>
      <c r="B98" s="315"/>
      <c r="C98" s="315"/>
      <c r="E98" s="317"/>
      <c r="F98" s="315"/>
      <c r="G98" s="315"/>
      <c r="I98" s="317"/>
      <c r="J98" s="315"/>
      <c r="K98" s="315"/>
      <c r="M98" s="317"/>
      <c r="N98" s="315"/>
      <c r="O98" s="315"/>
      <c r="Q98" s="317"/>
      <c r="R98" s="315"/>
      <c r="S98" s="315"/>
    </row>
    <row r="99" spans="1:19">
      <c r="A99" s="317"/>
      <c r="B99" s="315"/>
      <c r="C99" s="315"/>
      <c r="E99" s="317"/>
      <c r="F99" s="315"/>
      <c r="G99" s="315"/>
      <c r="I99" s="317"/>
      <c r="J99" s="315"/>
      <c r="K99" s="315"/>
      <c r="M99" s="317"/>
      <c r="N99" s="315"/>
      <c r="O99" s="315"/>
      <c r="Q99" s="317"/>
      <c r="R99" s="315"/>
      <c r="S99" s="315"/>
    </row>
    <row r="100" spans="1:19">
      <c r="A100" s="317"/>
      <c r="B100" s="315"/>
      <c r="C100" s="315"/>
      <c r="E100" s="317"/>
      <c r="F100" s="315"/>
      <c r="G100" s="315"/>
      <c r="I100" s="317"/>
      <c r="J100" s="315"/>
      <c r="K100" s="315"/>
      <c r="M100" s="317"/>
      <c r="N100" s="315"/>
      <c r="O100" s="315"/>
      <c r="Q100" s="317"/>
      <c r="R100" s="315"/>
      <c r="S100" s="315"/>
    </row>
    <row r="101" spans="1:19">
      <c r="A101" s="317"/>
      <c r="B101" s="315"/>
      <c r="C101" s="315"/>
      <c r="E101" s="317"/>
      <c r="F101" s="315"/>
      <c r="G101" s="315"/>
      <c r="I101" s="317"/>
      <c r="J101" s="315"/>
      <c r="K101" s="315"/>
      <c r="M101" s="317"/>
      <c r="N101" s="315"/>
      <c r="O101" s="315"/>
      <c r="Q101" s="317"/>
      <c r="R101" s="315"/>
      <c r="S101" s="315"/>
    </row>
    <row r="102" spans="1:19">
      <c r="A102" s="317"/>
      <c r="B102" s="315"/>
      <c r="C102" s="315"/>
      <c r="E102" s="317"/>
      <c r="F102" s="315"/>
      <c r="G102" s="315"/>
      <c r="I102" s="317"/>
      <c r="J102" s="315"/>
      <c r="K102" s="315"/>
      <c r="M102" s="317"/>
      <c r="N102" s="315"/>
      <c r="O102" s="315"/>
      <c r="Q102" s="317"/>
      <c r="R102" s="315"/>
      <c r="S102" s="315"/>
    </row>
    <row r="103" spans="1:19">
      <c r="A103" s="317"/>
      <c r="B103" s="315"/>
      <c r="C103" s="315"/>
      <c r="E103" s="317"/>
      <c r="F103" s="315"/>
      <c r="G103" s="315"/>
      <c r="I103" s="317"/>
      <c r="J103" s="315"/>
      <c r="K103" s="315"/>
      <c r="M103" s="317"/>
      <c r="N103" s="315"/>
      <c r="O103" s="315"/>
      <c r="Q103" s="317"/>
      <c r="R103" s="315"/>
      <c r="S103" s="315"/>
    </row>
    <row r="104" spans="1:19">
      <c r="A104" s="317"/>
      <c r="B104" s="315"/>
      <c r="C104" s="315"/>
      <c r="E104" s="317"/>
      <c r="F104" s="315"/>
      <c r="G104" s="315"/>
      <c r="I104" s="317"/>
      <c r="J104" s="315"/>
      <c r="K104" s="315"/>
      <c r="M104" s="317"/>
      <c r="N104" s="315"/>
      <c r="O104" s="315"/>
      <c r="Q104" s="317"/>
      <c r="R104" s="315"/>
      <c r="S104" s="315"/>
    </row>
    <row r="105" spans="1:19">
      <c r="A105" s="317"/>
      <c r="B105" s="315"/>
      <c r="C105" s="315"/>
      <c r="E105" s="317"/>
      <c r="F105" s="315"/>
      <c r="G105" s="315"/>
      <c r="I105" s="317"/>
      <c r="J105" s="315"/>
      <c r="K105" s="315"/>
      <c r="M105" s="317"/>
      <c r="N105" s="315"/>
      <c r="O105" s="315"/>
      <c r="Q105" s="317"/>
      <c r="R105" s="315"/>
      <c r="S105" s="315"/>
    </row>
    <row r="106" spans="1:19">
      <c r="A106" s="317"/>
      <c r="B106" s="315"/>
      <c r="C106" s="315"/>
      <c r="E106" s="317"/>
      <c r="F106" s="315"/>
      <c r="G106" s="315"/>
      <c r="I106" s="317"/>
      <c r="J106" s="315"/>
      <c r="K106" s="315"/>
      <c r="M106" s="317"/>
      <c r="N106" s="315"/>
      <c r="O106" s="315"/>
      <c r="Q106" s="317"/>
      <c r="R106" s="315"/>
      <c r="S106" s="315"/>
    </row>
    <row r="107" spans="1:19">
      <c r="A107" s="317"/>
      <c r="B107" s="315"/>
      <c r="C107" s="315"/>
      <c r="E107" s="317"/>
      <c r="F107" s="315"/>
      <c r="G107" s="315"/>
      <c r="I107" s="317"/>
      <c r="J107" s="315"/>
      <c r="K107" s="315"/>
      <c r="M107" s="317"/>
      <c r="N107" s="315"/>
      <c r="O107" s="315"/>
      <c r="Q107" s="317"/>
      <c r="R107" s="321"/>
      <c r="S107" s="321"/>
    </row>
    <row r="108" spans="1:19">
      <c r="A108" s="317"/>
      <c r="B108" s="315"/>
      <c r="C108" s="315"/>
      <c r="E108" s="317"/>
      <c r="F108" s="315"/>
      <c r="G108" s="315"/>
      <c r="I108" s="317"/>
      <c r="J108" s="315"/>
      <c r="K108" s="315"/>
      <c r="M108" s="317"/>
      <c r="N108" s="315"/>
      <c r="O108" s="315"/>
      <c r="Q108" s="317"/>
      <c r="R108" s="321"/>
      <c r="S108" s="321"/>
    </row>
    <row r="109" spans="1:19">
      <c r="A109" s="317"/>
      <c r="B109" s="315"/>
      <c r="C109" s="315"/>
      <c r="E109" s="317"/>
      <c r="F109" s="315"/>
      <c r="G109" s="315"/>
      <c r="I109" s="317"/>
      <c r="J109" s="315"/>
      <c r="K109" s="315"/>
      <c r="M109" s="317"/>
      <c r="N109" s="315"/>
      <c r="O109" s="315"/>
      <c r="Q109" s="317"/>
      <c r="R109" s="321"/>
      <c r="S109" s="321"/>
    </row>
    <row r="110" spans="1:19">
      <c r="A110" s="317"/>
      <c r="B110" s="315"/>
      <c r="C110" s="315"/>
      <c r="E110" s="317"/>
      <c r="F110" s="315"/>
      <c r="G110" s="315"/>
      <c r="I110" s="317"/>
      <c r="J110" s="315"/>
      <c r="K110" s="315"/>
      <c r="M110" s="317"/>
      <c r="N110" s="315"/>
      <c r="O110" s="315"/>
      <c r="Q110" s="317"/>
      <c r="R110" s="321"/>
      <c r="S110" s="321"/>
    </row>
    <row r="111" spans="1:19">
      <c r="A111" s="317"/>
      <c r="B111" s="315"/>
      <c r="C111" s="315"/>
      <c r="E111" s="317"/>
      <c r="F111" s="315"/>
      <c r="G111" s="315"/>
      <c r="I111" s="317"/>
      <c r="J111" s="315"/>
      <c r="K111" s="315"/>
      <c r="M111" s="317"/>
      <c r="N111" s="315"/>
      <c r="O111" s="315"/>
      <c r="Q111" s="317"/>
      <c r="R111" s="321"/>
      <c r="S111" s="321"/>
    </row>
    <row r="112" spans="1:19">
      <c r="A112" s="317"/>
      <c r="B112" s="315"/>
      <c r="C112" s="315"/>
      <c r="E112" s="317"/>
      <c r="F112" s="315"/>
      <c r="G112" s="315"/>
      <c r="I112" s="317"/>
      <c r="J112" s="321"/>
      <c r="K112" s="315"/>
      <c r="M112" s="317"/>
      <c r="N112" s="321"/>
      <c r="O112" s="321"/>
      <c r="Q112" s="317"/>
      <c r="R112" s="321"/>
      <c r="S112" s="321"/>
    </row>
    <row r="113" spans="1:19">
      <c r="A113" s="317"/>
      <c r="B113" s="315"/>
      <c r="C113" s="315"/>
      <c r="E113" s="317"/>
      <c r="F113" s="321"/>
      <c r="G113" s="315"/>
      <c r="I113" s="317"/>
      <c r="J113" s="321"/>
      <c r="K113" s="315"/>
      <c r="M113" s="317"/>
      <c r="N113" s="321"/>
      <c r="O113" s="315"/>
      <c r="Q113" s="317"/>
      <c r="R113" s="321"/>
      <c r="S113" s="321"/>
    </row>
    <row r="114" spans="1:19">
      <c r="A114" s="317"/>
      <c r="B114" s="315"/>
      <c r="C114" s="315"/>
      <c r="E114" s="317"/>
      <c r="F114" s="321"/>
      <c r="G114" s="321"/>
      <c r="I114" s="317"/>
      <c r="J114" s="321"/>
      <c r="K114" s="321"/>
      <c r="M114" s="317"/>
      <c r="N114" s="321"/>
      <c r="O114" s="321"/>
      <c r="Q114" s="317"/>
      <c r="R114" s="321"/>
      <c r="S114" s="321"/>
    </row>
    <row r="115" spans="1:19">
      <c r="A115" s="317"/>
      <c r="B115" s="315"/>
      <c r="C115" s="315"/>
      <c r="E115" s="317"/>
      <c r="F115" s="321"/>
      <c r="G115" s="321"/>
      <c r="I115" s="317"/>
      <c r="J115" s="321"/>
      <c r="K115" s="321"/>
      <c r="M115" s="317"/>
      <c r="N115" s="321"/>
      <c r="O115" s="321"/>
      <c r="Q115" s="317"/>
      <c r="R115" s="321"/>
      <c r="S115" s="321"/>
    </row>
    <row r="116" spans="1:19">
      <c r="A116" s="317"/>
      <c r="B116" s="321"/>
      <c r="C116" s="321"/>
      <c r="E116" s="317"/>
      <c r="F116" s="321"/>
      <c r="G116" s="321"/>
      <c r="I116" s="317"/>
      <c r="J116" s="321"/>
      <c r="K116" s="321"/>
      <c r="M116" s="317"/>
      <c r="N116" s="321"/>
      <c r="O116" s="321"/>
      <c r="Q116" s="317"/>
      <c r="R116" s="321"/>
      <c r="S116" s="321"/>
    </row>
    <row r="117" spans="1:19">
      <c r="A117" s="317"/>
      <c r="B117" s="321"/>
      <c r="C117" s="321"/>
      <c r="E117" s="317"/>
      <c r="F117" s="321"/>
      <c r="G117" s="321"/>
      <c r="I117" s="317"/>
      <c r="J117" s="321"/>
      <c r="K117" s="321"/>
      <c r="M117" s="317"/>
      <c r="N117" s="321"/>
      <c r="O117" s="321"/>
      <c r="Q117" s="317"/>
      <c r="R117" s="321"/>
      <c r="S117" s="321"/>
    </row>
    <row r="118" spans="1:19">
      <c r="A118" s="317"/>
      <c r="B118" s="321"/>
      <c r="C118" s="321"/>
      <c r="E118" s="317"/>
      <c r="F118" s="321"/>
      <c r="G118" s="321"/>
      <c r="I118" s="317"/>
      <c r="J118" s="321"/>
      <c r="K118" s="321"/>
      <c r="M118" s="317"/>
      <c r="N118" s="321"/>
      <c r="O118" s="321"/>
      <c r="Q118" s="317"/>
      <c r="R118" s="321"/>
      <c r="S118" s="321"/>
    </row>
    <row r="119" spans="1:19">
      <c r="A119" s="317"/>
      <c r="B119" s="321"/>
      <c r="C119" s="321"/>
      <c r="E119" s="317"/>
      <c r="F119" s="321"/>
      <c r="G119" s="321"/>
      <c r="I119" s="317"/>
      <c r="J119" s="321"/>
      <c r="K119" s="321"/>
      <c r="M119" s="317"/>
      <c r="N119" s="321"/>
      <c r="O119" s="321"/>
      <c r="Q119" s="317"/>
      <c r="R119" s="321"/>
      <c r="S119" s="321"/>
    </row>
    <row r="120" spans="1:19">
      <c r="A120" s="317"/>
      <c r="B120" s="321"/>
      <c r="C120" s="321"/>
      <c r="E120" s="317"/>
      <c r="F120" s="321"/>
      <c r="G120" s="321"/>
      <c r="I120" s="317"/>
      <c r="J120" s="321"/>
      <c r="K120" s="321"/>
      <c r="M120" s="317"/>
      <c r="N120" s="321"/>
      <c r="O120" s="321"/>
      <c r="Q120" s="317"/>
      <c r="R120" s="321"/>
      <c r="S120" s="321"/>
    </row>
    <row r="121" spans="1:19">
      <c r="A121" s="317"/>
      <c r="B121" s="321"/>
      <c r="C121" s="321"/>
      <c r="E121" s="317"/>
      <c r="F121" s="321"/>
      <c r="G121" s="321"/>
      <c r="I121" s="317"/>
      <c r="J121" s="321"/>
      <c r="K121" s="321"/>
      <c r="M121" s="317"/>
      <c r="N121" s="321"/>
      <c r="O121" s="321"/>
      <c r="Q121" s="317"/>
      <c r="R121" s="321"/>
      <c r="S121" s="321"/>
    </row>
    <row r="122" spans="1:19">
      <c r="A122" s="317"/>
      <c r="B122" s="321"/>
      <c r="C122" s="321"/>
      <c r="E122" s="317"/>
      <c r="F122" s="321"/>
      <c r="G122" s="321"/>
      <c r="I122" s="317"/>
      <c r="J122" s="321"/>
      <c r="K122" s="321"/>
      <c r="M122" s="317"/>
      <c r="N122" s="321"/>
      <c r="O122" s="321"/>
      <c r="Q122" s="317"/>
      <c r="R122" s="321"/>
      <c r="S122" s="321"/>
    </row>
    <row r="123" spans="1:19">
      <c r="A123" s="317"/>
      <c r="B123" s="321"/>
      <c r="C123" s="321"/>
      <c r="E123" s="317"/>
      <c r="F123" s="321"/>
      <c r="G123" s="321"/>
      <c r="I123" s="317"/>
      <c r="J123" s="321"/>
      <c r="K123" s="321"/>
      <c r="M123" s="317"/>
      <c r="N123" s="321"/>
      <c r="O123" s="321"/>
      <c r="Q123" s="317"/>
      <c r="R123" s="321"/>
      <c r="S123" s="321"/>
    </row>
    <row r="124" spans="1:19">
      <c r="A124" s="317"/>
      <c r="B124" s="321"/>
      <c r="C124" s="321"/>
      <c r="E124" s="317"/>
      <c r="F124" s="321"/>
      <c r="G124" s="321"/>
      <c r="I124" s="317"/>
      <c r="J124" s="321"/>
      <c r="K124" s="321"/>
      <c r="M124" s="317"/>
      <c r="N124" s="321"/>
      <c r="O124" s="321"/>
      <c r="Q124" s="317"/>
      <c r="R124" s="321"/>
      <c r="S124" s="321"/>
    </row>
    <row r="125" spans="1:19">
      <c r="A125" s="317"/>
      <c r="B125" s="321"/>
      <c r="C125" s="321"/>
      <c r="E125" s="317"/>
      <c r="F125" s="321"/>
      <c r="G125" s="321"/>
      <c r="I125" s="317"/>
      <c r="J125" s="321"/>
      <c r="K125" s="321"/>
      <c r="M125" s="317"/>
      <c r="N125" s="321"/>
      <c r="O125" s="321"/>
      <c r="Q125" s="317"/>
      <c r="R125" s="321"/>
      <c r="S125" s="321"/>
    </row>
    <row r="126" spans="1:19">
      <c r="A126" s="327"/>
      <c r="B126" s="321"/>
      <c r="C126" s="321"/>
      <c r="E126" s="317"/>
      <c r="F126" s="321"/>
      <c r="G126" s="321"/>
      <c r="I126" s="317"/>
      <c r="J126" s="321"/>
      <c r="K126" s="321"/>
      <c r="M126" s="317"/>
      <c r="N126" s="321"/>
      <c r="O126" s="321"/>
      <c r="Q126" s="317"/>
      <c r="R126" s="321"/>
      <c r="S126" s="321"/>
    </row>
    <row r="127" spans="1:19">
      <c r="A127" s="317"/>
      <c r="B127" s="321"/>
      <c r="C127" s="321"/>
      <c r="E127" s="317"/>
      <c r="F127" s="321"/>
      <c r="G127" s="321"/>
      <c r="I127" s="317"/>
      <c r="J127" s="321"/>
      <c r="K127" s="321"/>
      <c r="M127" s="317"/>
      <c r="N127" s="321"/>
      <c r="O127" s="321"/>
      <c r="Q127" s="317"/>
      <c r="R127" s="321"/>
      <c r="S127" s="321"/>
    </row>
    <row r="128" spans="1:19">
      <c r="A128" s="317"/>
      <c r="B128" s="321"/>
      <c r="C128" s="321"/>
      <c r="E128" s="317"/>
      <c r="F128" s="321"/>
      <c r="G128" s="321"/>
      <c r="I128" s="317"/>
      <c r="J128" s="321"/>
      <c r="K128" s="321"/>
      <c r="M128" s="317"/>
      <c r="N128" s="321"/>
      <c r="O128" s="321"/>
      <c r="Q128" s="317"/>
      <c r="R128" s="321"/>
      <c r="S128" s="321"/>
    </row>
    <row r="129" spans="1:19">
      <c r="A129" s="317"/>
      <c r="B129" s="321"/>
      <c r="C129" s="321"/>
      <c r="E129" s="317"/>
      <c r="F129" s="321"/>
      <c r="G129" s="321"/>
      <c r="I129" s="317"/>
      <c r="J129" s="321"/>
      <c r="K129" s="321"/>
      <c r="M129" s="317"/>
      <c r="N129" s="321"/>
      <c r="O129" s="321"/>
      <c r="Q129" s="317"/>
      <c r="R129" s="321"/>
      <c r="S129" s="321"/>
    </row>
    <row r="130" spans="1:19">
      <c r="A130" s="317"/>
      <c r="B130" s="321"/>
      <c r="C130" s="321"/>
      <c r="E130" s="317"/>
      <c r="F130" s="321"/>
      <c r="G130" s="321"/>
      <c r="I130" s="317"/>
      <c r="J130" s="321"/>
      <c r="K130" s="321"/>
      <c r="M130" s="317"/>
      <c r="N130" s="321"/>
      <c r="O130" s="321"/>
      <c r="Q130" s="317"/>
      <c r="R130" s="321"/>
      <c r="S130" s="321"/>
    </row>
    <row r="131" spans="1:19">
      <c r="A131" s="317"/>
      <c r="B131" s="321"/>
      <c r="C131" s="321"/>
      <c r="E131" s="317"/>
      <c r="F131" s="321"/>
      <c r="G131" s="321"/>
      <c r="I131" s="317"/>
      <c r="J131" s="321"/>
      <c r="K131" s="321"/>
      <c r="M131" s="317"/>
      <c r="N131" s="321"/>
      <c r="O131" s="321"/>
      <c r="Q131" s="317"/>
      <c r="R131" s="321"/>
      <c r="S131" s="321"/>
    </row>
    <row r="132" spans="1:19">
      <c r="A132" s="317"/>
      <c r="B132" s="321"/>
      <c r="C132" s="321"/>
      <c r="E132" s="317"/>
      <c r="F132" s="321"/>
      <c r="G132" s="321"/>
      <c r="I132" s="317"/>
      <c r="J132" s="321"/>
      <c r="K132" s="321"/>
      <c r="M132" s="317"/>
      <c r="N132" s="321"/>
      <c r="O132" s="321"/>
      <c r="Q132" s="317"/>
      <c r="R132" s="321"/>
      <c r="S132" s="321"/>
    </row>
    <row r="133" spans="1:19">
      <c r="A133" s="317"/>
      <c r="B133" s="321"/>
      <c r="C133" s="321"/>
      <c r="E133" s="317"/>
      <c r="F133" s="321"/>
      <c r="G133" s="321"/>
      <c r="I133" s="317"/>
      <c r="J133" s="321"/>
      <c r="K133" s="321"/>
      <c r="M133" s="317"/>
      <c r="N133" s="321"/>
      <c r="O133" s="321"/>
    </row>
    <row r="134" spans="1:19">
      <c r="A134" s="317"/>
      <c r="B134" s="321"/>
      <c r="C134" s="321"/>
      <c r="E134" s="317"/>
      <c r="F134" s="321"/>
      <c r="G134" s="321"/>
      <c r="I134" s="317"/>
      <c r="J134" s="321"/>
      <c r="K134" s="321"/>
      <c r="M134" s="317"/>
      <c r="N134" s="321"/>
      <c r="O134" s="321"/>
    </row>
    <row r="135" spans="1:19">
      <c r="A135" s="317"/>
      <c r="B135" s="321"/>
      <c r="C135" s="321"/>
      <c r="E135" s="317"/>
      <c r="F135" s="321"/>
      <c r="G135" s="321"/>
      <c r="I135" s="317"/>
      <c r="J135" s="321"/>
      <c r="K135" s="321"/>
      <c r="M135" s="317"/>
      <c r="N135" s="321"/>
      <c r="O135" s="321"/>
    </row>
    <row r="136" spans="1:19">
      <c r="B136" s="321"/>
      <c r="C136" s="321"/>
      <c r="E136" s="317"/>
      <c r="F136" s="321"/>
      <c r="G136" s="321"/>
      <c r="I136" s="317"/>
      <c r="J136" s="321"/>
      <c r="K136" s="321"/>
      <c r="M136" s="317"/>
      <c r="N136" s="321"/>
      <c r="O136" s="321"/>
    </row>
    <row r="137" spans="1:19">
      <c r="B137" s="321"/>
      <c r="C137" s="321"/>
      <c r="E137" s="327"/>
      <c r="F137" s="325"/>
      <c r="G137" s="325"/>
      <c r="I137" s="317"/>
      <c r="J137" s="321"/>
      <c r="K137" s="321"/>
      <c r="M137" s="317"/>
      <c r="N137" s="321"/>
      <c r="O137" s="321"/>
    </row>
    <row r="138" spans="1:19">
      <c r="B138" s="321"/>
      <c r="C138" s="321"/>
      <c r="E138" s="317"/>
      <c r="F138" s="321"/>
      <c r="G138" s="321"/>
      <c r="I138" s="317"/>
      <c r="J138" s="321"/>
      <c r="K138" s="321"/>
      <c r="M138" s="317"/>
      <c r="N138" s="321"/>
      <c r="O138" s="321"/>
    </row>
    <row r="139" spans="1:19">
      <c r="B139" s="321"/>
      <c r="C139" s="321"/>
      <c r="E139" s="317"/>
      <c r="F139" s="321"/>
      <c r="G139" s="321"/>
      <c r="I139" s="317"/>
      <c r="J139" s="321"/>
      <c r="K139" s="321"/>
      <c r="M139" s="317"/>
      <c r="N139" s="321"/>
      <c r="O139" s="321"/>
    </row>
    <row r="140" spans="1:19">
      <c r="B140" s="321"/>
      <c r="C140" s="321"/>
      <c r="E140" s="317"/>
      <c r="F140" s="321"/>
      <c r="G140" s="321"/>
      <c r="I140" s="317"/>
      <c r="J140" s="321"/>
      <c r="K140" s="321"/>
    </row>
    <row r="141" spans="1:19">
      <c r="B141" s="321"/>
      <c r="C141" s="321"/>
      <c r="E141" s="317"/>
      <c r="F141" s="321"/>
      <c r="G141" s="321"/>
      <c r="I141" s="317"/>
      <c r="J141" s="321"/>
      <c r="K141" s="321"/>
    </row>
    <row r="142" spans="1:19">
      <c r="I142" s="317"/>
      <c r="J142" s="321"/>
      <c r="K142" s="321"/>
    </row>
    <row r="143" spans="1:19">
      <c r="I143" s="317"/>
      <c r="J143" s="321"/>
      <c r="K143" s="321"/>
    </row>
    <row r="144" spans="1:19">
      <c r="I144" s="317"/>
      <c r="J144" s="321"/>
      <c r="K144" s="321"/>
    </row>
  </sheetData>
  <mergeCells count="7">
    <mergeCell ref="A30:B30"/>
    <mergeCell ref="F1:G1"/>
    <mergeCell ref="B16:C16"/>
    <mergeCell ref="D16:E16"/>
    <mergeCell ref="F16:G16"/>
    <mergeCell ref="B1:C1"/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F80B-DF60-4541-B898-4A7F7845216D}">
  <dimension ref="A1:H29"/>
  <sheetViews>
    <sheetView topLeftCell="B1" zoomScaleNormal="100" workbookViewId="0">
      <selection activeCell="C21" sqref="C21"/>
    </sheetView>
  </sheetViews>
  <sheetFormatPr defaultColWidth="9" defaultRowHeight="15"/>
  <cols>
    <col min="1" max="1" width="0.28515625" style="1" hidden="1" customWidth="1"/>
    <col min="2" max="2" width="14.28515625" style="46" bestFit="1" customWidth="1"/>
    <col min="3" max="3" width="23.85546875" style="1" customWidth="1"/>
    <col min="4" max="16384" width="9" style="1"/>
  </cols>
  <sheetData>
    <row r="1" spans="2:4">
      <c r="B1" s="200" t="s">
        <v>335</v>
      </c>
      <c r="C1" s="201" t="s">
        <v>336</v>
      </c>
    </row>
    <row r="2" spans="2:4">
      <c r="B2" s="96" t="s">
        <v>321</v>
      </c>
      <c r="C2" s="96" t="s">
        <v>270</v>
      </c>
      <c r="D2" s="59"/>
    </row>
    <row r="3" spans="2:4">
      <c r="B3" s="96" t="s">
        <v>332</v>
      </c>
      <c r="C3" s="96" t="s">
        <v>220</v>
      </c>
      <c r="D3" s="59"/>
    </row>
    <row r="4" spans="2:4">
      <c r="B4" s="96" t="s">
        <v>228</v>
      </c>
      <c r="C4" s="96" t="s">
        <v>227</v>
      </c>
      <c r="D4" s="59"/>
    </row>
    <row r="5" spans="2:4">
      <c r="B5" s="96" t="s">
        <v>233</v>
      </c>
      <c r="C5" s="348" t="s">
        <v>232</v>
      </c>
      <c r="D5" s="59"/>
    </row>
    <row r="6" spans="2:4">
      <c r="B6" s="96" t="s">
        <v>322</v>
      </c>
      <c r="C6" s="96" t="s">
        <v>250</v>
      </c>
      <c r="D6" s="59"/>
    </row>
    <row r="7" spans="2:4">
      <c r="B7" s="96" t="s">
        <v>323</v>
      </c>
      <c r="C7" s="96" t="s">
        <v>251</v>
      </c>
      <c r="D7" s="59"/>
    </row>
    <row r="8" spans="2:4">
      <c r="B8" s="96" t="s">
        <v>324</v>
      </c>
      <c r="C8" s="96" t="s">
        <v>256</v>
      </c>
      <c r="D8" s="59"/>
    </row>
    <row r="9" spans="2:4">
      <c r="B9" s="96" t="s">
        <v>325</v>
      </c>
      <c r="C9" s="96" t="s">
        <v>257</v>
      </c>
      <c r="D9" s="59"/>
    </row>
    <row r="10" spans="2:4">
      <c r="B10" s="96" t="s">
        <v>333</v>
      </c>
      <c r="C10" s="96" t="s">
        <v>263</v>
      </c>
      <c r="D10" s="59"/>
    </row>
    <row r="11" spans="2:4">
      <c r="B11" s="96" t="s">
        <v>233</v>
      </c>
      <c r="C11" s="96" t="s">
        <v>280</v>
      </c>
      <c r="D11" s="59"/>
    </row>
    <row r="12" spans="2:4">
      <c r="B12" s="96" t="s">
        <v>286</v>
      </c>
      <c r="C12" s="349" t="s">
        <v>285</v>
      </c>
      <c r="D12" s="59"/>
    </row>
    <row r="13" spans="2:4">
      <c r="B13" s="96" t="s">
        <v>295</v>
      </c>
      <c r="C13" s="96" t="s">
        <v>294</v>
      </c>
    </row>
    <row r="14" spans="2:4">
      <c r="B14" s="96" t="s">
        <v>334</v>
      </c>
      <c r="C14" s="96" t="s">
        <v>318</v>
      </c>
    </row>
    <row r="15" spans="2:4">
      <c r="B15" s="96" t="s">
        <v>247</v>
      </c>
      <c r="C15" s="349" t="s">
        <v>319</v>
      </c>
    </row>
    <row r="16" spans="2:4">
      <c r="B16" s="96" t="s">
        <v>51</v>
      </c>
      <c r="C16" s="96" t="s">
        <v>326</v>
      </c>
    </row>
    <row r="17" spans="2:8">
      <c r="B17" s="96" t="s">
        <v>233</v>
      </c>
      <c r="C17" s="96" t="s">
        <v>328</v>
      </c>
    </row>
    <row r="18" spans="2:8">
      <c r="B18" s="96" t="s">
        <v>303</v>
      </c>
      <c r="C18" s="96" t="s">
        <v>330</v>
      </c>
    </row>
    <row r="19" spans="2:8">
      <c r="B19" s="96" t="s">
        <v>41</v>
      </c>
      <c r="C19" s="96" t="s">
        <v>331</v>
      </c>
    </row>
    <row r="20" spans="2:8">
      <c r="B20" s="96" t="s">
        <v>348</v>
      </c>
      <c r="C20" s="96" t="s">
        <v>347</v>
      </c>
    </row>
    <row r="21" spans="2:8">
      <c r="B21" s="96" t="s">
        <v>353</v>
      </c>
      <c r="C21" s="96" t="s">
        <v>352</v>
      </c>
    </row>
    <row r="22" spans="2:8">
      <c r="B22" s="211" t="s">
        <v>275</v>
      </c>
      <c r="C22" s="188" t="s">
        <v>274</v>
      </c>
      <c r="D22" s="173" t="s">
        <v>365</v>
      </c>
      <c r="E22" s="173"/>
      <c r="F22" s="147">
        <v>35</v>
      </c>
      <c r="G22" s="147"/>
      <c r="H22" s="147"/>
    </row>
    <row r="23" spans="2:8">
      <c r="B23" s="211" t="s">
        <v>275</v>
      </c>
      <c r="C23" s="188" t="s">
        <v>274</v>
      </c>
      <c r="D23" s="173" t="s">
        <v>366</v>
      </c>
      <c r="E23" s="173"/>
      <c r="F23" s="147">
        <v>9</v>
      </c>
      <c r="G23" s="147"/>
      <c r="H23" s="147"/>
    </row>
    <row r="24" spans="2:8">
      <c r="B24" s="211" t="s">
        <v>275</v>
      </c>
      <c r="C24" s="188" t="s">
        <v>274</v>
      </c>
      <c r="D24" s="173" t="s">
        <v>367</v>
      </c>
      <c r="E24" s="173"/>
      <c r="F24" s="147">
        <v>10.5</v>
      </c>
      <c r="G24" s="147"/>
      <c r="H24" s="147"/>
    </row>
    <row r="25" spans="2:8">
      <c r="B25" s="211" t="s">
        <v>275</v>
      </c>
      <c r="C25" s="188" t="s">
        <v>274</v>
      </c>
      <c r="D25" s="173" t="s">
        <v>368</v>
      </c>
      <c r="E25" s="173"/>
      <c r="F25" s="147">
        <v>1.5</v>
      </c>
      <c r="G25" s="147"/>
      <c r="H25" s="147"/>
    </row>
    <row r="26" spans="2:8">
      <c r="B26" s="211" t="s">
        <v>275</v>
      </c>
      <c r="C26" s="188" t="s">
        <v>274</v>
      </c>
      <c r="D26" s="173" t="s">
        <v>369</v>
      </c>
      <c r="E26" s="173"/>
      <c r="F26" s="147">
        <v>5</v>
      </c>
      <c r="G26" s="147"/>
      <c r="H26" s="147"/>
    </row>
    <row r="27" spans="2:8">
      <c r="B27" s="262"/>
      <c r="C27" s="263" t="s">
        <v>380</v>
      </c>
      <c r="D27" s="95">
        <v>2020</v>
      </c>
      <c r="E27" s="95">
        <v>2019</v>
      </c>
    </row>
    <row r="28" spans="2:8">
      <c r="C28" s="95" t="s">
        <v>378</v>
      </c>
      <c r="D28" s="95">
        <v>40.799999999999997</v>
      </c>
      <c r="E28" s="95">
        <v>53.9</v>
      </c>
      <c r="F28" s="264">
        <f>D28/E28-1</f>
        <v>-0.2430426716141002</v>
      </c>
    </row>
    <row r="29" spans="2:8">
      <c r="C29" s="95" t="s">
        <v>379</v>
      </c>
      <c r="D29" s="95">
        <v>25.9</v>
      </c>
      <c r="E29" s="95">
        <v>26.5</v>
      </c>
      <c r="F29" s="264">
        <f>D29/E29-1</f>
        <v>-2.264150943396237E-2</v>
      </c>
    </row>
  </sheetData>
  <hyperlinks>
    <hyperlink ref="C7" r:id="rId1" xr:uid="{61945EA8-BBC9-4662-B74B-9757051049F1}"/>
    <hyperlink ref="C5" r:id="rId2" xr:uid="{036AAF56-9D30-42A3-8C1C-C43FA0C69015}"/>
    <hyperlink ref="C12" r:id="rId3" xr:uid="{492802CC-258B-442A-9386-72AA281F2E78}"/>
    <hyperlink ref="C15" r:id="rId4" xr:uid="{6C0CA63D-0613-46D5-AD55-C958544F58CF}"/>
  </hyperlinks>
  <pageMargins left="0.7" right="0.7" top="0.75" bottom="0.75" header="0.3" footer="0.3"/>
  <pageSetup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7D90-7EB6-4384-BF6C-642F5BB46F6A}">
  <dimension ref="A1:J133"/>
  <sheetViews>
    <sheetView topLeftCell="B1" workbookViewId="0">
      <selection activeCell="F13" sqref="F13"/>
    </sheetView>
  </sheetViews>
  <sheetFormatPr defaultColWidth="9" defaultRowHeight="12.75"/>
  <cols>
    <col min="1" max="1" width="12.7109375" style="151" customWidth="1"/>
    <col min="2" max="2" width="15" style="151" customWidth="1"/>
    <col min="3" max="3" width="57.7109375" style="151" customWidth="1"/>
    <col min="4" max="4" width="11" style="151" customWidth="1"/>
    <col min="5" max="5" width="10.42578125" style="151" customWidth="1"/>
    <col min="6" max="6" width="9" style="151"/>
    <col min="7" max="7" width="9.28515625" style="151" bestFit="1" customWidth="1"/>
    <col min="8" max="16384" width="9" style="151"/>
  </cols>
  <sheetData>
    <row r="1" spans="1:8" ht="14.25" customHeight="1">
      <c r="A1" s="145" t="s">
        <v>31</v>
      </c>
      <c r="B1" s="145" t="s">
        <v>15</v>
      </c>
      <c r="C1" s="145" t="s">
        <v>13</v>
      </c>
      <c r="D1" s="145">
        <v>2019</v>
      </c>
      <c r="E1" s="145" t="s">
        <v>61</v>
      </c>
      <c r="G1" s="145">
        <v>2019</v>
      </c>
      <c r="H1" s="145" t="s">
        <v>61</v>
      </c>
    </row>
    <row r="2" spans="1:8" ht="15">
      <c r="A2" s="152" t="s">
        <v>32</v>
      </c>
      <c r="B2" s="152" t="s">
        <v>33</v>
      </c>
      <c r="C2" s="172" t="s">
        <v>327</v>
      </c>
      <c r="D2" s="34">
        <f>G2*' Demand-Supply Gap'!H$8</f>
        <v>19.097371500000001</v>
      </c>
      <c r="E2" s="34">
        <f>H2*' Demand-Supply Gap'!I$8</f>
        <v>22.066883999999998</v>
      </c>
      <c r="G2" s="154">
        <v>0.21345</v>
      </c>
      <c r="H2" s="154">
        <v>0.2142</v>
      </c>
    </row>
    <row r="3" spans="1:8" ht="15">
      <c r="A3" s="152" t="s">
        <v>32</v>
      </c>
      <c r="B3" s="152" t="s">
        <v>33</v>
      </c>
      <c r="C3" s="172" t="s">
        <v>252</v>
      </c>
      <c r="D3" s="34">
        <f>G3*' Demand-Supply Gap'!H$8</f>
        <v>22.558071100000003</v>
      </c>
      <c r="E3" s="34">
        <f>H3*' Demand-Supply Gap'!I$8</f>
        <v>23.849129999999999</v>
      </c>
      <c r="G3" s="154">
        <v>0.25213000000000002</v>
      </c>
      <c r="H3" s="154">
        <v>0.23150000000000001</v>
      </c>
    </row>
    <row r="4" spans="1:8">
      <c r="A4" s="152" t="s">
        <v>32</v>
      </c>
      <c r="B4" s="152" t="s">
        <v>33</v>
      </c>
      <c r="C4" s="163" t="s">
        <v>274</v>
      </c>
      <c r="D4" s="34">
        <f>G4*' Demand-Supply Gap'!H$8</f>
        <v>16.481537109999998</v>
      </c>
      <c r="E4" s="34">
        <f>H4*' Demand-Supply Gap'!I$8</f>
        <v>19.666517999999996</v>
      </c>
      <c r="G4" s="154">
        <v>0.18421299999999999</v>
      </c>
      <c r="H4" s="154">
        <v>0.19089999999999999</v>
      </c>
    </row>
    <row r="5" spans="1:8">
      <c r="A5" s="152" t="s">
        <v>32</v>
      </c>
      <c r="B5" s="152" t="s">
        <v>33</v>
      </c>
      <c r="C5" s="173" t="s">
        <v>273</v>
      </c>
      <c r="D5" s="34">
        <f>G5*' Demand-Supply Gap'!H$8</f>
        <v>10.8464481</v>
      </c>
      <c r="E5" s="34">
        <f>H5*' Demand-Supply Gap'!I$8</f>
        <v>12.434514</v>
      </c>
      <c r="G5" s="154">
        <v>0.12123</v>
      </c>
      <c r="H5" s="154">
        <v>0.1207</v>
      </c>
    </row>
    <row r="6" spans="1:8">
      <c r="A6" s="152" t="s">
        <v>32</v>
      </c>
      <c r="B6" s="152" t="s">
        <v>33</v>
      </c>
      <c r="C6" s="173" t="s">
        <v>272</v>
      </c>
      <c r="D6" s="34">
        <f>G6*' Demand-Supply Gap'!H$8</f>
        <v>8.4549149999999997</v>
      </c>
      <c r="E6" s="34">
        <f>H6*' Demand-Supply Gap'!I$8</f>
        <v>7.7471040000000002</v>
      </c>
      <c r="G6" s="154">
        <v>9.4500000000000001E-2</v>
      </c>
      <c r="H6" s="154">
        <v>7.5200000000000003E-2</v>
      </c>
    </row>
    <row r="7" spans="1:8">
      <c r="A7" s="152" t="s">
        <v>32</v>
      </c>
      <c r="B7" s="152" t="s">
        <v>33</v>
      </c>
      <c r="C7" s="173" t="s">
        <v>12</v>
      </c>
      <c r="D7" s="34">
        <f>G7*' Demand-Supply Gap'!H$8</f>
        <v>12.031657189999995</v>
      </c>
      <c r="E7" s="34">
        <f>H7*' Demand-Supply Gap'!I$8</f>
        <v>17.255849999999999</v>
      </c>
      <c r="G7" s="154">
        <f>100%-SUM(G2:G6)</f>
        <v>0.13447699999999996</v>
      </c>
      <c r="H7" s="154">
        <f>100%-SUM(H2:H6)</f>
        <v>0.16749999999999998</v>
      </c>
    </row>
    <row r="8" spans="1:8" ht="15">
      <c r="A8" s="152" t="s">
        <v>32</v>
      </c>
      <c r="B8" s="152" t="s">
        <v>35</v>
      </c>
      <c r="C8" s="205" t="s">
        <v>226</v>
      </c>
      <c r="D8" s="34">
        <f>G8*' Demand-Supply Gap'!H$22</f>
        <v>214.6633914349062</v>
      </c>
      <c r="E8" s="34">
        <f>H8*' Demand-Supply Gap'!I$22</f>
        <v>223.29459999700001</v>
      </c>
      <c r="G8" s="161">
        <v>0.14000000000000001</v>
      </c>
      <c r="H8" s="161">
        <v>0.1421</v>
      </c>
    </row>
    <row r="9" spans="1:8">
      <c r="A9" s="152" t="s">
        <v>32</v>
      </c>
      <c r="B9" s="152" t="s">
        <v>35</v>
      </c>
      <c r="C9" s="159" t="s">
        <v>229</v>
      </c>
      <c r="D9" s="34">
        <f>G9*' Demand-Supply Gap'!H$22</f>
        <v>168.66409327028342</v>
      </c>
      <c r="E9" s="34">
        <f>H9*' Demand-Supply Gap'!I$22</f>
        <v>179.924220265</v>
      </c>
      <c r="G9" s="161">
        <v>0.11</v>
      </c>
      <c r="H9" s="161">
        <v>0.1145</v>
      </c>
    </row>
    <row r="10" spans="1:8" ht="15">
      <c r="A10" s="152" t="s">
        <v>32</v>
      </c>
      <c r="B10" s="152" t="s">
        <v>35</v>
      </c>
      <c r="C10" s="205" t="s">
        <v>254</v>
      </c>
      <c r="D10" s="34">
        <f>G10*' Demand-Supply Gap'!H$22</f>
        <v>153.33099388207583</v>
      </c>
      <c r="E10" s="34">
        <f>H10*' Demand-Supply Gap'!I$22</f>
        <v>160.28183813999999</v>
      </c>
      <c r="G10" s="161">
        <v>0.1</v>
      </c>
      <c r="H10" s="161">
        <v>0.10199999999999999</v>
      </c>
    </row>
    <row r="11" spans="1:8">
      <c r="A11" s="152" t="s">
        <v>32</v>
      </c>
      <c r="B11" s="152" t="s">
        <v>35</v>
      </c>
      <c r="C11" s="206" t="s">
        <v>268</v>
      </c>
      <c r="D11" s="34">
        <f>G11*' Demand-Supply Gap'!H$22</f>
        <v>64.705679418236002</v>
      </c>
      <c r="E11" s="34">
        <f>H11*' Demand-Supply Gap'!I$22</f>
        <v>64.89843054100001</v>
      </c>
      <c r="G11" s="154">
        <v>4.2200000000000001E-2</v>
      </c>
      <c r="H11" s="154">
        <v>4.1300000000000003E-2</v>
      </c>
    </row>
    <row r="12" spans="1:8">
      <c r="A12" s="152" t="s">
        <v>32</v>
      </c>
      <c r="B12" s="152" t="s">
        <v>35</v>
      </c>
      <c r="C12" s="153" t="s">
        <v>278</v>
      </c>
      <c r="D12" s="34">
        <f>G12*' Demand-Supply Gap'!H$22</f>
        <v>109.171667644038</v>
      </c>
      <c r="E12" s="34">
        <f>H12*' Demand-Supply Gap'!I$22</f>
        <v>119.268544263</v>
      </c>
      <c r="G12" s="154">
        <v>7.1199999999999999E-2</v>
      </c>
      <c r="H12" s="154">
        <v>7.5899999999999995E-2</v>
      </c>
    </row>
    <row r="13" spans="1:8">
      <c r="A13" s="152" t="s">
        <v>32</v>
      </c>
      <c r="B13" s="152" t="s">
        <v>35</v>
      </c>
      <c r="C13" s="165" t="s">
        <v>281</v>
      </c>
      <c r="D13" s="34">
        <f>G13*' Demand-Supply Gap'!H$22</f>
        <v>78.812130855386982</v>
      </c>
      <c r="E13" s="34">
        <f>H13*' Demand-Supply Gap'!I$22</f>
        <v>80.140919069999995</v>
      </c>
      <c r="G13" s="154">
        <v>5.1400000000000001E-2</v>
      </c>
      <c r="H13" s="154">
        <v>5.0999999999999997E-2</v>
      </c>
    </row>
    <row r="14" spans="1:8">
      <c r="A14" s="152" t="s">
        <v>32</v>
      </c>
      <c r="B14" s="152" t="s">
        <v>35</v>
      </c>
      <c r="C14" s="153" t="s">
        <v>12</v>
      </c>
      <c r="D14" s="34">
        <f>G14*' Demand-Supply Gap'!H$22</f>
        <v>743.96198231583207</v>
      </c>
      <c r="E14" s="34">
        <f>H14*' Demand-Supply Gap'!I$22</f>
        <v>743.58201772399991</v>
      </c>
      <c r="G14" s="154">
        <f>100%-SUM(G8:G13)</f>
        <v>0.48520000000000008</v>
      </c>
      <c r="H14" s="154">
        <f>100%-SUM(H8:H13)</f>
        <v>0.47319999999999995</v>
      </c>
    </row>
    <row r="15" spans="1:8">
      <c r="A15" s="152" t="s">
        <v>32</v>
      </c>
      <c r="B15" s="152" t="s">
        <v>43</v>
      </c>
      <c r="C15" s="165" t="s">
        <v>222</v>
      </c>
      <c r="D15" s="34">
        <f>G15*' Demand-Supply Gap'!H$31</f>
        <v>66.922190968199999</v>
      </c>
      <c r="E15" s="34">
        <f>H15*' Demand-Supply Gap'!I$31</f>
        <v>67.166152479999994</v>
      </c>
      <c r="G15" s="154">
        <v>0.42230000000000001</v>
      </c>
      <c r="H15" s="154">
        <v>0.4249</v>
      </c>
    </row>
    <row r="16" spans="1:8">
      <c r="A16" s="152" t="s">
        <v>32</v>
      </c>
      <c r="B16" s="152" t="s">
        <v>43</v>
      </c>
      <c r="C16" s="159" t="s">
        <v>225</v>
      </c>
      <c r="D16" s="34">
        <f>G16*' Demand-Supply Gap'!H$31</f>
        <v>25.418705733599996</v>
      </c>
      <c r="E16" s="34">
        <f>H16*' Demand-Supply Gap'!I$31</f>
        <v>25.529144800000001</v>
      </c>
      <c r="G16" s="154">
        <v>0.16039999999999999</v>
      </c>
      <c r="H16" s="154">
        <v>0.1615</v>
      </c>
    </row>
    <row r="17" spans="1:8">
      <c r="A17" s="152" t="s">
        <v>32</v>
      </c>
      <c r="B17" s="152" t="s">
        <v>43</v>
      </c>
      <c r="C17" s="153" t="s">
        <v>12</v>
      </c>
      <c r="D17" s="34">
        <f>G17*' Demand-Supply Gap'!H$31</f>
        <v>66.129837298200002</v>
      </c>
      <c r="E17" s="34">
        <f>H17*' Demand-Supply Gap'!I$31</f>
        <v>65.37990271999999</v>
      </c>
      <c r="G17" s="154">
        <f>100%-SUM(G15:G16)</f>
        <v>0.4173</v>
      </c>
      <c r="H17" s="154">
        <f>100%-SUM(H15:H16)</f>
        <v>0.41359999999999997</v>
      </c>
    </row>
    <row r="18" spans="1:8" ht="15">
      <c r="A18" s="152" t="s">
        <v>32</v>
      </c>
      <c r="B18" s="152" t="s">
        <v>51</v>
      </c>
      <c r="C18" s="205" t="s">
        <v>248</v>
      </c>
      <c r="D18" s="34">
        <f>G18*' Demand-Supply Gap'!H$40</f>
        <v>-44.345546880000015</v>
      </c>
      <c r="E18" s="34">
        <f>H18*' Demand-Supply Gap'!I$40</f>
        <v>-51.014269559999981</v>
      </c>
      <c r="G18" s="161">
        <v>0.61350000000000005</v>
      </c>
      <c r="H18" s="154">
        <v>0.61409999999999998</v>
      </c>
    </row>
    <row r="19" spans="1:8" ht="15">
      <c r="A19" s="152" t="s">
        <v>32</v>
      </c>
      <c r="B19" s="152" t="s">
        <v>51</v>
      </c>
      <c r="C19" s="205" t="s">
        <v>249</v>
      </c>
      <c r="D19" s="34">
        <f>G19*' Demand-Supply Gap'!H$40</f>
        <v>-11.731511424000002</v>
      </c>
      <c r="E19" s="34">
        <f>H19*' Demand-Supply Gap'!I$40</f>
        <v>-13.848035719999995</v>
      </c>
      <c r="G19" s="161">
        <v>0.1623</v>
      </c>
      <c r="H19" s="154">
        <v>0.16669999999999999</v>
      </c>
    </row>
    <row r="20" spans="1:8">
      <c r="A20" s="152" t="s">
        <v>32</v>
      </c>
      <c r="B20" s="152" t="s">
        <v>51</v>
      </c>
      <c r="C20" s="153" t="s">
        <v>12</v>
      </c>
      <c r="D20" s="34">
        <f>G20*' Demand-Supply Gap'!H$40</f>
        <v>-16.205821696000001</v>
      </c>
      <c r="E20" s="34">
        <f>H20*' Demand-Supply Gap'!I$40</f>
        <v>-18.209294719999999</v>
      </c>
      <c r="G20" s="154">
        <f>100%-SUM(G18:G19)</f>
        <v>0.22419999999999995</v>
      </c>
      <c r="H20" s="154">
        <f>100%-SUM(H18:H19)</f>
        <v>0.21920000000000006</v>
      </c>
    </row>
    <row r="21" spans="1:8">
      <c r="A21" s="152" t="s">
        <v>32</v>
      </c>
      <c r="B21" s="185" t="s">
        <v>108</v>
      </c>
      <c r="C21" s="153" t="s">
        <v>363</v>
      </c>
      <c r="D21" s="34" t="e">
        <f>G21*' Demand-Supply Gap'!#REF!</f>
        <v>#REF!</v>
      </c>
      <c r="E21" s="34" t="e">
        <f>H21*' Demand-Supply Gap'!#REF!</f>
        <v>#REF!</v>
      </c>
      <c r="G21" s="204">
        <v>0.31430000000000002</v>
      </c>
      <c r="H21" s="154">
        <v>0.31709999999999999</v>
      </c>
    </row>
    <row r="22" spans="1:8">
      <c r="A22" s="152" t="s">
        <v>32</v>
      </c>
      <c r="B22" s="185" t="s">
        <v>108</v>
      </c>
      <c r="C22" s="153" t="s">
        <v>215</v>
      </c>
      <c r="D22" s="34" t="e">
        <f>G22*' Demand-Supply Gap'!#REF!</f>
        <v>#REF!</v>
      </c>
      <c r="E22" s="34" t="e">
        <f>H22*' Demand-Supply Gap'!#REF!</f>
        <v>#REF!</v>
      </c>
      <c r="G22" s="154">
        <v>0.19239999999999999</v>
      </c>
      <c r="H22" s="154">
        <v>0.19309999999999999</v>
      </c>
    </row>
    <row r="23" spans="1:8">
      <c r="A23" s="152" t="s">
        <v>32</v>
      </c>
      <c r="B23" s="152" t="s">
        <v>108</v>
      </c>
      <c r="C23" s="153" t="s">
        <v>12</v>
      </c>
      <c r="D23" s="34" t="e">
        <f>G23*' Demand-Supply Gap'!#REF!</f>
        <v>#REF!</v>
      </c>
      <c r="E23" s="34" t="e">
        <f>H23*' Demand-Supply Gap'!#REF!</f>
        <v>#REF!</v>
      </c>
      <c r="G23" s="154">
        <f>100%-SUM(G21:G22)</f>
        <v>0.49329999999999996</v>
      </c>
      <c r="H23" s="154">
        <f>100%-SUM(H21:H22)</f>
        <v>0.48980000000000001</v>
      </c>
    </row>
    <row r="24" spans="1:8">
      <c r="A24" s="152" t="s">
        <v>32</v>
      </c>
      <c r="B24" s="152" t="s">
        <v>53</v>
      </c>
      <c r="C24" s="177" t="s">
        <v>216</v>
      </c>
      <c r="D24" s="34">
        <f>G24*' Demand-Supply Gap'!H$49</f>
        <v>60.705830886053995</v>
      </c>
      <c r="E24" s="34">
        <f>H24*' Demand-Supply Gap'!I$49</f>
        <v>47.742368200000008</v>
      </c>
      <c r="G24" s="154">
        <v>0.52129999999999999</v>
      </c>
      <c r="H24" s="154">
        <v>0.52190000000000003</v>
      </c>
    </row>
    <row r="25" spans="1:8">
      <c r="A25" s="152" t="s">
        <v>32</v>
      </c>
      <c r="B25" s="152" t="s">
        <v>53</v>
      </c>
      <c r="C25" s="179" t="s">
        <v>217</v>
      </c>
      <c r="D25" s="34">
        <f>G25*' Demand-Supply Gap'!H$49</f>
        <v>21.322151611809876</v>
      </c>
      <c r="E25" s="34">
        <f>H25*' Demand-Supply Gap'!I$49</f>
        <v>16.520926800000002</v>
      </c>
      <c r="G25" s="154">
        <v>0.18310000000000001</v>
      </c>
      <c r="H25" s="154">
        <v>0.18060000000000001</v>
      </c>
    </row>
    <row r="26" spans="1:8">
      <c r="A26" s="152" t="s">
        <v>32</v>
      </c>
      <c r="B26" s="152" t="s">
        <v>53</v>
      </c>
      <c r="C26" s="155" t="s">
        <v>12</v>
      </c>
      <c r="D26" s="34">
        <f>G26*' Demand-Supply Gap'!H$49</f>
        <v>34.422872836979778</v>
      </c>
      <c r="E26" s="34">
        <f>H26*' Demand-Supply Gap'!I$49</f>
        <v>27.214705000000002</v>
      </c>
      <c r="G26" s="154">
        <f>100%-SUM(G24:G25)</f>
        <v>0.29559999999999997</v>
      </c>
      <c r="H26" s="154">
        <f>100%-SUM(H24:H25)</f>
        <v>0.29749999999999999</v>
      </c>
    </row>
    <row r="27" spans="1:8">
      <c r="A27" s="152" t="s">
        <v>32</v>
      </c>
      <c r="B27" s="185" t="s">
        <v>17</v>
      </c>
      <c r="C27" s="155" t="s">
        <v>363</v>
      </c>
      <c r="D27" s="34" t="e">
        <f>G27*' Demand-Supply Gap'!#REF!</f>
        <v>#REF!</v>
      </c>
      <c r="E27" s="34" t="e">
        <f>H27*' Demand-Supply Gap'!#REF!</f>
        <v>#REF!</v>
      </c>
      <c r="G27" s="154">
        <v>0.32129999999999997</v>
      </c>
      <c r="H27" s="154">
        <v>0.32350000000000001</v>
      </c>
    </row>
    <row r="28" spans="1:8">
      <c r="A28" s="152" t="s">
        <v>32</v>
      </c>
      <c r="B28" s="185" t="s">
        <v>17</v>
      </c>
      <c r="C28" s="155" t="s">
        <v>12</v>
      </c>
      <c r="D28" s="34" t="e">
        <f>G28*' Demand-Supply Gap'!#REF!</f>
        <v>#REF!</v>
      </c>
      <c r="E28" s="34" t="e">
        <f>H28*' Demand-Supply Gap'!#REF!</f>
        <v>#REF!</v>
      </c>
      <c r="G28" s="154">
        <f>100%-G27</f>
        <v>0.67870000000000008</v>
      </c>
      <c r="H28" s="154">
        <f>100%-H27</f>
        <v>0.67649999999999999</v>
      </c>
    </row>
    <row r="29" spans="1:8">
      <c r="A29" s="152" t="s">
        <v>32</v>
      </c>
      <c r="B29" s="152" t="s">
        <v>52</v>
      </c>
      <c r="C29" s="163" t="s">
        <v>265</v>
      </c>
      <c r="D29" s="34">
        <f>G29*' Demand-Supply Gap'!H$58</f>
        <v>15.291377200000001</v>
      </c>
      <c r="E29" s="34">
        <f>H29*' Demand-Supply Gap'!I$58</f>
        <v>16.246425000000002</v>
      </c>
      <c r="G29" s="154">
        <v>0.26140000000000002</v>
      </c>
      <c r="H29" s="154">
        <v>0.2631</v>
      </c>
    </row>
    <row r="30" spans="1:8">
      <c r="A30" s="152" t="s">
        <v>32</v>
      </c>
      <c r="B30" s="152" t="s">
        <v>52</v>
      </c>
      <c r="C30" s="155" t="s">
        <v>12</v>
      </c>
      <c r="D30" s="34">
        <f>G30*' Demand-Supply Gap'!H$58</f>
        <v>43.206622799999991</v>
      </c>
      <c r="E30" s="34">
        <f>H30*' Demand-Supply Gap'!I$58</f>
        <v>45.503575000000005</v>
      </c>
      <c r="G30" s="154">
        <f>100%-G29</f>
        <v>0.73859999999999992</v>
      </c>
      <c r="H30" s="154">
        <f>100%-H29</f>
        <v>0.7369</v>
      </c>
    </row>
    <row r="31" spans="1:8">
      <c r="A31" s="152" t="s">
        <v>41</v>
      </c>
      <c r="B31" s="152" t="s">
        <v>38</v>
      </c>
      <c r="C31" s="167" t="s">
        <v>215</v>
      </c>
      <c r="D31" s="34">
        <f>G31*' Demand-Supply Gap'!H$89</f>
        <v>28.85677110000001</v>
      </c>
      <c r="E31" s="34">
        <f>H31*' Demand-Supply Gap'!I$89</f>
        <v>20.291695400000002</v>
      </c>
      <c r="G31" s="154">
        <v>0.19350000000000001</v>
      </c>
      <c r="H31" s="154">
        <v>0.19270000000000001</v>
      </c>
    </row>
    <row r="32" spans="1:8">
      <c r="A32" s="152" t="s">
        <v>41</v>
      </c>
      <c r="B32" s="152" t="s">
        <v>38</v>
      </c>
      <c r="C32" s="167" t="s">
        <v>218</v>
      </c>
      <c r="D32" s="34">
        <f>G32*' Demand-Supply Gap'!H$89</f>
        <v>25.546071780000009</v>
      </c>
      <c r="E32" s="34">
        <f>H32*' Demand-Supply Gap'!I$89</f>
        <v>18.248836600000001</v>
      </c>
      <c r="G32" s="154">
        <v>0.17130000000000001</v>
      </c>
      <c r="H32" s="154">
        <v>0.17330000000000001</v>
      </c>
    </row>
    <row r="33" spans="1:8">
      <c r="A33" s="152" t="s">
        <v>41</v>
      </c>
      <c r="B33" s="152" t="s">
        <v>38</v>
      </c>
      <c r="C33" s="165" t="s">
        <v>258</v>
      </c>
      <c r="D33" s="34">
        <f>G33*' Demand-Supply Gap'!H$89</f>
        <v>19.744891440000004</v>
      </c>
      <c r="E33" s="34">
        <f>H33*' Demand-Supply Gap'!I$89</f>
        <v>13.994635799999999</v>
      </c>
      <c r="G33" s="154">
        <v>0.13239999999999999</v>
      </c>
      <c r="H33" s="154">
        <v>0.13289999999999999</v>
      </c>
    </row>
    <row r="34" spans="1:8">
      <c r="A34" s="152" t="s">
        <v>41</v>
      </c>
      <c r="B34" s="152" t="s">
        <v>38</v>
      </c>
      <c r="C34" s="155" t="s">
        <v>12</v>
      </c>
      <c r="D34" s="34">
        <f>G34*' Demand-Supply Gap'!H$89</f>
        <v>74.982865680000032</v>
      </c>
      <c r="E34" s="34">
        <f>H34*' Demand-Supply Gap'!I$89</f>
        <v>52.766832200000003</v>
      </c>
      <c r="G34" s="154">
        <f>100%-SUM(G31:G33)</f>
        <v>0.50280000000000002</v>
      </c>
      <c r="H34" s="154">
        <f>100%-SUM(H31:H33)</f>
        <v>0.50109999999999999</v>
      </c>
    </row>
    <row r="35" spans="1:8">
      <c r="A35" s="152" t="s">
        <v>41</v>
      </c>
      <c r="B35" s="152" t="s">
        <v>37</v>
      </c>
      <c r="C35" s="167" t="s">
        <v>218</v>
      </c>
      <c r="D35" s="34">
        <f>G35*' Demand-Supply Gap'!H$98</f>
        <v>9.1819140400000023</v>
      </c>
      <c r="E35" s="34">
        <f>H35*' Demand-Supply Gap'!I$98</f>
        <v>9.2534190000000009</v>
      </c>
      <c r="G35" s="154">
        <v>0.2213</v>
      </c>
      <c r="H35" s="154">
        <v>0.2225</v>
      </c>
    </row>
    <row r="36" spans="1:8">
      <c r="A36" s="152" t="s">
        <v>41</v>
      </c>
      <c r="B36" s="152" t="s">
        <v>37</v>
      </c>
      <c r="C36" s="167" t="s">
        <v>12</v>
      </c>
      <c r="D36" s="34">
        <f>G36*' Demand-Supply Gap'!H$98</f>
        <v>32.308885960000005</v>
      </c>
      <c r="E36" s="34">
        <f>H36*' Demand-Supply Gap'!I$98</f>
        <v>32.334981000000006</v>
      </c>
      <c r="G36" s="154">
        <f>100%-G35</f>
        <v>0.77869999999999995</v>
      </c>
      <c r="H36" s="154">
        <f>100%-H35</f>
        <v>0.77749999999999997</v>
      </c>
    </row>
    <row r="37" spans="1:8">
      <c r="A37" s="152" t="s">
        <v>41</v>
      </c>
      <c r="B37" s="152" t="s">
        <v>44</v>
      </c>
      <c r="C37" s="167" t="s">
        <v>215</v>
      </c>
      <c r="D37" s="34">
        <f>G37*' Demand-Supply Gap'!H$107</f>
        <v>18.785084167199997</v>
      </c>
      <c r="E37" s="34">
        <f>H37*' Demand-Supply Gap'!I$107</f>
        <v>15.144061000000001</v>
      </c>
      <c r="G37" s="154">
        <v>0.31119999999999998</v>
      </c>
      <c r="H37" s="154">
        <v>0.31269999999999998</v>
      </c>
    </row>
    <row r="38" spans="1:8">
      <c r="A38" s="152" t="s">
        <v>41</v>
      </c>
      <c r="B38" s="152" t="s">
        <v>44</v>
      </c>
      <c r="C38" s="167" t="s">
        <v>12</v>
      </c>
      <c r="D38" s="34">
        <f>G38*' Demand-Supply Gap'!H$107</f>
        <v>41.5782968328</v>
      </c>
      <c r="E38" s="34">
        <f>H38*' Demand-Supply Gap'!I$107</f>
        <v>33.285939000000006</v>
      </c>
      <c r="G38" s="154">
        <f>100%-G37</f>
        <v>0.68880000000000008</v>
      </c>
      <c r="H38" s="154">
        <f>100%-H37</f>
        <v>0.68730000000000002</v>
      </c>
    </row>
    <row r="39" spans="1:8">
      <c r="A39" s="152" t="s">
        <v>41</v>
      </c>
      <c r="B39" s="152" t="s">
        <v>113</v>
      </c>
      <c r="C39" s="163" t="s">
        <v>219</v>
      </c>
      <c r="D39" s="34">
        <f>G39*' Demand-Supply Gap'!H$116</f>
        <v>14.064093141000003</v>
      </c>
      <c r="E39" s="34">
        <f>H39*' Demand-Supply Gap'!I$116</f>
        <v>11.278675200000006</v>
      </c>
      <c r="G39" s="154">
        <v>0.28420000000000001</v>
      </c>
      <c r="H39" s="154">
        <v>0.28470000000000001</v>
      </c>
    </row>
    <row r="40" spans="1:8">
      <c r="A40" s="152" t="s">
        <v>41</v>
      </c>
      <c r="B40" s="152" t="s">
        <v>113</v>
      </c>
      <c r="C40" s="167" t="s">
        <v>12</v>
      </c>
      <c r="D40" s="34">
        <f>G40*' Demand-Supply Gap'!H$116</f>
        <v>35.422511859000004</v>
      </c>
      <c r="E40" s="34">
        <f>H40*' Demand-Supply Gap'!I$116</f>
        <v>28.337324800000015</v>
      </c>
      <c r="G40" s="154">
        <f>100%-G39</f>
        <v>0.71579999999999999</v>
      </c>
      <c r="H40" s="154">
        <f>100%-H39</f>
        <v>0.71530000000000005</v>
      </c>
    </row>
    <row r="41" spans="1:8">
      <c r="A41" s="152" t="s">
        <v>41</v>
      </c>
      <c r="B41" s="152" t="s">
        <v>110</v>
      </c>
      <c r="C41" s="167" t="s">
        <v>218</v>
      </c>
      <c r="D41" s="34">
        <f>G41*' Demand-Supply Gap'!H$125</f>
        <v>-3.6123463425000013</v>
      </c>
      <c r="E41" s="34">
        <f>H41*' Demand-Supply Gap'!I$125</f>
        <v>-1.6291559999999954</v>
      </c>
      <c r="G41" s="154">
        <v>0.2135</v>
      </c>
      <c r="H41" s="154">
        <v>0.21379999999999999</v>
      </c>
    </row>
    <row r="42" spans="1:8">
      <c r="A42" s="152" t="s">
        <v>41</v>
      </c>
      <c r="B42" s="152" t="s">
        <v>110</v>
      </c>
      <c r="C42" s="167" t="s">
        <v>12</v>
      </c>
      <c r="D42" s="34">
        <f>G42*' Demand-Supply Gap'!H$125</f>
        <v>-13.307308657500004</v>
      </c>
      <c r="E42" s="34">
        <f>H42*' Demand-Supply Gap'!I$125</f>
        <v>-5.9908439999999832</v>
      </c>
      <c r="G42" s="154">
        <f>100%-G41</f>
        <v>0.78649999999999998</v>
      </c>
      <c r="H42" s="154">
        <f>100%-H41</f>
        <v>0.78620000000000001</v>
      </c>
    </row>
    <row r="43" spans="1:8">
      <c r="A43" s="152" t="s">
        <v>41</v>
      </c>
      <c r="B43" s="152" t="s">
        <v>100</v>
      </c>
      <c r="C43" s="155" t="s">
        <v>287</v>
      </c>
      <c r="D43" s="34">
        <f>G43*' Demand-Supply Gap'!H$134</f>
        <v>11.482670842500001</v>
      </c>
      <c r="E43" s="34">
        <f>H43*' Demand-Supply Gap'!I$134</f>
        <v>9.7166627999999999</v>
      </c>
      <c r="G43" s="154">
        <v>0.3513</v>
      </c>
      <c r="H43" s="154">
        <v>0.35189999999999999</v>
      </c>
    </row>
    <row r="44" spans="1:8">
      <c r="A44" s="152" t="s">
        <v>41</v>
      </c>
      <c r="B44" s="152" t="s">
        <v>100</v>
      </c>
      <c r="C44" s="155" t="s">
        <v>12</v>
      </c>
      <c r="D44" s="34">
        <f>G44*' Demand-Supply Gap'!H$134</f>
        <v>21.203554157500001</v>
      </c>
      <c r="E44" s="34">
        <f>H44*' Demand-Supply Gap'!I$134</f>
        <v>17.8953372</v>
      </c>
      <c r="G44" s="154">
        <f>100%-G43</f>
        <v>0.64870000000000005</v>
      </c>
      <c r="H44" s="154">
        <f>100%-H43</f>
        <v>0.64810000000000001</v>
      </c>
    </row>
    <row r="45" spans="1:8">
      <c r="A45" s="152" t="s">
        <v>41</v>
      </c>
      <c r="B45" s="152" t="s">
        <v>223</v>
      </c>
      <c r="C45" s="155" t="s">
        <v>224</v>
      </c>
      <c r="D45" s="34">
        <f>G45*' Demand-Supply Gap'!H$143</f>
        <v>0.65656334720000176</v>
      </c>
      <c r="E45" s="34">
        <f>H45*' Demand-Supply Gap'!I$143</f>
        <v>-0.92503039999999792</v>
      </c>
      <c r="G45" s="154">
        <v>0.32319999999999999</v>
      </c>
      <c r="H45" s="154">
        <v>0.32479999999999998</v>
      </c>
    </row>
    <row r="46" spans="1:8">
      <c r="A46" s="152" t="s">
        <v>41</v>
      </c>
      <c r="B46" s="152" t="s">
        <v>223</v>
      </c>
      <c r="C46" s="155" t="s">
        <v>12</v>
      </c>
      <c r="D46" s="34">
        <f>G46*' Demand-Supply Gap'!H$143</f>
        <v>1.374882652800004</v>
      </c>
      <c r="E46" s="34">
        <f>H46*' Demand-Supply Gap'!I$143</f>
        <v>-1.9229695999999958</v>
      </c>
      <c r="G46" s="154">
        <f>100%-G45</f>
        <v>0.67680000000000007</v>
      </c>
      <c r="H46" s="154">
        <f>100%-H45</f>
        <v>0.67520000000000002</v>
      </c>
    </row>
    <row r="47" spans="1:8">
      <c r="A47" s="152" t="s">
        <v>41</v>
      </c>
      <c r="B47" s="152" t="s">
        <v>111</v>
      </c>
      <c r="C47" s="155" t="s">
        <v>260</v>
      </c>
      <c r="D47" s="34">
        <f>G47*' Demand-Supply Gap'!H$143</f>
        <v>0.77479350440000216</v>
      </c>
      <c r="E47" s="34">
        <f>H47*' Demand-Supply Gap'!I$143</f>
        <v>-1.0876511999999976</v>
      </c>
      <c r="G47" s="154">
        <v>0.38140000000000002</v>
      </c>
      <c r="H47" s="154">
        <v>0.38190000000000002</v>
      </c>
    </row>
    <row r="48" spans="1:8">
      <c r="A48" s="152" t="s">
        <v>41</v>
      </c>
      <c r="B48" s="152" t="s">
        <v>111</v>
      </c>
      <c r="C48" s="155" t="s">
        <v>12</v>
      </c>
      <c r="D48" s="34">
        <f>G48*' Demand-Supply Gap'!H$143</f>
        <v>1.2566524956000036</v>
      </c>
      <c r="E48" s="34">
        <f>H48*' Demand-Supply Gap'!I$143</f>
        <v>-1.7603487999999961</v>
      </c>
      <c r="G48" s="154">
        <f>100%-G47</f>
        <v>0.61860000000000004</v>
      </c>
      <c r="H48" s="154">
        <f>100%-H47</f>
        <v>0.61809999999999998</v>
      </c>
    </row>
    <row r="49" spans="1:8">
      <c r="A49" s="152" t="s">
        <v>40</v>
      </c>
      <c r="B49" s="152" t="s">
        <v>36</v>
      </c>
      <c r="C49" s="159" t="s">
        <v>215</v>
      </c>
      <c r="D49" s="34">
        <f>G49*' Demand-Supply Gap'!H$183</f>
        <v>78.460747665299991</v>
      </c>
      <c r="E49" s="34">
        <f>H49*' Demand-Supply Gap'!I$183</f>
        <v>69.81904440000001</v>
      </c>
      <c r="G49" s="161">
        <v>0.3619</v>
      </c>
      <c r="H49" s="154">
        <v>0.36049999999999999</v>
      </c>
    </row>
    <row r="50" spans="1:8">
      <c r="A50" s="152" t="s">
        <v>40</v>
      </c>
      <c r="B50" s="152" t="s">
        <v>36</v>
      </c>
      <c r="C50" s="159" t="s">
        <v>218</v>
      </c>
      <c r="D50" s="34">
        <f>G50*' Demand-Supply Gap'!H$183</f>
        <v>50.037967839599993</v>
      </c>
      <c r="E50" s="34">
        <f>H50*' Demand-Supply Gap'!I$183</f>
        <v>44.757784080000008</v>
      </c>
      <c r="G50" s="161">
        <v>0.23080000000000001</v>
      </c>
      <c r="H50" s="154">
        <v>0.2311</v>
      </c>
    </row>
    <row r="51" spans="1:8">
      <c r="A51" s="152" t="s">
        <v>40</v>
      </c>
      <c r="B51" s="152" t="s">
        <v>36</v>
      </c>
      <c r="C51" s="159" t="s">
        <v>214</v>
      </c>
      <c r="D51" s="34">
        <f>G51*' Demand-Supply Gap'!H$183</f>
        <v>30.417360866099997</v>
      </c>
      <c r="E51" s="34">
        <f>H51*' Demand-Supply Gap'!I$183</f>
        <v>27.288497520000004</v>
      </c>
      <c r="G51" s="161">
        <v>0.14030000000000001</v>
      </c>
      <c r="H51" s="154">
        <v>0.1409</v>
      </c>
    </row>
    <row r="52" spans="1:8">
      <c r="A52" s="152" t="s">
        <v>40</v>
      </c>
      <c r="B52" s="152" t="s">
        <v>36</v>
      </c>
      <c r="C52" s="162" t="s">
        <v>12</v>
      </c>
      <c r="D52" s="34">
        <f>G52*' Demand-Supply Gap'!H$183</f>
        <v>57.886210628999997</v>
      </c>
      <c r="E52" s="34">
        <f>H52*' Demand-Supply Gap'!I$183</f>
        <v>51.807473999999999</v>
      </c>
      <c r="G52" s="161">
        <f>1-SUM(G49:G51)</f>
        <v>0.26700000000000002</v>
      </c>
      <c r="H52" s="161">
        <f>1-SUM(H49:H51)</f>
        <v>0.26749999999999996</v>
      </c>
    </row>
    <row r="53" spans="1:8">
      <c r="A53" s="152" t="s">
        <v>40</v>
      </c>
      <c r="B53" s="152" t="s">
        <v>109</v>
      </c>
      <c r="C53" s="167" t="s">
        <v>363</v>
      </c>
      <c r="D53" s="34">
        <f>G53*' Demand-Supply Gap'!H$192</f>
        <v>7.5204491263999991</v>
      </c>
      <c r="E53" s="34">
        <f>H53*' Demand-Supply Gap'!I$192</f>
        <v>6.3296427999999993</v>
      </c>
      <c r="G53" s="154">
        <v>0.2324</v>
      </c>
      <c r="H53" s="154">
        <v>0.23347999999999999</v>
      </c>
    </row>
    <row r="54" spans="1:8">
      <c r="A54" s="152" t="s">
        <v>40</v>
      </c>
      <c r="B54" s="152" t="s">
        <v>109</v>
      </c>
      <c r="C54" s="167" t="s">
        <v>12</v>
      </c>
      <c r="D54" s="34">
        <f>G54*' Demand-Supply Gap'!H$192</f>
        <v>24.839486873599999</v>
      </c>
      <c r="E54" s="34">
        <f>H54*' Demand-Supply Gap'!I$192</f>
        <v>20.780357199999997</v>
      </c>
      <c r="G54" s="161">
        <f>1-SUM(G53)</f>
        <v>0.76760000000000006</v>
      </c>
      <c r="H54" s="161">
        <f>1-SUM(H53)</f>
        <v>0.76651999999999998</v>
      </c>
    </row>
    <row r="55" spans="1:8">
      <c r="A55" s="152" t="s">
        <v>42</v>
      </c>
      <c r="B55" s="152" t="s">
        <v>18</v>
      </c>
      <c r="C55" s="167" t="s">
        <v>215</v>
      </c>
      <c r="D55" s="34">
        <f>G55*' Demand-Supply Gap'!H$223</f>
        <v>11.179274165399999</v>
      </c>
      <c r="E55" s="34">
        <f>H55*' Demand-Supply Gap'!I$223</f>
        <v>11.692801500000002</v>
      </c>
      <c r="G55" s="154">
        <v>0.19139999999999999</v>
      </c>
      <c r="H55" s="154">
        <v>0.1923</v>
      </c>
    </row>
    <row r="56" spans="1:8">
      <c r="A56" s="152" t="s">
        <v>42</v>
      </c>
      <c r="B56" s="152" t="s">
        <v>18</v>
      </c>
      <c r="C56" s="163" t="s">
        <v>219</v>
      </c>
      <c r="D56" s="34">
        <f>G56*' Demand-Supply Gap'!H$223</f>
        <v>9.4270368353999991</v>
      </c>
      <c r="E56" s="34">
        <f>H56*' Demand-Supply Gap'!I$223</f>
        <v>9.8686515000000004</v>
      </c>
      <c r="G56" s="154">
        <v>0.16139999999999999</v>
      </c>
      <c r="H56" s="154">
        <v>0.1623</v>
      </c>
    </row>
    <row r="57" spans="1:8">
      <c r="A57" s="152" t="s">
        <v>42</v>
      </c>
      <c r="B57" s="152" t="s">
        <v>18</v>
      </c>
      <c r="C57" s="167" t="s">
        <v>12</v>
      </c>
      <c r="D57" s="34">
        <f>G57*' Demand-Supply Gap'!H$223</f>
        <v>5.9225621754000004</v>
      </c>
      <c r="E57" s="34">
        <f>H57*' Demand-Supply Gap'!I$223</f>
        <v>6.6824695000000007</v>
      </c>
      <c r="G57" s="154">
        <v>0.1014</v>
      </c>
      <c r="H57" s="154">
        <v>0.1099</v>
      </c>
    </row>
    <row r="58" spans="1:8">
      <c r="A58" s="152" t="s">
        <v>42</v>
      </c>
      <c r="B58" s="152" t="s">
        <v>107</v>
      </c>
      <c r="C58" s="186" t="s">
        <v>364</v>
      </c>
      <c r="D58" s="34">
        <f>G58*' Demand-Supply Gap'!H$232</f>
        <v>1.4704389966</v>
      </c>
      <c r="E58" s="34">
        <f>H58*' Demand-Supply Gap'!I$232</f>
        <v>1.642792</v>
      </c>
      <c r="G58" s="154">
        <v>0.2114</v>
      </c>
      <c r="H58" s="154">
        <v>0.2117</v>
      </c>
    </row>
    <row r="59" spans="1:8">
      <c r="A59" s="152" t="s">
        <v>42</v>
      </c>
      <c r="B59" s="152" t="s">
        <v>107</v>
      </c>
      <c r="C59" s="187" t="s">
        <v>219</v>
      </c>
      <c r="D59" s="34">
        <f>G59*' Demand-Supply Gap'!H$232</f>
        <v>1.3375847637</v>
      </c>
      <c r="E59" s="34">
        <f>H59*' Demand-Supply Gap'!I$232</f>
        <v>1.4821599999999999</v>
      </c>
      <c r="G59" s="154">
        <v>0.1923</v>
      </c>
      <c r="H59" s="154">
        <v>0.191</v>
      </c>
    </row>
    <row r="60" spans="1:8">
      <c r="A60" s="152" t="s">
        <v>42</v>
      </c>
      <c r="B60" s="152" t="s">
        <v>107</v>
      </c>
      <c r="C60" s="167" t="s">
        <v>12</v>
      </c>
      <c r="D60" s="34">
        <f>G60*' Demand-Supply Gap'!H$232</f>
        <v>4.1476952397000009</v>
      </c>
      <c r="E60" s="34">
        <f>H60*' Demand-Supply Gap'!I$232</f>
        <v>4.6350479999999994</v>
      </c>
      <c r="G60" s="161">
        <f>100%-SUM(G58:G59)</f>
        <v>0.59630000000000005</v>
      </c>
      <c r="H60" s="161">
        <f>100%-SUM(H58:H59)</f>
        <v>0.59729999999999994</v>
      </c>
    </row>
    <row r="61" spans="1:8" ht="15">
      <c r="A61" s="152" t="s">
        <v>39</v>
      </c>
      <c r="B61" s="152" t="s">
        <v>34</v>
      </c>
      <c r="C61" s="168" t="s">
        <v>267</v>
      </c>
      <c r="D61" s="34">
        <f>G61*' Demand-Supply Gap'!H$263</f>
        <v>17.267436</v>
      </c>
      <c r="E61" s="34">
        <f>H61*' Demand-Supply Gap'!I$263</f>
        <v>17.142709999999997</v>
      </c>
      <c r="G61" s="154">
        <v>0.21129999999999999</v>
      </c>
      <c r="H61" s="154">
        <v>0.21190000000000001</v>
      </c>
    </row>
    <row r="62" spans="1:8">
      <c r="A62" s="152" t="s">
        <v>39</v>
      </c>
      <c r="B62" s="152" t="s">
        <v>34</v>
      </c>
      <c r="C62" s="167" t="s">
        <v>12</v>
      </c>
      <c r="D62" s="34">
        <f>G62*' Demand-Supply Gap'!H$263</f>
        <v>64.452563999999995</v>
      </c>
      <c r="E62" s="34">
        <f>H62*' Demand-Supply Gap'!I$263</f>
        <v>63.757289999999998</v>
      </c>
      <c r="G62" s="154">
        <f>100%-G61</f>
        <v>0.78869999999999996</v>
      </c>
      <c r="H62" s="154">
        <f>100%-H61</f>
        <v>0.78810000000000002</v>
      </c>
    </row>
    <row r="63" spans="1:8">
      <c r="A63" s="152" t="s">
        <v>39</v>
      </c>
      <c r="B63" s="152" t="s">
        <v>207</v>
      </c>
      <c r="C63" s="186" t="s">
        <v>215</v>
      </c>
      <c r="D63" s="34">
        <f>G63*' Demand-Supply Gap'!H$272</f>
        <v>16.1161832202</v>
      </c>
      <c r="E63" s="34">
        <f>H63*' Demand-Supply Gap'!I$272</f>
        <v>16.706229904000004</v>
      </c>
      <c r="G63" s="154">
        <v>0.2114</v>
      </c>
      <c r="H63" s="154">
        <v>0.21190000000000001</v>
      </c>
    </row>
    <row r="64" spans="1:8">
      <c r="A64" s="152" t="s">
        <v>39</v>
      </c>
      <c r="B64" s="152" t="s">
        <v>207</v>
      </c>
      <c r="C64" s="187" t="s">
        <v>249</v>
      </c>
      <c r="D64" s="34">
        <f>G64*' Demand-Supply Gap'!H$272</f>
        <v>9.6361663152000006</v>
      </c>
      <c r="E64" s="34">
        <f>H64*' Demand-Supply Gap'!I$272</f>
        <v>9.9259761440000016</v>
      </c>
      <c r="G64" s="154">
        <v>0.12640000000000001</v>
      </c>
      <c r="H64" s="154">
        <v>0.12590000000000001</v>
      </c>
    </row>
    <row r="65" spans="1:10">
      <c r="A65" s="152" t="s">
        <v>39</v>
      </c>
      <c r="B65" s="152" t="s">
        <v>207</v>
      </c>
      <c r="C65" s="167" t="s">
        <v>12</v>
      </c>
      <c r="D65" s="34">
        <f>G65*' Demand-Supply Gap'!H$272</f>
        <v>50.483143464599998</v>
      </c>
      <c r="E65" s="34">
        <f>H65*' Demand-Supply Gap'!I$272</f>
        <v>52.207953952000011</v>
      </c>
      <c r="G65" s="161">
        <f>100%-SUM(G63:G64)</f>
        <v>0.66220000000000001</v>
      </c>
      <c r="H65" s="161">
        <f>100%-SUM(H63:H64)</f>
        <v>0.66220000000000001</v>
      </c>
    </row>
    <row r="66" spans="1:10" ht="15">
      <c r="J66"/>
    </row>
    <row r="67" spans="1:10" ht="15">
      <c r="J67"/>
    </row>
    <row r="68" spans="1:10" ht="15">
      <c r="J68"/>
    </row>
    <row r="69" spans="1:10" ht="15">
      <c r="J69"/>
    </row>
    <row r="70" spans="1:10" ht="15">
      <c r="J70"/>
    </row>
    <row r="71" spans="1:10" ht="15">
      <c r="J71"/>
    </row>
    <row r="72" spans="1:10" ht="15">
      <c r="J72"/>
    </row>
    <row r="73" spans="1:10" ht="15">
      <c r="J73"/>
    </row>
    <row r="74" spans="1:10" ht="15">
      <c r="J74"/>
    </row>
    <row r="75" spans="1:10" ht="15">
      <c r="J75"/>
    </row>
    <row r="76" spans="1:10" ht="15">
      <c r="J76"/>
    </row>
    <row r="77" spans="1:10" ht="15">
      <c r="J77"/>
    </row>
    <row r="78" spans="1:10" ht="15">
      <c r="J78"/>
    </row>
    <row r="79" spans="1:10" ht="15">
      <c r="J79"/>
    </row>
    <row r="80" spans="1:10" ht="15">
      <c r="J80"/>
    </row>
    <row r="81" spans="10:10" ht="15">
      <c r="J81"/>
    </row>
    <row r="82" spans="10:10" ht="15">
      <c r="J82"/>
    </row>
    <row r="83" spans="10:10" ht="15">
      <c r="J83"/>
    </row>
    <row r="84" spans="10:10" ht="15">
      <c r="J84"/>
    </row>
    <row r="85" spans="10:10" ht="15">
      <c r="J85"/>
    </row>
    <row r="86" spans="10:10" ht="15">
      <c r="J86"/>
    </row>
    <row r="87" spans="10:10" ht="15">
      <c r="J87"/>
    </row>
    <row r="88" spans="10:10" ht="15">
      <c r="J88"/>
    </row>
    <row r="89" spans="10:10" ht="15">
      <c r="J89"/>
    </row>
    <row r="90" spans="10:10" ht="15">
      <c r="J90"/>
    </row>
    <row r="91" spans="10:10" ht="15">
      <c r="J91"/>
    </row>
    <row r="92" spans="10:10" ht="15">
      <c r="J92"/>
    </row>
    <row r="93" spans="10:10" ht="15">
      <c r="J93"/>
    </row>
    <row r="94" spans="10:10" ht="15">
      <c r="J94"/>
    </row>
    <row r="95" spans="10:10" ht="15">
      <c r="J95"/>
    </row>
    <row r="96" spans="10:10" ht="15">
      <c r="J96"/>
    </row>
    <row r="97" spans="10:10" ht="15">
      <c r="J97"/>
    </row>
    <row r="98" spans="10:10" ht="15">
      <c r="J98"/>
    </row>
    <row r="99" spans="10:10" ht="15">
      <c r="J99"/>
    </row>
    <row r="100" spans="10:10" ht="15">
      <c r="J100"/>
    </row>
    <row r="101" spans="10:10" ht="15">
      <c r="J101"/>
    </row>
    <row r="102" spans="10:10" ht="15">
      <c r="J102"/>
    </row>
    <row r="103" spans="10:10" ht="15">
      <c r="J103"/>
    </row>
    <row r="104" spans="10:10" ht="15">
      <c r="J104"/>
    </row>
    <row r="105" spans="10:10" ht="15">
      <c r="J105"/>
    </row>
    <row r="106" spans="10:10" ht="15">
      <c r="J106"/>
    </row>
    <row r="107" spans="10:10" ht="15">
      <c r="J107"/>
    </row>
    <row r="108" spans="10:10" ht="15">
      <c r="J108"/>
    </row>
    <row r="109" spans="10:10" ht="15">
      <c r="J109"/>
    </row>
    <row r="110" spans="10:10" ht="15">
      <c r="J110"/>
    </row>
    <row r="111" spans="10:10" ht="15">
      <c r="J111"/>
    </row>
    <row r="112" spans="10:10" ht="15">
      <c r="J112"/>
    </row>
    <row r="113" spans="10:10" ht="15">
      <c r="J113"/>
    </row>
    <row r="114" spans="10:10" ht="15">
      <c r="J114"/>
    </row>
    <row r="115" spans="10:10" ht="15">
      <c r="J115"/>
    </row>
    <row r="116" spans="10:10" ht="15">
      <c r="J116"/>
    </row>
    <row r="117" spans="10:10" ht="15">
      <c r="J117"/>
    </row>
    <row r="118" spans="10:10" ht="15">
      <c r="J118"/>
    </row>
    <row r="119" spans="10:10" ht="15">
      <c r="J119"/>
    </row>
    <row r="120" spans="10:10" ht="15">
      <c r="J120"/>
    </row>
    <row r="121" spans="10:10" ht="15">
      <c r="J121"/>
    </row>
    <row r="122" spans="10:10" ht="15">
      <c r="J122"/>
    </row>
    <row r="123" spans="10:10" ht="15">
      <c r="J123"/>
    </row>
    <row r="124" spans="10:10" ht="15">
      <c r="J124"/>
    </row>
    <row r="125" spans="10:10" ht="15">
      <c r="J125"/>
    </row>
    <row r="126" spans="10:10" ht="15">
      <c r="J126"/>
    </row>
    <row r="127" spans="10:10" ht="15">
      <c r="J127"/>
    </row>
    <row r="128" spans="10:10" ht="15">
      <c r="J128"/>
    </row>
    <row r="129" spans="10:10" ht="15">
      <c r="J129"/>
    </row>
    <row r="130" spans="10:10" ht="15">
      <c r="J130"/>
    </row>
    <row r="131" spans="10:10" ht="15">
      <c r="J131"/>
    </row>
    <row r="132" spans="10:10" ht="15">
      <c r="J132"/>
    </row>
    <row r="133" spans="10:10" ht="15">
      <c r="J133"/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CDA7-0E5F-4524-92CB-A1EB8B341C83}">
  <dimension ref="A1:O13"/>
  <sheetViews>
    <sheetView workbookViewId="0">
      <selection activeCell="I19" sqref="I19"/>
    </sheetView>
  </sheetViews>
  <sheetFormatPr defaultRowHeight="15"/>
  <sheetData>
    <row r="1" spans="1:15" ht="15.75" thickBot="1">
      <c r="A1" s="522" t="s">
        <v>337</v>
      </c>
      <c r="B1" s="523"/>
      <c r="C1" s="524"/>
    </row>
    <row r="2" spans="1:15" ht="15" customHeight="1">
      <c r="A2" s="513"/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5"/>
    </row>
    <row r="3" spans="1:15">
      <c r="A3" s="516"/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8"/>
    </row>
    <row r="4" spans="1:15">
      <c r="A4" s="516"/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  <c r="O4" s="518"/>
    </row>
    <row r="5" spans="1:15">
      <c r="A5" s="516"/>
      <c r="B5" s="517"/>
      <c r="C5" s="517"/>
      <c r="D5" s="517"/>
      <c r="E5" s="517"/>
      <c r="F5" s="517"/>
      <c r="G5" s="517"/>
      <c r="H5" s="517"/>
      <c r="I5" s="517"/>
      <c r="J5" s="517"/>
      <c r="K5" s="517"/>
      <c r="L5" s="517"/>
      <c r="M5" s="517"/>
      <c r="N5" s="517"/>
      <c r="O5" s="518"/>
    </row>
    <row r="6" spans="1:15">
      <c r="A6" s="516"/>
      <c r="B6" s="517"/>
      <c r="C6" s="517"/>
      <c r="D6" s="517"/>
      <c r="E6" s="517"/>
      <c r="F6" s="517"/>
      <c r="G6" s="517"/>
      <c r="H6" s="517"/>
      <c r="I6" s="517"/>
      <c r="J6" s="517"/>
      <c r="K6" s="517"/>
      <c r="L6" s="517"/>
      <c r="M6" s="517"/>
      <c r="N6" s="517"/>
      <c r="O6" s="518"/>
    </row>
    <row r="7" spans="1:15">
      <c r="A7" s="516"/>
      <c r="B7" s="517"/>
      <c r="C7" s="517"/>
      <c r="D7" s="517"/>
      <c r="E7" s="517"/>
      <c r="F7" s="517"/>
      <c r="G7" s="517"/>
      <c r="H7" s="517"/>
      <c r="I7" s="517"/>
      <c r="J7" s="517"/>
      <c r="K7" s="517"/>
      <c r="L7" s="517"/>
      <c r="M7" s="517"/>
      <c r="N7" s="517"/>
      <c r="O7" s="518"/>
    </row>
    <row r="8" spans="1:15">
      <c r="A8" s="516"/>
      <c r="B8" s="517"/>
      <c r="C8" s="517"/>
      <c r="D8" s="517"/>
      <c r="E8" s="517"/>
      <c r="F8" s="517"/>
      <c r="G8" s="517"/>
      <c r="H8" s="517"/>
      <c r="I8" s="517"/>
      <c r="J8" s="517"/>
      <c r="K8" s="517"/>
      <c r="L8" s="517"/>
      <c r="M8" s="517"/>
      <c r="N8" s="517"/>
      <c r="O8" s="518"/>
    </row>
    <row r="9" spans="1:15">
      <c r="A9" s="516"/>
      <c r="B9" s="517"/>
      <c r="C9" s="517"/>
      <c r="D9" s="517"/>
      <c r="E9" s="517"/>
      <c r="F9" s="517"/>
      <c r="G9" s="517"/>
      <c r="H9" s="517"/>
      <c r="I9" s="517"/>
      <c r="J9" s="517"/>
      <c r="K9" s="517"/>
      <c r="L9" s="517"/>
      <c r="M9" s="517"/>
      <c r="N9" s="517"/>
      <c r="O9" s="518"/>
    </row>
    <row r="10" spans="1:15">
      <c r="A10" s="516"/>
      <c r="B10" s="517"/>
      <c r="C10" s="517"/>
      <c r="D10" s="517"/>
      <c r="E10" s="517"/>
      <c r="F10" s="517"/>
      <c r="G10" s="517"/>
      <c r="H10" s="517"/>
      <c r="I10" s="517"/>
      <c r="J10" s="517"/>
      <c r="K10" s="517"/>
      <c r="L10" s="517"/>
      <c r="M10" s="517"/>
      <c r="N10" s="517"/>
      <c r="O10" s="518"/>
    </row>
    <row r="11" spans="1:15">
      <c r="A11" s="516"/>
      <c r="B11" s="517"/>
      <c r="C11" s="517"/>
      <c r="D11" s="517"/>
      <c r="E11" s="517"/>
      <c r="F11" s="517"/>
      <c r="G11" s="517"/>
      <c r="H11" s="517"/>
      <c r="I11" s="517"/>
      <c r="J11" s="517"/>
      <c r="K11" s="517"/>
      <c r="L11" s="517"/>
      <c r="M11" s="517"/>
      <c r="N11" s="517"/>
      <c r="O11" s="518"/>
    </row>
    <row r="12" spans="1:15">
      <c r="A12" s="516"/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7"/>
      <c r="M12" s="517"/>
      <c r="N12" s="517"/>
      <c r="O12" s="518"/>
    </row>
    <row r="13" spans="1:15" ht="15.75" thickBot="1">
      <c r="A13" s="519"/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0"/>
      <c r="M13" s="520"/>
      <c r="N13" s="520"/>
      <c r="O13" s="521"/>
    </row>
  </sheetData>
  <mergeCells count="2">
    <mergeCell ref="A2:O13"/>
    <mergeCell ref="A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C5F9-56BD-4586-BB08-D23787C03396}">
  <dimension ref="A1"/>
  <sheetViews>
    <sheetView workbookViewId="0">
      <selection activeCell="K21" sqref="K21"/>
    </sheetView>
  </sheetViews>
  <sheetFormatPr defaultColWidth="9" defaultRowHeight="15"/>
  <cols>
    <col min="1" max="16384" width="9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71B-DFC7-4E1D-85E2-8D2770080CB5}">
  <dimension ref="A1:I37"/>
  <sheetViews>
    <sheetView zoomScale="85" zoomScaleNormal="85" workbookViewId="0">
      <selection activeCell="C22" sqref="C22"/>
    </sheetView>
  </sheetViews>
  <sheetFormatPr defaultColWidth="9" defaultRowHeight="14.25"/>
  <cols>
    <col min="1" max="1" width="29" style="117" bestFit="1" customWidth="1"/>
    <col min="2" max="2" width="27.28515625" style="117" bestFit="1" customWidth="1"/>
    <col min="3" max="3" width="42.28515625" style="117" customWidth="1"/>
    <col min="4" max="16384" width="9" style="117"/>
  </cols>
  <sheetData>
    <row r="1" spans="1:3" ht="15" customHeight="1">
      <c r="A1" s="118" t="s">
        <v>176</v>
      </c>
    </row>
    <row r="3" spans="1:3" ht="15" customHeight="1">
      <c r="A3" s="118" t="s">
        <v>177</v>
      </c>
    </row>
    <row r="4" spans="1:3" ht="15" customHeight="1">
      <c r="A4" s="118" t="s">
        <v>178</v>
      </c>
      <c r="B4" s="117" t="s">
        <v>213</v>
      </c>
    </row>
    <row r="5" spans="1:3" ht="15" customHeight="1">
      <c r="A5" s="118" t="s">
        <v>179</v>
      </c>
      <c r="B5" s="117" t="s">
        <v>204</v>
      </c>
    </row>
    <row r="6" spans="1:3" ht="15" customHeight="1">
      <c r="A6" s="118" t="s">
        <v>180</v>
      </c>
      <c r="B6" s="117" t="s">
        <v>181</v>
      </c>
    </row>
    <row r="7" spans="1:3" ht="15" customHeight="1">
      <c r="A7" s="118" t="s">
        <v>182</v>
      </c>
      <c r="B7" s="119" t="s">
        <v>208</v>
      </c>
    </row>
    <row r="8" spans="1:3" ht="15" customHeight="1">
      <c r="A8" s="118" t="s">
        <v>183</v>
      </c>
    </row>
    <row r="9" spans="1:3" ht="15" customHeight="1">
      <c r="A9" s="118" t="s">
        <v>184</v>
      </c>
      <c r="B9" s="120"/>
    </row>
    <row r="10" spans="1:3" ht="15" customHeight="1">
      <c r="A10" s="118" t="s">
        <v>185</v>
      </c>
      <c r="B10" s="121"/>
    </row>
    <row r="12" spans="1:3" ht="15" customHeight="1">
      <c r="A12" s="118" t="s">
        <v>186</v>
      </c>
    </row>
    <row r="14" spans="1:3" ht="15" customHeight="1">
      <c r="A14" s="118" t="s">
        <v>187</v>
      </c>
      <c r="B14" s="118" t="s">
        <v>188</v>
      </c>
      <c r="C14" s="118" t="s">
        <v>189</v>
      </c>
    </row>
    <row r="16" spans="1:3" ht="15" customHeight="1">
      <c r="A16" s="122" t="s">
        <v>116</v>
      </c>
      <c r="B16" s="117" t="s">
        <v>190</v>
      </c>
      <c r="C16" s="123"/>
    </row>
    <row r="17" spans="1:9" ht="15" customHeight="1">
      <c r="C17" s="122"/>
    </row>
    <row r="18" spans="1:9" ht="15" customHeight="1">
      <c r="A18" s="118" t="s">
        <v>191</v>
      </c>
    </row>
    <row r="19" spans="1:9" ht="15" customHeight="1">
      <c r="A19" s="118"/>
    </row>
    <row r="21" spans="1:9" ht="15" customHeight="1">
      <c r="A21" s="124" t="s">
        <v>194</v>
      </c>
      <c r="B21" s="125" t="s">
        <v>195</v>
      </c>
      <c r="C21" s="118"/>
      <c r="D21" s="118"/>
      <c r="E21" s="118"/>
      <c r="F21" s="118"/>
      <c r="G21" s="118"/>
      <c r="H21" s="118"/>
      <c r="I21" s="118"/>
    </row>
    <row r="22" spans="1:9" ht="15" customHeight="1">
      <c r="A22" s="124"/>
      <c r="B22" s="125" t="s">
        <v>196</v>
      </c>
      <c r="C22" s="118"/>
      <c r="D22" s="118"/>
      <c r="E22" s="118"/>
      <c r="F22" s="118"/>
      <c r="G22" s="118"/>
      <c r="H22" s="118"/>
      <c r="I22" s="118"/>
    </row>
    <row r="23" spans="1:9" ht="15" customHeight="1">
      <c r="A23" s="124"/>
      <c r="B23" s="125" t="s">
        <v>197</v>
      </c>
      <c r="C23" s="118"/>
      <c r="D23" s="118"/>
      <c r="E23" s="118"/>
      <c r="F23" s="118"/>
      <c r="G23" s="118"/>
      <c r="H23" s="118"/>
      <c r="I23" s="118"/>
    </row>
    <row r="24" spans="1:9" ht="15" customHeight="1">
      <c r="A24" s="124"/>
      <c r="B24" s="125" t="s">
        <v>198</v>
      </c>
      <c r="C24" s="118"/>
      <c r="D24" s="118"/>
      <c r="E24" s="118"/>
      <c r="F24" s="118"/>
      <c r="G24" s="118"/>
      <c r="H24" s="118"/>
      <c r="I24" s="118"/>
    </row>
    <row r="25" spans="1:9" ht="15" customHeight="1">
      <c r="A25" s="124"/>
      <c r="B25" s="125" t="s">
        <v>199</v>
      </c>
      <c r="C25" s="118"/>
      <c r="D25" s="118"/>
      <c r="E25" s="118"/>
      <c r="F25" s="118"/>
      <c r="G25" s="118"/>
      <c r="H25" s="118"/>
      <c r="I25" s="118"/>
    </row>
    <row r="26" spans="1:9" ht="15" customHeight="1">
      <c r="A26" s="124"/>
      <c r="B26" s="125" t="s">
        <v>200</v>
      </c>
      <c r="C26" s="118"/>
      <c r="D26" s="118"/>
      <c r="E26" s="118"/>
      <c r="F26" s="118"/>
      <c r="G26" s="118"/>
      <c r="H26" s="118"/>
      <c r="I26" s="118"/>
    </row>
    <row r="27" spans="1:9" ht="15" customHeight="1">
      <c r="B27" s="125" t="s">
        <v>201</v>
      </c>
    </row>
    <row r="29" spans="1:9" ht="15" customHeight="1">
      <c r="A29" s="118" t="s">
        <v>202</v>
      </c>
      <c r="C29" s="117" t="s">
        <v>192</v>
      </c>
    </row>
    <row r="32" spans="1:9" ht="15" customHeight="1">
      <c r="A32" s="118" t="s">
        <v>203</v>
      </c>
    </row>
    <row r="35" spans="1:2" ht="15" customHeight="1">
      <c r="A35" s="118" t="s">
        <v>193</v>
      </c>
    </row>
    <row r="36" spans="1:2" ht="15" customHeight="1">
      <c r="B36" s="117" t="s">
        <v>209</v>
      </c>
    </row>
    <row r="37" spans="1:2" ht="15" customHeight="1">
      <c r="B37" s="117" t="s">
        <v>210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9E3F-ACB7-4513-9FF4-ED5546C0A1DB}">
  <dimension ref="A1"/>
  <sheetViews>
    <sheetView workbookViewId="0">
      <selection activeCell="K11" sqref="K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663B-2EE7-4245-A927-D45ECBEA22D4}">
  <dimension ref="A1:U94"/>
  <sheetViews>
    <sheetView zoomScale="85" zoomScaleNormal="85" workbookViewId="0">
      <pane ySplit="1" topLeftCell="A2" activePane="bottomLeft" state="frozen"/>
      <selection pane="bottomLeft" activeCell="L6" sqref="L6"/>
    </sheetView>
  </sheetViews>
  <sheetFormatPr defaultColWidth="9" defaultRowHeight="15"/>
  <cols>
    <col min="1" max="1" width="9.85546875" style="1" customWidth="1"/>
    <col min="2" max="2" width="14.28515625" style="1" bestFit="1" customWidth="1"/>
    <col min="3" max="3" width="25.42578125" style="1" customWidth="1"/>
    <col min="4" max="4" width="30.28515625" style="1" customWidth="1"/>
    <col min="5" max="5" width="8" style="1" bestFit="1" customWidth="1"/>
    <col min="6" max="6" width="7.7109375" style="1" bestFit="1" customWidth="1"/>
    <col min="7" max="9" width="9" style="1" customWidth="1"/>
    <col min="10" max="10" width="9.28515625" style="1" bestFit="1" customWidth="1"/>
    <col min="11" max="11" width="9.28515625" style="1" customWidth="1"/>
    <col min="12" max="12" width="7.5703125" style="1" customWidth="1"/>
    <col min="13" max="13" width="8.85546875" style="1" customWidth="1"/>
    <col min="14" max="14" width="9.28515625" style="1" customWidth="1"/>
    <col min="15" max="15" width="7.140625" style="1" customWidth="1"/>
    <col min="16" max="16" width="5.85546875" style="1" customWidth="1"/>
    <col min="17" max="17" width="5.7109375" style="1" customWidth="1"/>
    <col min="18" max="19" width="7.7109375" style="1" bestFit="1" customWidth="1"/>
    <col min="20" max="20" width="9.28515625" style="1" bestFit="1" customWidth="1"/>
    <col min="21" max="16384" width="9" style="1"/>
  </cols>
  <sheetData>
    <row r="1" spans="1:21">
      <c r="A1" s="27" t="s">
        <v>31</v>
      </c>
      <c r="B1" s="27" t="s">
        <v>15</v>
      </c>
      <c r="C1" s="27" t="s">
        <v>26</v>
      </c>
      <c r="D1" s="27" t="s">
        <v>27</v>
      </c>
      <c r="E1" s="27">
        <v>2015</v>
      </c>
      <c r="F1" s="27">
        <v>2016</v>
      </c>
      <c r="G1" s="27">
        <v>2017</v>
      </c>
      <c r="H1" s="27">
        <v>2018</v>
      </c>
      <c r="I1" s="27">
        <v>2019</v>
      </c>
      <c r="J1" s="27">
        <v>2020</v>
      </c>
      <c r="K1" s="27" t="s">
        <v>30</v>
      </c>
      <c r="L1" s="27" t="s">
        <v>3</v>
      </c>
      <c r="M1" s="27" t="s">
        <v>4</v>
      </c>
      <c r="N1" s="27" t="s">
        <v>5</v>
      </c>
      <c r="O1" s="27" t="s">
        <v>6</v>
      </c>
      <c r="P1" s="27" t="s">
        <v>7</v>
      </c>
      <c r="Q1" s="27" t="s">
        <v>8</v>
      </c>
      <c r="R1" s="27" t="s">
        <v>9</v>
      </c>
      <c r="S1" s="27" t="s">
        <v>10</v>
      </c>
      <c r="T1" s="27" t="s">
        <v>16</v>
      </c>
    </row>
    <row r="2" spans="1:21">
      <c r="A2" s="127" t="s">
        <v>32</v>
      </c>
      <c r="B2" s="127" t="s">
        <v>33</v>
      </c>
      <c r="C2" s="128" t="s">
        <v>264</v>
      </c>
      <c r="D2" s="173" t="str">
        <f>'Production by Company'!C2</f>
        <v>Kukdo Chemical India Private Limited</v>
      </c>
      <c r="E2" s="147">
        <v>0</v>
      </c>
      <c r="F2" s="147">
        <v>0</v>
      </c>
      <c r="G2" s="147">
        <v>0</v>
      </c>
      <c r="H2" s="147">
        <v>0</v>
      </c>
      <c r="I2" s="147">
        <v>0</v>
      </c>
      <c r="J2" s="147">
        <v>40</v>
      </c>
      <c r="K2" s="147">
        <v>40</v>
      </c>
      <c r="L2" s="147">
        <v>40</v>
      </c>
      <c r="M2" s="147">
        <v>40</v>
      </c>
      <c r="N2" s="147">
        <v>40</v>
      </c>
      <c r="O2" s="147">
        <v>40</v>
      </c>
      <c r="P2" s="147">
        <v>40</v>
      </c>
      <c r="Q2" s="147">
        <v>40</v>
      </c>
      <c r="R2" s="147">
        <v>40</v>
      </c>
      <c r="S2" s="147">
        <v>40</v>
      </c>
      <c r="T2" s="147">
        <v>40</v>
      </c>
    </row>
    <row r="3" spans="1:21">
      <c r="A3" s="127" t="s">
        <v>32</v>
      </c>
      <c r="B3" s="127" t="s">
        <v>33</v>
      </c>
      <c r="C3" s="211" t="s">
        <v>275</v>
      </c>
      <c r="D3" s="188" t="s">
        <v>274</v>
      </c>
      <c r="E3" s="147">
        <v>44</v>
      </c>
      <c r="F3" s="147">
        <v>44</v>
      </c>
      <c r="G3" s="147">
        <v>44</v>
      </c>
      <c r="H3" s="147">
        <v>66</v>
      </c>
      <c r="I3" s="147">
        <v>66</v>
      </c>
      <c r="J3" s="147">
        <v>66</v>
      </c>
      <c r="K3" s="147">
        <v>66</v>
      </c>
      <c r="L3" s="147">
        <v>66</v>
      </c>
      <c r="M3" s="147">
        <v>66</v>
      </c>
      <c r="N3" s="147">
        <v>66</v>
      </c>
      <c r="O3" s="147">
        <v>90</v>
      </c>
      <c r="P3" s="147">
        <v>90</v>
      </c>
      <c r="Q3" s="147">
        <v>90</v>
      </c>
      <c r="R3" s="147">
        <v>90</v>
      </c>
      <c r="S3" s="147">
        <v>90</v>
      </c>
      <c r="T3" s="147">
        <v>90</v>
      </c>
    </row>
    <row r="4" spans="1:21" ht="14.25" customHeight="1">
      <c r="A4" s="127" t="s">
        <v>32</v>
      </c>
      <c r="B4" s="127" t="s">
        <v>33</v>
      </c>
      <c r="C4" s="128" t="s">
        <v>271</v>
      </c>
      <c r="D4" s="172" t="s">
        <v>423</v>
      </c>
      <c r="E4" s="147">
        <v>30</v>
      </c>
      <c r="F4" s="147">
        <v>40</v>
      </c>
      <c r="G4" s="147">
        <v>40</v>
      </c>
      <c r="H4" s="147">
        <v>40</v>
      </c>
      <c r="I4" s="147">
        <v>40</v>
      </c>
      <c r="J4" s="147">
        <v>40</v>
      </c>
      <c r="K4" s="147">
        <v>40</v>
      </c>
      <c r="L4" s="147">
        <v>40</v>
      </c>
      <c r="M4" s="147">
        <v>40</v>
      </c>
      <c r="N4" s="147">
        <v>50</v>
      </c>
      <c r="O4" s="147">
        <v>50</v>
      </c>
      <c r="P4" s="147">
        <v>50</v>
      </c>
      <c r="Q4" s="147">
        <v>50</v>
      </c>
      <c r="R4" s="147">
        <v>50</v>
      </c>
      <c r="S4" s="147">
        <v>50</v>
      </c>
      <c r="T4" s="147">
        <v>50</v>
      </c>
    </row>
    <row r="5" spans="1:21" s="166" customFormat="1">
      <c r="A5" s="127" t="s">
        <v>32</v>
      </c>
      <c r="B5" s="127" t="s">
        <v>33</v>
      </c>
      <c r="C5" s="211" t="s">
        <v>406</v>
      </c>
      <c r="D5" s="172" t="s">
        <v>424</v>
      </c>
      <c r="E5" s="147">
        <v>0</v>
      </c>
      <c r="F5" s="147">
        <v>0</v>
      </c>
      <c r="G5" s="147">
        <v>0</v>
      </c>
      <c r="H5" s="147">
        <v>0</v>
      </c>
      <c r="I5" s="147">
        <v>0</v>
      </c>
      <c r="J5" s="147">
        <v>0</v>
      </c>
      <c r="K5" s="147">
        <v>0</v>
      </c>
      <c r="L5" s="147">
        <v>0</v>
      </c>
      <c r="M5" s="147">
        <v>0</v>
      </c>
      <c r="N5" s="147">
        <v>25</v>
      </c>
      <c r="O5" s="147">
        <v>25</v>
      </c>
      <c r="P5" s="147">
        <v>25</v>
      </c>
      <c r="Q5" s="147">
        <v>25</v>
      </c>
      <c r="R5" s="147">
        <v>25</v>
      </c>
      <c r="S5" s="147">
        <v>25</v>
      </c>
      <c r="T5" s="147">
        <v>25</v>
      </c>
    </row>
    <row r="6" spans="1:21" s="528" customFormat="1">
      <c r="A6" s="127" t="s">
        <v>32</v>
      </c>
      <c r="B6" s="127" t="s">
        <v>33</v>
      </c>
      <c r="C6" s="211" t="s">
        <v>429</v>
      </c>
      <c r="D6" s="172" t="s">
        <v>430</v>
      </c>
      <c r="E6" s="147">
        <v>0</v>
      </c>
      <c r="F6" s="147">
        <v>0</v>
      </c>
      <c r="G6" s="147">
        <v>0</v>
      </c>
      <c r="H6" s="147">
        <v>0</v>
      </c>
      <c r="I6" s="147">
        <v>30</v>
      </c>
      <c r="J6" s="147">
        <v>30</v>
      </c>
      <c r="K6" s="147">
        <v>30</v>
      </c>
      <c r="L6" s="147">
        <v>30</v>
      </c>
      <c r="M6" s="147">
        <v>30</v>
      </c>
      <c r="N6" s="147">
        <v>30</v>
      </c>
      <c r="O6" s="147">
        <v>30</v>
      </c>
      <c r="P6" s="147">
        <v>30</v>
      </c>
      <c r="Q6" s="147">
        <v>30</v>
      </c>
      <c r="R6" s="147">
        <v>30</v>
      </c>
      <c r="S6" s="147">
        <v>30</v>
      </c>
      <c r="T6" s="147">
        <v>30</v>
      </c>
    </row>
    <row r="7" spans="1:21">
      <c r="A7" s="393" t="s">
        <v>32</v>
      </c>
      <c r="B7" s="393" t="s">
        <v>33</v>
      </c>
      <c r="C7" s="394"/>
      <c r="D7" s="400" t="s">
        <v>60</v>
      </c>
      <c r="E7" s="395">
        <f>SUM(E2:E6)</f>
        <v>74</v>
      </c>
      <c r="F7" s="395">
        <f t="shared" ref="F7:T7" si="0">SUM(F2:F6)</f>
        <v>84</v>
      </c>
      <c r="G7" s="395">
        <f t="shared" si="0"/>
        <v>84</v>
      </c>
      <c r="H7" s="395">
        <f t="shared" si="0"/>
        <v>106</v>
      </c>
      <c r="I7" s="395">
        <f t="shared" si="0"/>
        <v>136</v>
      </c>
      <c r="J7" s="395">
        <f t="shared" si="0"/>
        <v>176</v>
      </c>
      <c r="K7" s="395">
        <f t="shared" si="0"/>
        <v>176</v>
      </c>
      <c r="L7" s="395">
        <f t="shared" si="0"/>
        <v>176</v>
      </c>
      <c r="M7" s="395">
        <f t="shared" si="0"/>
        <v>176</v>
      </c>
      <c r="N7" s="395">
        <f t="shared" si="0"/>
        <v>211</v>
      </c>
      <c r="O7" s="395">
        <f t="shared" si="0"/>
        <v>235</v>
      </c>
      <c r="P7" s="395">
        <f t="shared" si="0"/>
        <v>235</v>
      </c>
      <c r="Q7" s="395">
        <f t="shared" si="0"/>
        <v>235</v>
      </c>
      <c r="R7" s="395">
        <f t="shared" si="0"/>
        <v>235</v>
      </c>
      <c r="S7" s="395">
        <f t="shared" si="0"/>
        <v>235</v>
      </c>
      <c r="T7" s="395">
        <f t="shared" si="0"/>
        <v>235</v>
      </c>
    </row>
    <row r="8" spans="1:21">
      <c r="A8" s="127" t="s">
        <v>32</v>
      </c>
      <c r="B8" s="127" t="s">
        <v>35</v>
      </c>
      <c r="C8" s="128" t="s">
        <v>276</v>
      </c>
      <c r="D8" s="176" t="s">
        <v>226</v>
      </c>
      <c r="E8" s="147">
        <v>70</v>
      </c>
      <c r="F8" s="147">
        <v>70</v>
      </c>
      <c r="G8" s="147">
        <v>70</v>
      </c>
      <c r="H8" s="147">
        <v>70</v>
      </c>
      <c r="I8" s="147">
        <v>70</v>
      </c>
      <c r="J8" s="147">
        <v>70</v>
      </c>
      <c r="K8" s="147">
        <v>70</v>
      </c>
      <c r="L8" s="147">
        <v>70</v>
      </c>
      <c r="M8" s="147">
        <v>70</v>
      </c>
      <c r="N8" s="147">
        <v>70</v>
      </c>
      <c r="O8" s="147">
        <v>70</v>
      </c>
      <c r="P8" s="147">
        <v>70</v>
      </c>
      <c r="Q8" s="147">
        <v>70</v>
      </c>
      <c r="R8" s="147">
        <v>70</v>
      </c>
      <c r="S8" s="147">
        <v>70</v>
      </c>
      <c r="T8" s="147">
        <v>70</v>
      </c>
    </row>
    <row r="9" spans="1:21">
      <c r="A9" s="127" t="s">
        <v>32</v>
      </c>
      <c r="B9" s="127" t="s">
        <v>35</v>
      </c>
      <c r="C9" s="128" t="s">
        <v>277</v>
      </c>
      <c r="D9" s="176" t="s">
        <v>226</v>
      </c>
      <c r="E9" s="147">
        <v>100</v>
      </c>
      <c r="F9" s="147">
        <v>100</v>
      </c>
      <c r="G9" s="147">
        <v>120</v>
      </c>
      <c r="H9" s="147">
        <v>120</v>
      </c>
      <c r="I9" s="147">
        <v>150</v>
      </c>
      <c r="J9" s="147">
        <v>150</v>
      </c>
      <c r="K9" s="147">
        <v>150</v>
      </c>
      <c r="L9" s="147">
        <v>150</v>
      </c>
      <c r="M9" s="147">
        <v>150</v>
      </c>
      <c r="N9" s="147">
        <v>150</v>
      </c>
      <c r="O9" s="147">
        <v>150</v>
      </c>
      <c r="P9" s="147">
        <v>150</v>
      </c>
      <c r="Q9" s="147">
        <v>150</v>
      </c>
      <c r="R9" s="147">
        <v>150</v>
      </c>
      <c r="S9" s="147">
        <v>150</v>
      </c>
      <c r="T9" s="147">
        <v>150</v>
      </c>
    </row>
    <row r="10" spans="1:21">
      <c r="A10" s="127" t="s">
        <v>32</v>
      </c>
      <c r="B10" s="128" t="s">
        <v>35</v>
      </c>
      <c r="C10" s="128" t="s">
        <v>261</v>
      </c>
      <c r="D10" s="176" t="s">
        <v>383</v>
      </c>
      <c r="E10" s="181">
        <v>247</v>
      </c>
      <c r="F10" s="181">
        <v>247</v>
      </c>
      <c r="G10" s="181">
        <v>247</v>
      </c>
      <c r="H10" s="181">
        <v>247</v>
      </c>
      <c r="I10" s="181">
        <v>247</v>
      </c>
      <c r="J10" s="181">
        <v>247</v>
      </c>
      <c r="K10" s="181">
        <v>247</v>
      </c>
      <c r="L10" s="181">
        <v>247</v>
      </c>
      <c r="M10" s="181">
        <v>247</v>
      </c>
      <c r="N10" s="181">
        <v>247</v>
      </c>
      <c r="O10" s="181">
        <v>247</v>
      </c>
      <c r="P10" s="181">
        <v>247</v>
      </c>
      <c r="Q10" s="181">
        <v>247</v>
      </c>
      <c r="R10" s="181">
        <v>247</v>
      </c>
      <c r="S10" s="181">
        <v>247</v>
      </c>
      <c r="T10" s="181">
        <v>247</v>
      </c>
    </row>
    <row r="11" spans="1:21" s="266" customFormat="1">
      <c r="A11" s="127" t="s">
        <v>32</v>
      </c>
      <c r="B11" s="128" t="s">
        <v>35</v>
      </c>
      <c r="C11" s="276" t="s">
        <v>390</v>
      </c>
      <c r="D11" s="392" t="s">
        <v>385</v>
      </c>
      <c r="E11" s="147">
        <v>120</v>
      </c>
      <c r="F11" s="147">
        <v>120</v>
      </c>
      <c r="G11" s="147">
        <v>120</v>
      </c>
      <c r="H11" s="147">
        <v>130</v>
      </c>
      <c r="I11" s="147">
        <v>130</v>
      </c>
      <c r="J11" s="147">
        <v>130</v>
      </c>
      <c r="K11" s="147">
        <v>130</v>
      </c>
      <c r="L11" s="147">
        <v>130</v>
      </c>
      <c r="M11" s="147">
        <v>130</v>
      </c>
      <c r="N11" s="147">
        <v>130</v>
      </c>
      <c r="O11" s="147">
        <v>130</v>
      </c>
      <c r="P11" s="147">
        <v>130</v>
      </c>
      <c r="Q11" s="147">
        <v>130</v>
      </c>
      <c r="R11" s="147">
        <v>130</v>
      </c>
      <c r="S11" s="147">
        <v>130</v>
      </c>
      <c r="T11" s="147">
        <v>130</v>
      </c>
    </row>
    <row r="12" spans="1:21">
      <c r="A12" s="127" t="s">
        <v>32</v>
      </c>
      <c r="B12" s="128" t="s">
        <v>35</v>
      </c>
      <c r="C12" s="277" t="s">
        <v>261</v>
      </c>
      <c r="D12" s="197" t="s">
        <v>262</v>
      </c>
      <c r="E12" s="148">
        <v>80</v>
      </c>
      <c r="F12" s="148">
        <v>80</v>
      </c>
      <c r="G12" s="148">
        <v>200</v>
      </c>
      <c r="H12" s="148">
        <v>200</v>
      </c>
      <c r="I12" s="148">
        <v>200</v>
      </c>
      <c r="J12" s="148">
        <v>200</v>
      </c>
      <c r="K12" s="148">
        <v>200</v>
      </c>
      <c r="L12" s="148">
        <v>200</v>
      </c>
      <c r="M12" s="148">
        <v>200</v>
      </c>
      <c r="N12" s="148">
        <v>200</v>
      </c>
      <c r="O12" s="148">
        <v>200</v>
      </c>
      <c r="P12" s="148">
        <v>200</v>
      </c>
      <c r="Q12" s="148">
        <v>200</v>
      </c>
      <c r="R12" s="148">
        <v>200</v>
      </c>
      <c r="S12" s="148">
        <v>200</v>
      </c>
      <c r="T12" s="148">
        <v>200</v>
      </c>
    </row>
    <row r="13" spans="1:21">
      <c r="A13" s="127" t="s">
        <v>32</v>
      </c>
      <c r="B13" s="128" t="s">
        <v>35</v>
      </c>
      <c r="C13" s="278" t="s">
        <v>242</v>
      </c>
      <c r="D13" s="197" t="s">
        <v>375</v>
      </c>
      <c r="E13" s="147">
        <v>75</v>
      </c>
      <c r="F13" s="147">
        <v>75</v>
      </c>
      <c r="G13" s="147">
        <v>95</v>
      </c>
      <c r="H13" s="147">
        <v>95</v>
      </c>
      <c r="I13" s="147">
        <v>95</v>
      </c>
      <c r="J13" s="147">
        <v>95</v>
      </c>
      <c r="K13" s="147">
        <v>95</v>
      </c>
      <c r="L13" s="147">
        <v>95</v>
      </c>
      <c r="M13" s="147">
        <v>95</v>
      </c>
      <c r="N13" s="147">
        <v>95</v>
      </c>
      <c r="O13" s="147">
        <v>95</v>
      </c>
      <c r="P13" s="147">
        <v>95</v>
      </c>
      <c r="Q13" s="147">
        <v>95</v>
      </c>
      <c r="R13" s="147">
        <v>95</v>
      </c>
      <c r="S13" s="147">
        <v>95</v>
      </c>
      <c r="T13" s="147">
        <v>95</v>
      </c>
      <c r="U13" s="147">
        <v>95</v>
      </c>
    </row>
    <row r="14" spans="1:21">
      <c r="A14" s="127" t="s">
        <v>32</v>
      </c>
      <c r="B14" s="128" t="s">
        <v>35</v>
      </c>
      <c r="C14" s="278" t="s">
        <v>279</v>
      </c>
      <c r="D14" s="197" t="s">
        <v>392</v>
      </c>
      <c r="E14" s="147">
        <v>60</v>
      </c>
      <c r="F14" s="147">
        <v>60</v>
      </c>
      <c r="G14" s="147">
        <v>60</v>
      </c>
      <c r="H14" s="147">
        <v>60</v>
      </c>
      <c r="I14" s="147">
        <v>80</v>
      </c>
      <c r="J14" s="147">
        <v>80</v>
      </c>
      <c r="K14" s="147">
        <v>80</v>
      </c>
      <c r="L14" s="147">
        <v>80</v>
      </c>
      <c r="M14" s="147">
        <v>80</v>
      </c>
      <c r="N14" s="147">
        <v>80</v>
      </c>
      <c r="O14" s="147">
        <v>80</v>
      </c>
      <c r="P14" s="147">
        <v>80</v>
      </c>
      <c r="Q14" s="147">
        <v>80</v>
      </c>
      <c r="R14" s="147">
        <v>80</v>
      </c>
      <c r="S14" s="147">
        <v>80</v>
      </c>
      <c r="T14" s="147">
        <v>80</v>
      </c>
    </row>
    <row r="15" spans="1:21">
      <c r="A15" s="127" t="s">
        <v>32</v>
      </c>
      <c r="B15" s="128" t="s">
        <v>35</v>
      </c>
      <c r="C15" s="277" t="s">
        <v>243</v>
      </c>
      <c r="D15" s="197" t="s">
        <v>386</v>
      </c>
      <c r="E15" s="148">
        <v>117</v>
      </c>
      <c r="F15" s="148">
        <v>117</v>
      </c>
      <c r="G15" s="148">
        <v>117</v>
      </c>
      <c r="H15" s="148">
        <v>117</v>
      </c>
      <c r="I15" s="148">
        <v>117</v>
      </c>
      <c r="J15" s="148">
        <v>117</v>
      </c>
      <c r="K15" s="148">
        <v>117</v>
      </c>
      <c r="L15" s="148">
        <v>117</v>
      </c>
      <c r="M15" s="148">
        <v>117</v>
      </c>
      <c r="N15" s="148">
        <v>117</v>
      </c>
      <c r="O15" s="148">
        <v>117</v>
      </c>
      <c r="P15" s="148">
        <v>117</v>
      </c>
      <c r="Q15" s="148">
        <v>117</v>
      </c>
      <c r="R15" s="148">
        <v>117</v>
      </c>
      <c r="S15" s="148">
        <v>117</v>
      </c>
      <c r="T15" s="148">
        <v>117</v>
      </c>
    </row>
    <row r="16" spans="1:21">
      <c r="A16" s="127" t="s">
        <v>32</v>
      </c>
      <c r="B16" s="128" t="s">
        <v>35</v>
      </c>
      <c r="C16" s="277" t="s">
        <v>255</v>
      </c>
      <c r="D16" s="197" t="s">
        <v>384</v>
      </c>
      <c r="E16" s="148">
        <v>75</v>
      </c>
      <c r="F16" s="148">
        <v>75</v>
      </c>
      <c r="G16" s="148">
        <v>75</v>
      </c>
      <c r="H16" s="148">
        <v>75</v>
      </c>
      <c r="I16" s="148">
        <v>75</v>
      </c>
      <c r="J16" s="148">
        <v>75</v>
      </c>
      <c r="K16" s="148">
        <v>75</v>
      </c>
      <c r="L16" s="148">
        <v>75</v>
      </c>
      <c r="M16" s="148">
        <v>75</v>
      </c>
      <c r="N16" s="148">
        <v>75</v>
      </c>
      <c r="O16" s="148">
        <v>75</v>
      </c>
      <c r="P16" s="148">
        <v>75</v>
      </c>
      <c r="Q16" s="148">
        <v>75</v>
      </c>
      <c r="R16" s="148">
        <v>75</v>
      </c>
      <c r="S16" s="148">
        <v>75</v>
      </c>
      <c r="T16" s="148">
        <v>75</v>
      </c>
    </row>
    <row r="17" spans="1:21">
      <c r="A17" s="127" t="s">
        <v>32</v>
      </c>
      <c r="B17" s="128" t="s">
        <v>35</v>
      </c>
      <c r="C17" s="278" t="s">
        <v>391</v>
      </c>
      <c r="D17" s="95" t="s">
        <v>388</v>
      </c>
      <c r="E17" s="148">
        <v>58</v>
      </c>
      <c r="F17" s="148">
        <v>58</v>
      </c>
      <c r="G17" s="148">
        <v>58</v>
      </c>
      <c r="H17" s="148">
        <v>58</v>
      </c>
      <c r="I17" s="148">
        <v>58</v>
      </c>
      <c r="J17" s="148">
        <v>58</v>
      </c>
      <c r="K17" s="148">
        <v>58</v>
      </c>
      <c r="L17" s="148">
        <v>58</v>
      </c>
      <c r="M17" s="148">
        <v>58</v>
      </c>
      <c r="N17" s="148">
        <v>58</v>
      </c>
      <c r="O17" s="148">
        <v>58</v>
      </c>
      <c r="P17" s="148">
        <v>58</v>
      </c>
      <c r="Q17" s="148">
        <v>58</v>
      </c>
      <c r="R17" s="148">
        <v>58</v>
      </c>
      <c r="S17" s="148">
        <v>58</v>
      </c>
      <c r="T17" s="148">
        <v>58</v>
      </c>
    </row>
    <row r="18" spans="1:21">
      <c r="A18" s="127" t="s">
        <v>32</v>
      </c>
      <c r="B18" s="128" t="s">
        <v>35</v>
      </c>
      <c r="C18" s="277" t="s">
        <v>355</v>
      </c>
      <c r="D18" s="95" t="s">
        <v>387</v>
      </c>
      <c r="E18" s="148">
        <v>50</v>
      </c>
      <c r="F18" s="148">
        <v>50</v>
      </c>
      <c r="G18" s="148">
        <v>50</v>
      </c>
      <c r="H18" s="148">
        <v>50</v>
      </c>
      <c r="I18" s="148">
        <v>50</v>
      </c>
      <c r="J18" s="148">
        <v>50</v>
      </c>
      <c r="K18" s="148">
        <v>50</v>
      </c>
      <c r="L18" s="148">
        <v>50</v>
      </c>
      <c r="M18" s="148">
        <v>50</v>
      </c>
      <c r="N18" s="148">
        <v>50</v>
      </c>
      <c r="O18" s="148">
        <v>50</v>
      </c>
      <c r="P18" s="148">
        <v>50</v>
      </c>
      <c r="Q18" s="148">
        <v>50</v>
      </c>
      <c r="R18" s="148">
        <v>50</v>
      </c>
      <c r="S18" s="148">
        <v>50</v>
      </c>
      <c r="T18" s="148">
        <v>50</v>
      </c>
    </row>
    <row r="19" spans="1:21">
      <c r="A19" s="127" t="s">
        <v>32</v>
      </c>
      <c r="B19" s="127" t="s">
        <v>35</v>
      </c>
      <c r="C19" s="277" t="s">
        <v>238</v>
      </c>
      <c r="D19" s="197" t="s">
        <v>215</v>
      </c>
      <c r="E19" s="147">
        <v>41</v>
      </c>
      <c r="F19" s="147">
        <v>41</v>
      </c>
      <c r="G19" s="147">
        <v>41</v>
      </c>
      <c r="H19" s="147">
        <v>41</v>
      </c>
      <c r="I19" s="147">
        <v>41</v>
      </c>
      <c r="J19" s="147">
        <v>41</v>
      </c>
      <c r="K19" s="147">
        <v>41</v>
      </c>
      <c r="L19" s="147">
        <v>41</v>
      </c>
      <c r="M19" s="147">
        <v>41</v>
      </c>
      <c r="N19" s="147">
        <v>41</v>
      </c>
      <c r="O19" s="147">
        <v>41</v>
      </c>
      <c r="P19" s="147">
        <v>41</v>
      </c>
      <c r="Q19" s="147">
        <v>41</v>
      </c>
      <c r="R19" s="147">
        <v>41</v>
      </c>
      <c r="S19" s="147">
        <v>41</v>
      </c>
      <c r="T19" s="147">
        <v>41</v>
      </c>
    </row>
    <row r="20" spans="1:21">
      <c r="A20" s="127" t="s">
        <v>32</v>
      </c>
      <c r="B20" s="127" t="s">
        <v>35</v>
      </c>
      <c r="C20" s="96" t="s">
        <v>238</v>
      </c>
      <c r="D20" s="176" t="s">
        <v>225</v>
      </c>
      <c r="E20" s="147">
        <v>41</v>
      </c>
      <c r="F20" s="147">
        <v>41</v>
      </c>
      <c r="G20" s="147">
        <v>41</v>
      </c>
      <c r="H20" s="147">
        <v>41</v>
      </c>
      <c r="I20" s="147">
        <v>41</v>
      </c>
      <c r="J20" s="147">
        <v>41</v>
      </c>
      <c r="K20" s="147">
        <v>41</v>
      </c>
      <c r="L20" s="147">
        <v>41</v>
      </c>
      <c r="M20" s="147">
        <v>41</v>
      </c>
      <c r="N20" s="147">
        <v>41</v>
      </c>
      <c r="O20" s="147">
        <v>41</v>
      </c>
      <c r="P20" s="147">
        <v>41</v>
      </c>
      <c r="Q20" s="147">
        <v>41</v>
      </c>
      <c r="R20" s="147">
        <v>41</v>
      </c>
      <c r="S20" s="147">
        <v>41</v>
      </c>
      <c r="T20" s="147">
        <v>41</v>
      </c>
    </row>
    <row r="21" spans="1:21">
      <c r="A21" s="127" t="s">
        <v>32</v>
      </c>
      <c r="B21" s="128" t="s">
        <v>35</v>
      </c>
      <c r="C21" s="96" t="s">
        <v>242</v>
      </c>
      <c r="D21" s="128" t="s">
        <v>219</v>
      </c>
      <c r="E21" s="147">
        <v>32</v>
      </c>
      <c r="F21" s="147">
        <v>32</v>
      </c>
      <c r="G21" s="147">
        <v>32</v>
      </c>
      <c r="H21" s="147">
        <v>32</v>
      </c>
      <c r="I21" s="147">
        <v>32</v>
      </c>
      <c r="J21" s="147">
        <v>32</v>
      </c>
      <c r="K21" s="147">
        <v>32</v>
      </c>
      <c r="L21" s="147">
        <v>32</v>
      </c>
      <c r="M21" s="147">
        <v>32</v>
      </c>
      <c r="N21" s="147">
        <v>32</v>
      </c>
      <c r="O21" s="147">
        <v>32</v>
      </c>
      <c r="P21" s="147">
        <v>32</v>
      </c>
      <c r="Q21" s="147">
        <v>32</v>
      </c>
      <c r="R21" s="147">
        <v>32</v>
      </c>
      <c r="S21" s="147">
        <v>32</v>
      </c>
      <c r="T21" s="147">
        <v>32</v>
      </c>
    </row>
    <row r="22" spans="1:21">
      <c r="A22" s="127" t="s">
        <v>32</v>
      </c>
      <c r="B22" s="128" t="s">
        <v>35</v>
      </c>
      <c r="C22" s="96" t="s">
        <v>243</v>
      </c>
      <c r="D22" s="128" t="s">
        <v>219</v>
      </c>
      <c r="E22" s="147">
        <v>32</v>
      </c>
      <c r="F22" s="147">
        <v>32</v>
      </c>
      <c r="G22" s="147">
        <v>32</v>
      </c>
      <c r="H22" s="147">
        <v>32</v>
      </c>
      <c r="I22" s="147">
        <v>32</v>
      </c>
      <c r="J22" s="147">
        <v>32</v>
      </c>
      <c r="K22" s="147">
        <v>32</v>
      </c>
      <c r="L22" s="147">
        <v>32</v>
      </c>
      <c r="M22" s="147">
        <v>32</v>
      </c>
      <c r="N22" s="147">
        <v>32</v>
      </c>
      <c r="O22" s="147">
        <v>32</v>
      </c>
      <c r="P22" s="147">
        <v>32</v>
      </c>
      <c r="Q22" s="147">
        <v>32</v>
      </c>
      <c r="R22" s="147">
        <v>32</v>
      </c>
      <c r="S22" s="147">
        <v>32</v>
      </c>
      <c r="T22" s="147">
        <v>32</v>
      </c>
    </row>
    <row r="23" spans="1:21">
      <c r="A23" s="127" t="s">
        <v>32</v>
      </c>
      <c r="B23" s="128" t="s">
        <v>35</v>
      </c>
      <c r="C23" s="277" t="s">
        <v>426</v>
      </c>
      <c r="D23" s="188" t="s">
        <v>12</v>
      </c>
      <c r="E23" s="146">
        <v>120</v>
      </c>
      <c r="F23" s="146">
        <v>140</v>
      </c>
      <c r="G23" s="146">
        <v>160</v>
      </c>
      <c r="H23" s="146">
        <v>180</v>
      </c>
      <c r="I23" s="146">
        <v>195</v>
      </c>
      <c r="J23" s="146">
        <v>195</v>
      </c>
      <c r="K23" s="146">
        <v>210</v>
      </c>
      <c r="L23" s="146">
        <v>210</v>
      </c>
      <c r="M23" s="146">
        <v>210</v>
      </c>
      <c r="N23" s="146">
        <v>210</v>
      </c>
      <c r="O23" s="146">
        <v>210</v>
      </c>
      <c r="P23" s="146">
        <v>210</v>
      </c>
      <c r="Q23" s="146">
        <v>210</v>
      </c>
      <c r="R23" s="146">
        <v>210</v>
      </c>
      <c r="S23" s="146">
        <v>210</v>
      </c>
      <c r="T23" s="146">
        <v>210</v>
      </c>
    </row>
    <row r="24" spans="1:21">
      <c r="A24" s="393" t="s">
        <v>32</v>
      </c>
      <c r="B24" s="394" t="s">
        <v>35</v>
      </c>
      <c r="C24" s="394"/>
      <c r="D24" s="400" t="s">
        <v>60</v>
      </c>
      <c r="E24" s="399">
        <f t="shared" ref="E24:T24" si="1">SUM(E8:E23)</f>
        <v>1318</v>
      </c>
      <c r="F24" s="399">
        <f t="shared" si="1"/>
        <v>1338</v>
      </c>
      <c r="G24" s="399">
        <f t="shared" si="1"/>
        <v>1518</v>
      </c>
      <c r="H24" s="399">
        <f t="shared" si="1"/>
        <v>1548</v>
      </c>
      <c r="I24" s="399">
        <f t="shared" si="1"/>
        <v>1613</v>
      </c>
      <c r="J24" s="399">
        <f t="shared" si="1"/>
        <v>1613</v>
      </c>
      <c r="K24" s="399">
        <f t="shared" si="1"/>
        <v>1628</v>
      </c>
      <c r="L24" s="399">
        <f t="shared" si="1"/>
        <v>1628</v>
      </c>
      <c r="M24" s="399">
        <f t="shared" si="1"/>
        <v>1628</v>
      </c>
      <c r="N24" s="399">
        <f t="shared" si="1"/>
        <v>1628</v>
      </c>
      <c r="O24" s="399">
        <f t="shared" si="1"/>
        <v>1628</v>
      </c>
      <c r="P24" s="399">
        <f t="shared" si="1"/>
        <v>1628</v>
      </c>
      <c r="Q24" s="399">
        <f t="shared" si="1"/>
        <v>1628</v>
      </c>
      <c r="R24" s="399">
        <f t="shared" si="1"/>
        <v>1628</v>
      </c>
      <c r="S24" s="399">
        <f t="shared" si="1"/>
        <v>1628</v>
      </c>
      <c r="T24" s="399">
        <f t="shared" si="1"/>
        <v>1628</v>
      </c>
    </row>
    <row r="25" spans="1:21">
      <c r="A25" s="127" t="s">
        <v>32</v>
      </c>
      <c r="B25" s="127" t="s">
        <v>43</v>
      </c>
      <c r="C25" s="96" t="s">
        <v>231</v>
      </c>
      <c r="D25" s="402" t="s">
        <v>225</v>
      </c>
      <c r="E25" s="408">
        <v>40</v>
      </c>
      <c r="F25" s="408">
        <v>40</v>
      </c>
      <c r="G25" s="408">
        <v>40</v>
      </c>
      <c r="H25" s="408">
        <v>40</v>
      </c>
      <c r="I25" s="408">
        <v>40</v>
      </c>
      <c r="J25" s="408">
        <v>40</v>
      </c>
      <c r="K25" s="408">
        <v>40</v>
      </c>
      <c r="L25" s="408">
        <v>40</v>
      </c>
      <c r="M25" s="408">
        <v>40</v>
      </c>
      <c r="N25" s="408">
        <v>40</v>
      </c>
      <c r="O25" s="408">
        <v>40</v>
      </c>
      <c r="P25" s="408">
        <v>40</v>
      </c>
      <c r="Q25" s="408">
        <v>40</v>
      </c>
      <c r="R25" s="408">
        <v>40</v>
      </c>
      <c r="S25" s="408">
        <v>40</v>
      </c>
      <c r="T25" s="408">
        <v>40</v>
      </c>
      <c r="U25" s="174"/>
    </row>
    <row r="26" spans="1:21">
      <c r="A26" s="127" t="s">
        <v>32</v>
      </c>
      <c r="B26" s="127" t="s">
        <v>43</v>
      </c>
      <c r="C26" s="96" t="s">
        <v>284</v>
      </c>
      <c r="D26" s="402" t="s">
        <v>283</v>
      </c>
      <c r="E26" s="147">
        <v>40</v>
      </c>
      <c r="F26" s="147">
        <v>40</v>
      </c>
      <c r="G26" s="147">
        <v>40</v>
      </c>
      <c r="H26" s="147">
        <v>40</v>
      </c>
      <c r="I26" s="147">
        <v>40</v>
      </c>
      <c r="J26" s="147">
        <v>40</v>
      </c>
      <c r="K26" s="147">
        <v>40</v>
      </c>
      <c r="L26" s="147">
        <v>40</v>
      </c>
      <c r="M26" s="147">
        <v>40</v>
      </c>
      <c r="N26" s="147">
        <v>40</v>
      </c>
      <c r="O26" s="147">
        <v>40</v>
      </c>
      <c r="P26" s="147">
        <v>40</v>
      </c>
      <c r="Q26" s="147">
        <v>40</v>
      </c>
      <c r="R26" s="147">
        <v>40</v>
      </c>
      <c r="S26" s="147">
        <v>40</v>
      </c>
      <c r="T26" s="147">
        <v>40</v>
      </c>
      <c r="U26" s="174"/>
    </row>
    <row r="27" spans="1:21">
      <c r="A27" s="127" t="s">
        <v>32</v>
      </c>
      <c r="B27" s="127" t="s">
        <v>43</v>
      </c>
      <c r="C27" s="96" t="s">
        <v>43</v>
      </c>
      <c r="D27" s="402" t="s">
        <v>425</v>
      </c>
      <c r="E27" s="147">
        <v>100</v>
      </c>
      <c r="F27" s="147">
        <v>100</v>
      </c>
      <c r="G27" s="147">
        <v>100</v>
      </c>
      <c r="H27" s="147">
        <v>100</v>
      </c>
      <c r="I27" s="147">
        <v>120</v>
      </c>
      <c r="J27" s="147">
        <v>120</v>
      </c>
      <c r="K27" s="147">
        <v>120</v>
      </c>
      <c r="L27" s="147">
        <v>120</v>
      </c>
      <c r="M27" s="147">
        <v>120</v>
      </c>
      <c r="N27" s="147">
        <v>120</v>
      </c>
      <c r="O27" s="147">
        <v>120</v>
      </c>
      <c r="P27" s="147">
        <v>120</v>
      </c>
      <c r="Q27" s="147">
        <v>120</v>
      </c>
      <c r="R27" s="147">
        <v>120</v>
      </c>
      <c r="S27" s="147">
        <v>120</v>
      </c>
      <c r="T27" s="147">
        <v>120</v>
      </c>
      <c r="U27" s="174"/>
    </row>
    <row r="28" spans="1:21">
      <c r="A28" s="393" t="s">
        <v>32</v>
      </c>
      <c r="B28" s="393" t="s">
        <v>43</v>
      </c>
      <c r="C28" s="394"/>
      <c r="D28" s="394" t="s">
        <v>60</v>
      </c>
      <c r="E28" s="399">
        <f>SUM(E25:E27)</f>
        <v>180</v>
      </c>
      <c r="F28" s="399">
        <f t="shared" ref="F28:T28" si="2">SUM(F25:F27)</f>
        <v>180</v>
      </c>
      <c r="G28" s="399">
        <f t="shared" si="2"/>
        <v>180</v>
      </c>
      <c r="H28" s="399">
        <f t="shared" si="2"/>
        <v>180</v>
      </c>
      <c r="I28" s="399">
        <f t="shared" si="2"/>
        <v>200</v>
      </c>
      <c r="J28" s="399">
        <f t="shared" si="2"/>
        <v>200</v>
      </c>
      <c r="K28" s="399">
        <f t="shared" si="2"/>
        <v>200</v>
      </c>
      <c r="L28" s="399">
        <f t="shared" si="2"/>
        <v>200</v>
      </c>
      <c r="M28" s="399">
        <f t="shared" si="2"/>
        <v>200</v>
      </c>
      <c r="N28" s="399">
        <f t="shared" si="2"/>
        <v>200</v>
      </c>
      <c r="O28" s="399">
        <f t="shared" si="2"/>
        <v>200</v>
      </c>
      <c r="P28" s="399">
        <f t="shared" si="2"/>
        <v>200</v>
      </c>
      <c r="Q28" s="399">
        <f t="shared" si="2"/>
        <v>200</v>
      </c>
      <c r="R28" s="399">
        <f t="shared" si="2"/>
        <v>200</v>
      </c>
      <c r="S28" s="399">
        <f t="shared" si="2"/>
        <v>200</v>
      </c>
      <c r="T28" s="399">
        <f t="shared" si="2"/>
        <v>200</v>
      </c>
    </row>
    <row r="29" spans="1:21">
      <c r="A29" s="127" t="s">
        <v>32</v>
      </c>
      <c r="B29" s="127" t="s">
        <v>51</v>
      </c>
      <c r="C29" s="128" t="s">
        <v>230</v>
      </c>
      <c r="D29" s="402" t="s">
        <v>225</v>
      </c>
      <c r="E29" s="408">
        <v>30</v>
      </c>
      <c r="F29" s="408">
        <v>30</v>
      </c>
      <c r="G29" s="408">
        <v>30</v>
      </c>
      <c r="H29" s="408">
        <v>30</v>
      </c>
      <c r="I29" s="408">
        <v>30</v>
      </c>
      <c r="J29" s="408">
        <v>30</v>
      </c>
      <c r="K29" s="408">
        <v>30</v>
      </c>
      <c r="L29" s="408">
        <v>30</v>
      </c>
      <c r="M29" s="408">
        <v>30</v>
      </c>
      <c r="N29" s="408">
        <v>30</v>
      </c>
      <c r="O29" s="408">
        <v>30</v>
      </c>
      <c r="P29" s="408">
        <v>30</v>
      </c>
      <c r="Q29" s="408">
        <v>30</v>
      </c>
      <c r="R29" s="408">
        <v>30</v>
      </c>
      <c r="S29" s="408">
        <v>30</v>
      </c>
      <c r="T29" s="408">
        <v>30</v>
      </c>
    </row>
    <row r="30" spans="1:21">
      <c r="A30" s="127" t="s">
        <v>32</v>
      </c>
      <c r="B30" s="127" t="s">
        <v>51</v>
      </c>
      <c r="C30" s="128" t="s">
        <v>296</v>
      </c>
      <c r="D30" s="403" t="s">
        <v>262</v>
      </c>
      <c r="E30" s="408">
        <v>80</v>
      </c>
      <c r="F30" s="408">
        <v>80</v>
      </c>
      <c r="G30" s="408">
        <v>80</v>
      </c>
      <c r="H30" s="408">
        <v>80</v>
      </c>
      <c r="I30" s="408">
        <v>80</v>
      </c>
      <c r="J30" s="408">
        <v>80</v>
      </c>
      <c r="K30" s="408">
        <v>80</v>
      </c>
      <c r="L30" s="408">
        <v>80</v>
      </c>
      <c r="M30" s="408">
        <v>80</v>
      </c>
      <c r="N30" s="408">
        <v>80</v>
      </c>
      <c r="O30" s="408">
        <v>80</v>
      </c>
      <c r="P30" s="408">
        <v>80</v>
      </c>
      <c r="Q30" s="408">
        <v>80</v>
      </c>
      <c r="R30" s="408">
        <v>80</v>
      </c>
      <c r="S30" s="408">
        <v>80</v>
      </c>
      <c r="T30" s="408">
        <v>80</v>
      </c>
    </row>
    <row r="31" spans="1:21">
      <c r="A31" s="127" t="s">
        <v>32</v>
      </c>
      <c r="B31" s="127" t="s">
        <v>51</v>
      </c>
      <c r="C31" s="128" t="s">
        <v>269</v>
      </c>
      <c r="D31" s="403" t="s">
        <v>262</v>
      </c>
      <c r="E31" s="409">
        <v>80</v>
      </c>
      <c r="F31" s="409">
        <v>80</v>
      </c>
      <c r="G31" s="409">
        <v>80</v>
      </c>
      <c r="H31" s="409">
        <v>80</v>
      </c>
      <c r="I31" s="409">
        <v>80</v>
      </c>
      <c r="J31" s="409">
        <v>80</v>
      </c>
      <c r="K31" s="409">
        <v>80</v>
      </c>
      <c r="L31" s="409">
        <v>80</v>
      </c>
      <c r="M31" s="409">
        <v>80</v>
      </c>
      <c r="N31" s="409">
        <v>80</v>
      </c>
      <c r="O31" s="409">
        <v>80</v>
      </c>
      <c r="P31" s="409">
        <v>80</v>
      </c>
      <c r="Q31" s="409">
        <v>80</v>
      </c>
      <c r="R31" s="409">
        <v>80</v>
      </c>
      <c r="S31" s="409">
        <v>80</v>
      </c>
      <c r="T31" s="409">
        <v>80</v>
      </c>
    </row>
    <row r="32" spans="1:21">
      <c r="A32" s="127" t="s">
        <v>32</v>
      </c>
      <c r="B32" s="127" t="s">
        <v>51</v>
      </c>
      <c r="C32" s="128" t="s">
        <v>329</v>
      </c>
      <c r="D32" s="403" t="s">
        <v>249</v>
      </c>
      <c r="E32" s="148">
        <v>70</v>
      </c>
      <c r="F32" s="148">
        <v>70</v>
      </c>
      <c r="G32" s="148">
        <v>70</v>
      </c>
      <c r="H32" s="148">
        <v>80</v>
      </c>
      <c r="I32" s="148">
        <v>80</v>
      </c>
      <c r="J32" s="148">
        <v>80</v>
      </c>
      <c r="K32" s="148">
        <v>80</v>
      </c>
      <c r="L32" s="148">
        <v>90</v>
      </c>
      <c r="M32" s="148">
        <v>90</v>
      </c>
      <c r="N32" s="148">
        <v>90</v>
      </c>
      <c r="O32" s="148">
        <v>90</v>
      </c>
      <c r="P32" s="148">
        <v>90</v>
      </c>
      <c r="Q32" s="148">
        <v>90</v>
      </c>
      <c r="R32" s="148">
        <v>90</v>
      </c>
      <c r="S32" s="148">
        <v>90</v>
      </c>
      <c r="T32" s="148">
        <v>90</v>
      </c>
    </row>
    <row r="33" spans="1:20">
      <c r="A33" s="127" t="s">
        <v>32</v>
      </c>
      <c r="B33" s="127" t="s">
        <v>51</v>
      </c>
      <c r="C33" s="404"/>
      <c r="D33" s="403" t="s">
        <v>12</v>
      </c>
      <c r="E33" s="146">
        <v>25</v>
      </c>
      <c r="F33" s="146">
        <v>25</v>
      </c>
      <c r="G33" s="146">
        <v>25</v>
      </c>
      <c r="H33" s="146">
        <v>37</v>
      </c>
      <c r="I33" s="146">
        <v>37</v>
      </c>
      <c r="J33" s="146">
        <v>37</v>
      </c>
      <c r="K33" s="146">
        <v>37</v>
      </c>
      <c r="L33" s="146">
        <v>37</v>
      </c>
      <c r="M33" s="146">
        <v>37</v>
      </c>
      <c r="N33" s="146">
        <v>37</v>
      </c>
      <c r="O33" s="146">
        <v>37</v>
      </c>
      <c r="P33" s="146">
        <v>37</v>
      </c>
      <c r="Q33" s="146">
        <v>37</v>
      </c>
      <c r="R33" s="146">
        <v>37</v>
      </c>
      <c r="S33" s="146">
        <v>37</v>
      </c>
      <c r="T33" s="146">
        <v>37</v>
      </c>
    </row>
    <row r="34" spans="1:20">
      <c r="A34" s="393" t="s">
        <v>32</v>
      </c>
      <c r="B34" s="393" t="s">
        <v>51</v>
      </c>
      <c r="C34" s="394"/>
      <c r="D34" s="400" t="s">
        <v>60</v>
      </c>
      <c r="E34" s="399">
        <f t="shared" ref="E34:T34" si="3">SUM(E29:E33)</f>
        <v>285</v>
      </c>
      <c r="F34" s="399">
        <f t="shared" si="3"/>
        <v>285</v>
      </c>
      <c r="G34" s="399">
        <f t="shared" si="3"/>
        <v>285</v>
      </c>
      <c r="H34" s="399">
        <f t="shared" si="3"/>
        <v>307</v>
      </c>
      <c r="I34" s="399">
        <f t="shared" si="3"/>
        <v>307</v>
      </c>
      <c r="J34" s="399">
        <f t="shared" si="3"/>
        <v>307</v>
      </c>
      <c r="K34" s="399">
        <f t="shared" si="3"/>
        <v>307</v>
      </c>
      <c r="L34" s="399">
        <f t="shared" si="3"/>
        <v>317</v>
      </c>
      <c r="M34" s="399">
        <f t="shared" si="3"/>
        <v>317</v>
      </c>
      <c r="N34" s="399">
        <f t="shared" si="3"/>
        <v>317</v>
      </c>
      <c r="O34" s="399">
        <f t="shared" si="3"/>
        <v>317</v>
      </c>
      <c r="P34" s="399">
        <f t="shared" si="3"/>
        <v>317</v>
      </c>
      <c r="Q34" s="399">
        <f t="shared" si="3"/>
        <v>317</v>
      </c>
      <c r="R34" s="399">
        <f t="shared" si="3"/>
        <v>317</v>
      </c>
      <c r="S34" s="399">
        <f t="shared" si="3"/>
        <v>317</v>
      </c>
      <c r="T34" s="399">
        <f t="shared" si="3"/>
        <v>317</v>
      </c>
    </row>
    <row r="35" spans="1:20">
      <c r="A35" s="127" t="s">
        <v>32</v>
      </c>
      <c r="B35" s="128" t="s">
        <v>53</v>
      </c>
      <c r="C35" s="404" t="s">
        <v>320</v>
      </c>
      <c r="D35" s="405" t="s">
        <v>216</v>
      </c>
      <c r="E35" s="178">
        <v>100</v>
      </c>
      <c r="F35" s="178">
        <v>100</v>
      </c>
      <c r="G35" s="178">
        <v>100</v>
      </c>
      <c r="H35" s="407">
        <v>100</v>
      </c>
      <c r="I35" s="146">
        <v>100</v>
      </c>
      <c r="J35" s="146">
        <v>100</v>
      </c>
      <c r="K35" s="146">
        <v>120</v>
      </c>
      <c r="L35" s="146">
        <v>120</v>
      </c>
      <c r="M35" s="146">
        <v>120</v>
      </c>
      <c r="N35" s="146">
        <v>120</v>
      </c>
      <c r="O35" s="146">
        <v>120</v>
      </c>
      <c r="P35" s="146">
        <v>120</v>
      </c>
      <c r="Q35" s="146">
        <v>120</v>
      </c>
      <c r="R35" s="146">
        <v>120</v>
      </c>
      <c r="S35" s="146">
        <v>120</v>
      </c>
      <c r="T35" s="146">
        <v>120</v>
      </c>
    </row>
    <row r="36" spans="1:20">
      <c r="A36" s="127" t="s">
        <v>32</v>
      </c>
      <c r="B36" s="127" t="s">
        <v>53</v>
      </c>
      <c r="C36" s="404" t="s">
        <v>346</v>
      </c>
      <c r="D36" s="405" t="s">
        <v>216</v>
      </c>
      <c r="E36" s="178">
        <v>110</v>
      </c>
      <c r="F36" s="178">
        <v>110</v>
      </c>
      <c r="G36" s="178">
        <v>110</v>
      </c>
      <c r="H36" s="407">
        <v>110</v>
      </c>
      <c r="I36" s="146">
        <v>110</v>
      </c>
      <c r="J36" s="146">
        <v>110</v>
      </c>
      <c r="K36" s="146">
        <v>110</v>
      </c>
      <c r="L36" s="146">
        <v>110</v>
      </c>
      <c r="M36" s="146">
        <v>110</v>
      </c>
      <c r="N36" s="146">
        <v>110</v>
      </c>
      <c r="O36" s="146">
        <v>110</v>
      </c>
      <c r="P36" s="146">
        <v>110</v>
      </c>
      <c r="Q36" s="146">
        <v>110</v>
      </c>
      <c r="R36" s="146">
        <v>110</v>
      </c>
      <c r="S36" s="146">
        <v>110</v>
      </c>
      <c r="T36" s="146">
        <v>110</v>
      </c>
    </row>
    <row r="37" spans="1:20">
      <c r="A37" s="127" t="s">
        <v>32</v>
      </c>
      <c r="B37" s="128" t="s">
        <v>53</v>
      </c>
      <c r="C37" s="404" t="s">
        <v>253</v>
      </c>
      <c r="D37" s="405" t="s">
        <v>217</v>
      </c>
      <c r="E37" s="178">
        <v>50</v>
      </c>
      <c r="F37" s="178">
        <v>50</v>
      </c>
      <c r="G37" s="178">
        <v>50</v>
      </c>
      <c r="H37" s="146">
        <v>70</v>
      </c>
      <c r="I37" s="146">
        <v>100</v>
      </c>
      <c r="J37" s="146">
        <v>100</v>
      </c>
      <c r="K37" s="146">
        <v>100</v>
      </c>
      <c r="L37" s="146">
        <v>100</v>
      </c>
      <c r="M37" s="146">
        <v>100</v>
      </c>
      <c r="N37" s="146">
        <v>100</v>
      </c>
      <c r="O37" s="146">
        <v>100</v>
      </c>
      <c r="P37" s="146">
        <v>100</v>
      </c>
      <c r="Q37" s="146">
        <v>100</v>
      </c>
      <c r="R37" s="146">
        <v>100</v>
      </c>
      <c r="S37" s="146">
        <v>100</v>
      </c>
      <c r="T37" s="146">
        <v>100</v>
      </c>
    </row>
    <row r="38" spans="1:20">
      <c r="A38" s="127" t="s">
        <v>32</v>
      </c>
      <c r="B38" s="128" t="s">
        <v>53</v>
      </c>
      <c r="C38" s="404"/>
      <c r="D38" s="406" t="s">
        <v>12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  <c r="T38" s="146">
        <v>0</v>
      </c>
    </row>
    <row r="39" spans="1:20">
      <c r="A39" s="393" t="s">
        <v>32</v>
      </c>
      <c r="B39" s="394" t="s">
        <v>53</v>
      </c>
      <c r="C39" s="394"/>
      <c r="D39" s="398" t="s">
        <v>60</v>
      </c>
      <c r="E39" s="399">
        <f t="shared" ref="E39:T39" si="4">SUM(E35:E38)</f>
        <v>260</v>
      </c>
      <c r="F39" s="399">
        <f t="shared" si="4"/>
        <v>260</v>
      </c>
      <c r="G39" s="399">
        <f t="shared" si="4"/>
        <v>260</v>
      </c>
      <c r="H39" s="399">
        <f t="shared" si="4"/>
        <v>280</v>
      </c>
      <c r="I39" s="399">
        <f t="shared" si="4"/>
        <v>310</v>
      </c>
      <c r="J39" s="399">
        <f t="shared" si="4"/>
        <v>310</v>
      </c>
      <c r="K39" s="399">
        <f t="shared" si="4"/>
        <v>330</v>
      </c>
      <c r="L39" s="399">
        <f t="shared" si="4"/>
        <v>330</v>
      </c>
      <c r="M39" s="399">
        <f t="shared" si="4"/>
        <v>330</v>
      </c>
      <c r="N39" s="399">
        <f t="shared" si="4"/>
        <v>330</v>
      </c>
      <c r="O39" s="399">
        <f t="shared" si="4"/>
        <v>330</v>
      </c>
      <c r="P39" s="399">
        <f t="shared" si="4"/>
        <v>330</v>
      </c>
      <c r="Q39" s="399">
        <f t="shared" si="4"/>
        <v>330</v>
      </c>
      <c r="R39" s="399">
        <f t="shared" si="4"/>
        <v>330</v>
      </c>
      <c r="S39" s="399">
        <f t="shared" si="4"/>
        <v>330</v>
      </c>
      <c r="T39" s="399">
        <f t="shared" si="4"/>
        <v>330</v>
      </c>
    </row>
    <row r="40" spans="1:20">
      <c r="A40" s="127" t="s">
        <v>32</v>
      </c>
      <c r="B40" s="127" t="s">
        <v>52</v>
      </c>
      <c r="C40" s="404" t="s">
        <v>266</v>
      </c>
      <c r="D40" s="163" t="s">
        <v>265</v>
      </c>
      <c r="E40" s="146">
        <v>37.5</v>
      </c>
      <c r="F40" s="146">
        <v>37.5</v>
      </c>
      <c r="G40" s="146">
        <v>100</v>
      </c>
      <c r="H40" s="146">
        <v>100</v>
      </c>
      <c r="I40" s="146">
        <v>100</v>
      </c>
      <c r="J40" s="146">
        <v>100</v>
      </c>
      <c r="K40" s="146">
        <v>100</v>
      </c>
      <c r="L40" s="146">
        <v>100</v>
      </c>
      <c r="M40" s="146">
        <v>100</v>
      </c>
      <c r="N40" s="146">
        <v>100</v>
      </c>
      <c r="O40" s="146">
        <v>100</v>
      </c>
      <c r="P40" s="146">
        <v>100</v>
      </c>
      <c r="Q40" s="146">
        <v>100</v>
      </c>
      <c r="R40" s="146">
        <v>100</v>
      </c>
      <c r="S40" s="146">
        <v>100</v>
      </c>
      <c r="T40" s="146">
        <v>100</v>
      </c>
    </row>
    <row r="41" spans="1:20">
      <c r="A41" s="393" t="s">
        <v>32</v>
      </c>
      <c r="B41" s="393" t="s">
        <v>52</v>
      </c>
      <c r="C41" s="394"/>
      <c r="D41" s="398" t="s">
        <v>60</v>
      </c>
      <c r="E41" s="410">
        <f t="shared" ref="E41:T41" si="5">SUM(E40:E40)</f>
        <v>37.5</v>
      </c>
      <c r="F41" s="410">
        <f t="shared" si="5"/>
        <v>37.5</v>
      </c>
      <c r="G41" s="410">
        <f t="shared" si="5"/>
        <v>100</v>
      </c>
      <c r="H41" s="410">
        <f t="shared" si="5"/>
        <v>100</v>
      </c>
      <c r="I41" s="410">
        <f t="shared" si="5"/>
        <v>100</v>
      </c>
      <c r="J41" s="410">
        <f t="shared" si="5"/>
        <v>100</v>
      </c>
      <c r="K41" s="410">
        <f t="shared" si="5"/>
        <v>100</v>
      </c>
      <c r="L41" s="410">
        <f t="shared" si="5"/>
        <v>100</v>
      </c>
      <c r="M41" s="410">
        <f t="shared" si="5"/>
        <v>100</v>
      </c>
      <c r="N41" s="410">
        <f t="shared" si="5"/>
        <v>100</v>
      </c>
      <c r="O41" s="410">
        <f t="shared" si="5"/>
        <v>100</v>
      </c>
      <c r="P41" s="410">
        <f t="shared" si="5"/>
        <v>100</v>
      </c>
      <c r="Q41" s="410">
        <f t="shared" si="5"/>
        <v>100</v>
      </c>
      <c r="R41" s="410">
        <f t="shared" si="5"/>
        <v>100</v>
      </c>
      <c r="S41" s="410">
        <f t="shared" si="5"/>
        <v>100</v>
      </c>
      <c r="T41" s="410">
        <f t="shared" si="5"/>
        <v>100</v>
      </c>
    </row>
    <row r="42" spans="1:20">
      <c r="A42" s="393" t="s">
        <v>32</v>
      </c>
      <c r="B42" s="393" t="s">
        <v>54</v>
      </c>
      <c r="C42" s="394"/>
      <c r="D42" s="398" t="s">
        <v>60</v>
      </c>
      <c r="E42" s="395">
        <v>180</v>
      </c>
      <c r="F42" s="395">
        <v>180</v>
      </c>
      <c r="G42" s="395">
        <v>180</v>
      </c>
      <c r="H42" s="395">
        <v>180</v>
      </c>
      <c r="I42" s="395">
        <v>150</v>
      </c>
      <c r="J42" s="395">
        <v>150</v>
      </c>
      <c r="K42" s="395">
        <v>150</v>
      </c>
      <c r="L42" s="395">
        <v>150</v>
      </c>
      <c r="M42" s="395">
        <v>150</v>
      </c>
      <c r="N42" s="395">
        <v>150</v>
      </c>
      <c r="O42" s="395">
        <v>150</v>
      </c>
      <c r="P42" s="395">
        <v>150</v>
      </c>
      <c r="Q42" s="395">
        <v>150</v>
      </c>
      <c r="R42" s="395">
        <v>150</v>
      </c>
      <c r="S42" s="395">
        <v>150</v>
      </c>
      <c r="T42" s="395">
        <v>150</v>
      </c>
    </row>
    <row r="43" spans="1:20">
      <c r="A43" s="411" t="s">
        <v>32</v>
      </c>
      <c r="B43" s="411" t="s">
        <v>32</v>
      </c>
      <c r="C43" s="412"/>
      <c r="D43" s="413" t="s">
        <v>60</v>
      </c>
      <c r="E43" s="414">
        <f>E7+E24+E28+E34+E39+E41+E42</f>
        <v>2334.5</v>
      </c>
      <c r="F43" s="414">
        <f>F7+F24+F28+F34+F39+F41+F42</f>
        <v>2364.5</v>
      </c>
      <c r="G43" s="414">
        <f>G7+G24+G28+G34+G39+G41+G42</f>
        <v>2607</v>
      </c>
      <c r="H43" s="414">
        <f>H7+H24+H28+H34+H39+H41+H42</f>
        <v>2701</v>
      </c>
      <c r="I43" s="414">
        <f>I7+I24+I28+I34+I39+I41+I42</f>
        <v>2816</v>
      </c>
      <c r="J43" s="414">
        <f>J7+J24+J28+J34+J39+J41+J42</f>
        <v>2856</v>
      </c>
      <c r="K43" s="414">
        <f>K7+K24+K28+K34+K39+K41+K42</f>
        <v>2891</v>
      </c>
      <c r="L43" s="414">
        <f>L7+L24+L28+L34+L39+L41+L42</f>
        <v>2901</v>
      </c>
      <c r="M43" s="414">
        <f>M7+M24+M28+M34+M39+M41+M42</f>
        <v>2901</v>
      </c>
      <c r="N43" s="414">
        <f>N7+N24+N28+N34+N39+N41+N42</f>
        <v>2936</v>
      </c>
      <c r="O43" s="414">
        <f>O7+O24+O28+O34+O39+O41+O42</f>
        <v>2960</v>
      </c>
      <c r="P43" s="414">
        <f>P7+P24+P28+P34+P39+P41+P42</f>
        <v>2960</v>
      </c>
      <c r="Q43" s="414">
        <f>Q7+Q24+Q28+Q34+Q39+Q41+Q42</f>
        <v>2960</v>
      </c>
      <c r="R43" s="414">
        <f>R7+R24+R28+R34+R39+R41+R42</f>
        <v>2960</v>
      </c>
      <c r="S43" s="414">
        <f>S7+S24+S28+S34+S39+S41+S42</f>
        <v>2960</v>
      </c>
      <c r="T43" s="414">
        <f>T7+T24+T28+T34+T39+T41+T42</f>
        <v>2960</v>
      </c>
    </row>
    <row r="44" spans="1:20">
      <c r="A44" s="420" t="s">
        <v>41</v>
      </c>
      <c r="B44" s="420" t="s">
        <v>38</v>
      </c>
      <c r="C44" s="421" t="s">
        <v>235</v>
      </c>
      <c r="D44" s="406" t="s">
        <v>215</v>
      </c>
      <c r="E44" s="422">
        <v>100</v>
      </c>
      <c r="F44" s="422">
        <v>100</v>
      </c>
      <c r="G44" s="422">
        <v>100</v>
      </c>
      <c r="H44" s="422">
        <v>120</v>
      </c>
      <c r="I44" s="422">
        <v>140</v>
      </c>
      <c r="J44" s="422">
        <v>165</v>
      </c>
      <c r="K44" s="422">
        <v>165</v>
      </c>
      <c r="L44" s="422">
        <v>165</v>
      </c>
      <c r="M44" s="422">
        <v>165</v>
      </c>
      <c r="N44" s="422">
        <v>165</v>
      </c>
      <c r="O44" s="422">
        <v>165</v>
      </c>
      <c r="P44" s="422">
        <v>165</v>
      </c>
      <c r="Q44" s="422">
        <v>165</v>
      </c>
      <c r="R44" s="422">
        <v>165</v>
      </c>
      <c r="S44" s="422">
        <v>165</v>
      </c>
      <c r="T44" s="422">
        <v>165</v>
      </c>
    </row>
    <row r="45" spans="1:20">
      <c r="A45" s="420" t="s">
        <v>41</v>
      </c>
      <c r="B45" s="420" t="s">
        <v>38</v>
      </c>
      <c r="C45" s="404" t="s">
        <v>236</v>
      </c>
      <c r="D45" s="406" t="s">
        <v>215</v>
      </c>
      <c r="E45" s="407">
        <v>70</v>
      </c>
      <c r="F45" s="407">
        <v>70</v>
      </c>
      <c r="G45" s="407">
        <v>80</v>
      </c>
      <c r="H45" s="407">
        <v>80</v>
      </c>
      <c r="I45" s="407">
        <v>80</v>
      </c>
      <c r="J45" s="407">
        <v>80</v>
      </c>
      <c r="K45" s="407">
        <v>80</v>
      </c>
      <c r="L45" s="407">
        <v>80</v>
      </c>
      <c r="M45" s="407">
        <v>80</v>
      </c>
      <c r="N45" s="407">
        <v>80</v>
      </c>
      <c r="O45" s="407">
        <v>80</v>
      </c>
      <c r="P45" s="407">
        <v>80</v>
      </c>
      <c r="Q45" s="407">
        <v>80</v>
      </c>
      <c r="R45" s="407">
        <v>80</v>
      </c>
      <c r="S45" s="407">
        <v>80</v>
      </c>
      <c r="T45" s="407">
        <v>80</v>
      </c>
    </row>
    <row r="46" spans="1:20" s="165" customFormat="1" ht="12.75" customHeight="1">
      <c r="A46" s="127" t="s">
        <v>41</v>
      </c>
      <c r="B46" s="127" t="s">
        <v>38</v>
      </c>
      <c r="C46" s="128" t="s">
        <v>236</v>
      </c>
      <c r="D46" s="165" t="s">
        <v>258</v>
      </c>
      <c r="E46" s="146">
        <v>30</v>
      </c>
      <c r="F46" s="146">
        <v>30</v>
      </c>
      <c r="G46" s="146">
        <v>30</v>
      </c>
      <c r="H46" s="146">
        <v>30</v>
      </c>
      <c r="I46" s="146">
        <v>30</v>
      </c>
      <c r="J46" s="146">
        <v>30</v>
      </c>
      <c r="K46" s="146">
        <v>30</v>
      </c>
      <c r="L46" s="146">
        <v>30</v>
      </c>
      <c r="M46" s="146">
        <v>30</v>
      </c>
      <c r="N46" s="146">
        <v>30</v>
      </c>
      <c r="O46" s="146">
        <v>30</v>
      </c>
      <c r="P46" s="146">
        <v>30</v>
      </c>
      <c r="Q46" s="146">
        <v>30</v>
      </c>
      <c r="R46" s="146">
        <v>30</v>
      </c>
      <c r="S46" s="146">
        <v>30</v>
      </c>
      <c r="T46" s="146">
        <v>30</v>
      </c>
    </row>
    <row r="47" spans="1:20" s="175" customFormat="1" ht="12.75">
      <c r="A47" s="127" t="s">
        <v>41</v>
      </c>
      <c r="B47" s="127" t="s">
        <v>38</v>
      </c>
      <c r="C47" s="128" t="s">
        <v>117</v>
      </c>
      <c r="D47" s="163" t="s">
        <v>297</v>
      </c>
      <c r="E47" s="146">
        <v>40</v>
      </c>
      <c r="F47" s="146">
        <v>40</v>
      </c>
      <c r="G47" s="146">
        <v>40</v>
      </c>
      <c r="H47" s="146">
        <v>40</v>
      </c>
      <c r="I47" s="146">
        <v>40</v>
      </c>
      <c r="J47" s="146">
        <v>40</v>
      </c>
      <c r="K47" s="146">
        <v>40</v>
      </c>
      <c r="L47" s="146">
        <v>40</v>
      </c>
      <c r="M47" s="146">
        <v>40</v>
      </c>
      <c r="N47" s="146">
        <v>40</v>
      </c>
      <c r="O47" s="146">
        <v>40</v>
      </c>
      <c r="P47" s="146">
        <v>40</v>
      </c>
      <c r="Q47" s="146">
        <v>40</v>
      </c>
      <c r="R47" s="146">
        <v>40</v>
      </c>
      <c r="S47" s="146">
        <v>40</v>
      </c>
      <c r="T47" s="146">
        <v>40</v>
      </c>
    </row>
    <row r="48" spans="1:20">
      <c r="A48" s="127" t="s">
        <v>41</v>
      </c>
      <c r="B48" s="127" t="s">
        <v>38</v>
      </c>
      <c r="C48" s="170"/>
      <c r="D48" s="167" t="s">
        <v>12</v>
      </c>
      <c r="E48" s="146">
        <v>45</v>
      </c>
      <c r="F48" s="146">
        <v>45</v>
      </c>
      <c r="G48" s="146">
        <v>45</v>
      </c>
      <c r="H48" s="146">
        <v>45</v>
      </c>
      <c r="I48" s="146">
        <v>45</v>
      </c>
      <c r="J48" s="146">
        <v>45</v>
      </c>
      <c r="K48" s="146">
        <v>45</v>
      </c>
      <c r="L48" s="146">
        <v>45</v>
      </c>
      <c r="M48" s="146">
        <v>45</v>
      </c>
      <c r="N48" s="146">
        <v>45</v>
      </c>
      <c r="O48" s="146">
        <v>45</v>
      </c>
      <c r="P48" s="146">
        <v>45</v>
      </c>
      <c r="Q48" s="146">
        <v>45</v>
      </c>
      <c r="R48" s="146">
        <v>45</v>
      </c>
      <c r="S48" s="146">
        <v>45</v>
      </c>
      <c r="T48" s="146">
        <v>45</v>
      </c>
    </row>
    <row r="49" spans="1:20">
      <c r="A49" s="393" t="s">
        <v>41</v>
      </c>
      <c r="B49" s="393" t="s">
        <v>38</v>
      </c>
      <c r="C49" s="394"/>
      <c r="D49" s="398" t="s">
        <v>60</v>
      </c>
      <c r="E49" s="399">
        <f t="shared" ref="E49:T49" si="6">SUM(E44:E48)</f>
        <v>285</v>
      </c>
      <c r="F49" s="399">
        <f t="shared" si="6"/>
        <v>285</v>
      </c>
      <c r="G49" s="399">
        <f t="shared" si="6"/>
        <v>295</v>
      </c>
      <c r="H49" s="399">
        <f t="shared" si="6"/>
        <v>315</v>
      </c>
      <c r="I49" s="399">
        <f t="shared" si="6"/>
        <v>335</v>
      </c>
      <c r="J49" s="399">
        <f t="shared" si="6"/>
        <v>360</v>
      </c>
      <c r="K49" s="399">
        <f t="shared" si="6"/>
        <v>360</v>
      </c>
      <c r="L49" s="399">
        <f t="shared" si="6"/>
        <v>360</v>
      </c>
      <c r="M49" s="399">
        <f t="shared" si="6"/>
        <v>360</v>
      </c>
      <c r="N49" s="399">
        <f t="shared" si="6"/>
        <v>360</v>
      </c>
      <c r="O49" s="399">
        <f t="shared" si="6"/>
        <v>360</v>
      </c>
      <c r="P49" s="399">
        <f t="shared" si="6"/>
        <v>360</v>
      </c>
      <c r="Q49" s="399">
        <f t="shared" si="6"/>
        <v>360</v>
      </c>
      <c r="R49" s="399">
        <f t="shared" si="6"/>
        <v>360</v>
      </c>
      <c r="S49" s="399">
        <f t="shared" si="6"/>
        <v>360</v>
      </c>
      <c r="T49" s="399">
        <f t="shared" si="6"/>
        <v>360</v>
      </c>
    </row>
    <row r="50" spans="1:20">
      <c r="A50" s="127" t="s">
        <v>41</v>
      </c>
      <c r="B50" s="127" t="s">
        <v>37</v>
      </c>
      <c r="C50" s="96" t="s">
        <v>241</v>
      </c>
      <c r="D50" s="167" t="s">
        <v>218</v>
      </c>
      <c r="E50" s="146">
        <v>10</v>
      </c>
      <c r="F50" s="146">
        <v>10</v>
      </c>
      <c r="G50" s="146">
        <v>10</v>
      </c>
      <c r="H50" s="146">
        <v>32</v>
      </c>
      <c r="I50" s="146">
        <v>32</v>
      </c>
      <c r="J50" s="146">
        <v>32</v>
      </c>
      <c r="K50" s="146">
        <v>32</v>
      </c>
      <c r="L50" s="146">
        <v>32</v>
      </c>
      <c r="M50" s="146">
        <v>32</v>
      </c>
      <c r="N50" s="146">
        <v>32</v>
      </c>
      <c r="O50" s="146">
        <v>32</v>
      </c>
      <c r="P50" s="146">
        <v>32</v>
      </c>
      <c r="Q50" s="146">
        <v>32</v>
      </c>
      <c r="R50" s="146">
        <v>32</v>
      </c>
      <c r="S50" s="146">
        <v>32</v>
      </c>
      <c r="T50" s="146">
        <v>32</v>
      </c>
    </row>
    <row r="51" spans="1:20">
      <c r="A51" s="393" t="s">
        <v>41</v>
      </c>
      <c r="B51" s="393" t="s">
        <v>37</v>
      </c>
      <c r="C51" s="394"/>
      <c r="D51" s="398" t="s">
        <v>60</v>
      </c>
      <c r="E51" s="399">
        <f t="shared" ref="E51:T51" si="7">SUM(E50:E50)</f>
        <v>10</v>
      </c>
      <c r="F51" s="399">
        <f t="shared" si="7"/>
        <v>10</v>
      </c>
      <c r="G51" s="399">
        <f t="shared" si="7"/>
        <v>10</v>
      </c>
      <c r="H51" s="399">
        <f t="shared" si="7"/>
        <v>32</v>
      </c>
      <c r="I51" s="399">
        <f t="shared" si="7"/>
        <v>32</v>
      </c>
      <c r="J51" s="399">
        <f t="shared" si="7"/>
        <v>32</v>
      </c>
      <c r="K51" s="399">
        <f t="shared" si="7"/>
        <v>32</v>
      </c>
      <c r="L51" s="399">
        <f t="shared" si="7"/>
        <v>32</v>
      </c>
      <c r="M51" s="399">
        <f t="shared" si="7"/>
        <v>32</v>
      </c>
      <c r="N51" s="399">
        <f t="shared" si="7"/>
        <v>32</v>
      </c>
      <c r="O51" s="399">
        <f t="shared" si="7"/>
        <v>32</v>
      </c>
      <c r="P51" s="399">
        <f t="shared" si="7"/>
        <v>32</v>
      </c>
      <c r="Q51" s="399">
        <f t="shared" si="7"/>
        <v>32</v>
      </c>
      <c r="R51" s="399">
        <f t="shared" si="7"/>
        <v>32</v>
      </c>
      <c r="S51" s="399">
        <f t="shared" si="7"/>
        <v>32</v>
      </c>
      <c r="T51" s="399">
        <f t="shared" si="7"/>
        <v>32</v>
      </c>
    </row>
    <row r="52" spans="1:20">
      <c r="A52" s="127" t="s">
        <v>41</v>
      </c>
      <c r="B52" s="127" t="s">
        <v>44</v>
      </c>
      <c r="C52" s="96" t="s">
        <v>237</v>
      </c>
      <c r="D52" s="167" t="s">
        <v>215</v>
      </c>
      <c r="E52" s="146">
        <v>20</v>
      </c>
      <c r="F52" s="146">
        <v>20</v>
      </c>
      <c r="G52" s="146">
        <v>20</v>
      </c>
      <c r="H52" s="146">
        <v>20</v>
      </c>
      <c r="I52" s="146">
        <v>20</v>
      </c>
      <c r="J52" s="146">
        <v>20</v>
      </c>
      <c r="K52" s="146">
        <v>20</v>
      </c>
      <c r="L52" s="146">
        <v>20</v>
      </c>
      <c r="M52" s="146">
        <v>20</v>
      </c>
      <c r="N52" s="146">
        <v>20</v>
      </c>
      <c r="O52" s="146">
        <v>20</v>
      </c>
      <c r="P52" s="146">
        <v>20</v>
      </c>
      <c r="Q52" s="146">
        <v>20</v>
      </c>
      <c r="R52" s="146">
        <v>20</v>
      </c>
      <c r="S52" s="146">
        <v>20</v>
      </c>
      <c r="T52" s="146">
        <v>20</v>
      </c>
    </row>
    <row r="53" spans="1:20">
      <c r="A53" s="127" t="s">
        <v>41</v>
      </c>
      <c r="B53" s="127" t="s">
        <v>44</v>
      </c>
      <c r="C53" s="96" t="s">
        <v>290</v>
      </c>
      <c r="D53" s="165" t="s">
        <v>339</v>
      </c>
      <c r="E53" s="146">
        <v>20</v>
      </c>
      <c r="F53" s="146">
        <v>20</v>
      </c>
      <c r="G53" s="146">
        <v>20</v>
      </c>
      <c r="H53" s="146">
        <v>20</v>
      </c>
      <c r="I53" s="146">
        <v>20</v>
      </c>
      <c r="J53" s="146">
        <v>20</v>
      </c>
      <c r="K53" s="146">
        <v>20</v>
      </c>
      <c r="L53" s="146">
        <v>20</v>
      </c>
      <c r="M53" s="146">
        <v>20</v>
      </c>
      <c r="N53" s="146">
        <v>20</v>
      </c>
      <c r="O53" s="146">
        <v>20</v>
      </c>
      <c r="P53" s="146">
        <v>20</v>
      </c>
      <c r="Q53" s="146">
        <v>20</v>
      </c>
      <c r="R53" s="146">
        <v>20</v>
      </c>
      <c r="S53" s="146">
        <v>20</v>
      </c>
      <c r="T53" s="146">
        <v>20</v>
      </c>
    </row>
    <row r="54" spans="1:20">
      <c r="A54" s="393" t="s">
        <v>41</v>
      </c>
      <c r="B54" s="393" t="s">
        <v>44</v>
      </c>
      <c r="C54" s="394"/>
      <c r="D54" s="398" t="s">
        <v>60</v>
      </c>
      <c r="E54" s="399">
        <f t="shared" ref="E54:T54" si="8">SUM(E52:E53)</f>
        <v>40</v>
      </c>
      <c r="F54" s="399">
        <f t="shared" si="8"/>
        <v>40</v>
      </c>
      <c r="G54" s="399">
        <f t="shared" si="8"/>
        <v>40</v>
      </c>
      <c r="H54" s="399">
        <f t="shared" si="8"/>
        <v>40</v>
      </c>
      <c r="I54" s="399">
        <f t="shared" si="8"/>
        <v>40</v>
      </c>
      <c r="J54" s="399">
        <f t="shared" si="8"/>
        <v>40</v>
      </c>
      <c r="K54" s="399">
        <f t="shared" si="8"/>
        <v>40</v>
      </c>
      <c r="L54" s="399">
        <f t="shared" si="8"/>
        <v>40</v>
      </c>
      <c r="M54" s="399">
        <f t="shared" si="8"/>
        <v>40</v>
      </c>
      <c r="N54" s="399">
        <f t="shared" si="8"/>
        <v>40</v>
      </c>
      <c r="O54" s="399">
        <f t="shared" si="8"/>
        <v>40</v>
      </c>
      <c r="P54" s="399">
        <f t="shared" si="8"/>
        <v>40</v>
      </c>
      <c r="Q54" s="399">
        <f t="shared" si="8"/>
        <v>40</v>
      </c>
      <c r="R54" s="399">
        <f t="shared" si="8"/>
        <v>40</v>
      </c>
      <c r="S54" s="399">
        <f t="shared" si="8"/>
        <v>40</v>
      </c>
      <c r="T54" s="399">
        <f t="shared" si="8"/>
        <v>40</v>
      </c>
    </row>
    <row r="55" spans="1:20">
      <c r="A55" s="127" t="s">
        <v>41</v>
      </c>
      <c r="B55" s="176" t="s">
        <v>113</v>
      </c>
      <c r="C55" s="96" t="s">
        <v>244</v>
      </c>
      <c r="D55" s="163" t="s">
        <v>219</v>
      </c>
      <c r="E55" s="146">
        <v>50</v>
      </c>
      <c r="F55" s="146">
        <v>50</v>
      </c>
      <c r="G55" s="146">
        <v>50</v>
      </c>
      <c r="H55" s="146">
        <v>120</v>
      </c>
      <c r="I55" s="146">
        <v>120</v>
      </c>
      <c r="J55" s="146">
        <v>120</v>
      </c>
      <c r="K55" s="146">
        <v>120</v>
      </c>
      <c r="L55" s="146">
        <v>120</v>
      </c>
      <c r="M55" s="146">
        <v>120</v>
      </c>
      <c r="N55" s="146">
        <v>120</v>
      </c>
      <c r="O55" s="146">
        <v>120</v>
      </c>
      <c r="P55" s="146">
        <v>120</v>
      </c>
      <c r="Q55" s="146">
        <v>120</v>
      </c>
      <c r="R55" s="146">
        <v>120</v>
      </c>
      <c r="S55" s="146">
        <v>120</v>
      </c>
      <c r="T55" s="146">
        <v>120</v>
      </c>
    </row>
    <row r="56" spans="1:20">
      <c r="A56" s="393" t="s">
        <v>41</v>
      </c>
      <c r="B56" s="396" t="s">
        <v>113</v>
      </c>
      <c r="C56" s="396"/>
      <c r="D56" s="398" t="s">
        <v>60</v>
      </c>
      <c r="E56" s="399">
        <f t="shared" ref="E56:T56" si="9">SUM(E55:E55)</f>
        <v>50</v>
      </c>
      <c r="F56" s="399">
        <f t="shared" si="9"/>
        <v>50</v>
      </c>
      <c r="G56" s="399">
        <f t="shared" si="9"/>
        <v>50</v>
      </c>
      <c r="H56" s="399">
        <f t="shared" si="9"/>
        <v>120</v>
      </c>
      <c r="I56" s="399">
        <f t="shared" si="9"/>
        <v>120</v>
      </c>
      <c r="J56" s="399">
        <f t="shared" si="9"/>
        <v>120</v>
      </c>
      <c r="K56" s="399">
        <f t="shared" si="9"/>
        <v>120</v>
      </c>
      <c r="L56" s="399">
        <f t="shared" si="9"/>
        <v>120</v>
      </c>
      <c r="M56" s="399">
        <f t="shared" si="9"/>
        <v>120</v>
      </c>
      <c r="N56" s="399">
        <f t="shared" si="9"/>
        <v>120</v>
      </c>
      <c r="O56" s="399">
        <f t="shared" si="9"/>
        <v>120</v>
      </c>
      <c r="P56" s="399">
        <f t="shared" si="9"/>
        <v>120</v>
      </c>
      <c r="Q56" s="399">
        <f t="shared" si="9"/>
        <v>120</v>
      </c>
      <c r="R56" s="399">
        <f t="shared" si="9"/>
        <v>120</v>
      </c>
      <c r="S56" s="399">
        <f t="shared" si="9"/>
        <v>120</v>
      </c>
      <c r="T56" s="399">
        <f t="shared" si="9"/>
        <v>120</v>
      </c>
    </row>
    <row r="57" spans="1:20">
      <c r="A57" s="127" t="s">
        <v>41</v>
      </c>
      <c r="B57" s="127" t="s">
        <v>110</v>
      </c>
      <c r="C57" s="128" t="s">
        <v>239</v>
      </c>
      <c r="D57" s="167" t="s">
        <v>218</v>
      </c>
      <c r="E57" s="146">
        <v>70</v>
      </c>
      <c r="F57" s="146">
        <v>70</v>
      </c>
      <c r="G57" s="146">
        <v>70</v>
      </c>
      <c r="H57" s="146">
        <v>100</v>
      </c>
      <c r="I57" s="146">
        <v>100</v>
      </c>
      <c r="J57" s="146">
        <v>100</v>
      </c>
      <c r="K57" s="146">
        <v>100</v>
      </c>
      <c r="L57" s="146">
        <v>100</v>
      </c>
      <c r="M57" s="146">
        <v>100</v>
      </c>
      <c r="N57" s="146">
        <v>100</v>
      </c>
      <c r="O57" s="146">
        <v>100</v>
      </c>
      <c r="P57" s="146">
        <v>100</v>
      </c>
      <c r="Q57" s="146">
        <v>100</v>
      </c>
      <c r="R57" s="146">
        <v>100</v>
      </c>
      <c r="S57" s="146">
        <v>100</v>
      </c>
      <c r="T57" s="146">
        <v>100</v>
      </c>
    </row>
    <row r="58" spans="1:20">
      <c r="A58" s="393" t="s">
        <v>41</v>
      </c>
      <c r="B58" s="393" t="s">
        <v>110</v>
      </c>
      <c r="C58" s="394"/>
      <c r="D58" s="398" t="s">
        <v>60</v>
      </c>
      <c r="E58" s="399">
        <f t="shared" ref="E58:T58" si="10">SUM(E57:E57)</f>
        <v>70</v>
      </c>
      <c r="F58" s="399">
        <f t="shared" si="10"/>
        <v>70</v>
      </c>
      <c r="G58" s="399">
        <f t="shared" si="10"/>
        <v>70</v>
      </c>
      <c r="H58" s="399">
        <f t="shared" si="10"/>
        <v>100</v>
      </c>
      <c r="I58" s="399">
        <f t="shared" si="10"/>
        <v>100</v>
      </c>
      <c r="J58" s="399">
        <f t="shared" si="10"/>
        <v>100</v>
      </c>
      <c r="K58" s="399">
        <f t="shared" si="10"/>
        <v>100</v>
      </c>
      <c r="L58" s="399">
        <f t="shared" si="10"/>
        <v>100</v>
      </c>
      <c r="M58" s="399">
        <f t="shared" si="10"/>
        <v>100</v>
      </c>
      <c r="N58" s="399">
        <f t="shared" si="10"/>
        <v>100</v>
      </c>
      <c r="O58" s="399">
        <f t="shared" si="10"/>
        <v>100</v>
      </c>
      <c r="P58" s="399">
        <f t="shared" si="10"/>
        <v>100</v>
      </c>
      <c r="Q58" s="399">
        <f t="shared" si="10"/>
        <v>100</v>
      </c>
      <c r="R58" s="399">
        <f t="shared" si="10"/>
        <v>100</v>
      </c>
      <c r="S58" s="399">
        <f t="shared" si="10"/>
        <v>100</v>
      </c>
      <c r="T58" s="399">
        <f t="shared" si="10"/>
        <v>100</v>
      </c>
    </row>
    <row r="59" spans="1:20">
      <c r="A59" s="127" t="s">
        <v>41</v>
      </c>
      <c r="B59" s="127" t="s">
        <v>100</v>
      </c>
      <c r="C59" s="128" t="s">
        <v>288</v>
      </c>
      <c r="D59" s="163" t="s">
        <v>287</v>
      </c>
      <c r="E59" s="146">
        <v>30</v>
      </c>
      <c r="F59" s="146">
        <v>30</v>
      </c>
      <c r="G59" s="146">
        <v>30</v>
      </c>
      <c r="H59" s="146">
        <v>30</v>
      </c>
      <c r="I59" s="146">
        <v>30</v>
      </c>
      <c r="J59" s="146">
        <v>30</v>
      </c>
      <c r="K59" s="146">
        <v>30</v>
      </c>
      <c r="L59" s="146">
        <v>30</v>
      </c>
      <c r="M59" s="146">
        <v>30</v>
      </c>
      <c r="N59" s="146">
        <v>30</v>
      </c>
      <c r="O59" s="146">
        <v>30</v>
      </c>
      <c r="P59" s="146">
        <v>30</v>
      </c>
      <c r="Q59" s="146">
        <v>30</v>
      </c>
      <c r="R59" s="146">
        <v>30</v>
      </c>
      <c r="S59" s="146">
        <v>30</v>
      </c>
      <c r="T59" s="146">
        <v>30</v>
      </c>
    </row>
    <row r="60" spans="1:20">
      <c r="A60" s="393" t="s">
        <v>41</v>
      </c>
      <c r="B60" s="393" t="s">
        <v>100</v>
      </c>
      <c r="C60" s="394"/>
      <c r="D60" s="398" t="s">
        <v>60</v>
      </c>
      <c r="E60" s="399">
        <f t="shared" ref="E60:T60" si="11">SUM(E59:E59)</f>
        <v>30</v>
      </c>
      <c r="F60" s="399">
        <f t="shared" si="11"/>
        <v>30</v>
      </c>
      <c r="G60" s="399">
        <f t="shared" si="11"/>
        <v>30</v>
      </c>
      <c r="H60" s="399">
        <f t="shared" si="11"/>
        <v>30</v>
      </c>
      <c r="I60" s="399">
        <f t="shared" si="11"/>
        <v>30</v>
      </c>
      <c r="J60" s="399">
        <f t="shared" si="11"/>
        <v>30</v>
      </c>
      <c r="K60" s="399">
        <f t="shared" si="11"/>
        <v>30</v>
      </c>
      <c r="L60" s="399">
        <f t="shared" si="11"/>
        <v>30</v>
      </c>
      <c r="M60" s="399">
        <f t="shared" si="11"/>
        <v>30</v>
      </c>
      <c r="N60" s="399">
        <f t="shared" si="11"/>
        <v>30</v>
      </c>
      <c r="O60" s="399">
        <f t="shared" si="11"/>
        <v>30</v>
      </c>
      <c r="P60" s="399">
        <f t="shared" si="11"/>
        <v>30</v>
      </c>
      <c r="Q60" s="399">
        <f t="shared" si="11"/>
        <v>30</v>
      </c>
      <c r="R60" s="399">
        <f t="shared" si="11"/>
        <v>30</v>
      </c>
      <c r="S60" s="399">
        <f t="shared" si="11"/>
        <v>30</v>
      </c>
      <c r="T60" s="399">
        <f t="shared" si="11"/>
        <v>30</v>
      </c>
    </row>
    <row r="61" spans="1:20">
      <c r="A61" s="127" t="s">
        <v>41</v>
      </c>
      <c r="B61" s="128" t="s">
        <v>223</v>
      </c>
      <c r="C61" s="128" t="s">
        <v>259</v>
      </c>
      <c r="D61" s="46" t="s">
        <v>224</v>
      </c>
      <c r="E61" s="156">
        <v>60</v>
      </c>
      <c r="F61" s="156">
        <v>60</v>
      </c>
      <c r="G61" s="156">
        <v>60</v>
      </c>
      <c r="H61" s="156">
        <v>60</v>
      </c>
      <c r="I61" s="156">
        <v>60</v>
      </c>
      <c r="J61" s="156">
        <v>60</v>
      </c>
      <c r="K61" s="156">
        <v>60</v>
      </c>
      <c r="L61" s="156">
        <v>60</v>
      </c>
      <c r="M61" s="156">
        <v>60</v>
      </c>
      <c r="N61" s="156">
        <v>60</v>
      </c>
      <c r="O61" s="156">
        <v>60</v>
      </c>
      <c r="P61" s="156">
        <v>60</v>
      </c>
      <c r="Q61" s="156">
        <v>60</v>
      </c>
      <c r="R61" s="156">
        <v>60</v>
      </c>
      <c r="S61" s="156">
        <v>60</v>
      </c>
      <c r="T61" s="156">
        <v>60</v>
      </c>
    </row>
    <row r="62" spans="1:20">
      <c r="A62" s="393" t="s">
        <v>41</v>
      </c>
      <c r="B62" s="394" t="s">
        <v>223</v>
      </c>
      <c r="C62" s="394"/>
      <c r="D62" s="398" t="s">
        <v>60</v>
      </c>
      <c r="E62" s="399">
        <f t="shared" ref="E62:T62" si="12">SUM(E61:E61)</f>
        <v>60</v>
      </c>
      <c r="F62" s="399">
        <f t="shared" si="12"/>
        <v>60</v>
      </c>
      <c r="G62" s="399">
        <f t="shared" si="12"/>
        <v>60</v>
      </c>
      <c r="H62" s="399">
        <f t="shared" si="12"/>
        <v>60</v>
      </c>
      <c r="I62" s="399">
        <f t="shared" si="12"/>
        <v>60</v>
      </c>
      <c r="J62" s="399">
        <f t="shared" si="12"/>
        <v>60</v>
      </c>
      <c r="K62" s="399">
        <f t="shared" si="12"/>
        <v>60</v>
      </c>
      <c r="L62" s="399">
        <f t="shared" si="12"/>
        <v>60</v>
      </c>
      <c r="M62" s="399">
        <f t="shared" si="12"/>
        <v>60</v>
      </c>
      <c r="N62" s="399">
        <f t="shared" si="12"/>
        <v>60</v>
      </c>
      <c r="O62" s="399">
        <f t="shared" si="12"/>
        <v>60</v>
      </c>
      <c r="P62" s="399">
        <f t="shared" si="12"/>
        <v>60</v>
      </c>
      <c r="Q62" s="399">
        <f t="shared" si="12"/>
        <v>60</v>
      </c>
      <c r="R62" s="399">
        <f t="shared" si="12"/>
        <v>60</v>
      </c>
      <c r="S62" s="399">
        <f t="shared" si="12"/>
        <v>60</v>
      </c>
      <c r="T62" s="399">
        <f t="shared" si="12"/>
        <v>60</v>
      </c>
    </row>
    <row r="63" spans="1:20">
      <c r="A63" s="127" t="s">
        <v>41</v>
      </c>
      <c r="B63" s="127" t="s">
        <v>111</v>
      </c>
      <c r="C63" s="128"/>
      <c r="D63" s="163" t="s">
        <v>338</v>
      </c>
      <c r="E63" s="146">
        <v>60</v>
      </c>
      <c r="F63" s="146">
        <v>60</v>
      </c>
      <c r="G63" s="146">
        <v>60</v>
      </c>
      <c r="H63" s="146">
        <v>60</v>
      </c>
      <c r="I63" s="146">
        <v>60</v>
      </c>
      <c r="J63" s="146">
        <v>60</v>
      </c>
      <c r="K63" s="146">
        <v>60</v>
      </c>
      <c r="L63" s="146">
        <v>60</v>
      </c>
      <c r="M63" s="146">
        <v>60</v>
      </c>
      <c r="N63" s="146">
        <v>60</v>
      </c>
      <c r="O63" s="146">
        <v>60</v>
      </c>
      <c r="P63" s="146">
        <v>60</v>
      </c>
      <c r="Q63" s="146">
        <v>60</v>
      </c>
      <c r="R63" s="146">
        <v>60</v>
      </c>
      <c r="S63" s="146">
        <v>60</v>
      </c>
      <c r="T63" s="146">
        <v>60</v>
      </c>
    </row>
    <row r="64" spans="1:20">
      <c r="A64" s="127" t="s">
        <v>41</v>
      </c>
      <c r="B64" s="127" t="s">
        <v>111</v>
      </c>
      <c r="C64" s="170"/>
      <c r="D64" s="167" t="s">
        <v>12</v>
      </c>
      <c r="E64" s="146">
        <v>40</v>
      </c>
      <c r="F64" s="146">
        <v>40</v>
      </c>
      <c r="G64" s="146">
        <v>40</v>
      </c>
      <c r="H64" s="146">
        <v>40</v>
      </c>
      <c r="I64" s="146">
        <v>40</v>
      </c>
      <c r="J64" s="146">
        <v>40</v>
      </c>
      <c r="K64" s="146">
        <v>40</v>
      </c>
      <c r="L64" s="146">
        <v>40</v>
      </c>
      <c r="M64" s="146">
        <v>40</v>
      </c>
      <c r="N64" s="146">
        <v>40</v>
      </c>
      <c r="O64" s="146">
        <v>40</v>
      </c>
      <c r="P64" s="146">
        <v>40</v>
      </c>
      <c r="Q64" s="146">
        <v>40</v>
      </c>
      <c r="R64" s="146">
        <v>40</v>
      </c>
      <c r="S64" s="146">
        <v>40</v>
      </c>
      <c r="T64" s="146">
        <v>40</v>
      </c>
    </row>
    <row r="65" spans="1:20">
      <c r="A65" s="393" t="s">
        <v>41</v>
      </c>
      <c r="B65" s="393" t="s">
        <v>111</v>
      </c>
      <c r="C65" s="394"/>
      <c r="D65" s="398" t="s">
        <v>60</v>
      </c>
      <c r="E65" s="399">
        <f>SUM(E63:E64)</f>
        <v>100</v>
      </c>
      <c r="F65" s="399">
        <f t="shared" ref="F65:T65" si="13">SUM(F63:F64)</f>
        <v>100</v>
      </c>
      <c r="G65" s="399">
        <f t="shared" si="13"/>
        <v>100</v>
      </c>
      <c r="H65" s="399">
        <f t="shared" si="13"/>
        <v>100</v>
      </c>
      <c r="I65" s="399">
        <f t="shared" si="13"/>
        <v>100</v>
      </c>
      <c r="J65" s="399">
        <f t="shared" si="13"/>
        <v>100</v>
      </c>
      <c r="K65" s="399">
        <f t="shared" si="13"/>
        <v>100</v>
      </c>
      <c r="L65" s="399">
        <f t="shared" si="13"/>
        <v>100</v>
      </c>
      <c r="M65" s="399">
        <f t="shared" si="13"/>
        <v>100</v>
      </c>
      <c r="N65" s="399">
        <f t="shared" si="13"/>
        <v>100</v>
      </c>
      <c r="O65" s="399">
        <f t="shared" si="13"/>
        <v>100</v>
      </c>
      <c r="P65" s="399">
        <f t="shared" si="13"/>
        <v>100</v>
      </c>
      <c r="Q65" s="399">
        <f t="shared" si="13"/>
        <v>100</v>
      </c>
      <c r="R65" s="399">
        <f t="shared" si="13"/>
        <v>100</v>
      </c>
      <c r="S65" s="399">
        <f t="shared" si="13"/>
        <v>100</v>
      </c>
      <c r="T65" s="399">
        <f t="shared" si="13"/>
        <v>100</v>
      </c>
    </row>
    <row r="66" spans="1:20">
      <c r="A66" s="393" t="s">
        <v>41</v>
      </c>
      <c r="B66" s="393" t="s">
        <v>56</v>
      </c>
      <c r="C66" s="394"/>
      <c r="D66" s="398" t="s">
        <v>60</v>
      </c>
      <c r="E66" s="410">
        <f t="shared" ref="E66:T66" si="14">766-670</f>
        <v>96</v>
      </c>
      <c r="F66" s="410">
        <f t="shared" si="14"/>
        <v>96</v>
      </c>
      <c r="G66" s="410">
        <f t="shared" si="14"/>
        <v>96</v>
      </c>
      <c r="H66" s="410">
        <f t="shared" si="14"/>
        <v>96</v>
      </c>
      <c r="I66" s="410">
        <f t="shared" si="14"/>
        <v>96</v>
      </c>
      <c r="J66" s="410">
        <f t="shared" si="14"/>
        <v>96</v>
      </c>
      <c r="K66" s="410">
        <f t="shared" si="14"/>
        <v>96</v>
      </c>
      <c r="L66" s="410">
        <f t="shared" si="14"/>
        <v>96</v>
      </c>
      <c r="M66" s="410">
        <f t="shared" si="14"/>
        <v>96</v>
      </c>
      <c r="N66" s="410">
        <f t="shared" si="14"/>
        <v>96</v>
      </c>
      <c r="O66" s="410">
        <f t="shared" si="14"/>
        <v>96</v>
      </c>
      <c r="P66" s="410">
        <f t="shared" si="14"/>
        <v>96</v>
      </c>
      <c r="Q66" s="410">
        <f t="shared" si="14"/>
        <v>96</v>
      </c>
      <c r="R66" s="410">
        <f t="shared" si="14"/>
        <v>96</v>
      </c>
      <c r="S66" s="410">
        <f t="shared" si="14"/>
        <v>96</v>
      </c>
      <c r="T66" s="410">
        <f t="shared" si="14"/>
        <v>96</v>
      </c>
    </row>
    <row r="67" spans="1:20">
      <c r="A67" s="415" t="s">
        <v>41</v>
      </c>
      <c r="B67" s="415" t="s">
        <v>41</v>
      </c>
      <c r="C67" s="424"/>
      <c r="D67" s="416" t="s">
        <v>60</v>
      </c>
      <c r="E67" s="425">
        <f t="shared" ref="E67:T67" si="15">E49+E51+E54+E56+E58+E60+E62+E65+E66</f>
        <v>741</v>
      </c>
      <c r="F67" s="425">
        <f t="shared" si="15"/>
        <v>741</v>
      </c>
      <c r="G67" s="425">
        <f t="shared" si="15"/>
        <v>751</v>
      </c>
      <c r="H67" s="425">
        <f t="shared" si="15"/>
        <v>893</v>
      </c>
      <c r="I67" s="425">
        <f t="shared" si="15"/>
        <v>913</v>
      </c>
      <c r="J67" s="425">
        <f t="shared" si="15"/>
        <v>938</v>
      </c>
      <c r="K67" s="425">
        <f t="shared" si="15"/>
        <v>938</v>
      </c>
      <c r="L67" s="425">
        <f t="shared" si="15"/>
        <v>938</v>
      </c>
      <c r="M67" s="425">
        <f t="shared" si="15"/>
        <v>938</v>
      </c>
      <c r="N67" s="425">
        <f t="shared" si="15"/>
        <v>938</v>
      </c>
      <c r="O67" s="425">
        <f t="shared" si="15"/>
        <v>938</v>
      </c>
      <c r="P67" s="425">
        <f t="shared" si="15"/>
        <v>938</v>
      </c>
      <c r="Q67" s="425">
        <f t="shared" si="15"/>
        <v>938</v>
      </c>
      <c r="R67" s="425">
        <f t="shared" si="15"/>
        <v>938</v>
      </c>
      <c r="S67" s="425">
        <f t="shared" si="15"/>
        <v>938</v>
      </c>
      <c r="T67" s="425">
        <f t="shared" si="15"/>
        <v>938</v>
      </c>
    </row>
    <row r="68" spans="1:20">
      <c r="A68" s="127" t="s">
        <v>40</v>
      </c>
      <c r="B68" s="127" t="s">
        <v>36</v>
      </c>
      <c r="C68" s="96" t="s">
        <v>240</v>
      </c>
      <c r="D68" s="167" t="s">
        <v>218</v>
      </c>
      <c r="E68" s="147">
        <f t="shared" ref="E68:T68" si="16">187-135</f>
        <v>52</v>
      </c>
      <c r="F68" s="147">
        <f t="shared" si="16"/>
        <v>52</v>
      </c>
      <c r="G68" s="147">
        <f t="shared" si="16"/>
        <v>52</v>
      </c>
      <c r="H68" s="147">
        <f t="shared" si="16"/>
        <v>52</v>
      </c>
      <c r="I68" s="147">
        <f t="shared" si="16"/>
        <v>52</v>
      </c>
      <c r="J68" s="147">
        <f t="shared" si="16"/>
        <v>52</v>
      </c>
      <c r="K68" s="147">
        <f t="shared" si="16"/>
        <v>52</v>
      </c>
      <c r="L68" s="147">
        <f t="shared" si="16"/>
        <v>52</v>
      </c>
      <c r="M68" s="147">
        <f t="shared" si="16"/>
        <v>52</v>
      </c>
      <c r="N68" s="147">
        <f t="shared" si="16"/>
        <v>52</v>
      </c>
      <c r="O68" s="147">
        <f t="shared" si="16"/>
        <v>52</v>
      </c>
      <c r="P68" s="147">
        <f t="shared" si="16"/>
        <v>52</v>
      </c>
      <c r="Q68" s="147">
        <f t="shared" si="16"/>
        <v>52</v>
      </c>
      <c r="R68" s="147">
        <f t="shared" si="16"/>
        <v>52</v>
      </c>
      <c r="S68" s="147">
        <f t="shared" si="16"/>
        <v>52</v>
      </c>
      <c r="T68" s="147">
        <f t="shared" si="16"/>
        <v>52</v>
      </c>
    </row>
    <row r="69" spans="1:20">
      <c r="A69" s="420" t="s">
        <v>40</v>
      </c>
      <c r="B69" s="420" t="s">
        <v>36</v>
      </c>
      <c r="C69" s="421" t="s">
        <v>291</v>
      </c>
      <c r="D69" s="406" t="s">
        <v>218</v>
      </c>
      <c r="E69" s="408">
        <v>75</v>
      </c>
      <c r="F69" s="408">
        <v>75</v>
      </c>
      <c r="G69" s="408">
        <v>75</v>
      </c>
      <c r="H69" s="408">
        <v>75</v>
      </c>
      <c r="I69" s="408">
        <v>75</v>
      </c>
      <c r="J69" s="408">
        <v>75</v>
      </c>
      <c r="K69" s="408">
        <v>75</v>
      </c>
      <c r="L69" s="408">
        <v>75</v>
      </c>
      <c r="M69" s="408">
        <v>75</v>
      </c>
      <c r="N69" s="408">
        <v>75</v>
      </c>
      <c r="O69" s="408">
        <v>75</v>
      </c>
      <c r="P69" s="408">
        <v>75</v>
      </c>
      <c r="Q69" s="408">
        <v>75</v>
      </c>
      <c r="R69" s="408">
        <v>75</v>
      </c>
      <c r="S69" s="408">
        <v>75</v>
      </c>
      <c r="T69" s="408">
        <v>75</v>
      </c>
    </row>
    <row r="70" spans="1:20">
      <c r="A70" s="420" t="s">
        <v>40</v>
      </c>
      <c r="B70" s="420" t="s">
        <v>36</v>
      </c>
      <c r="C70" s="421" t="s">
        <v>292</v>
      </c>
      <c r="D70" s="406" t="s">
        <v>215</v>
      </c>
      <c r="E70" s="407">
        <v>85</v>
      </c>
      <c r="F70" s="407">
        <v>85</v>
      </c>
      <c r="G70" s="407">
        <v>85</v>
      </c>
      <c r="H70" s="407">
        <v>85</v>
      </c>
      <c r="I70" s="407">
        <v>85</v>
      </c>
      <c r="J70" s="407">
        <v>85</v>
      </c>
      <c r="K70" s="407">
        <v>85</v>
      </c>
      <c r="L70" s="407">
        <v>85</v>
      </c>
      <c r="M70" s="407">
        <v>85</v>
      </c>
      <c r="N70" s="407">
        <v>85</v>
      </c>
      <c r="O70" s="407">
        <v>85</v>
      </c>
      <c r="P70" s="407">
        <v>85</v>
      </c>
      <c r="Q70" s="407">
        <v>85</v>
      </c>
      <c r="R70" s="407">
        <v>85</v>
      </c>
      <c r="S70" s="407">
        <v>85</v>
      </c>
      <c r="T70" s="407">
        <v>85</v>
      </c>
    </row>
    <row r="71" spans="1:20">
      <c r="A71" s="420" t="s">
        <v>40</v>
      </c>
      <c r="B71" s="420" t="s">
        <v>36</v>
      </c>
      <c r="C71" s="421" t="s">
        <v>234</v>
      </c>
      <c r="D71" s="406" t="s">
        <v>215</v>
      </c>
      <c r="E71" s="407">
        <v>85</v>
      </c>
      <c r="F71" s="407">
        <v>85</v>
      </c>
      <c r="G71" s="407">
        <v>85</v>
      </c>
      <c r="H71" s="407">
        <v>85</v>
      </c>
      <c r="I71" s="407">
        <v>85</v>
      </c>
      <c r="J71" s="407">
        <v>85</v>
      </c>
      <c r="K71" s="407">
        <v>85</v>
      </c>
      <c r="L71" s="407">
        <v>85</v>
      </c>
      <c r="M71" s="407">
        <v>85</v>
      </c>
      <c r="N71" s="407">
        <v>85</v>
      </c>
      <c r="O71" s="407">
        <v>85</v>
      </c>
      <c r="P71" s="407">
        <v>85</v>
      </c>
      <c r="Q71" s="407">
        <v>85</v>
      </c>
      <c r="R71" s="407">
        <v>85</v>
      </c>
      <c r="S71" s="407">
        <v>85</v>
      </c>
      <c r="T71" s="407">
        <v>85</v>
      </c>
    </row>
    <row r="72" spans="1:20">
      <c r="A72" s="404" t="s">
        <v>40</v>
      </c>
      <c r="B72" s="404" t="s">
        <v>36</v>
      </c>
      <c r="C72" s="404" t="s">
        <v>354</v>
      </c>
      <c r="D72" s="426" t="s">
        <v>282</v>
      </c>
      <c r="E72" s="408">
        <v>60</v>
      </c>
      <c r="F72" s="408">
        <v>60</v>
      </c>
      <c r="G72" s="408">
        <v>60</v>
      </c>
      <c r="H72" s="408">
        <v>60</v>
      </c>
      <c r="I72" s="408">
        <v>60</v>
      </c>
      <c r="J72" s="408">
        <v>60</v>
      </c>
      <c r="K72" s="408">
        <v>60</v>
      </c>
      <c r="L72" s="408">
        <v>60</v>
      </c>
      <c r="M72" s="408">
        <v>60</v>
      </c>
      <c r="N72" s="408">
        <v>60</v>
      </c>
      <c r="O72" s="408">
        <v>60</v>
      </c>
      <c r="P72" s="408">
        <v>60</v>
      </c>
      <c r="Q72" s="408">
        <v>60</v>
      </c>
      <c r="R72" s="408">
        <v>60</v>
      </c>
      <c r="S72" s="408">
        <v>60</v>
      </c>
      <c r="T72" s="408">
        <v>60</v>
      </c>
    </row>
    <row r="73" spans="1:20">
      <c r="A73" s="404" t="s">
        <v>40</v>
      </c>
      <c r="B73" s="404" t="s">
        <v>36</v>
      </c>
      <c r="C73" s="404" t="s">
        <v>293</v>
      </c>
      <c r="D73" s="427" t="s">
        <v>219</v>
      </c>
      <c r="E73" s="407">
        <v>70</v>
      </c>
      <c r="F73" s="407">
        <v>70</v>
      </c>
      <c r="G73" s="407">
        <v>70</v>
      </c>
      <c r="H73" s="407">
        <v>70</v>
      </c>
      <c r="I73" s="407">
        <v>70</v>
      </c>
      <c r="J73" s="407">
        <v>70</v>
      </c>
      <c r="K73" s="407">
        <v>70</v>
      </c>
      <c r="L73" s="407">
        <v>70</v>
      </c>
      <c r="M73" s="407">
        <v>70</v>
      </c>
      <c r="N73" s="407">
        <v>70</v>
      </c>
      <c r="O73" s="407">
        <v>70</v>
      </c>
      <c r="P73" s="407">
        <v>70</v>
      </c>
      <c r="Q73" s="407">
        <v>70</v>
      </c>
      <c r="R73" s="407">
        <v>70</v>
      </c>
      <c r="S73" s="407">
        <v>70</v>
      </c>
      <c r="T73" s="407">
        <v>70</v>
      </c>
    </row>
    <row r="74" spans="1:20">
      <c r="A74" s="394" t="s">
        <v>40</v>
      </c>
      <c r="B74" s="394" t="s">
        <v>36</v>
      </c>
      <c r="C74" s="394"/>
      <c r="D74" s="398" t="s">
        <v>60</v>
      </c>
      <c r="E74" s="399">
        <f t="shared" ref="E74:T74" si="17">SUM(E68:E73)</f>
        <v>427</v>
      </c>
      <c r="F74" s="399">
        <f t="shared" si="17"/>
        <v>427</v>
      </c>
      <c r="G74" s="399">
        <f t="shared" si="17"/>
        <v>427</v>
      </c>
      <c r="H74" s="399">
        <f t="shared" si="17"/>
        <v>427</v>
      </c>
      <c r="I74" s="399">
        <f t="shared" si="17"/>
        <v>427</v>
      </c>
      <c r="J74" s="399">
        <f t="shared" si="17"/>
        <v>427</v>
      </c>
      <c r="K74" s="399">
        <f t="shared" si="17"/>
        <v>427</v>
      </c>
      <c r="L74" s="399">
        <f t="shared" si="17"/>
        <v>427</v>
      </c>
      <c r="M74" s="399">
        <f t="shared" si="17"/>
        <v>427</v>
      </c>
      <c r="N74" s="399">
        <f t="shared" si="17"/>
        <v>427</v>
      </c>
      <c r="O74" s="399">
        <f t="shared" si="17"/>
        <v>427</v>
      </c>
      <c r="P74" s="399">
        <f t="shared" si="17"/>
        <v>427</v>
      </c>
      <c r="Q74" s="399">
        <f t="shared" si="17"/>
        <v>427</v>
      </c>
      <c r="R74" s="399">
        <f t="shared" si="17"/>
        <v>427</v>
      </c>
      <c r="S74" s="399">
        <f t="shared" si="17"/>
        <v>427</v>
      </c>
      <c r="T74" s="399">
        <f t="shared" si="17"/>
        <v>427</v>
      </c>
    </row>
    <row r="75" spans="1:20">
      <c r="A75" s="128" t="s">
        <v>40</v>
      </c>
      <c r="B75" s="127" t="s">
        <v>109</v>
      </c>
      <c r="C75" s="170"/>
      <c r="D75" s="163" t="s">
        <v>60</v>
      </c>
      <c r="E75" s="126">
        <v>0</v>
      </c>
      <c r="F75" s="126">
        <v>0</v>
      </c>
      <c r="G75" s="126">
        <v>0</v>
      </c>
      <c r="H75" s="126">
        <v>0</v>
      </c>
      <c r="I75" s="126">
        <v>0</v>
      </c>
      <c r="J75" s="126">
        <v>0</v>
      </c>
      <c r="K75" s="126">
        <v>0</v>
      </c>
      <c r="L75" s="126">
        <v>0</v>
      </c>
      <c r="M75" s="126">
        <v>0</v>
      </c>
      <c r="N75" s="126">
        <v>0</v>
      </c>
      <c r="O75" s="126">
        <v>0</v>
      </c>
      <c r="P75" s="126">
        <v>0</v>
      </c>
      <c r="Q75" s="126">
        <v>0</v>
      </c>
      <c r="R75" s="126">
        <v>0</v>
      </c>
      <c r="S75" s="126">
        <v>0</v>
      </c>
      <c r="T75" s="126">
        <v>0</v>
      </c>
    </row>
    <row r="76" spans="1:20">
      <c r="A76" s="128" t="s">
        <v>40</v>
      </c>
      <c r="B76" s="127" t="s">
        <v>304</v>
      </c>
      <c r="C76" s="170"/>
      <c r="D76" s="163" t="s">
        <v>60</v>
      </c>
      <c r="E76" s="126">
        <v>0</v>
      </c>
      <c r="F76" s="126">
        <v>0</v>
      </c>
      <c r="G76" s="126">
        <v>0</v>
      </c>
      <c r="H76" s="126">
        <v>0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</row>
    <row r="77" spans="1:20">
      <c r="A77" s="424" t="s">
        <v>40</v>
      </c>
      <c r="B77" s="415" t="s">
        <v>40</v>
      </c>
      <c r="C77" s="424"/>
      <c r="D77" s="416" t="s">
        <v>60</v>
      </c>
      <c r="E77" s="425">
        <f t="shared" ref="E77:T77" si="18">E74+E75+E76</f>
        <v>427</v>
      </c>
      <c r="F77" s="425">
        <f t="shared" si="18"/>
        <v>427</v>
      </c>
      <c r="G77" s="425">
        <f t="shared" si="18"/>
        <v>427</v>
      </c>
      <c r="H77" s="425">
        <f t="shared" si="18"/>
        <v>427</v>
      </c>
      <c r="I77" s="425">
        <f t="shared" si="18"/>
        <v>427</v>
      </c>
      <c r="J77" s="425">
        <f t="shared" si="18"/>
        <v>427</v>
      </c>
      <c r="K77" s="425">
        <f t="shared" si="18"/>
        <v>427</v>
      </c>
      <c r="L77" s="425">
        <f t="shared" si="18"/>
        <v>427</v>
      </c>
      <c r="M77" s="425">
        <f t="shared" si="18"/>
        <v>427</v>
      </c>
      <c r="N77" s="425">
        <f t="shared" si="18"/>
        <v>427</v>
      </c>
      <c r="O77" s="425">
        <f t="shared" si="18"/>
        <v>427</v>
      </c>
      <c r="P77" s="425">
        <f t="shared" si="18"/>
        <v>427</v>
      </c>
      <c r="Q77" s="425">
        <f t="shared" si="18"/>
        <v>427</v>
      </c>
      <c r="R77" s="425">
        <f t="shared" si="18"/>
        <v>427</v>
      </c>
      <c r="S77" s="425">
        <f t="shared" si="18"/>
        <v>427</v>
      </c>
      <c r="T77" s="425">
        <f t="shared" si="18"/>
        <v>427</v>
      </c>
    </row>
    <row r="78" spans="1:20">
      <c r="A78" s="127" t="s">
        <v>42</v>
      </c>
      <c r="B78" s="127" t="s">
        <v>18</v>
      </c>
      <c r="C78" s="96" t="s">
        <v>381</v>
      </c>
      <c r="D78" s="167" t="s">
        <v>215</v>
      </c>
      <c r="E78" s="149">
        <v>33</v>
      </c>
      <c r="F78" s="149">
        <v>33</v>
      </c>
      <c r="G78" s="149">
        <v>33</v>
      </c>
      <c r="H78" s="149">
        <v>33</v>
      </c>
      <c r="I78" s="149">
        <v>33</v>
      </c>
      <c r="J78" s="149">
        <v>33</v>
      </c>
      <c r="K78" s="149">
        <v>33</v>
      </c>
      <c r="L78" s="149">
        <v>33</v>
      </c>
      <c r="M78" s="149">
        <v>33</v>
      </c>
      <c r="N78" s="149">
        <v>33</v>
      </c>
      <c r="O78" s="149">
        <v>33</v>
      </c>
      <c r="P78" s="149">
        <v>33</v>
      </c>
      <c r="Q78" s="149">
        <v>33</v>
      </c>
      <c r="R78" s="149">
        <v>33</v>
      </c>
      <c r="S78" s="149">
        <v>33</v>
      </c>
      <c r="T78" s="149">
        <v>33</v>
      </c>
    </row>
    <row r="79" spans="1:20">
      <c r="A79" s="127" t="s">
        <v>42</v>
      </c>
      <c r="B79" s="127" t="s">
        <v>18</v>
      </c>
      <c r="C79" s="96" t="s">
        <v>382</v>
      </c>
      <c r="D79" s="163" t="s">
        <v>219</v>
      </c>
      <c r="E79" s="149">
        <v>10</v>
      </c>
      <c r="F79" s="149">
        <v>10</v>
      </c>
      <c r="G79" s="149">
        <v>10</v>
      </c>
      <c r="H79" s="149">
        <v>10</v>
      </c>
      <c r="I79" s="149">
        <v>10</v>
      </c>
      <c r="J79" s="149">
        <v>10</v>
      </c>
      <c r="K79" s="149">
        <v>10</v>
      </c>
      <c r="L79" s="149">
        <v>10</v>
      </c>
      <c r="M79" s="149">
        <v>10</v>
      </c>
      <c r="N79" s="149">
        <v>10</v>
      </c>
      <c r="O79" s="149">
        <v>10</v>
      </c>
      <c r="P79" s="149">
        <v>10</v>
      </c>
      <c r="Q79" s="149">
        <v>10</v>
      </c>
      <c r="R79" s="149">
        <v>10</v>
      </c>
      <c r="S79" s="149">
        <v>10</v>
      </c>
      <c r="T79" s="149">
        <v>10</v>
      </c>
    </row>
    <row r="80" spans="1:20">
      <c r="A80" s="127" t="s">
        <v>42</v>
      </c>
      <c r="B80" s="127" t="s">
        <v>18</v>
      </c>
      <c r="C80" s="170"/>
      <c r="D80" s="167" t="s">
        <v>12</v>
      </c>
      <c r="E80" s="149">
        <v>0</v>
      </c>
      <c r="F80" s="149">
        <v>0</v>
      </c>
      <c r="G80" s="149">
        <v>0</v>
      </c>
      <c r="H80" s="149">
        <v>0</v>
      </c>
      <c r="I80" s="149">
        <v>0</v>
      </c>
      <c r="J80" s="149">
        <v>0</v>
      </c>
      <c r="K80" s="149">
        <v>0</v>
      </c>
      <c r="L80" s="149">
        <v>0</v>
      </c>
      <c r="M80" s="149">
        <v>0</v>
      </c>
      <c r="N80" s="149">
        <v>0</v>
      </c>
      <c r="O80" s="149">
        <v>0</v>
      </c>
      <c r="P80" s="149">
        <v>0</v>
      </c>
      <c r="Q80" s="149">
        <v>0</v>
      </c>
      <c r="R80" s="149">
        <v>0</v>
      </c>
      <c r="S80" s="149">
        <v>0</v>
      </c>
      <c r="T80" s="149">
        <v>0</v>
      </c>
    </row>
    <row r="81" spans="1:20">
      <c r="A81" s="393" t="s">
        <v>42</v>
      </c>
      <c r="B81" s="393" t="s">
        <v>18</v>
      </c>
      <c r="C81" s="394"/>
      <c r="D81" s="398" t="s">
        <v>60</v>
      </c>
      <c r="E81" s="410">
        <f t="shared" ref="E81:T81" si="19">SUM(E78:E80)</f>
        <v>43</v>
      </c>
      <c r="F81" s="410">
        <f t="shared" si="19"/>
        <v>43</v>
      </c>
      <c r="G81" s="410">
        <f t="shared" si="19"/>
        <v>43</v>
      </c>
      <c r="H81" s="410">
        <f t="shared" si="19"/>
        <v>43</v>
      </c>
      <c r="I81" s="410">
        <f t="shared" si="19"/>
        <v>43</v>
      </c>
      <c r="J81" s="410">
        <f t="shared" si="19"/>
        <v>43</v>
      </c>
      <c r="K81" s="410">
        <f t="shared" si="19"/>
        <v>43</v>
      </c>
      <c r="L81" s="410">
        <f t="shared" si="19"/>
        <v>43</v>
      </c>
      <c r="M81" s="410">
        <f t="shared" si="19"/>
        <v>43</v>
      </c>
      <c r="N81" s="410">
        <f t="shared" si="19"/>
        <v>43</v>
      </c>
      <c r="O81" s="410">
        <f t="shared" si="19"/>
        <v>43</v>
      </c>
      <c r="P81" s="410">
        <f t="shared" si="19"/>
        <v>43</v>
      </c>
      <c r="Q81" s="410">
        <f t="shared" si="19"/>
        <v>43</v>
      </c>
      <c r="R81" s="410">
        <f t="shared" si="19"/>
        <v>43</v>
      </c>
      <c r="S81" s="410">
        <f t="shared" si="19"/>
        <v>43</v>
      </c>
      <c r="T81" s="410">
        <f t="shared" si="19"/>
        <v>43</v>
      </c>
    </row>
    <row r="82" spans="1:20">
      <c r="A82" s="127" t="s">
        <v>42</v>
      </c>
      <c r="B82" s="127" t="s">
        <v>107</v>
      </c>
      <c r="C82" s="170"/>
      <c r="D82" s="163" t="s">
        <v>60</v>
      </c>
      <c r="E82" s="149">
        <v>0</v>
      </c>
      <c r="F82" s="149">
        <v>0</v>
      </c>
      <c r="G82" s="149">
        <v>0</v>
      </c>
      <c r="H82" s="149">
        <v>0</v>
      </c>
      <c r="I82" s="149">
        <v>0</v>
      </c>
      <c r="J82" s="149">
        <v>0</v>
      </c>
      <c r="K82" s="149">
        <v>0</v>
      </c>
      <c r="L82" s="149">
        <v>0</v>
      </c>
      <c r="M82" s="149">
        <v>0</v>
      </c>
      <c r="N82" s="149">
        <v>0</v>
      </c>
      <c r="O82" s="149">
        <v>0</v>
      </c>
      <c r="P82" s="149">
        <v>0</v>
      </c>
      <c r="Q82" s="149">
        <v>0</v>
      </c>
      <c r="R82" s="149">
        <v>0</v>
      </c>
      <c r="S82" s="149">
        <v>0</v>
      </c>
      <c r="T82" s="149">
        <v>0</v>
      </c>
    </row>
    <row r="83" spans="1:20">
      <c r="A83" s="127" t="s">
        <v>42</v>
      </c>
      <c r="B83" s="127" t="s">
        <v>62</v>
      </c>
      <c r="C83" s="170"/>
      <c r="D83" s="163" t="s">
        <v>60</v>
      </c>
      <c r="E83" s="156">
        <v>0</v>
      </c>
      <c r="F83" s="156">
        <v>0</v>
      </c>
      <c r="G83" s="156">
        <v>0</v>
      </c>
      <c r="H83" s="156">
        <v>0</v>
      </c>
      <c r="I83" s="156">
        <v>0</v>
      </c>
      <c r="J83" s="156">
        <v>0</v>
      </c>
      <c r="K83" s="156">
        <v>0</v>
      </c>
      <c r="L83" s="156">
        <v>0</v>
      </c>
      <c r="M83" s="156">
        <v>0</v>
      </c>
      <c r="N83" s="156">
        <v>0</v>
      </c>
      <c r="O83" s="156">
        <v>0</v>
      </c>
      <c r="P83" s="156">
        <v>0</v>
      </c>
      <c r="Q83" s="156">
        <v>0</v>
      </c>
      <c r="R83" s="156">
        <v>0</v>
      </c>
      <c r="S83" s="156">
        <v>0</v>
      </c>
      <c r="T83" s="156">
        <v>0</v>
      </c>
    </row>
    <row r="84" spans="1:20">
      <c r="A84" s="415" t="s">
        <v>42</v>
      </c>
      <c r="B84" s="415" t="s">
        <v>42</v>
      </c>
      <c r="C84" s="424"/>
      <c r="D84" s="416" t="s">
        <v>60</v>
      </c>
      <c r="E84" s="414">
        <f t="shared" ref="E84:T84" si="20">SUM(E81:E83)</f>
        <v>43</v>
      </c>
      <c r="F84" s="414">
        <f t="shared" si="20"/>
        <v>43</v>
      </c>
      <c r="G84" s="414">
        <f t="shared" si="20"/>
        <v>43</v>
      </c>
      <c r="H84" s="414">
        <f t="shared" si="20"/>
        <v>43</v>
      </c>
      <c r="I84" s="414">
        <f t="shared" si="20"/>
        <v>43</v>
      </c>
      <c r="J84" s="414">
        <f t="shared" si="20"/>
        <v>43</v>
      </c>
      <c r="K84" s="414">
        <f t="shared" si="20"/>
        <v>43</v>
      </c>
      <c r="L84" s="414">
        <f t="shared" si="20"/>
        <v>43</v>
      </c>
      <c r="M84" s="414">
        <f t="shared" si="20"/>
        <v>43</v>
      </c>
      <c r="N84" s="414">
        <f t="shared" si="20"/>
        <v>43</v>
      </c>
      <c r="O84" s="414">
        <f t="shared" si="20"/>
        <v>43</v>
      </c>
      <c r="P84" s="414">
        <f t="shared" si="20"/>
        <v>43</v>
      </c>
      <c r="Q84" s="414">
        <f t="shared" si="20"/>
        <v>43</v>
      </c>
      <c r="R84" s="414">
        <f t="shared" si="20"/>
        <v>43</v>
      </c>
      <c r="S84" s="414">
        <f t="shared" si="20"/>
        <v>43</v>
      </c>
      <c r="T84" s="414">
        <f t="shared" si="20"/>
        <v>43</v>
      </c>
    </row>
    <row r="85" spans="1:20">
      <c r="A85" s="127" t="s">
        <v>39</v>
      </c>
      <c r="B85" s="127" t="s">
        <v>34</v>
      </c>
      <c r="C85" s="128"/>
      <c r="D85" s="168" t="s">
        <v>267</v>
      </c>
      <c r="E85" s="147">
        <v>120</v>
      </c>
      <c r="F85" s="147">
        <v>120</v>
      </c>
      <c r="G85" s="147">
        <v>120</v>
      </c>
      <c r="H85" s="147">
        <v>120</v>
      </c>
      <c r="I85" s="147">
        <v>120</v>
      </c>
      <c r="J85" s="147">
        <v>120</v>
      </c>
      <c r="K85" s="147">
        <v>120</v>
      </c>
      <c r="L85" s="147">
        <v>120</v>
      </c>
      <c r="M85" s="147">
        <v>120</v>
      </c>
      <c r="N85" s="147">
        <v>120</v>
      </c>
      <c r="O85" s="147">
        <v>120</v>
      </c>
      <c r="P85" s="147">
        <v>120</v>
      </c>
      <c r="Q85" s="147">
        <v>120</v>
      </c>
      <c r="R85" s="147">
        <v>120</v>
      </c>
      <c r="S85" s="147">
        <v>120</v>
      </c>
      <c r="T85" s="147">
        <v>120</v>
      </c>
    </row>
    <row r="86" spans="1:20">
      <c r="A86" s="127" t="s">
        <v>39</v>
      </c>
      <c r="B86" s="127" t="s">
        <v>34</v>
      </c>
      <c r="C86" s="170"/>
      <c r="D86" s="167" t="s">
        <v>12</v>
      </c>
      <c r="E86" s="192">
        <v>0</v>
      </c>
      <c r="F86" s="192">
        <v>0</v>
      </c>
      <c r="G86" s="192">
        <v>0</v>
      </c>
      <c r="H86" s="192">
        <v>0</v>
      </c>
      <c r="I86" s="192">
        <v>0</v>
      </c>
      <c r="J86" s="192">
        <v>0</v>
      </c>
      <c r="K86" s="192">
        <v>0</v>
      </c>
      <c r="L86" s="192">
        <v>0</v>
      </c>
      <c r="M86" s="192">
        <v>0</v>
      </c>
      <c r="N86" s="192">
        <v>0</v>
      </c>
      <c r="O86" s="192">
        <v>0</v>
      </c>
      <c r="P86" s="192">
        <v>0</v>
      </c>
      <c r="Q86" s="192">
        <v>0</v>
      </c>
      <c r="R86" s="192">
        <v>0</v>
      </c>
      <c r="S86" s="192">
        <v>0</v>
      </c>
      <c r="T86" s="192">
        <v>0</v>
      </c>
    </row>
    <row r="87" spans="1:20">
      <c r="A87" s="393" t="s">
        <v>39</v>
      </c>
      <c r="B87" s="393" t="s">
        <v>34</v>
      </c>
      <c r="C87" s="394"/>
      <c r="D87" s="398" t="s">
        <v>60</v>
      </c>
      <c r="E87" s="410">
        <f t="shared" ref="E87:T87" si="21">SUM(E85:E86)</f>
        <v>120</v>
      </c>
      <c r="F87" s="410">
        <f t="shared" si="21"/>
        <v>120</v>
      </c>
      <c r="G87" s="410">
        <f t="shared" si="21"/>
        <v>120</v>
      </c>
      <c r="H87" s="410">
        <f t="shared" si="21"/>
        <v>120</v>
      </c>
      <c r="I87" s="410">
        <f t="shared" si="21"/>
        <v>120</v>
      </c>
      <c r="J87" s="410">
        <f t="shared" si="21"/>
        <v>120</v>
      </c>
      <c r="K87" s="410">
        <f t="shared" si="21"/>
        <v>120</v>
      </c>
      <c r="L87" s="410">
        <f t="shared" si="21"/>
        <v>120</v>
      </c>
      <c r="M87" s="410">
        <f t="shared" si="21"/>
        <v>120</v>
      </c>
      <c r="N87" s="410">
        <f t="shared" si="21"/>
        <v>120</v>
      </c>
      <c r="O87" s="410">
        <f t="shared" si="21"/>
        <v>120</v>
      </c>
      <c r="P87" s="410">
        <f t="shared" si="21"/>
        <v>120</v>
      </c>
      <c r="Q87" s="410">
        <f t="shared" si="21"/>
        <v>120</v>
      </c>
      <c r="R87" s="410">
        <f t="shared" si="21"/>
        <v>120</v>
      </c>
      <c r="S87" s="410">
        <f t="shared" si="21"/>
        <v>120</v>
      </c>
      <c r="T87" s="410">
        <f t="shared" si="21"/>
        <v>120</v>
      </c>
    </row>
    <row r="88" spans="1:20">
      <c r="A88" s="393" t="s">
        <v>39</v>
      </c>
      <c r="B88" s="393" t="s">
        <v>207</v>
      </c>
      <c r="C88" s="394" t="s">
        <v>427</v>
      </c>
      <c r="D88" s="398" t="s">
        <v>60</v>
      </c>
      <c r="E88" s="410">
        <f>' Capacity by Company'!D82</f>
        <v>40</v>
      </c>
      <c r="F88" s="410">
        <f>' Capacity by Company'!E82</f>
        <v>40</v>
      </c>
      <c r="G88" s="410">
        <f>' Capacity by Company'!F82</f>
        <v>40</v>
      </c>
      <c r="H88" s="410">
        <f>' Capacity by Company'!G82</f>
        <v>40</v>
      </c>
      <c r="I88" s="410">
        <f>' Capacity by Company'!H82</f>
        <v>40</v>
      </c>
      <c r="J88" s="410">
        <f>' Capacity by Company'!I82</f>
        <v>40</v>
      </c>
      <c r="K88" s="410">
        <f>' Capacity by Company'!J82</f>
        <v>40</v>
      </c>
      <c r="L88" s="410">
        <f>' Capacity by Company'!K82</f>
        <v>40</v>
      </c>
      <c r="M88" s="410">
        <f>' Capacity by Company'!L82</f>
        <v>40</v>
      </c>
      <c r="N88" s="410">
        <f>' Capacity by Company'!M82</f>
        <v>40</v>
      </c>
      <c r="O88" s="410">
        <f>' Capacity by Company'!N82</f>
        <v>40</v>
      </c>
      <c r="P88" s="410">
        <f>' Capacity by Company'!O82</f>
        <v>40</v>
      </c>
      <c r="Q88" s="410">
        <f>' Capacity by Company'!P82</f>
        <v>40</v>
      </c>
      <c r="R88" s="410">
        <f>' Capacity by Company'!Q82</f>
        <v>40</v>
      </c>
      <c r="S88" s="410">
        <f>' Capacity by Company'!R82</f>
        <v>40</v>
      </c>
      <c r="T88" s="410">
        <f>' Capacity by Company'!S82</f>
        <v>40</v>
      </c>
    </row>
    <row r="89" spans="1:20">
      <c r="A89" s="393" t="s">
        <v>39</v>
      </c>
      <c r="B89" s="393" t="s">
        <v>57</v>
      </c>
      <c r="C89" s="394"/>
      <c r="D89" s="401" t="s">
        <v>60</v>
      </c>
      <c r="E89" s="428">
        <v>60</v>
      </c>
      <c r="F89" s="428">
        <v>60</v>
      </c>
      <c r="G89" s="428">
        <v>60</v>
      </c>
      <c r="H89" s="428">
        <v>60</v>
      </c>
      <c r="I89" s="428">
        <v>60</v>
      </c>
      <c r="J89" s="428">
        <v>60</v>
      </c>
      <c r="K89" s="428">
        <v>60</v>
      </c>
      <c r="L89" s="428">
        <v>60</v>
      </c>
      <c r="M89" s="428">
        <v>60</v>
      </c>
      <c r="N89" s="428">
        <v>60</v>
      </c>
      <c r="O89" s="428">
        <v>60</v>
      </c>
      <c r="P89" s="428">
        <v>60</v>
      </c>
      <c r="Q89" s="428">
        <v>60</v>
      </c>
      <c r="R89" s="428">
        <v>60</v>
      </c>
      <c r="S89" s="428">
        <v>60</v>
      </c>
      <c r="T89" s="428">
        <v>60</v>
      </c>
    </row>
    <row r="90" spans="1:20">
      <c r="A90" s="393" t="s">
        <v>39</v>
      </c>
      <c r="B90" s="393" t="s">
        <v>39</v>
      </c>
      <c r="C90" s="429"/>
      <c r="D90" s="430" t="s">
        <v>60</v>
      </c>
      <c r="E90" s="410">
        <f>SUM(E87:E89)</f>
        <v>220</v>
      </c>
      <c r="F90" s="410">
        <f t="shared" ref="F90:T90" si="22">SUM(F87:F89)</f>
        <v>220</v>
      </c>
      <c r="G90" s="410">
        <f t="shared" si="22"/>
        <v>220</v>
      </c>
      <c r="H90" s="410">
        <f t="shared" si="22"/>
        <v>220</v>
      </c>
      <c r="I90" s="410">
        <f t="shared" si="22"/>
        <v>220</v>
      </c>
      <c r="J90" s="410">
        <f t="shared" si="22"/>
        <v>220</v>
      </c>
      <c r="K90" s="410">
        <f t="shared" si="22"/>
        <v>220</v>
      </c>
      <c r="L90" s="410">
        <f t="shared" si="22"/>
        <v>220</v>
      </c>
      <c r="M90" s="410">
        <f t="shared" si="22"/>
        <v>220</v>
      </c>
      <c r="N90" s="410">
        <f t="shared" si="22"/>
        <v>220</v>
      </c>
      <c r="O90" s="410">
        <f t="shared" si="22"/>
        <v>220</v>
      </c>
      <c r="P90" s="410">
        <f t="shared" si="22"/>
        <v>220</v>
      </c>
      <c r="Q90" s="410">
        <f t="shared" si="22"/>
        <v>220</v>
      </c>
      <c r="R90" s="410">
        <f t="shared" si="22"/>
        <v>220</v>
      </c>
      <c r="S90" s="410">
        <f t="shared" si="22"/>
        <v>220</v>
      </c>
      <c r="T90" s="410">
        <f t="shared" si="22"/>
        <v>220</v>
      </c>
    </row>
    <row r="91" spans="1:20" s="39" customFormat="1">
      <c r="A91" s="114" t="s">
        <v>59</v>
      </c>
      <c r="B91" s="114" t="s">
        <v>59</v>
      </c>
      <c r="C91" s="115"/>
      <c r="D91" s="115" t="s">
        <v>60</v>
      </c>
      <c r="E91" s="423">
        <f t="shared" ref="E91:T91" si="23">SUM(E43+E67+E77+E84+E90)</f>
        <v>3765.5</v>
      </c>
      <c r="F91" s="423">
        <f t="shared" si="23"/>
        <v>3795.5</v>
      </c>
      <c r="G91" s="423">
        <f t="shared" si="23"/>
        <v>4048</v>
      </c>
      <c r="H91" s="423">
        <f t="shared" si="23"/>
        <v>4284</v>
      </c>
      <c r="I91" s="423">
        <f t="shared" si="23"/>
        <v>4419</v>
      </c>
      <c r="J91" s="423">
        <f t="shared" si="23"/>
        <v>4484</v>
      </c>
      <c r="K91" s="423">
        <f t="shared" si="23"/>
        <v>4519</v>
      </c>
      <c r="L91" s="423">
        <f t="shared" si="23"/>
        <v>4529</v>
      </c>
      <c r="M91" s="423">
        <f t="shared" si="23"/>
        <v>4529</v>
      </c>
      <c r="N91" s="423">
        <f t="shared" si="23"/>
        <v>4564</v>
      </c>
      <c r="O91" s="423">
        <f t="shared" si="23"/>
        <v>4588</v>
      </c>
      <c r="P91" s="423">
        <f t="shared" si="23"/>
        <v>4588</v>
      </c>
      <c r="Q91" s="423">
        <f t="shared" si="23"/>
        <v>4588</v>
      </c>
      <c r="R91" s="423">
        <f t="shared" si="23"/>
        <v>4588</v>
      </c>
      <c r="S91" s="423">
        <f t="shared" si="23"/>
        <v>4588</v>
      </c>
      <c r="T91" s="423">
        <f t="shared" si="23"/>
        <v>4588</v>
      </c>
    </row>
    <row r="94" spans="1:20">
      <c r="E94" s="1" t="b">
        <f>E91=' Capacity by Company'!D85</f>
        <v>1</v>
      </c>
      <c r="F94" s="1" t="b">
        <f>F91=' Capacity by Company'!E85</f>
        <v>1</v>
      </c>
      <c r="G94" s="1" t="b">
        <f>G91=' Capacity by Company'!F85</f>
        <v>1</v>
      </c>
      <c r="H94" s="1" t="b">
        <f>H91=' Capacity by Company'!G85</f>
        <v>0</v>
      </c>
      <c r="I94" s="1" t="b">
        <f>I91=' Capacity by Company'!H85</f>
        <v>0</v>
      </c>
      <c r="J94" s="1" t="b">
        <f>J91=' Capacity by Company'!I85</f>
        <v>0</v>
      </c>
      <c r="K94" s="1" t="b">
        <f>K91=' Capacity by Company'!J85</f>
        <v>0</v>
      </c>
      <c r="L94" s="1" t="b">
        <f>L91=' Capacity by Company'!K85</f>
        <v>0</v>
      </c>
      <c r="M94" s="1" t="b">
        <f>M91=' Capacity by Company'!L85</f>
        <v>0</v>
      </c>
      <c r="N94" s="1" t="b">
        <f>N91=' Capacity by Company'!M85</f>
        <v>0</v>
      </c>
      <c r="O94" s="1" t="b">
        <f>O91=' Capacity by Company'!N85</f>
        <v>0</v>
      </c>
      <c r="P94" s="1" t="b">
        <f>P91=' Capacity by Company'!O85</f>
        <v>0</v>
      </c>
      <c r="Q94" s="1" t="b">
        <f>Q91=' Capacity by Company'!P85</f>
        <v>0</v>
      </c>
      <c r="R94" s="1" t="b">
        <f>R91=' Capacity by Company'!Q85</f>
        <v>0</v>
      </c>
      <c r="S94" s="1" t="b">
        <f>S91=' Capacity by Company'!R85</f>
        <v>0</v>
      </c>
      <c r="T94" s="1" t="b">
        <f>T91=' Capacity by Company'!S85</f>
        <v>0</v>
      </c>
    </row>
  </sheetData>
  <autoFilter ref="A1:U91" xr:uid="{AA85663B-2EE7-4245-A927-D45ECBEA22D4}"/>
  <sortState xmlns:xlrd2="http://schemas.microsoft.com/office/spreadsheetml/2017/richdata2" ref="A5:Y150">
    <sortCondition ref="A5:A150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62B6-AE23-41F7-A133-5165C19D93B2}">
  <dimension ref="A1:XFC88"/>
  <sheetViews>
    <sheetView zoomScale="85" zoomScaleNormal="85" workbookViewId="0">
      <pane ySplit="1" topLeftCell="A2" activePane="bottomLeft" state="frozen"/>
      <selection pane="bottomLeft" activeCell="H3" sqref="H3"/>
    </sheetView>
  </sheetViews>
  <sheetFormatPr defaultColWidth="9" defaultRowHeight="15"/>
  <cols>
    <col min="1" max="1" width="11.5703125" style="1" bestFit="1" customWidth="1"/>
    <col min="2" max="2" width="12.28515625" style="1" bestFit="1" customWidth="1"/>
    <col min="3" max="3" width="45.85546875" style="1" bestFit="1" customWidth="1"/>
    <col min="4" max="7" width="9" style="1" customWidth="1"/>
    <col min="8" max="16384" width="9" style="1"/>
  </cols>
  <sheetData>
    <row r="1" spans="1:16383">
      <c r="A1" s="27" t="s">
        <v>31</v>
      </c>
      <c r="B1" s="27" t="s">
        <v>15</v>
      </c>
      <c r="C1" s="27" t="s">
        <v>27</v>
      </c>
      <c r="D1" s="27">
        <v>2015</v>
      </c>
      <c r="E1" s="27">
        <v>2016</v>
      </c>
      <c r="F1" s="27">
        <v>2017</v>
      </c>
      <c r="G1" s="27">
        <v>2018</v>
      </c>
      <c r="H1" s="27">
        <v>2019</v>
      </c>
      <c r="I1" s="27">
        <v>2020</v>
      </c>
      <c r="J1" s="27" t="s">
        <v>30</v>
      </c>
      <c r="K1" s="27" t="s">
        <v>3</v>
      </c>
      <c r="L1" s="27" t="s">
        <v>4</v>
      </c>
      <c r="M1" s="27" t="s">
        <v>5</v>
      </c>
      <c r="N1" s="27" t="s">
        <v>6</v>
      </c>
      <c r="O1" s="27" t="s">
        <v>7</v>
      </c>
      <c r="P1" s="27" t="s">
        <v>8</v>
      </c>
      <c r="Q1" s="27" t="s">
        <v>9</v>
      </c>
      <c r="R1" s="27" t="s">
        <v>10</v>
      </c>
      <c r="S1" s="27" t="s">
        <v>16</v>
      </c>
    </row>
    <row r="2" spans="1:16383">
      <c r="A2" s="127" t="s">
        <v>32</v>
      </c>
      <c r="B2" s="127" t="s">
        <v>33</v>
      </c>
      <c r="C2" s="173" t="str">
        <f>' Capacity by Location'!D2</f>
        <v>Kukdo Chemical India Private Limited</v>
      </c>
      <c r="D2" s="147">
        <f>' Capacity by Location'!E2</f>
        <v>0</v>
      </c>
      <c r="E2" s="147">
        <f>' Capacity by Location'!F2</f>
        <v>0</v>
      </c>
      <c r="F2" s="147">
        <f>' Capacity by Location'!G2</f>
        <v>0</v>
      </c>
      <c r="G2" s="147">
        <f>' Capacity by Location'!H2</f>
        <v>0</v>
      </c>
      <c r="H2" s="147">
        <f>' Capacity by Location'!I2</f>
        <v>0</v>
      </c>
      <c r="I2" s="147">
        <f>' Capacity by Location'!J2</f>
        <v>40</v>
      </c>
      <c r="J2" s="147">
        <f>' Capacity by Location'!K2</f>
        <v>40</v>
      </c>
      <c r="K2" s="147">
        <f>' Capacity by Location'!L2</f>
        <v>40</v>
      </c>
      <c r="L2" s="147">
        <f>' Capacity by Location'!M2</f>
        <v>40</v>
      </c>
      <c r="M2" s="147">
        <f>' Capacity by Location'!N2</f>
        <v>40</v>
      </c>
      <c r="N2" s="147">
        <f>' Capacity by Location'!O2</f>
        <v>40</v>
      </c>
      <c r="O2" s="147">
        <f>' Capacity by Location'!P2</f>
        <v>40</v>
      </c>
      <c r="P2" s="147">
        <f>' Capacity by Location'!Q2</f>
        <v>40</v>
      </c>
      <c r="Q2" s="147">
        <f>' Capacity by Location'!R2</f>
        <v>40</v>
      </c>
      <c r="R2" s="147">
        <f>' Capacity by Location'!S2</f>
        <v>40</v>
      </c>
      <c r="S2" s="147">
        <f>' Capacity by Location'!T2</f>
        <v>40</v>
      </c>
    </row>
    <row r="3" spans="1:16383">
      <c r="A3" s="127" t="s">
        <v>32</v>
      </c>
      <c r="B3" s="127" t="s">
        <v>33</v>
      </c>
      <c r="C3" s="173" t="str">
        <f>' Capacity by Location'!D3</f>
        <v>Grasim Industries Ltd.</v>
      </c>
      <c r="D3" s="343">
        <f>' Capacity by Location'!E3</f>
        <v>44</v>
      </c>
      <c r="E3" s="343">
        <f>' Capacity by Location'!F3</f>
        <v>44</v>
      </c>
      <c r="F3" s="343">
        <f>' Capacity by Location'!G3</f>
        <v>44</v>
      </c>
      <c r="G3" s="343">
        <f>' Capacity by Location'!H3</f>
        <v>66</v>
      </c>
      <c r="H3" s="343">
        <f>' Capacity by Location'!I3</f>
        <v>66</v>
      </c>
      <c r="I3" s="343">
        <f>' Capacity by Location'!J3</f>
        <v>66</v>
      </c>
      <c r="J3" s="343">
        <f>' Capacity by Location'!K3</f>
        <v>66</v>
      </c>
      <c r="K3" s="343">
        <f>' Capacity by Location'!L3</f>
        <v>66</v>
      </c>
      <c r="L3" s="343">
        <f>' Capacity by Location'!M3</f>
        <v>66</v>
      </c>
      <c r="M3" s="343">
        <f>' Capacity by Location'!N3</f>
        <v>66</v>
      </c>
      <c r="N3" s="343">
        <f>' Capacity by Location'!O3</f>
        <v>90</v>
      </c>
      <c r="O3" s="343">
        <f>' Capacity by Location'!P3</f>
        <v>90</v>
      </c>
      <c r="P3" s="343">
        <f>' Capacity by Location'!Q3</f>
        <v>90</v>
      </c>
      <c r="Q3" s="343">
        <f>' Capacity by Location'!R3</f>
        <v>90</v>
      </c>
      <c r="R3" s="343">
        <f>' Capacity by Location'!S3</f>
        <v>90</v>
      </c>
      <c r="S3" s="343">
        <f>' Capacity by Location'!T3</f>
        <v>90</v>
      </c>
    </row>
    <row r="4" spans="1:16383">
      <c r="A4" s="127" t="s">
        <v>32</v>
      </c>
      <c r="B4" s="127" t="s">
        <v>33</v>
      </c>
      <c r="C4" s="173" t="str">
        <f>' Capacity by Location'!D4</f>
        <v>Atul Limited</v>
      </c>
      <c r="D4" s="147">
        <f>' Capacity by Location'!E4</f>
        <v>30</v>
      </c>
      <c r="E4" s="147">
        <f>' Capacity by Location'!F4</f>
        <v>40</v>
      </c>
      <c r="F4" s="147">
        <f>' Capacity by Location'!G4</f>
        <v>40</v>
      </c>
      <c r="G4" s="147">
        <f>' Capacity by Location'!H4</f>
        <v>40</v>
      </c>
      <c r="H4" s="147">
        <f>' Capacity by Location'!I4</f>
        <v>40</v>
      </c>
      <c r="I4" s="147">
        <f>' Capacity by Location'!J4</f>
        <v>40</v>
      </c>
      <c r="J4" s="147">
        <f>' Capacity by Location'!K4</f>
        <v>40</v>
      </c>
      <c r="K4" s="147">
        <f>' Capacity by Location'!L4</f>
        <v>40</v>
      </c>
      <c r="L4" s="147">
        <f>' Capacity by Location'!M4</f>
        <v>40</v>
      </c>
      <c r="M4" s="147">
        <f>' Capacity by Location'!N4</f>
        <v>50</v>
      </c>
      <c r="N4" s="147">
        <f>' Capacity by Location'!O4</f>
        <v>50</v>
      </c>
      <c r="O4" s="147">
        <f>' Capacity by Location'!P4</f>
        <v>50</v>
      </c>
      <c r="P4" s="147">
        <f>' Capacity by Location'!Q4</f>
        <v>50</v>
      </c>
      <c r="Q4" s="147">
        <f>' Capacity by Location'!R4</f>
        <v>50</v>
      </c>
      <c r="R4" s="147">
        <f>' Capacity by Location'!S4</f>
        <v>50</v>
      </c>
      <c r="S4" s="147">
        <f>' Capacity by Location'!T4</f>
        <v>50</v>
      </c>
      <c r="T4" s="197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66"/>
      <c r="FK4" s="166"/>
      <c r="FL4" s="166"/>
      <c r="FM4" s="166"/>
      <c r="FN4" s="166"/>
      <c r="FO4" s="166"/>
      <c r="FP4" s="166"/>
      <c r="FQ4" s="166"/>
      <c r="FR4" s="166"/>
      <c r="FS4" s="166"/>
      <c r="FT4" s="166"/>
      <c r="FU4" s="166"/>
      <c r="FV4" s="166"/>
      <c r="FW4" s="166"/>
      <c r="FX4" s="166"/>
      <c r="FY4" s="166"/>
      <c r="FZ4" s="166"/>
      <c r="GA4" s="166"/>
      <c r="GB4" s="166"/>
      <c r="GC4" s="166"/>
      <c r="GD4" s="166"/>
      <c r="GE4" s="166"/>
      <c r="GF4" s="166"/>
      <c r="GG4" s="166"/>
      <c r="GH4" s="166"/>
      <c r="GI4" s="166"/>
      <c r="GJ4" s="166"/>
      <c r="GK4" s="166"/>
      <c r="GL4" s="166"/>
      <c r="GM4" s="166"/>
      <c r="GN4" s="166"/>
      <c r="GO4" s="166"/>
      <c r="GP4" s="166"/>
      <c r="GQ4" s="166"/>
      <c r="GR4" s="166"/>
      <c r="GS4" s="166"/>
      <c r="GT4" s="166"/>
      <c r="GU4" s="166"/>
      <c r="GV4" s="166"/>
      <c r="GW4" s="166"/>
      <c r="GX4" s="166"/>
      <c r="GY4" s="166"/>
      <c r="GZ4" s="166"/>
      <c r="HA4" s="166"/>
      <c r="HB4" s="166"/>
      <c r="HC4" s="166"/>
      <c r="HD4" s="166"/>
      <c r="HE4" s="166"/>
      <c r="HF4" s="166"/>
      <c r="HG4" s="166"/>
      <c r="HH4" s="166"/>
      <c r="HI4" s="166"/>
      <c r="HJ4" s="166"/>
      <c r="HK4" s="166"/>
      <c r="HL4" s="166"/>
      <c r="HM4" s="166"/>
      <c r="HN4" s="166"/>
      <c r="HO4" s="166"/>
      <c r="HP4" s="166"/>
      <c r="HQ4" s="166"/>
      <c r="HR4" s="166"/>
      <c r="HS4" s="166"/>
      <c r="HT4" s="166"/>
      <c r="HU4" s="166"/>
      <c r="HV4" s="166"/>
      <c r="HW4" s="166"/>
      <c r="HX4" s="166"/>
      <c r="HY4" s="166"/>
      <c r="HZ4" s="166"/>
      <c r="IA4" s="166"/>
      <c r="IB4" s="166"/>
      <c r="IC4" s="166"/>
      <c r="ID4" s="166"/>
      <c r="IE4" s="166"/>
      <c r="IF4" s="166"/>
      <c r="IG4" s="166"/>
      <c r="IH4" s="166"/>
      <c r="II4" s="166"/>
      <c r="IJ4" s="166"/>
      <c r="IK4" s="166"/>
      <c r="IL4" s="166"/>
      <c r="IM4" s="166"/>
      <c r="IN4" s="166"/>
      <c r="IO4" s="166"/>
      <c r="IP4" s="166"/>
      <c r="IQ4" s="166"/>
      <c r="IR4" s="166"/>
      <c r="IS4" s="166"/>
      <c r="IT4" s="166"/>
      <c r="IU4" s="166"/>
      <c r="IV4" s="166"/>
      <c r="IW4" s="166"/>
      <c r="IX4" s="166"/>
      <c r="IY4" s="166"/>
      <c r="IZ4" s="166"/>
      <c r="JA4" s="166"/>
      <c r="JB4" s="166"/>
      <c r="JC4" s="166"/>
      <c r="JD4" s="166"/>
      <c r="JE4" s="166"/>
      <c r="JF4" s="166"/>
      <c r="JG4" s="166"/>
      <c r="JH4" s="166"/>
      <c r="JI4" s="166"/>
      <c r="JJ4" s="166"/>
      <c r="JK4" s="166"/>
      <c r="JL4" s="166"/>
      <c r="JM4" s="166"/>
      <c r="JN4" s="166"/>
      <c r="JO4" s="166"/>
      <c r="JP4" s="166"/>
      <c r="JQ4" s="166"/>
      <c r="JR4" s="166"/>
      <c r="JS4" s="166"/>
      <c r="JT4" s="166"/>
      <c r="JU4" s="166"/>
      <c r="JV4" s="166"/>
      <c r="JW4" s="166"/>
      <c r="JX4" s="166"/>
      <c r="JY4" s="166"/>
      <c r="JZ4" s="166"/>
      <c r="KA4" s="166"/>
      <c r="KB4" s="166"/>
      <c r="KC4" s="166"/>
      <c r="KD4" s="166"/>
      <c r="KE4" s="166"/>
      <c r="KF4" s="166"/>
      <c r="KG4" s="166"/>
      <c r="KH4" s="166"/>
      <c r="KI4" s="166"/>
      <c r="KJ4" s="166"/>
      <c r="KK4" s="166"/>
      <c r="KL4" s="166"/>
      <c r="KM4" s="166"/>
      <c r="KN4" s="166"/>
      <c r="KO4" s="166"/>
      <c r="KP4" s="166"/>
      <c r="KQ4" s="166"/>
      <c r="KR4" s="166"/>
      <c r="KS4" s="166"/>
      <c r="KT4" s="166"/>
      <c r="KU4" s="166"/>
      <c r="KV4" s="166"/>
      <c r="KW4" s="166"/>
      <c r="KX4" s="166"/>
      <c r="KY4" s="166"/>
      <c r="KZ4" s="166"/>
      <c r="LA4" s="166"/>
      <c r="LB4" s="166"/>
      <c r="LC4" s="166"/>
      <c r="LD4" s="166"/>
      <c r="LE4" s="166"/>
      <c r="LF4" s="166"/>
      <c r="LG4" s="166"/>
      <c r="LH4" s="166"/>
      <c r="LI4" s="166"/>
      <c r="LJ4" s="166"/>
      <c r="LK4" s="166"/>
      <c r="LL4" s="166"/>
      <c r="LM4" s="166"/>
      <c r="LN4" s="166"/>
      <c r="LO4" s="166"/>
      <c r="LP4" s="166"/>
      <c r="LQ4" s="166"/>
      <c r="LR4" s="166"/>
      <c r="LS4" s="166"/>
      <c r="LT4" s="166"/>
      <c r="LU4" s="166"/>
      <c r="LV4" s="166"/>
      <c r="LW4" s="166"/>
      <c r="LX4" s="166"/>
      <c r="LY4" s="166"/>
      <c r="LZ4" s="166"/>
      <c r="MA4" s="166"/>
      <c r="MB4" s="166"/>
      <c r="MC4" s="166"/>
      <c r="MD4" s="166"/>
      <c r="ME4" s="166"/>
      <c r="MF4" s="166"/>
      <c r="MG4" s="166"/>
      <c r="MH4" s="166"/>
      <c r="MI4" s="166"/>
      <c r="MJ4" s="166"/>
      <c r="MK4" s="166"/>
      <c r="ML4" s="166"/>
      <c r="MM4" s="166"/>
      <c r="MN4" s="166"/>
      <c r="MO4" s="166"/>
      <c r="MP4" s="166"/>
      <c r="MQ4" s="166"/>
      <c r="MR4" s="166"/>
      <c r="MS4" s="166"/>
      <c r="MT4" s="166"/>
      <c r="MU4" s="166"/>
      <c r="MV4" s="166"/>
      <c r="MW4" s="166"/>
      <c r="MX4" s="166"/>
      <c r="MY4" s="166"/>
      <c r="MZ4" s="166"/>
      <c r="NA4" s="166"/>
      <c r="NB4" s="166"/>
      <c r="NC4" s="166"/>
      <c r="ND4" s="166"/>
      <c r="NE4" s="166"/>
      <c r="NF4" s="166"/>
      <c r="NG4" s="166"/>
      <c r="NH4" s="166"/>
      <c r="NI4" s="166"/>
      <c r="NJ4" s="166"/>
      <c r="NK4" s="166"/>
      <c r="NL4" s="166"/>
      <c r="NM4" s="166"/>
      <c r="NN4" s="166"/>
      <c r="NO4" s="166"/>
      <c r="NP4" s="166"/>
      <c r="NQ4" s="166"/>
      <c r="NR4" s="166"/>
      <c r="NS4" s="166"/>
      <c r="NT4" s="166"/>
      <c r="NU4" s="166"/>
      <c r="NV4" s="166"/>
      <c r="NW4" s="166"/>
      <c r="NX4" s="166"/>
      <c r="NY4" s="166"/>
      <c r="NZ4" s="166"/>
      <c r="OA4" s="166"/>
      <c r="OB4" s="166"/>
      <c r="OC4" s="166"/>
      <c r="OD4" s="166"/>
      <c r="OE4" s="166"/>
      <c r="OF4" s="166"/>
      <c r="OG4" s="166"/>
      <c r="OH4" s="166"/>
      <c r="OI4" s="166"/>
      <c r="OJ4" s="166"/>
      <c r="OK4" s="166"/>
      <c r="OL4" s="166"/>
      <c r="OM4" s="166"/>
      <c r="ON4" s="166"/>
      <c r="OO4" s="166"/>
      <c r="OP4" s="166"/>
      <c r="OQ4" s="166"/>
      <c r="OR4" s="166"/>
      <c r="OS4" s="166"/>
      <c r="OT4" s="166"/>
      <c r="OU4" s="166"/>
      <c r="OV4" s="166"/>
      <c r="OW4" s="166"/>
      <c r="OX4" s="166"/>
      <c r="OY4" s="166"/>
      <c r="OZ4" s="166"/>
      <c r="PA4" s="166"/>
      <c r="PB4" s="166"/>
      <c r="PC4" s="166"/>
      <c r="PD4" s="166"/>
      <c r="PE4" s="166"/>
      <c r="PF4" s="166"/>
      <c r="PG4" s="166"/>
      <c r="PH4" s="166"/>
      <c r="PI4" s="166"/>
      <c r="PJ4" s="166"/>
      <c r="PK4" s="166"/>
      <c r="PL4" s="166"/>
      <c r="PM4" s="166"/>
      <c r="PN4" s="166"/>
      <c r="PO4" s="166"/>
      <c r="PP4" s="166"/>
      <c r="PQ4" s="166"/>
      <c r="PR4" s="166"/>
      <c r="PS4" s="166"/>
      <c r="PT4" s="166"/>
      <c r="PU4" s="166"/>
      <c r="PV4" s="166"/>
      <c r="PW4" s="166"/>
      <c r="PX4" s="166"/>
      <c r="PY4" s="166"/>
      <c r="PZ4" s="166"/>
      <c r="QA4" s="166"/>
      <c r="QB4" s="166"/>
      <c r="QC4" s="166"/>
      <c r="QD4" s="166"/>
      <c r="QE4" s="166"/>
      <c r="QF4" s="166"/>
      <c r="QG4" s="166"/>
      <c r="QH4" s="166"/>
      <c r="QI4" s="166"/>
      <c r="QJ4" s="166"/>
      <c r="QK4" s="166"/>
      <c r="QL4" s="166"/>
      <c r="QM4" s="166"/>
      <c r="QN4" s="166"/>
      <c r="QO4" s="166"/>
      <c r="QP4" s="166"/>
      <c r="QQ4" s="166"/>
      <c r="QR4" s="166"/>
      <c r="QS4" s="166"/>
      <c r="QT4" s="166"/>
      <c r="QU4" s="166"/>
      <c r="QV4" s="166"/>
      <c r="QW4" s="166"/>
      <c r="QX4" s="166"/>
      <c r="QY4" s="166"/>
      <c r="QZ4" s="166"/>
      <c r="RA4" s="166"/>
      <c r="RB4" s="166"/>
      <c r="RC4" s="166"/>
      <c r="RD4" s="166"/>
      <c r="RE4" s="166"/>
      <c r="RF4" s="166"/>
      <c r="RG4" s="166"/>
      <c r="RH4" s="166"/>
      <c r="RI4" s="166"/>
      <c r="RJ4" s="166"/>
      <c r="RK4" s="166"/>
      <c r="RL4" s="166"/>
      <c r="RM4" s="166"/>
      <c r="RN4" s="166"/>
      <c r="RO4" s="166"/>
      <c r="RP4" s="166"/>
      <c r="RQ4" s="166"/>
      <c r="RR4" s="166"/>
      <c r="RS4" s="166"/>
      <c r="RT4" s="166"/>
      <c r="RU4" s="166"/>
      <c r="RV4" s="166"/>
      <c r="RW4" s="166"/>
      <c r="RX4" s="166"/>
      <c r="RY4" s="166"/>
      <c r="RZ4" s="166"/>
      <c r="SA4" s="166"/>
      <c r="SB4" s="166"/>
      <c r="SC4" s="166"/>
      <c r="SD4" s="166"/>
      <c r="SE4" s="166"/>
      <c r="SF4" s="166"/>
      <c r="SG4" s="166"/>
      <c r="SH4" s="166"/>
      <c r="SI4" s="166"/>
      <c r="SJ4" s="166"/>
      <c r="SK4" s="166"/>
      <c r="SL4" s="166"/>
      <c r="SM4" s="166"/>
      <c r="SN4" s="166"/>
      <c r="SO4" s="166"/>
      <c r="SP4" s="166"/>
      <c r="SQ4" s="166"/>
      <c r="SR4" s="166"/>
      <c r="SS4" s="166"/>
      <c r="ST4" s="166"/>
      <c r="SU4" s="166"/>
      <c r="SV4" s="166"/>
      <c r="SW4" s="166"/>
      <c r="SX4" s="166"/>
      <c r="SY4" s="166"/>
      <c r="SZ4" s="166"/>
      <c r="TA4" s="166"/>
      <c r="TB4" s="166"/>
      <c r="TC4" s="166"/>
      <c r="TD4" s="166"/>
      <c r="TE4" s="166"/>
      <c r="TF4" s="166"/>
      <c r="TG4" s="166"/>
      <c r="TH4" s="166"/>
      <c r="TI4" s="166"/>
      <c r="TJ4" s="166"/>
      <c r="TK4" s="166"/>
      <c r="TL4" s="166"/>
      <c r="TM4" s="166"/>
      <c r="TN4" s="166"/>
      <c r="TO4" s="166"/>
      <c r="TP4" s="166"/>
      <c r="TQ4" s="166"/>
      <c r="TR4" s="166"/>
      <c r="TS4" s="166"/>
      <c r="TT4" s="166"/>
      <c r="TU4" s="166"/>
      <c r="TV4" s="166"/>
      <c r="TW4" s="166"/>
      <c r="TX4" s="166"/>
      <c r="TY4" s="166"/>
      <c r="TZ4" s="166"/>
      <c r="UA4" s="166"/>
      <c r="UB4" s="166"/>
      <c r="UC4" s="166"/>
      <c r="UD4" s="166"/>
      <c r="UE4" s="166"/>
      <c r="UF4" s="166"/>
      <c r="UG4" s="166"/>
      <c r="UH4" s="166"/>
      <c r="UI4" s="166"/>
      <c r="UJ4" s="166"/>
      <c r="UK4" s="166"/>
      <c r="UL4" s="166"/>
      <c r="UM4" s="166"/>
      <c r="UN4" s="166"/>
      <c r="UO4" s="166"/>
      <c r="UP4" s="166"/>
      <c r="UQ4" s="166"/>
      <c r="UR4" s="166"/>
      <c r="US4" s="166"/>
      <c r="UT4" s="166"/>
      <c r="UU4" s="166"/>
      <c r="UV4" s="166"/>
      <c r="UW4" s="166"/>
      <c r="UX4" s="166"/>
      <c r="UY4" s="166"/>
      <c r="UZ4" s="166"/>
      <c r="VA4" s="166"/>
      <c r="VB4" s="166"/>
      <c r="VC4" s="166"/>
      <c r="VD4" s="166"/>
      <c r="VE4" s="166"/>
      <c r="VF4" s="166"/>
      <c r="VG4" s="166"/>
      <c r="VH4" s="166"/>
      <c r="VI4" s="166"/>
      <c r="VJ4" s="166"/>
      <c r="VK4" s="166"/>
      <c r="VL4" s="166"/>
      <c r="VM4" s="166"/>
      <c r="VN4" s="166"/>
      <c r="VO4" s="166"/>
      <c r="VP4" s="166"/>
      <c r="VQ4" s="166"/>
      <c r="VR4" s="166"/>
      <c r="VS4" s="166"/>
      <c r="VT4" s="166"/>
      <c r="VU4" s="166"/>
      <c r="VV4" s="166"/>
      <c r="VW4" s="166"/>
      <c r="VX4" s="166"/>
      <c r="VY4" s="166"/>
      <c r="VZ4" s="166"/>
      <c r="WA4" s="166"/>
      <c r="WB4" s="166"/>
      <c r="WC4" s="166"/>
      <c r="WD4" s="166"/>
      <c r="WE4" s="166"/>
      <c r="WF4" s="166"/>
      <c r="WG4" s="166"/>
      <c r="WH4" s="166"/>
      <c r="WI4" s="166"/>
      <c r="WJ4" s="166"/>
      <c r="WK4" s="166"/>
      <c r="WL4" s="166"/>
      <c r="WM4" s="166"/>
      <c r="WN4" s="166"/>
      <c r="WO4" s="166"/>
      <c r="WP4" s="166"/>
      <c r="WQ4" s="166"/>
      <c r="WR4" s="166"/>
      <c r="WS4" s="166"/>
      <c r="WT4" s="166"/>
      <c r="WU4" s="166"/>
      <c r="WV4" s="166"/>
      <c r="WW4" s="166"/>
      <c r="WX4" s="166"/>
      <c r="WY4" s="166"/>
      <c r="WZ4" s="166"/>
      <c r="XA4" s="166"/>
      <c r="XB4" s="166"/>
      <c r="XC4" s="166"/>
      <c r="XD4" s="166"/>
      <c r="XE4" s="166"/>
      <c r="XF4" s="166"/>
      <c r="XG4" s="166"/>
      <c r="XH4" s="166"/>
      <c r="XI4" s="166"/>
      <c r="XJ4" s="166"/>
      <c r="XK4" s="166"/>
      <c r="XL4" s="166"/>
      <c r="XM4" s="166"/>
      <c r="XN4" s="166"/>
      <c r="XO4" s="166"/>
      <c r="XP4" s="166"/>
      <c r="XQ4" s="166"/>
      <c r="XR4" s="166"/>
      <c r="XS4" s="166"/>
      <c r="XT4" s="166"/>
      <c r="XU4" s="166"/>
      <c r="XV4" s="166"/>
      <c r="XW4" s="166"/>
      <c r="XX4" s="166"/>
      <c r="XY4" s="166"/>
      <c r="XZ4" s="166"/>
      <c r="YA4" s="166"/>
      <c r="YB4" s="166"/>
      <c r="YC4" s="166"/>
      <c r="YD4" s="166"/>
      <c r="YE4" s="166"/>
      <c r="YF4" s="166"/>
      <c r="YG4" s="166"/>
      <c r="YH4" s="166"/>
      <c r="YI4" s="166"/>
      <c r="YJ4" s="166"/>
      <c r="YK4" s="166"/>
      <c r="YL4" s="166"/>
      <c r="YM4" s="166"/>
      <c r="YN4" s="166"/>
      <c r="YO4" s="166"/>
      <c r="YP4" s="166"/>
      <c r="YQ4" s="166"/>
      <c r="YR4" s="166"/>
      <c r="YS4" s="166"/>
      <c r="YT4" s="166"/>
      <c r="YU4" s="166"/>
      <c r="YV4" s="166"/>
      <c r="YW4" s="166"/>
      <c r="YX4" s="166"/>
      <c r="YY4" s="166"/>
      <c r="YZ4" s="166"/>
      <c r="ZA4" s="166"/>
      <c r="ZB4" s="166"/>
      <c r="ZC4" s="166"/>
      <c r="ZD4" s="166"/>
      <c r="ZE4" s="166"/>
      <c r="ZF4" s="166"/>
      <c r="ZG4" s="166"/>
      <c r="ZH4" s="166"/>
      <c r="ZI4" s="166"/>
      <c r="ZJ4" s="166"/>
      <c r="ZK4" s="166"/>
      <c r="ZL4" s="166"/>
      <c r="ZM4" s="166"/>
      <c r="ZN4" s="166"/>
      <c r="ZO4" s="166"/>
      <c r="ZP4" s="166"/>
      <c r="ZQ4" s="166"/>
      <c r="ZR4" s="166"/>
      <c r="ZS4" s="166"/>
      <c r="ZT4" s="166"/>
      <c r="ZU4" s="166"/>
      <c r="ZV4" s="166"/>
      <c r="ZW4" s="166"/>
      <c r="ZX4" s="166"/>
      <c r="ZY4" s="166"/>
      <c r="ZZ4" s="166"/>
      <c r="AAA4" s="166"/>
      <c r="AAB4" s="166"/>
      <c r="AAC4" s="166"/>
      <c r="AAD4" s="166"/>
      <c r="AAE4" s="166"/>
      <c r="AAF4" s="166"/>
      <c r="AAG4" s="166"/>
      <c r="AAH4" s="166"/>
      <c r="AAI4" s="166"/>
      <c r="AAJ4" s="166"/>
      <c r="AAK4" s="166"/>
      <c r="AAL4" s="166"/>
      <c r="AAM4" s="166"/>
      <c r="AAN4" s="166"/>
      <c r="AAO4" s="166"/>
      <c r="AAP4" s="166"/>
      <c r="AAQ4" s="166"/>
      <c r="AAR4" s="166"/>
      <c r="AAS4" s="166"/>
      <c r="AAT4" s="166"/>
      <c r="AAU4" s="166"/>
      <c r="AAV4" s="166"/>
      <c r="AAW4" s="166"/>
      <c r="AAX4" s="166"/>
      <c r="AAY4" s="166"/>
      <c r="AAZ4" s="166"/>
      <c r="ABA4" s="166"/>
      <c r="ABB4" s="166"/>
      <c r="ABC4" s="166"/>
      <c r="ABD4" s="166"/>
      <c r="ABE4" s="166"/>
      <c r="ABF4" s="166"/>
      <c r="ABG4" s="166"/>
      <c r="ABH4" s="166"/>
      <c r="ABI4" s="166"/>
      <c r="ABJ4" s="166"/>
      <c r="ABK4" s="166"/>
      <c r="ABL4" s="166"/>
      <c r="ABM4" s="166"/>
      <c r="ABN4" s="166"/>
      <c r="ABO4" s="166"/>
      <c r="ABP4" s="166"/>
      <c r="ABQ4" s="166"/>
      <c r="ABR4" s="166"/>
      <c r="ABS4" s="166"/>
      <c r="ABT4" s="166"/>
      <c r="ABU4" s="166"/>
      <c r="ABV4" s="166"/>
      <c r="ABW4" s="166"/>
      <c r="ABX4" s="166"/>
      <c r="ABY4" s="166"/>
      <c r="ABZ4" s="166"/>
      <c r="ACA4" s="166"/>
      <c r="ACB4" s="166"/>
      <c r="ACC4" s="166"/>
      <c r="ACD4" s="166"/>
      <c r="ACE4" s="166"/>
      <c r="ACF4" s="166"/>
      <c r="ACG4" s="166"/>
      <c r="ACH4" s="166"/>
      <c r="ACI4" s="166"/>
      <c r="ACJ4" s="166"/>
      <c r="ACK4" s="166"/>
      <c r="ACL4" s="166"/>
      <c r="ACM4" s="166"/>
      <c r="ACN4" s="166"/>
      <c r="ACO4" s="166"/>
      <c r="ACP4" s="166"/>
      <c r="ACQ4" s="166"/>
      <c r="ACR4" s="166"/>
      <c r="ACS4" s="166"/>
      <c r="ACT4" s="166"/>
      <c r="ACU4" s="166"/>
      <c r="ACV4" s="166"/>
      <c r="ACW4" s="166"/>
      <c r="ACX4" s="166"/>
      <c r="ACY4" s="166"/>
      <c r="ACZ4" s="166"/>
      <c r="ADA4" s="166"/>
      <c r="ADB4" s="166"/>
      <c r="ADC4" s="166"/>
      <c r="ADD4" s="166"/>
      <c r="ADE4" s="166"/>
      <c r="ADF4" s="166"/>
      <c r="ADG4" s="166"/>
      <c r="ADH4" s="166"/>
      <c r="ADI4" s="166"/>
      <c r="ADJ4" s="166"/>
      <c r="ADK4" s="166"/>
      <c r="ADL4" s="166"/>
      <c r="ADM4" s="166"/>
      <c r="ADN4" s="166"/>
      <c r="ADO4" s="166"/>
      <c r="ADP4" s="166"/>
      <c r="ADQ4" s="166"/>
      <c r="ADR4" s="166"/>
      <c r="ADS4" s="166"/>
      <c r="ADT4" s="166"/>
      <c r="ADU4" s="166"/>
      <c r="ADV4" s="166"/>
      <c r="ADW4" s="166"/>
      <c r="ADX4" s="166"/>
      <c r="ADY4" s="166"/>
      <c r="ADZ4" s="166"/>
      <c r="AEA4" s="166"/>
      <c r="AEB4" s="166"/>
      <c r="AEC4" s="166"/>
      <c r="AED4" s="166"/>
      <c r="AEE4" s="166"/>
      <c r="AEF4" s="166"/>
      <c r="AEG4" s="166"/>
      <c r="AEH4" s="166"/>
      <c r="AEI4" s="166"/>
      <c r="AEJ4" s="166"/>
      <c r="AEK4" s="166"/>
      <c r="AEL4" s="166"/>
      <c r="AEM4" s="166"/>
      <c r="AEN4" s="166"/>
      <c r="AEO4" s="166"/>
      <c r="AEP4" s="166"/>
      <c r="AEQ4" s="166"/>
      <c r="AER4" s="166"/>
      <c r="AES4" s="166"/>
      <c r="AET4" s="166"/>
      <c r="AEU4" s="166"/>
      <c r="AEV4" s="166"/>
      <c r="AEW4" s="166"/>
      <c r="AEX4" s="166"/>
      <c r="AEY4" s="166"/>
      <c r="AEZ4" s="166"/>
      <c r="AFA4" s="166"/>
      <c r="AFB4" s="166"/>
      <c r="AFC4" s="166"/>
      <c r="AFD4" s="166"/>
      <c r="AFE4" s="166"/>
      <c r="AFF4" s="166"/>
      <c r="AFG4" s="166"/>
      <c r="AFH4" s="166"/>
      <c r="AFI4" s="166"/>
      <c r="AFJ4" s="166"/>
      <c r="AFK4" s="166"/>
      <c r="AFL4" s="166"/>
      <c r="AFM4" s="166"/>
      <c r="AFN4" s="166"/>
      <c r="AFO4" s="166"/>
      <c r="AFP4" s="166"/>
      <c r="AFQ4" s="166"/>
      <c r="AFR4" s="166"/>
      <c r="AFS4" s="166"/>
      <c r="AFT4" s="166"/>
      <c r="AFU4" s="166"/>
      <c r="AFV4" s="166"/>
      <c r="AFW4" s="166"/>
      <c r="AFX4" s="166"/>
      <c r="AFY4" s="166"/>
      <c r="AFZ4" s="166"/>
      <c r="AGA4" s="166"/>
      <c r="AGB4" s="166"/>
      <c r="AGC4" s="166"/>
      <c r="AGD4" s="166"/>
      <c r="AGE4" s="166"/>
      <c r="AGF4" s="166"/>
      <c r="AGG4" s="166"/>
      <c r="AGH4" s="166"/>
      <c r="AGI4" s="166"/>
      <c r="AGJ4" s="166"/>
      <c r="AGK4" s="166"/>
      <c r="AGL4" s="166"/>
      <c r="AGM4" s="166"/>
      <c r="AGN4" s="166"/>
      <c r="AGO4" s="166"/>
      <c r="AGP4" s="166"/>
      <c r="AGQ4" s="166"/>
      <c r="AGR4" s="166"/>
      <c r="AGS4" s="166"/>
      <c r="AGT4" s="166"/>
      <c r="AGU4" s="166"/>
      <c r="AGV4" s="166"/>
      <c r="AGW4" s="166"/>
      <c r="AGX4" s="166"/>
      <c r="AGY4" s="166"/>
      <c r="AGZ4" s="166"/>
      <c r="AHA4" s="166"/>
      <c r="AHB4" s="166"/>
      <c r="AHC4" s="166"/>
      <c r="AHD4" s="166"/>
      <c r="AHE4" s="166"/>
      <c r="AHF4" s="166"/>
      <c r="AHG4" s="166"/>
      <c r="AHH4" s="166"/>
      <c r="AHI4" s="166"/>
      <c r="AHJ4" s="166"/>
      <c r="AHK4" s="166"/>
      <c r="AHL4" s="166"/>
      <c r="AHM4" s="166"/>
      <c r="AHN4" s="166"/>
      <c r="AHO4" s="166"/>
      <c r="AHP4" s="166"/>
      <c r="AHQ4" s="166"/>
      <c r="AHR4" s="166"/>
      <c r="AHS4" s="166"/>
      <c r="AHT4" s="166"/>
      <c r="AHU4" s="166"/>
      <c r="AHV4" s="166"/>
      <c r="AHW4" s="166"/>
      <c r="AHX4" s="166"/>
      <c r="AHY4" s="166"/>
      <c r="AHZ4" s="166"/>
      <c r="AIA4" s="166"/>
      <c r="AIB4" s="166"/>
      <c r="AIC4" s="166"/>
      <c r="AID4" s="166"/>
      <c r="AIE4" s="166"/>
      <c r="AIF4" s="166"/>
      <c r="AIG4" s="166"/>
      <c r="AIH4" s="166"/>
      <c r="AII4" s="166"/>
      <c r="AIJ4" s="166"/>
      <c r="AIK4" s="166"/>
      <c r="AIL4" s="166"/>
      <c r="AIM4" s="166"/>
      <c r="AIN4" s="166"/>
      <c r="AIO4" s="166"/>
      <c r="AIP4" s="166"/>
      <c r="AIQ4" s="166"/>
      <c r="AIR4" s="166"/>
      <c r="AIS4" s="166"/>
      <c r="AIT4" s="166"/>
      <c r="AIU4" s="166"/>
      <c r="AIV4" s="166"/>
      <c r="AIW4" s="166"/>
      <c r="AIX4" s="166"/>
      <c r="AIY4" s="166"/>
      <c r="AIZ4" s="166"/>
      <c r="AJA4" s="166"/>
      <c r="AJB4" s="166"/>
      <c r="AJC4" s="166"/>
      <c r="AJD4" s="166"/>
      <c r="AJE4" s="166"/>
      <c r="AJF4" s="166"/>
      <c r="AJG4" s="166"/>
      <c r="AJH4" s="166"/>
      <c r="AJI4" s="166"/>
      <c r="AJJ4" s="166"/>
      <c r="AJK4" s="166"/>
      <c r="AJL4" s="166"/>
      <c r="AJM4" s="166"/>
      <c r="AJN4" s="166"/>
      <c r="AJO4" s="166"/>
      <c r="AJP4" s="166"/>
      <c r="AJQ4" s="166"/>
      <c r="AJR4" s="166"/>
      <c r="AJS4" s="166"/>
      <c r="AJT4" s="166"/>
      <c r="AJU4" s="166"/>
      <c r="AJV4" s="166"/>
      <c r="AJW4" s="166"/>
      <c r="AJX4" s="166"/>
      <c r="AJY4" s="166"/>
      <c r="AJZ4" s="166"/>
      <c r="AKA4" s="166"/>
      <c r="AKB4" s="166"/>
      <c r="AKC4" s="166"/>
      <c r="AKD4" s="166"/>
      <c r="AKE4" s="166"/>
      <c r="AKF4" s="166"/>
      <c r="AKG4" s="166"/>
      <c r="AKH4" s="166"/>
      <c r="AKI4" s="166"/>
      <c r="AKJ4" s="166"/>
      <c r="AKK4" s="166"/>
      <c r="AKL4" s="166"/>
      <c r="AKM4" s="166"/>
      <c r="AKN4" s="166"/>
      <c r="AKO4" s="166"/>
      <c r="AKP4" s="166"/>
      <c r="AKQ4" s="166"/>
      <c r="AKR4" s="166"/>
      <c r="AKS4" s="166"/>
      <c r="AKT4" s="166"/>
      <c r="AKU4" s="166"/>
      <c r="AKV4" s="166"/>
      <c r="AKW4" s="166"/>
      <c r="AKX4" s="166"/>
      <c r="AKY4" s="166"/>
      <c r="AKZ4" s="166"/>
      <c r="ALA4" s="166"/>
      <c r="ALB4" s="166"/>
      <c r="ALC4" s="166"/>
      <c r="ALD4" s="166"/>
      <c r="ALE4" s="166"/>
      <c r="ALF4" s="166"/>
      <c r="ALG4" s="166"/>
      <c r="ALH4" s="166"/>
      <c r="ALI4" s="166"/>
      <c r="ALJ4" s="166"/>
      <c r="ALK4" s="166"/>
      <c r="ALL4" s="166"/>
      <c r="ALM4" s="166"/>
      <c r="ALN4" s="166"/>
      <c r="ALO4" s="166"/>
      <c r="ALP4" s="166"/>
      <c r="ALQ4" s="166"/>
      <c r="ALR4" s="166"/>
      <c r="ALS4" s="166"/>
      <c r="ALT4" s="166"/>
      <c r="ALU4" s="166"/>
      <c r="ALV4" s="166"/>
      <c r="ALW4" s="166"/>
      <c r="ALX4" s="166"/>
      <c r="ALY4" s="166"/>
      <c r="ALZ4" s="166"/>
      <c r="AMA4" s="166"/>
      <c r="AMB4" s="166"/>
      <c r="AMC4" s="166"/>
      <c r="AMD4" s="166"/>
      <c r="AME4" s="166"/>
      <c r="AMF4" s="166"/>
      <c r="AMG4" s="166"/>
      <c r="AMH4" s="166"/>
      <c r="AMI4" s="166"/>
      <c r="AMJ4" s="166"/>
      <c r="AMK4" s="166"/>
      <c r="AML4" s="166"/>
      <c r="AMM4" s="166"/>
      <c r="AMN4" s="166"/>
      <c r="AMO4" s="166"/>
      <c r="AMP4" s="166"/>
      <c r="AMQ4" s="166"/>
      <c r="AMR4" s="166"/>
      <c r="AMS4" s="166"/>
      <c r="AMT4" s="166"/>
      <c r="AMU4" s="166"/>
      <c r="AMV4" s="166"/>
      <c r="AMW4" s="166"/>
      <c r="AMX4" s="166"/>
      <c r="AMY4" s="166"/>
      <c r="AMZ4" s="166"/>
      <c r="ANA4" s="166"/>
      <c r="ANB4" s="166"/>
      <c r="ANC4" s="166"/>
      <c r="AND4" s="166"/>
      <c r="ANE4" s="166"/>
      <c r="ANF4" s="166"/>
      <c r="ANG4" s="166"/>
      <c r="ANH4" s="166"/>
      <c r="ANI4" s="166"/>
      <c r="ANJ4" s="166"/>
      <c r="ANK4" s="166"/>
      <c r="ANL4" s="166"/>
      <c r="ANM4" s="166"/>
      <c r="ANN4" s="166"/>
      <c r="ANO4" s="166"/>
      <c r="ANP4" s="166"/>
      <c r="ANQ4" s="166"/>
      <c r="ANR4" s="166"/>
      <c r="ANS4" s="166"/>
      <c r="ANT4" s="166"/>
      <c r="ANU4" s="166"/>
      <c r="ANV4" s="166"/>
      <c r="ANW4" s="166"/>
      <c r="ANX4" s="166"/>
      <c r="ANY4" s="166"/>
      <c r="ANZ4" s="166"/>
      <c r="AOA4" s="166"/>
      <c r="AOB4" s="166"/>
      <c r="AOC4" s="166"/>
      <c r="AOD4" s="166"/>
      <c r="AOE4" s="166"/>
      <c r="AOF4" s="166"/>
      <c r="AOG4" s="166"/>
      <c r="AOH4" s="166"/>
      <c r="AOI4" s="166"/>
      <c r="AOJ4" s="166"/>
      <c r="AOK4" s="166"/>
      <c r="AOL4" s="166"/>
      <c r="AOM4" s="166"/>
      <c r="AON4" s="166"/>
      <c r="AOO4" s="166"/>
      <c r="AOP4" s="166"/>
      <c r="AOQ4" s="166"/>
      <c r="AOR4" s="166"/>
      <c r="AOS4" s="166"/>
      <c r="AOT4" s="166"/>
      <c r="AOU4" s="166"/>
      <c r="AOV4" s="166"/>
      <c r="AOW4" s="166"/>
      <c r="AOX4" s="166"/>
      <c r="AOY4" s="166"/>
      <c r="AOZ4" s="166"/>
      <c r="APA4" s="166"/>
      <c r="APB4" s="166"/>
      <c r="APC4" s="166"/>
      <c r="APD4" s="166"/>
      <c r="APE4" s="166"/>
      <c r="APF4" s="166"/>
      <c r="APG4" s="166"/>
      <c r="APH4" s="166"/>
      <c r="API4" s="166"/>
      <c r="APJ4" s="166"/>
      <c r="APK4" s="166"/>
      <c r="APL4" s="166"/>
      <c r="APM4" s="166"/>
      <c r="APN4" s="166"/>
      <c r="APO4" s="166"/>
      <c r="APP4" s="166"/>
      <c r="APQ4" s="166"/>
      <c r="APR4" s="166"/>
      <c r="APS4" s="166"/>
      <c r="APT4" s="166"/>
      <c r="APU4" s="166"/>
      <c r="APV4" s="166"/>
      <c r="APW4" s="166"/>
      <c r="APX4" s="166"/>
      <c r="APY4" s="166"/>
      <c r="APZ4" s="166"/>
      <c r="AQA4" s="166"/>
      <c r="AQB4" s="166"/>
      <c r="AQC4" s="166"/>
      <c r="AQD4" s="166"/>
      <c r="AQE4" s="166"/>
      <c r="AQF4" s="166"/>
      <c r="AQG4" s="166"/>
      <c r="AQH4" s="166"/>
      <c r="AQI4" s="166"/>
      <c r="AQJ4" s="166"/>
      <c r="AQK4" s="166"/>
      <c r="AQL4" s="166"/>
      <c r="AQM4" s="166"/>
      <c r="AQN4" s="166"/>
      <c r="AQO4" s="166"/>
      <c r="AQP4" s="166"/>
      <c r="AQQ4" s="166"/>
      <c r="AQR4" s="166"/>
      <c r="AQS4" s="166"/>
      <c r="AQT4" s="166"/>
      <c r="AQU4" s="166"/>
      <c r="AQV4" s="166"/>
      <c r="AQW4" s="166"/>
      <c r="AQX4" s="166"/>
      <c r="AQY4" s="166"/>
      <c r="AQZ4" s="166"/>
      <c r="ARA4" s="166"/>
      <c r="ARB4" s="166"/>
      <c r="ARC4" s="166"/>
      <c r="ARD4" s="166"/>
      <c r="ARE4" s="166"/>
      <c r="ARF4" s="166"/>
      <c r="ARG4" s="166"/>
      <c r="ARH4" s="166"/>
      <c r="ARI4" s="166"/>
      <c r="ARJ4" s="166"/>
      <c r="ARK4" s="166"/>
      <c r="ARL4" s="166"/>
      <c r="ARM4" s="166"/>
      <c r="ARN4" s="166"/>
      <c r="ARO4" s="166"/>
      <c r="ARP4" s="166"/>
      <c r="ARQ4" s="166"/>
      <c r="ARR4" s="166"/>
      <c r="ARS4" s="166"/>
      <c r="ART4" s="166"/>
      <c r="ARU4" s="166"/>
      <c r="ARV4" s="166"/>
      <c r="ARW4" s="166"/>
      <c r="ARX4" s="166"/>
      <c r="ARY4" s="166"/>
      <c r="ARZ4" s="166"/>
      <c r="ASA4" s="166"/>
      <c r="ASB4" s="166"/>
      <c r="ASC4" s="166"/>
      <c r="ASD4" s="166"/>
      <c r="ASE4" s="166"/>
      <c r="ASF4" s="166"/>
      <c r="ASG4" s="166"/>
      <c r="ASH4" s="166"/>
      <c r="ASI4" s="166"/>
      <c r="ASJ4" s="166"/>
      <c r="ASK4" s="166"/>
      <c r="ASL4" s="166"/>
      <c r="ASM4" s="166"/>
      <c r="ASN4" s="166"/>
      <c r="ASO4" s="166"/>
      <c r="ASP4" s="166"/>
      <c r="ASQ4" s="166"/>
      <c r="ASR4" s="166"/>
      <c r="ASS4" s="166"/>
      <c r="AST4" s="166"/>
      <c r="ASU4" s="166"/>
      <c r="ASV4" s="166"/>
      <c r="ASW4" s="166"/>
      <c r="ASX4" s="166"/>
      <c r="ASY4" s="166"/>
      <c r="ASZ4" s="166"/>
      <c r="ATA4" s="166"/>
      <c r="ATB4" s="166"/>
      <c r="ATC4" s="166"/>
      <c r="ATD4" s="166"/>
      <c r="ATE4" s="166"/>
      <c r="ATF4" s="166"/>
      <c r="ATG4" s="166"/>
      <c r="ATH4" s="166"/>
      <c r="ATI4" s="166"/>
      <c r="ATJ4" s="166"/>
      <c r="ATK4" s="166"/>
      <c r="ATL4" s="166"/>
      <c r="ATM4" s="166"/>
      <c r="ATN4" s="166"/>
      <c r="ATO4" s="166"/>
      <c r="ATP4" s="166"/>
      <c r="ATQ4" s="166"/>
      <c r="ATR4" s="166"/>
      <c r="ATS4" s="166"/>
      <c r="ATT4" s="166"/>
      <c r="ATU4" s="166"/>
      <c r="ATV4" s="166"/>
      <c r="ATW4" s="166"/>
      <c r="ATX4" s="166"/>
      <c r="ATY4" s="166"/>
      <c r="ATZ4" s="166"/>
      <c r="AUA4" s="166"/>
      <c r="AUB4" s="166"/>
      <c r="AUC4" s="166"/>
      <c r="AUD4" s="166"/>
      <c r="AUE4" s="166"/>
      <c r="AUF4" s="166"/>
      <c r="AUG4" s="166"/>
      <c r="AUH4" s="166"/>
      <c r="AUI4" s="166"/>
      <c r="AUJ4" s="166"/>
      <c r="AUK4" s="166"/>
      <c r="AUL4" s="166"/>
      <c r="AUM4" s="166"/>
      <c r="AUN4" s="166"/>
      <c r="AUO4" s="166"/>
      <c r="AUP4" s="166"/>
      <c r="AUQ4" s="166"/>
      <c r="AUR4" s="166"/>
      <c r="AUS4" s="166"/>
      <c r="AUT4" s="166"/>
      <c r="AUU4" s="166"/>
      <c r="AUV4" s="166"/>
      <c r="AUW4" s="166"/>
      <c r="AUX4" s="166"/>
      <c r="AUY4" s="166"/>
      <c r="AUZ4" s="166"/>
      <c r="AVA4" s="166"/>
      <c r="AVB4" s="166"/>
      <c r="AVC4" s="166"/>
      <c r="AVD4" s="166"/>
      <c r="AVE4" s="166"/>
      <c r="AVF4" s="166"/>
      <c r="AVG4" s="166"/>
      <c r="AVH4" s="166"/>
      <c r="AVI4" s="166"/>
      <c r="AVJ4" s="166"/>
      <c r="AVK4" s="166"/>
      <c r="AVL4" s="166"/>
      <c r="AVM4" s="166"/>
      <c r="AVN4" s="166"/>
      <c r="AVO4" s="166"/>
      <c r="AVP4" s="166"/>
      <c r="AVQ4" s="166"/>
      <c r="AVR4" s="166"/>
      <c r="AVS4" s="166"/>
      <c r="AVT4" s="166"/>
      <c r="AVU4" s="166"/>
      <c r="AVV4" s="166"/>
      <c r="AVW4" s="166"/>
      <c r="AVX4" s="166"/>
      <c r="AVY4" s="166"/>
      <c r="AVZ4" s="166"/>
      <c r="AWA4" s="166"/>
      <c r="AWB4" s="166"/>
      <c r="AWC4" s="166"/>
      <c r="AWD4" s="166"/>
      <c r="AWE4" s="166"/>
      <c r="AWF4" s="166"/>
      <c r="AWG4" s="166"/>
      <c r="AWH4" s="166"/>
      <c r="AWI4" s="166"/>
      <c r="AWJ4" s="166"/>
      <c r="AWK4" s="166"/>
      <c r="AWL4" s="166"/>
      <c r="AWM4" s="166"/>
      <c r="AWN4" s="166"/>
      <c r="AWO4" s="166"/>
      <c r="AWP4" s="166"/>
      <c r="AWQ4" s="166"/>
      <c r="AWR4" s="166"/>
      <c r="AWS4" s="166"/>
      <c r="AWT4" s="166"/>
      <c r="AWU4" s="166"/>
      <c r="AWV4" s="166"/>
      <c r="AWW4" s="166"/>
      <c r="AWX4" s="166"/>
      <c r="AWY4" s="166"/>
      <c r="AWZ4" s="166"/>
      <c r="AXA4" s="166"/>
      <c r="AXB4" s="166"/>
      <c r="AXC4" s="166"/>
      <c r="AXD4" s="166"/>
      <c r="AXE4" s="166"/>
      <c r="AXF4" s="166"/>
      <c r="AXG4" s="166"/>
      <c r="AXH4" s="166"/>
      <c r="AXI4" s="166"/>
      <c r="AXJ4" s="166"/>
      <c r="AXK4" s="166"/>
      <c r="AXL4" s="166"/>
      <c r="AXM4" s="166"/>
      <c r="AXN4" s="166"/>
      <c r="AXO4" s="166"/>
      <c r="AXP4" s="166"/>
      <c r="AXQ4" s="166"/>
      <c r="AXR4" s="166"/>
      <c r="AXS4" s="166"/>
      <c r="AXT4" s="166"/>
      <c r="AXU4" s="166"/>
      <c r="AXV4" s="166"/>
      <c r="AXW4" s="166"/>
      <c r="AXX4" s="166"/>
      <c r="AXY4" s="166"/>
      <c r="AXZ4" s="166"/>
      <c r="AYA4" s="166"/>
      <c r="AYB4" s="166"/>
      <c r="AYC4" s="166"/>
      <c r="AYD4" s="166"/>
      <c r="AYE4" s="166"/>
      <c r="AYF4" s="166"/>
      <c r="AYG4" s="166"/>
      <c r="AYH4" s="166"/>
      <c r="AYI4" s="166"/>
      <c r="AYJ4" s="166"/>
      <c r="AYK4" s="166"/>
      <c r="AYL4" s="166"/>
      <c r="AYM4" s="166"/>
      <c r="AYN4" s="166"/>
      <c r="AYO4" s="166"/>
      <c r="AYP4" s="166"/>
      <c r="AYQ4" s="166"/>
      <c r="AYR4" s="166"/>
      <c r="AYS4" s="166"/>
      <c r="AYT4" s="166"/>
      <c r="AYU4" s="166"/>
      <c r="AYV4" s="166"/>
      <c r="AYW4" s="166"/>
      <c r="AYX4" s="166"/>
      <c r="AYY4" s="166"/>
      <c r="AYZ4" s="166"/>
      <c r="AZA4" s="166"/>
      <c r="AZB4" s="166"/>
      <c r="AZC4" s="166"/>
      <c r="AZD4" s="166"/>
      <c r="AZE4" s="166"/>
      <c r="AZF4" s="166"/>
      <c r="AZG4" s="166"/>
      <c r="AZH4" s="166"/>
      <c r="AZI4" s="166"/>
      <c r="AZJ4" s="166"/>
      <c r="AZK4" s="166"/>
      <c r="AZL4" s="166"/>
      <c r="AZM4" s="166"/>
      <c r="AZN4" s="166"/>
      <c r="AZO4" s="166"/>
      <c r="AZP4" s="166"/>
      <c r="AZQ4" s="166"/>
      <c r="AZR4" s="166"/>
      <c r="AZS4" s="166"/>
      <c r="AZT4" s="166"/>
      <c r="AZU4" s="166"/>
      <c r="AZV4" s="166"/>
      <c r="AZW4" s="166"/>
      <c r="AZX4" s="166"/>
      <c r="AZY4" s="166"/>
      <c r="AZZ4" s="166"/>
      <c r="BAA4" s="166"/>
      <c r="BAB4" s="166"/>
      <c r="BAC4" s="166"/>
      <c r="BAD4" s="166"/>
      <c r="BAE4" s="166"/>
      <c r="BAF4" s="166"/>
      <c r="BAG4" s="166"/>
      <c r="BAH4" s="166"/>
      <c r="BAI4" s="166"/>
      <c r="BAJ4" s="166"/>
      <c r="BAK4" s="166"/>
      <c r="BAL4" s="166"/>
      <c r="BAM4" s="166"/>
      <c r="BAN4" s="166"/>
      <c r="BAO4" s="166"/>
      <c r="BAP4" s="166"/>
      <c r="BAQ4" s="166"/>
      <c r="BAR4" s="166"/>
      <c r="BAS4" s="166"/>
      <c r="BAT4" s="166"/>
      <c r="BAU4" s="166"/>
      <c r="BAV4" s="166"/>
      <c r="BAW4" s="166"/>
      <c r="BAX4" s="166"/>
      <c r="BAY4" s="166"/>
      <c r="BAZ4" s="166"/>
      <c r="BBA4" s="166"/>
      <c r="BBB4" s="166"/>
      <c r="BBC4" s="166"/>
      <c r="BBD4" s="166"/>
      <c r="BBE4" s="166"/>
      <c r="BBF4" s="166"/>
      <c r="BBG4" s="166"/>
      <c r="BBH4" s="166"/>
      <c r="BBI4" s="166"/>
      <c r="BBJ4" s="166"/>
      <c r="BBK4" s="166"/>
      <c r="BBL4" s="166"/>
      <c r="BBM4" s="166"/>
      <c r="BBN4" s="166"/>
      <c r="BBO4" s="166"/>
      <c r="BBP4" s="166"/>
      <c r="BBQ4" s="166"/>
      <c r="BBR4" s="166"/>
      <c r="BBS4" s="166"/>
      <c r="BBT4" s="166"/>
      <c r="BBU4" s="166"/>
      <c r="BBV4" s="166"/>
      <c r="BBW4" s="166"/>
      <c r="BBX4" s="166"/>
      <c r="BBY4" s="166"/>
      <c r="BBZ4" s="166"/>
      <c r="BCA4" s="166"/>
      <c r="BCB4" s="166"/>
      <c r="BCC4" s="166"/>
      <c r="BCD4" s="166"/>
      <c r="BCE4" s="166"/>
      <c r="BCF4" s="166"/>
      <c r="BCG4" s="166"/>
      <c r="BCH4" s="166"/>
      <c r="BCI4" s="166"/>
      <c r="BCJ4" s="166"/>
      <c r="BCK4" s="166"/>
      <c r="BCL4" s="166"/>
      <c r="BCM4" s="166"/>
      <c r="BCN4" s="166"/>
      <c r="BCO4" s="166"/>
      <c r="BCP4" s="166"/>
      <c r="BCQ4" s="166"/>
      <c r="BCR4" s="166"/>
      <c r="BCS4" s="166"/>
      <c r="BCT4" s="166"/>
      <c r="BCU4" s="166"/>
      <c r="BCV4" s="166"/>
      <c r="BCW4" s="166"/>
      <c r="BCX4" s="166"/>
      <c r="BCY4" s="166"/>
      <c r="BCZ4" s="166"/>
      <c r="BDA4" s="166"/>
      <c r="BDB4" s="166"/>
      <c r="BDC4" s="166"/>
      <c r="BDD4" s="166"/>
      <c r="BDE4" s="166"/>
      <c r="BDF4" s="166"/>
      <c r="BDG4" s="166"/>
      <c r="BDH4" s="166"/>
      <c r="BDI4" s="166"/>
      <c r="BDJ4" s="166"/>
      <c r="BDK4" s="166"/>
      <c r="BDL4" s="166"/>
      <c r="BDM4" s="166"/>
      <c r="BDN4" s="166"/>
      <c r="BDO4" s="166"/>
      <c r="BDP4" s="166"/>
      <c r="BDQ4" s="166"/>
      <c r="BDR4" s="166"/>
      <c r="BDS4" s="166"/>
      <c r="BDT4" s="166"/>
      <c r="BDU4" s="166"/>
      <c r="BDV4" s="166"/>
      <c r="BDW4" s="166"/>
      <c r="BDX4" s="166"/>
      <c r="BDY4" s="166"/>
      <c r="BDZ4" s="166"/>
      <c r="BEA4" s="166"/>
      <c r="BEB4" s="166"/>
      <c r="BEC4" s="166"/>
      <c r="BED4" s="166"/>
      <c r="BEE4" s="166"/>
      <c r="BEF4" s="166"/>
      <c r="BEG4" s="166"/>
      <c r="BEH4" s="166"/>
      <c r="BEI4" s="166"/>
      <c r="BEJ4" s="166"/>
      <c r="BEK4" s="166"/>
      <c r="BEL4" s="166"/>
      <c r="BEM4" s="166"/>
      <c r="BEN4" s="166"/>
      <c r="BEO4" s="166"/>
      <c r="BEP4" s="166"/>
      <c r="BEQ4" s="166"/>
      <c r="BER4" s="166"/>
      <c r="BES4" s="166"/>
      <c r="BET4" s="166"/>
      <c r="BEU4" s="166"/>
      <c r="BEV4" s="166"/>
      <c r="BEW4" s="166"/>
      <c r="BEX4" s="166"/>
      <c r="BEY4" s="166"/>
      <c r="BEZ4" s="166"/>
      <c r="BFA4" s="166"/>
      <c r="BFB4" s="166"/>
      <c r="BFC4" s="166"/>
      <c r="BFD4" s="166"/>
      <c r="BFE4" s="166"/>
      <c r="BFF4" s="166"/>
      <c r="BFG4" s="166"/>
      <c r="BFH4" s="166"/>
      <c r="BFI4" s="166"/>
      <c r="BFJ4" s="166"/>
      <c r="BFK4" s="166"/>
      <c r="BFL4" s="166"/>
      <c r="BFM4" s="166"/>
      <c r="BFN4" s="166"/>
      <c r="BFO4" s="166"/>
      <c r="BFP4" s="166"/>
      <c r="BFQ4" s="166"/>
      <c r="BFR4" s="166"/>
      <c r="BFS4" s="166"/>
      <c r="BFT4" s="166"/>
      <c r="BFU4" s="166"/>
      <c r="BFV4" s="166"/>
      <c r="BFW4" s="166"/>
      <c r="BFX4" s="166"/>
      <c r="BFY4" s="166"/>
      <c r="BFZ4" s="166"/>
      <c r="BGA4" s="166"/>
      <c r="BGB4" s="166"/>
      <c r="BGC4" s="166"/>
      <c r="BGD4" s="166"/>
      <c r="BGE4" s="166"/>
      <c r="BGF4" s="166"/>
      <c r="BGG4" s="166"/>
      <c r="BGH4" s="166"/>
      <c r="BGI4" s="166"/>
      <c r="BGJ4" s="166"/>
      <c r="BGK4" s="166"/>
      <c r="BGL4" s="166"/>
      <c r="BGM4" s="166"/>
      <c r="BGN4" s="166"/>
      <c r="BGO4" s="166"/>
      <c r="BGP4" s="166"/>
      <c r="BGQ4" s="166"/>
      <c r="BGR4" s="166"/>
      <c r="BGS4" s="166"/>
      <c r="BGT4" s="166"/>
      <c r="BGU4" s="166"/>
      <c r="BGV4" s="166"/>
      <c r="BGW4" s="166"/>
      <c r="BGX4" s="166"/>
      <c r="BGY4" s="166"/>
      <c r="BGZ4" s="166"/>
      <c r="BHA4" s="166"/>
      <c r="BHB4" s="166"/>
      <c r="BHC4" s="166"/>
      <c r="BHD4" s="166"/>
      <c r="BHE4" s="166"/>
      <c r="BHF4" s="166"/>
      <c r="BHG4" s="166"/>
      <c r="BHH4" s="166"/>
      <c r="BHI4" s="166"/>
      <c r="BHJ4" s="166"/>
      <c r="BHK4" s="166"/>
      <c r="BHL4" s="166"/>
      <c r="BHM4" s="166"/>
      <c r="BHN4" s="166"/>
      <c r="BHO4" s="166"/>
      <c r="BHP4" s="166"/>
      <c r="BHQ4" s="166"/>
      <c r="BHR4" s="166"/>
      <c r="BHS4" s="166"/>
      <c r="BHT4" s="166"/>
      <c r="BHU4" s="166"/>
      <c r="BHV4" s="166"/>
      <c r="BHW4" s="166"/>
      <c r="BHX4" s="166"/>
      <c r="BHY4" s="166"/>
      <c r="BHZ4" s="166"/>
      <c r="BIA4" s="166"/>
      <c r="BIB4" s="166"/>
      <c r="BIC4" s="166"/>
      <c r="BID4" s="166"/>
      <c r="BIE4" s="166"/>
      <c r="BIF4" s="166"/>
      <c r="BIG4" s="166"/>
      <c r="BIH4" s="166"/>
      <c r="BII4" s="166"/>
      <c r="BIJ4" s="166"/>
      <c r="BIK4" s="166"/>
      <c r="BIL4" s="166"/>
      <c r="BIM4" s="166"/>
      <c r="BIN4" s="166"/>
      <c r="BIO4" s="166"/>
      <c r="BIP4" s="166"/>
      <c r="BIQ4" s="166"/>
      <c r="BIR4" s="166"/>
      <c r="BIS4" s="166"/>
      <c r="BIT4" s="166"/>
      <c r="BIU4" s="166"/>
      <c r="BIV4" s="166"/>
      <c r="BIW4" s="166"/>
      <c r="BIX4" s="166"/>
      <c r="BIY4" s="166"/>
      <c r="BIZ4" s="166"/>
      <c r="BJA4" s="166"/>
      <c r="BJB4" s="166"/>
      <c r="BJC4" s="166"/>
      <c r="BJD4" s="166"/>
      <c r="BJE4" s="166"/>
      <c r="BJF4" s="166"/>
      <c r="BJG4" s="166"/>
      <c r="BJH4" s="166"/>
      <c r="BJI4" s="166"/>
      <c r="BJJ4" s="166"/>
      <c r="BJK4" s="166"/>
      <c r="BJL4" s="166"/>
      <c r="BJM4" s="166"/>
      <c r="BJN4" s="166"/>
      <c r="BJO4" s="166"/>
      <c r="BJP4" s="166"/>
      <c r="BJQ4" s="166"/>
      <c r="BJR4" s="166"/>
      <c r="BJS4" s="166"/>
      <c r="BJT4" s="166"/>
      <c r="BJU4" s="166"/>
      <c r="BJV4" s="166"/>
      <c r="BJW4" s="166"/>
      <c r="BJX4" s="166"/>
      <c r="BJY4" s="166"/>
      <c r="BJZ4" s="166"/>
      <c r="BKA4" s="166"/>
      <c r="BKB4" s="166"/>
      <c r="BKC4" s="166"/>
      <c r="BKD4" s="166"/>
      <c r="BKE4" s="166"/>
      <c r="BKF4" s="166"/>
      <c r="BKG4" s="166"/>
      <c r="BKH4" s="166"/>
      <c r="BKI4" s="166"/>
      <c r="BKJ4" s="166"/>
      <c r="BKK4" s="166"/>
      <c r="BKL4" s="166"/>
      <c r="BKM4" s="166"/>
      <c r="BKN4" s="166"/>
      <c r="BKO4" s="166"/>
      <c r="BKP4" s="166"/>
      <c r="BKQ4" s="166"/>
      <c r="BKR4" s="166"/>
      <c r="BKS4" s="166"/>
      <c r="BKT4" s="166"/>
      <c r="BKU4" s="166"/>
      <c r="BKV4" s="166"/>
      <c r="BKW4" s="166"/>
      <c r="BKX4" s="166"/>
      <c r="BKY4" s="166"/>
      <c r="BKZ4" s="166"/>
      <c r="BLA4" s="166"/>
      <c r="BLB4" s="166"/>
      <c r="BLC4" s="166"/>
      <c r="BLD4" s="166"/>
      <c r="BLE4" s="166"/>
      <c r="BLF4" s="166"/>
      <c r="BLG4" s="166"/>
      <c r="BLH4" s="166"/>
      <c r="BLI4" s="166"/>
      <c r="BLJ4" s="166"/>
      <c r="BLK4" s="166"/>
      <c r="BLL4" s="166"/>
      <c r="BLM4" s="166"/>
      <c r="BLN4" s="166"/>
      <c r="BLO4" s="166"/>
      <c r="BLP4" s="166"/>
      <c r="BLQ4" s="166"/>
      <c r="BLR4" s="166"/>
      <c r="BLS4" s="166"/>
      <c r="BLT4" s="166"/>
      <c r="BLU4" s="166"/>
      <c r="BLV4" s="166"/>
      <c r="BLW4" s="166"/>
      <c r="BLX4" s="166"/>
      <c r="BLY4" s="166"/>
      <c r="BLZ4" s="166"/>
      <c r="BMA4" s="166"/>
      <c r="BMB4" s="166"/>
      <c r="BMC4" s="166"/>
      <c r="BMD4" s="166"/>
      <c r="BME4" s="166"/>
      <c r="BMF4" s="166"/>
      <c r="BMG4" s="166"/>
      <c r="BMH4" s="166"/>
      <c r="BMI4" s="166"/>
      <c r="BMJ4" s="166"/>
      <c r="BMK4" s="166"/>
      <c r="BML4" s="166"/>
      <c r="BMM4" s="166"/>
      <c r="BMN4" s="166"/>
      <c r="BMO4" s="166"/>
      <c r="BMP4" s="166"/>
      <c r="BMQ4" s="166"/>
      <c r="BMR4" s="166"/>
      <c r="BMS4" s="166"/>
      <c r="BMT4" s="166"/>
      <c r="BMU4" s="166"/>
      <c r="BMV4" s="166"/>
      <c r="BMW4" s="166"/>
      <c r="BMX4" s="166"/>
      <c r="BMY4" s="166"/>
      <c r="BMZ4" s="166"/>
      <c r="BNA4" s="166"/>
      <c r="BNB4" s="166"/>
      <c r="BNC4" s="166"/>
      <c r="BND4" s="166"/>
      <c r="BNE4" s="166"/>
      <c r="BNF4" s="166"/>
      <c r="BNG4" s="166"/>
      <c r="BNH4" s="166"/>
      <c r="BNI4" s="166"/>
      <c r="BNJ4" s="166"/>
      <c r="BNK4" s="166"/>
      <c r="BNL4" s="166"/>
      <c r="BNM4" s="166"/>
      <c r="BNN4" s="166"/>
      <c r="BNO4" s="166"/>
      <c r="BNP4" s="166"/>
      <c r="BNQ4" s="166"/>
      <c r="BNR4" s="166"/>
      <c r="BNS4" s="166"/>
      <c r="BNT4" s="166"/>
      <c r="BNU4" s="166"/>
      <c r="BNV4" s="166"/>
      <c r="BNW4" s="166"/>
      <c r="BNX4" s="166"/>
      <c r="BNY4" s="166"/>
      <c r="BNZ4" s="166"/>
      <c r="BOA4" s="166"/>
      <c r="BOB4" s="166"/>
      <c r="BOC4" s="166"/>
      <c r="BOD4" s="166"/>
      <c r="BOE4" s="166"/>
      <c r="BOF4" s="166"/>
      <c r="BOG4" s="166"/>
      <c r="BOH4" s="166"/>
      <c r="BOI4" s="166"/>
      <c r="BOJ4" s="166"/>
      <c r="BOK4" s="166"/>
      <c r="BOL4" s="166"/>
      <c r="BOM4" s="166"/>
      <c r="BON4" s="166"/>
      <c r="BOO4" s="166"/>
      <c r="BOP4" s="166"/>
      <c r="BOQ4" s="166"/>
      <c r="BOR4" s="166"/>
      <c r="BOS4" s="166"/>
      <c r="BOT4" s="166"/>
      <c r="BOU4" s="166"/>
      <c r="BOV4" s="166"/>
      <c r="BOW4" s="166"/>
      <c r="BOX4" s="166"/>
      <c r="BOY4" s="166"/>
      <c r="BOZ4" s="166"/>
      <c r="BPA4" s="166"/>
      <c r="BPB4" s="166"/>
      <c r="BPC4" s="166"/>
      <c r="BPD4" s="166"/>
      <c r="BPE4" s="166"/>
      <c r="BPF4" s="166"/>
      <c r="BPG4" s="166"/>
      <c r="BPH4" s="166"/>
      <c r="BPI4" s="166"/>
      <c r="BPJ4" s="166"/>
      <c r="BPK4" s="166"/>
      <c r="BPL4" s="166"/>
      <c r="BPM4" s="166"/>
      <c r="BPN4" s="166"/>
      <c r="BPO4" s="166"/>
      <c r="BPP4" s="166"/>
      <c r="BPQ4" s="166"/>
      <c r="BPR4" s="166"/>
      <c r="BPS4" s="166"/>
      <c r="BPT4" s="166"/>
      <c r="BPU4" s="166"/>
      <c r="BPV4" s="166"/>
      <c r="BPW4" s="166"/>
      <c r="BPX4" s="166"/>
      <c r="BPY4" s="166"/>
      <c r="BPZ4" s="166"/>
      <c r="BQA4" s="166"/>
      <c r="BQB4" s="166"/>
      <c r="BQC4" s="166"/>
      <c r="BQD4" s="166"/>
      <c r="BQE4" s="166"/>
      <c r="BQF4" s="166"/>
      <c r="BQG4" s="166"/>
      <c r="BQH4" s="166"/>
      <c r="BQI4" s="166"/>
      <c r="BQJ4" s="166"/>
      <c r="BQK4" s="166"/>
      <c r="BQL4" s="166"/>
      <c r="BQM4" s="166"/>
      <c r="BQN4" s="166"/>
      <c r="BQO4" s="166"/>
      <c r="BQP4" s="166"/>
      <c r="BQQ4" s="166"/>
      <c r="BQR4" s="166"/>
      <c r="BQS4" s="166"/>
      <c r="BQT4" s="166"/>
      <c r="BQU4" s="166"/>
      <c r="BQV4" s="166"/>
      <c r="BQW4" s="166"/>
      <c r="BQX4" s="166"/>
      <c r="BQY4" s="166"/>
      <c r="BQZ4" s="166"/>
      <c r="BRA4" s="166"/>
      <c r="BRB4" s="166"/>
      <c r="BRC4" s="166"/>
      <c r="BRD4" s="166"/>
      <c r="BRE4" s="166"/>
      <c r="BRF4" s="166"/>
      <c r="BRG4" s="166"/>
      <c r="BRH4" s="166"/>
      <c r="BRI4" s="166"/>
      <c r="BRJ4" s="166"/>
      <c r="BRK4" s="166"/>
      <c r="BRL4" s="166"/>
      <c r="BRM4" s="166"/>
      <c r="BRN4" s="166"/>
      <c r="BRO4" s="166"/>
      <c r="BRP4" s="166"/>
      <c r="BRQ4" s="166"/>
      <c r="BRR4" s="166"/>
      <c r="BRS4" s="166"/>
      <c r="BRT4" s="166"/>
      <c r="BRU4" s="166"/>
      <c r="BRV4" s="166"/>
      <c r="BRW4" s="166"/>
      <c r="BRX4" s="166"/>
      <c r="BRY4" s="166"/>
      <c r="BRZ4" s="166"/>
      <c r="BSA4" s="166"/>
      <c r="BSB4" s="166"/>
      <c r="BSC4" s="166"/>
      <c r="BSD4" s="166"/>
      <c r="BSE4" s="166"/>
      <c r="BSF4" s="166"/>
      <c r="BSG4" s="166"/>
      <c r="BSH4" s="166"/>
      <c r="BSI4" s="166"/>
      <c r="BSJ4" s="166"/>
      <c r="BSK4" s="166"/>
      <c r="BSL4" s="166"/>
      <c r="BSM4" s="166"/>
      <c r="BSN4" s="166"/>
      <c r="BSO4" s="166"/>
      <c r="BSP4" s="166"/>
      <c r="BSQ4" s="166"/>
      <c r="BSR4" s="166"/>
      <c r="BSS4" s="166"/>
      <c r="BST4" s="166"/>
      <c r="BSU4" s="166"/>
      <c r="BSV4" s="166"/>
      <c r="BSW4" s="166"/>
      <c r="BSX4" s="166"/>
      <c r="BSY4" s="166"/>
      <c r="BSZ4" s="166"/>
      <c r="BTA4" s="166"/>
      <c r="BTB4" s="166"/>
      <c r="BTC4" s="166"/>
      <c r="BTD4" s="166"/>
      <c r="BTE4" s="166"/>
      <c r="BTF4" s="166"/>
      <c r="BTG4" s="166"/>
      <c r="BTH4" s="166"/>
      <c r="BTI4" s="166"/>
      <c r="BTJ4" s="166"/>
      <c r="BTK4" s="166"/>
      <c r="BTL4" s="166"/>
      <c r="BTM4" s="166"/>
      <c r="BTN4" s="166"/>
      <c r="BTO4" s="166"/>
      <c r="BTP4" s="166"/>
      <c r="BTQ4" s="166"/>
      <c r="BTR4" s="166"/>
      <c r="BTS4" s="166"/>
      <c r="BTT4" s="166"/>
      <c r="BTU4" s="166"/>
      <c r="BTV4" s="166"/>
      <c r="BTW4" s="166"/>
      <c r="BTX4" s="166"/>
      <c r="BTY4" s="166"/>
      <c r="BTZ4" s="166"/>
      <c r="BUA4" s="166"/>
      <c r="BUB4" s="166"/>
      <c r="BUC4" s="166"/>
      <c r="BUD4" s="166"/>
      <c r="BUE4" s="166"/>
      <c r="BUF4" s="166"/>
      <c r="BUG4" s="166"/>
      <c r="BUH4" s="166"/>
      <c r="BUI4" s="166"/>
      <c r="BUJ4" s="166"/>
      <c r="BUK4" s="166"/>
      <c r="BUL4" s="166"/>
      <c r="BUM4" s="166"/>
      <c r="BUN4" s="166"/>
      <c r="BUO4" s="166"/>
      <c r="BUP4" s="166"/>
      <c r="BUQ4" s="166"/>
      <c r="BUR4" s="166"/>
      <c r="BUS4" s="166"/>
      <c r="BUT4" s="166"/>
      <c r="BUU4" s="166"/>
      <c r="BUV4" s="166"/>
      <c r="BUW4" s="166"/>
      <c r="BUX4" s="166"/>
      <c r="BUY4" s="166"/>
      <c r="BUZ4" s="166"/>
      <c r="BVA4" s="166"/>
      <c r="BVB4" s="166"/>
      <c r="BVC4" s="166"/>
      <c r="BVD4" s="166"/>
      <c r="BVE4" s="166"/>
      <c r="BVF4" s="166"/>
      <c r="BVG4" s="166"/>
      <c r="BVH4" s="166"/>
      <c r="BVI4" s="166"/>
      <c r="BVJ4" s="166"/>
      <c r="BVK4" s="166"/>
      <c r="BVL4" s="166"/>
      <c r="BVM4" s="166"/>
      <c r="BVN4" s="166"/>
      <c r="BVO4" s="166"/>
      <c r="BVP4" s="166"/>
      <c r="BVQ4" s="166"/>
      <c r="BVR4" s="166"/>
      <c r="BVS4" s="166"/>
      <c r="BVT4" s="166"/>
      <c r="BVU4" s="166"/>
      <c r="BVV4" s="166"/>
      <c r="BVW4" s="166"/>
      <c r="BVX4" s="166"/>
      <c r="BVY4" s="166"/>
      <c r="BVZ4" s="166"/>
      <c r="BWA4" s="166"/>
      <c r="BWB4" s="166"/>
      <c r="BWC4" s="166"/>
      <c r="BWD4" s="166"/>
      <c r="BWE4" s="166"/>
      <c r="BWF4" s="166"/>
      <c r="BWG4" s="166"/>
      <c r="BWH4" s="166"/>
      <c r="BWI4" s="166"/>
      <c r="BWJ4" s="166"/>
      <c r="BWK4" s="166"/>
      <c r="BWL4" s="166"/>
      <c r="BWM4" s="166"/>
      <c r="BWN4" s="166"/>
      <c r="BWO4" s="166"/>
      <c r="BWP4" s="166"/>
      <c r="BWQ4" s="166"/>
      <c r="BWR4" s="166"/>
      <c r="BWS4" s="166"/>
      <c r="BWT4" s="166"/>
      <c r="BWU4" s="166"/>
      <c r="BWV4" s="166"/>
      <c r="BWW4" s="166"/>
      <c r="BWX4" s="166"/>
      <c r="BWY4" s="166"/>
      <c r="BWZ4" s="166"/>
      <c r="BXA4" s="166"/>
      <c r="BXB4" s="166"/>
      <c r="BXC4" s="166"/>
      <c r="BXD4" s="166"/>
      <c r="BXE4" s="166"/>
      <c r="BXF4" s="166"/>
      <c r="BXG4" s="166"/>
      <c r="BXH4" s="166"/>
      <c r="BXI4" s="166"/>
      <c r="BXJ4" s="166"/>
      <c r="BXK4" s="166"/>
      <c r="BXL4" s="166"/>
      <c r="BXM4" s="166"/>
      <c r="BXN4" s="166"/>
      <c r="BXO4" s="166"/>
      <c r="BXP4" s="166"/>
      <c r="BXQ4" s="166"/>
      <c r="BXR4" s="166"/>
      <c r="BXS4" s="166"/>
      <c r="BXT4" s="166"/>
      <c r="BXU4" s="166"/>
      <c r="BXV4" s="166"/>
      <c r="BXW4" s="166"/>
      <c r="BXX4" s="166"/>
      <c r="BXY4" s="166"/>
      <c r="BXZ4" s="166"/>
      <c r="BYA4" s="166"/>
      <c r="BYB4" s="166"/>
      <c r="BYC4" s="166"/>
      <c r="BYD4" s="166"/>
      <c r="BYE4" s="166"/>
      <c r="BYF4" s="166"/>
      <c r="BYG4" s="166"/>
      <c r="BYH4" s="166"/>
      <c r="BYI4" s="166"/>
      <c r="BYJ4" s="166"/>
      <c r="BYK4" s="166"/>
      <c r="BYL4" s="166"/>
      <c r="BYM4" s="166"/>
      <c r="BYN4" s="166"/>
      <c r="BYO4" s="166"/>
      <c r="BYP4" s="166"/>
      <c r="BYQ4" s="166"/>
      <c r="BYR4" s="166"/>
      <c r="BYS4" s="166"/>
      <c r="BYT4" s="166"/>
      <c r="BYU4" s="166"/>
      <c r="BYV4" s="166"/>
      <c r="BYW4" s="166"/>
      <c r="BYX4" s="166"/>
      <c r="BYY4" s="166"/>
      <c r="BYZ4" s="166"/>
      <c r="BZA4" s="166"/>
      <c r="BZB4" s="166"/>
      <c r="BZC4" s="166"/>
      <c r="BZD4" s="166"/>
      <c r="BZE4" s="166"/>
      <c r="BZF4" s="166"/>
      <c r="BZG4" s="166"/>
      <c r="BZH4" s="166"/>
      <c r="BZI4" s="166"/>
      <c r="BZJ4" s="166"/>
      <c r="BZK4" s="166"/>
      <c r="BZL4" s="166"/>
      <c r="BZM4" s="166"/>
      <c r="BZN4" s="166"/>
      <c r="BZO4" s="166"/>
      <c r="BZP4" s="166"/>
      <c r="BZQ4" s="166"/>
      <c r="BZR4" s="166"/>
      <c r="BZS4" s="166"/>
      <c r="BZT4" s="166"/>
      <c r="BZU4" s="166"/>
      <c r="BZV4" s="166"/>
      <c r="BZW4" s="166"/>
      <c r="BZX4" s="166"/>
      <c r="BZY4" s="166"/>
      <c r="BZZ4" s="166"/>
      <c r="CAA4" s="166"/>
      <c r="CAB4" s="166"/>
      <c r="CAC4" s="166"/>
      <c r="CAD4" s="166"/>
      <c r="CAE4" s="166"/>
      <c r="CAF4" s="166"/>
      <c r="CAG4" s="166"/>
      <c r="CAH4" s="166"/>
      <c r="CAI4" s="166"/>
      <c r="CAJ4" s="166"/>
      <c r="CAK4" s="166"/>
      <c r="CAL4" s="166"/>
      <c r="CAM4" s="166"/>
      <c r="CAN4" s="166"/>
      <c r="CAO4" s="166"/>
      <c r="CAP4" s="166"/>
      <c r="CAQ4" s="166"/>
      <c r="CAR4" s="166"/>
      <c r="CAS4" s="166"/>
      <c r="CAT4" s="166"/>
      <c r="CAU4" s="166"/>
      <c r="CAV4" s="166"/>
      <c r="CAW4" s="166"/>
      <c r="CAX4" s="166"/>
      <c r="CAY4" s="166"/>
      <c r="CAZ4" s="166"/>
      <c r="CBA4" s="166"/>
      <c r="CBB4" s="166"/>
      <c r="CBC4" s="166"/>
      <c r="CBD4" s="166"/>
      <c r="CBE4" s="166"/>
      <c r="CBF4" s="166"/>
      <c r="CBG4" s="166"/>
      <c r="CBH4" s="166"/>
      <c r="CBI4" s="166"/>
      <c r="CBJ4" s="166"/>
      <c r="CBK4" s="166"/>
      <c r="CBL4" s="166"/>
      <c r="CBM4" s="166"/>
      <c r="CBN4" s="166"/>
      <c r="CBO4" s="166"/>
      <c r="CBP4" s="166"/>
      <c r="CBQ4" s="166"/>
      <c r="CBR4" s="166"/>
      <c r="CBS4" s="166"/>
      <c r="CBT4" s="166"/>
      <c r="CBU4" s="166"/>
      <c r="CBV4" s="166"/>
      <c r="CBW4" s="166"/>
      <c r="CBX4" s="166"/>
      <c r="CBY4" s="166"/>
      <c r="CBZ4" s="166"/>
      <c r="CCA4" s="166"/>
      <c r="CCB4" s="166"/>
      <c r="CCC4" s="166"/>
      <c r="CCD4" s="166"/>
      <c r="CCE4" s="166"/>
      <c r="CCF4" s="166"/>
      <c r="CCG4" s="166"/>
      <c r="CCH4" s="166"/>
      <c r="CCI4" s="166"/>
      <c r="CCJ4" s="166"/>
      <c r="CCK4" s="166"/>
      <c r="CCL4" s="166"/>
      <c r="CCM4" s="166"/>
      <c r="CCN4" s="166"/>
      <c r="CCO4" s="166"/>
      <c r="CCP4" s="166"/>
      <c r="CCQ4" s="166"/>
      <c r="CCR4" s="166"/>
      <c r="CCS4" s="166"/>
      <c r="CCT4" s="166"/>
      <c r="CCU4" s="166"/>
      <c r="CCV4" s="166"/>
      <c r="CCW4" s="166"/>
      <c r="CCX4" s="166"/>
      <c r="CCY4" s="166"/>
      <c r="CCZ4" s="166"/>
      <c r="CDA4" s="166"/>
      <c r="CDB4" s="166"/>
      <c r="CDC4" s="166"/>
      <c r="CDD4" s="166"/>
      <c r="CDE4" s="166"/>
      <c r="CDF4" s="166"/>
      <c r="CDG4" s="166"/>
      <c r="CDH4" s="166"/>
      <c r="CDI4" s="166"/>
      <c r="CDJ4" s="166"/>
      <c r="CDK4" s="166"/>
      <c r="CDL4" s="166"/>
      <c r="CDM4" s="166"/>
      <c r="CDN4" s="166"/>
      <c r="CDO4" s="166"/>
      <c r="CDP4" s="166"/>
      <c r="CDQ4" s="166"/>
      <c r="CDR4" s="166"/>
      <c r="CDS4" s="166"/>
      <c r="CDT4" s="166"/>
      <c r="CDU4" s="166"/>
      <c r="CDV4" s="166"/>
      <c r="CDW4" s="166"/>
      <c r="CDX4" s="166"/>
      <c r="CDY4" s="166"/>
      <c r="CDZ4" s="166"/>
      <c r="CEA4" s="166"/>
      <c r="CEB4" s="166"/>
      <c r="CEC4" s="166"/>
      <c r="CED4" s="166"/>
      <c r="CEE4" s="166"/>
      <c r="CEF4" s="166"/>
      <c r="CEG4" s="166"/>
      <c r="CEH4" s="166"/>
      <c r="CEI4" s="166"/>
      <c r="CEJ4" s="166"/>
      <c r="CEK4" s="166"/>
      <c r="CEL4" s="166"/>
      <c r="CEM4" s="166"/>
      <c r="CEN4" s="166"/>
      <c r="CEO4" s="166"/>
      <c r="CEP4" s="166"/>
      <c r="CEQ4" s="166"/>
      <c r="CER4" s="166"/>
      <c r="CES4" s="166"/>
      <c r="CET4" s="166"/>
      <c r="CEU4" s="166"/>
      <c r="CEV4" s="166"/>
      <c r="CEW4" s="166"/>
      <c r="CEX4" s="166"/>
      <c r="CEY4" s="166"/>
      <c r="CEZ4" s="166"/>
      <c r="CFA4" s="166"/>
      <c r="CFB4" s="166"/>
      <c r="CFC4" s="166"/>
      <c r="CFD4" s="166"/>
      <c r="CFE4" s="166"/>
      <c r="CFF4" s="166"/>
      <c r="CFG4" s="166"/>
      <c r="CFH4" s="166"/>
      <c r="CFI4" s="166"/>
      <c r="CFJ4" s="166"/>
      <c r="CFK4" s="166"/>
      <c r="CFL4" s="166"/>
      <c r="CFM4" s="166"/>
      <c r="CFN4" s="166"/>
      <c r="CFO4" s="166"/>
      <c r="CFP4" s="166"/>
      <c r="CFQ4" s="166"/>
      <c r="CFR4" s="166"/>
      <c r="CFS4" s="166"/>
      <c r="CFT4" s="166"/>
      <c r="CFU4" s="166"/>
      <c r="CFV4" s="166"/>
      <c r="CFW4" s="166"/>
      <c r="CFX4" s="166"/>
      <c r="CFY4" s="166"/>
      <c r="CFZ4" s="166"/>
      <c r="CGA4" s="166"/>
      <c r="CGB4" s="166"/>
      <c r="CGC4" s="166"/>
      <c r="CGD4" s="166"/>
      <c r="CGE4" s="166"/>
      <c r="CGF4" s="166"/>
      <c r="CGG4" s="166"/>
      <c r="CGH4" s="166"/>
      <c r="CGI4" s="166"/>
      <c r="CGJ4" s="166"/>
      <c r="CGK4" s="166"/>
      <c r="CGL4" s="166"/>
      <c r="CGM4" s="166"/>
      <c r="CGN4" s="166"/>
      <c r="CGO4" s="166"/>
      <c r="CGP4" s="166"/>
      <c r="CGQ4" s="166"/>
      <c r="CGR4" s="166"/>
      <c r="CGS4" s="166"/>
      <c r="CGT4" s="166"/>
      <c r="CGU4" s="166"/>
      <c r="CGV4" s="166"/>
      <c r="CGW4" s="166"/>
      <c r="CGX4" s="166"/>
      <c r="CGY4" s="166"/>
      <c r="CGZ4" s="166"/>
      <c r="CHA4" s="166"/>
      <c r="CHB4" s="166"/>
      <c r="CHC4" s="166"/>
      <c r="CHD4" s="166"/>
      <c r="CHE4" s="166"/>
      <c r="CHF4" s="166"/>
      <c r="CHG4" s="166"/>
      <c r="CHH4" s="166"/>
      <c r="CHI4" s="166"/>
      <c r="CHJ4" s="166"/>
      <c r="CHK4" s="166"/>
      <c r="CHL4" s="166"/>
      <c r="CHM4" s="166"/>
      <c r="CHN4" s="166"/>
      <c r="CHO4" s="166"/>
      <c r="CHP4" s="166"/>
      <c r="CHQ4" s="166"/>
      <c r="CHR4" s="166"/>
      <c r="CHS4" s="166"/>
      <c r="CHT4" s="166"/>
      <c r="CHU4" s="166"/>
      <c r="CHV4" s="166"/>
      <c r="CHW4" s="166"/>
      <c r="CHX4" s="166"/>
      <c r="CHY4" s="166"/>
      <c r="CHZ4" s="166"/>
      <c r="CIA4" s="166"/>
      <c r="CIB4" s="166"/>
      <c r="CIC4" s="166"/>
      <c r="CID4" s="166"/>
      <c r="CIE4" s="166"/>
      <c r="CIF4" s="166"/>
      <c r="CIG4" s="166"/>
      <c r="CIH4" s="166"/>
      <c r="CII4" s="166"/>
      <c r="CIJ4" s="166"/>
      <c r="CIK4" s="166"/>
      <c r="CIL4" s="166"/>
      <c r="CIM4" s="166"/>
      <c r="CIN4" s="166"/>
      <c r="CIO4" s="166"/>
      <c r="CIP4" s="166"/>
      <c r="CIQ4" s="166"/>
      <c r="CIR4" s="166"/>
      <c r="CIS4" s="166"/>
      <c r="CIT4" s="166"/>
      <c r="CIU4" s="166"/>
      <c r="CIV4" s="166"/>
      <c r="CIW4" s="166"/>
      <c r="CIX4" s="166"/>
      <c r="CIY4" s="166"/>
      <c r="CIZ4" s="166"/>
      <c r="CJA4" s="166"/>
      <c r="CJB4" s="166"/>
      <c r="CJC4" s="166"/>
      <c r="CJD4" s="166"/>
      <c r="CJE4" s="166"/>
      <c r="CJF4" s="166"/>
      <c r="CJG4" s="166"/>
      <c r="CJH4" s="166"/>
      <c r="CJI4" s="166"/>
      <c r="CJJ4" s="166"/>
      <c r="CJK4" s="166"/>
      <c r="CJL4" s="166"/>
      <c r="CJM4" s="166"/>
      <c r="CJN4" s="166"/>
      <c r="CJO4" s="166"/>
      <c r="CJP4" s="166"/>
      <c r="CJQ4" s="166"/>
      <c r="CJR4" s="166"/>
      <c r="CJS4" s="166"/>
      <c r="CJT4" s="166"/>
      <c r="CJU4" s="166"/>
      <c r="CJV4" s="166"/>
      <c r="CJW4" s="166"/>
      <c r="CJX4" s="166"/>
      <c r="CJY4" s="166"/>
      <c r="CJZ4" s="166"/>
      <c r="CKA4" s="166"/>
      <c r="CKB4" s="166"/>
      <c r="CKC4" s="166"/>
      <c r="CKD4" s="166"/>
      <c r="CKE4" s="166"/>
      <c r="CKF4" s="166"/>
      <c r="CKG4" s="166"/>
      <c r="CKH4" s="166"/>
      <c r="CKI4" s="166"/>
      <c r="CKJ4" s="166"/>
      <c r="CKK4" s="166"/>
      <c r="CKL4" s="166"/>
      <c r="CKM4" s="166"/>
      <c r="CKN4" s="166"/>
      <c r="CKO4" s="166"/>
      <c r="CKP4" s="166"/>
      <c r="CKQ4" s="166"/>
      <c r="CKR4" s="166"/>
      <c r="CKS4" s="166"/>
      <c r="CKT4" s="166"/>
      <c r="CKU4" s="166"/>
      <c r="CKV4" s="166"/>
      <c r="CKW4" s="166"/>
      <c r="CKX4" s="166"/>
      <c r="CKY4" s="166"/>
      <c r="CKZ4" s="166"/>
      <c r="CLA4" s="166"/>
      <c r="CLB4" s="166"/>
      <c r="CLC4" s="166"/>
      <c r="CLD4" s="166"/>
      <c r="CLE4" s="166"/>
      <c r="CLF4" s="166"/>
      <c r="CLG4" s="166"/>
      <c r="CLH4" s="166"/>
      <c r="CLI4" s="166"/>
      <c r="CLJ4" s="166"/>
      <c r="CLK4" s="166"/>
      <c r="CLL4" s="166"/>
      <c r="CLM4" s="166"/>
      <c r="CLN4" s="166"/>
      <c r="CLO4" s="166"/>
      <c r="CLP4" s="166"/>
      <c r="CLQ4" s="166"/>
      <c r="CLR4" s="166"/>
      <c r="CLS4" s="166"/>
      <c r="CLT4" s="166"/>
      <c r="CLU4" s="166"/>
      <c r="CLV4" s="166"/>
      <c r="CLW4" s="166"/>
      <c r="CLX4" s="166"/>
      <c r="CLY4" s="166"/>
      <c r="CLZ4" s="166"/>
      <c r="CMA4" s="166"/>
      <c r="CMB4" s="166"/>
      <c r="CMC4" s="166"/>
      <c r="CMD4" s="166"/>
      <c r="CME4" s="166"/>
      <c r="CMF4" s="166"/>
      <c r="CMG4" s="166"/>
      <c r="CMH4" s="166"/>
      <c r="CMI4" s="166"/>
      <c r="CMJ4" s="166"/>
      <c r="CMK4" s="166"/>
      <c r="CML4" s="166"/>
      <c r="CMM4" s="166"/>
      <c r="CMN4" s="166"/>
      <c r="CMO4" s="166"/>
      <c r="CMP4" s="166"/>
      <c r="CMQ4" s="166"/>
      <c r="CMR4" s="166"/>
      <c r="CMS4" s="166"/>
      <c r="CMT4" s="166"/>
      <c r="CMU4" s="166"/>
      <c r="CMV4" s="166"/>
      <c r="CMW4" s="166"/>
      <c r="CMX4" s="166"/>
      <c r="CMY4" s="166"/>
      <c r="CMZ4" s="166"/>
      <c r="CNA4" s="166"/>
      <c r="CNB4" s="166"/>
      <c r="CNC4" s="166"/>
      <c r="CND4" s="166"/>
      <c r="CNE4" s="166"/>
      <c r="CNF4" s="166"/>
      <c r="CNG4" s="166"/>
      <c r="CNH4" s="166"/>
      <c r="CNI4" s="166"/>
      <c r="CNJ4" s="166"/>
      <c r="CNK4" s="166"/>
      <c r="CNL4" s="166"/>
      <c r="CNM4" s="166"/>
      <c r="CNN4" s="166"/>
      <c r="CNO4" s="166"/>
      <c r="CNP4" s="166"/>
      <c r="CNQ4" s="166"/>
      <c r="CNR4" s="166"/>
      <c r="CNS4" s="166"/>
      <c r="CNT4" s="166"/>
      <c r="CNU4" s="166"/>
      <c r="CNV4" s="166"/>
      <c r="CNW4" s="166"/>
      <c r="CNX4" s="166"/>
      <c r="CNY4" s="166"/>
      <c r="CNZ4" s="166"/>
      <c r="COA4" s="166"/>
      <c r="COB4" s="166"/>
      <c r="COC4" s="166"/>
      <c r="COD4" s="166"/>
      <c r="COE4" s="166"/>
      <c r="COF4" s="166"/>
      <c r="COG4" s="166"/>
      <c r="COH4" s="166"/>
      <c r="COI4" s="166"/>
      <c r="COJ4" s="166"/>
      <c r="COK4" s="166"/>
      <c r="COL4" s="166"/>
      <c r="COM4" s="166"/>
      <c r="CON4" s="166"/>
      <c r="COO4" s="166"/>
      <c r="COP4" s="166"/>
      <c r="COQ4" s="166"/>
      <c r="COR4" s="166"/>
      <c r="COS4" s="166"/>
      <c r="COT4" s="166"/>
      <c r="COU4" s="166"/>
      <c r="COV4" s="166"/>
      <c r="COW4" s="166"/>
      <c r="COX4" s="166"/>
      <c r="COY4" s="166"/>
      <c r="COZ4" s="166"/>
      <c r="CPA4" s="166"/>
      <c r="CPB4" s="166"/>
      <c r="CPC4" s="166"/>
      <c r="CPD4" s="166"/>
      <c r="CPE4" s="166"/>
      <c r="CPF4" s="166"/>
      <c r="CPG4" s="166"/>
      <c r="CPH4" s="166"/>
      <c r="CPI4" s="166"/>
      <c r="CPJ4" s="166"/>
      <c r="CPK4" s="166"/>
      <c r="CPL4" s="166"/>
      <c r="CPM4" s="166"/>
      <c r="CPN4" s="166"/>
      <c r="CPO4" s="166"/>
      <c r="CPP4" s="166"/>
      <c r="CPQ4" s="166"/>
      <c r="CPR4" s="166"/>
      <c r="CPS4" s="166"/>
      <c r="CPT4" s="166"/>
      <c r="CPU4" s="166"/>
      <c r="CPV4" s="166"/>
      <c r="CPW4" s="166"/>
      <c r="CPX4" s="166"/>
      <c r="CPY4" s="166"/>
      <c r="CPZ4" s="166"/>
      <c r="CQA4" s="166"/>
      <c r="CQB4" s="166"/>
      <c r="CQC4" s="166"/>
      <c r="CQD4" s="166"/>
      <c r="CQE4" s="166"/>
      <c r="CQF4" s="166"/>
      <c r="CQG4" s="166"/>
      <c r="CQH4" s="166"/>
      <c r="CQI4" s="166"/>
      <c r="CQJ4" s="166"/>
      <c r="CQK4" s="166"/>
      <c r="CQL4" s="166"/>
      <c r="CQM4" s="166"/>
      <c r="CQN4" s="166"/>
      <c r="CQO4" s="166"/>
      <c r="CQP4" s="166"/>
      <c r="CQQ4" s="166"/>
      <c r="CQR4" s="166"/>
      <c r="CQS4" s="166"/>
      <c r="CQT4" s="166"/>
      <c r="CQU4" s="166"/>
      <c r="CQV4" s="166"/>
      <c r="CQW4" s="166"/>
      <c r="CQX4" s="166"/>
      <c r="CQY4" s="166"/>
      <c r="CQZ4" s="166"/>
      <c r="CRA4" s="166"/>
      <c r="CRB4" s="166"/>
      <c r="CRC4" s="166"/>
      <c r="CRD4" s="166"/>
      <c r="CRE4" s="166"/>
      <c r="CRF4" s="166"/>
      <c r="CRG4" s="166"/>
      <c r="CRH4" s="166"/>
      <c r="CRI4" s="166"/>
      <c r="CRJ4" s="166"/>
      <c r="CRK4" s="166"/>
      <c r="CRL4" s="166"/>
      <c r="CRM4" s="166"/>
      <c r="CRN4" s="166"/>
      <c r="CRO4" s="166"/>
      <c r="CRP4" s="166"/>
      <c r="CRQ4" s="166"/>
      <c r="CRR4" s="166"/>
      <c r="CRS4" s="166"/>
      <c r="CRT4" s="166"/>
      <c r="CRU4" s="166"/>
      <c r="CRV4" s="166"/>
      <c r="CRW4" s="166"/>
      <c r="CRX4" s="166"/>
      <c r="CRY4" s="166"/>
      <c r="CRZ4" s="166"/>
      <c r="CSA4" s="166"/>
      <c r="CSB4" s="166"/>
      <c r="CSC4" s="166"/>
      <c r="CSD4" s="166"/>
      <c r="CSE4" s="166"/>
      <c r="CSF4" s="166"/>
      <c r="CSG4" s="166"/>
      <c r="CSH4" s="166"/>
      <c r="CSI4" s="166"/>
      <c r="CSJ4" s="166"/>
      <c r="CSK4" s="166"/>
      <c r="CSL4" s="166"/>
      <c r="CSM4" s="166"/>
      <c r="CSN4" s="166"/>
      <c r="CSO4" s="166"/>
      <c r="CSP4" s="166"/>
      <c r="CSQ4" s="166"/>
      <c r="CSR4" s="166"/>
      <c r="CSS4" s="166"/>
      <c r="CST4" s="166"/>
      <c r="CSU4" s="166"/>
      <c r="CSV4" s="166"/>
      <c r="CSW4" s="166"/>
      <c r="CSX4" s="166"/>
      <c r="CSY4" s="166"/>
      <c r="CSZ4" s="166"/>
      <c r="CTA4" s="166"/>
      <c r="CTB4" s="166"/>
      <c r="CTC4" s="166"/>
      <c r="CTD4" s="166"/>
      <c r="CTE4" s="166"/>
      <c r="CTF4" s="166"/>
      <c r="CTG4" s="166"/>
      <c r="CTH4" s="166"/>
      <c r="CTI4" s="166"/>
      <c r="CTJ4" s="166"/>
      <c r="CTK4" s="166"/>
      <c r="CTL4" s="166"/>
      <c r="CTM4" s="166"/>
      <c r="CTN4" s="166"/>
      <c r="CTO4" s="166"/>
      <c r="CTP4" s="166"/>
      <c r="CTQ4" s="166"/>
      <c r="CTR4" s="166"/>
      <c r="CTS4" s="166"/>
      <c r="CTT4" s="166"/>
      <c r="CTU4" s="166"/>
      <c r="CTV4" s="166"/>
      <c r="CTW4" s="166"/>
      <c r="CTX4" s="166"/>
      <c r="CTY4" s="166"/>
      <c r="CTZ4" s="166"/>
      <c r="CUA4" s="166"/>
      <c r="CUB4" s="166"/>
      <c r="CUC4" s="166"/>
      <c r="CUD4" s="166"/>
      <c r="CUE4" s="166"/>
      <c r="CUF4" s="166"/>
      <c r="CUG4" s="166"/>
      <c r="CUH4" s="166"/>
      <c r="CUI4" s="166"/>
      <c r="CUJ4" s="166"/>
      <c r="CUK4" s="166"/>
      <c r="CUL4" s="166"/>
      <c r="CUM4" s="166"/>
      <c r="CUN4" s="166"/>
      <c r="CUO4" s="166"/>
      <c r="CUP4" s="166"/>
      <c r="CUQ4" s="166"/>
      <c r="CUR4" s="166"/>
      <c r="CUS4" s="166"/>
      <c r="CUT4" s="166"/>
      <c r="CUU4" s="166"/>
      <c r="CUV4" s="166"/>
      <c r="CUW4" s="166"/>
      <c r="CUX4" s="166"/>
      <c r="CUY4" s="166"/>
      <c r="CUZ4" s="166"/>
      <c r="CVA4" s="166"/>
      <c r="CVB4" s="166"/>
      <c r="CVC4" s="166"/>
      <c r="CVD4" s="166"/>
      <c r="CVE4" s="166"/>
      <c r="CVF4" s="166"/>
      <c r="CVG4" s="166"/>
      <c r="CVH4" s="166"/>
      <c r="CVI4" s="166"/>
      <c r="CVJ4" s="166"/>
      <c r="CVK4" s="166"/>
      <c r="CVL4" s="166"/>
      <c r="CVM4" s="166"/>
      <c r="CVN4" s="166"/>
      <c r="CVO4" s="166"/>
      <c r="CVP4" s="166"/>
      <c r="CVQ4" s="166"/>
      <c r="CVR4" s="166"/>
      <c r="CVS4" s="166"/>
      <c r="CVT4" s="166"/>
      <c r="CVU4" s="166"/>
      <c r="CVV4" s="166"/>
      <c r="CVW4" s="166"/>
      <c r="CVX4" s="166"/>
      <c r="CVY4" s="166"/>
      <c r="CVZ4" s="166"/>
      <c r="CWA4" s="166"/>
      <c r="CWB4" s="166"/>
      <c r="CWC4" s="166"/>
      <c r="CWD4" s="166"/>
      <c r="CWE4" s="166"/>
      <c r="CWF4" s="166"/>
      <c r="CWG4" s="166"/>
      <c r="CWH4" s="166"/>
      <c r="CWI4" s="166"/>
      <c r="CWJ4" s="166"/>
      <c r="CWK4" s="166"/>
      <c r="CWL4" s="166"/>
      <c r="CWM4" s="166"/>
      <c r="CWN4" s="166"/>
      <c r="CWO4" s="166"/>
      <c r="CWP4" s="166"/>
      <c r="CWQ4" s="166"/>
      <c r="CWR4" s="166"/>
      <c r="CWS4" s="166"/>
      <c r="CWT4" s="166"/>
      <c r="CWU4" s="166"/>
      <c r="CWV4" s="166"/>
      <c r="CWW4" s="166"/>
      <c r="CWX4" s="166"/>
      <c r="CWY4" s="166"/>
      <c r="CWZ4" s="166"/>
      <c r="CXA4" s="166"/>
      <c r="CXB4" s="166"/>
      <c r="CXC4" s="166"/>
      <c r="CXD4" s="166"/>
      <c r="CXE4" s="166"/>
      <c r="CXF4" s="166"/>
      <c r="CXG4" s="166"/>
      <c r="CXH4" s="166"/>
      <c r="CXI4" s="166"/>
      <c r="CXJ4" s="166"/>
      <c r="CXK4" s="166"/>
      <c r="CXL4" s="166"/>
      <c r="CXM4" s="166"/>
      <c r="CXN4" s="166"/>
      <c r="CXO4" s="166"/>
      <c r="CXP4" s="166"/>
      <c r="CXQ4" s="166"/>
      <c r="CXR4" s="166"/>
      <c r="CXS4" s="166"/>
      <c r="CXT4" s="166"/>
      <c r="CXU4" s="166"/>
      <c r="CXV4" s="166"/>
      <c r="CXW4" s="166"/>
      <c r="CXX4" s="166"/>
      <c r="CXY4" s="166"/>
      <c r="CXZ4" s="166"/>
      <c r="CYA4" s="166"/>
      <c r="CYB4" s="166"/>
      <c r="CYC4" s="166"/>
      <c r="CYD4" s="166"/>
      <c r="CYE4" s="166"/>
      <c r="CYF4" s="166"/>
      <c r="CYG4" s="166"/>
      <c r="CYH4" s="166"/>
      <c r="CYI4" s="166"/>
      <c r="CYJ4" s="166"/>
      <c r="CYK4" s="166"/>
      <c r="CYL4" s="166"/>
      <c r="CYM4" s="166"/>
      <c r="CYN4" s="166"/>
      <c r="CYO4" s="166"/>
      <c r="CYP4" s="166"/>
      <c r="CYQ4" s="166"/>
      <c r="CYR4" s="166"/>
      <c r="CYS4" s="166"/>
      <c r="CYT4" s="166"/>
      <c r="CYU4" s="166"/>
      <c r="CYV4" s="166"/>
      <c r="CYW4" s="166"/>
      <c r="CYX4" s="166"/>
      <c r="CYY4" s="166"/>
      <c r="CYZ4" s="166"/>
      <c r="CZA4" s="166"/>
      <c r="CZB4" s="166"/>
      <c r="CZC4" s="166"/>
      <c r="CZD4" s="166"/>
      <c r="CZE4" s="166"/>
      <c r="CZF4" s="166"/>
      <c r="CZG4" s="166"/>
      <c r="CZH4" s="166"/>
      <c r="CZI4" s="166"/>
      <c r="CZJ4" s="166"/>
      <c r="CZK4" s="166"/>
      <c r="CZL4" s="166"/>
      <c r="CZM4" s="166"/>
      <c r="CZN4" s="166"/>
      <c r="CZO4" s="166"/>
      <c r="CZP4" s="166"/>
      <c r="CZQ4" s="166"/>
      <c r="CZR4" s="166"/>
      <c r="CZS4" s="166"/>
      <c r="CZT4" s="166"/>
      <c r="CZU4" s="166"/>
      <c r="CZV4" s="166"/>
      <c r="CZW4" s="166"/>
      <c r="CZX4" s="166"/>
      <c r="CZY4" s="166"/>
      <c r="CZZ4" s="166"/>
      <c r="DAA4" s="166"/>
      <c r="DAB4" s="166"/>
      <c r="DAC4" s="166"/>
      <c r="DAD4" s="166"/>
      <c r="DAE4" s="166"/>
      <c r="DAF4" s="166"/>
      <c r="DAG4" s="166"/>
      <c r="DAH4" s="166"/>
      <c r="DAI4" s="166"/>
      <c r="DAJ4" s="166"/>
      <c r="DAK4" s="166"/>
      <c r="DAL4" s="166"/>
      <c r="DAM4" s="166"/>
      <c r="DAN4" s="166"/>
      <c r="DAO4" s="166"/>
      <c r="DAP4" s="166"/>
      <c r="DAQ4" s="166"/>
      <c r="DAR4" s="166"/>
      <c r="DAS4" s="166"/>
      <c r="DAT4" s="166"/>
      <c r="DAU4" s="166"/>
      <c r="DAV4" s="166"/>
      <c r="DAW4" s="166"/>
      <c r="DAX4" s="166"/>
      <c r="DAY4" s="166"/>
      <c r="DAZ4" s="166"/>
      <c r="DBA4" s="166"/>
      <c r="DBB4" s="166"/>
      <c r="DBC4" s="166"/>
      <c r="DBD4" s="166"/>
      <c r="DBE4" s="166"/>
      <c r="DBF4" s="166"/>
      <c r="DBG4" s="166"/>
      <c r="DBH4" s="166"/>
      <c r="DBI4" s="166"/>
      <c r="DBJ4" s="166"/>
      <c r="DBK4" s="166"/>
      <c r="DBL4" s="166"/>
      <c r="DBM4" s="166"/>
      <c r="DBN4" s="166"/>
      <c r="DBO4" s="166"/>
      <c r="DBP4" s="166"/>
      <c r="DBQ4" s="166"/>
      <c r="DBR4" s="166"/>
      <c r="DBS4" s="166"/>
      <c r="DBT4" s="166"/>
      <c r="DBU4" s="166"/>
      <c r="DBV4" s="166"/>
      <c r="DBW4" s="166"/>
      <c r="DBX4" s="166"/>
      <c r="DBY4" s="166"/>
      <c r="DBZ4" s="166"/>
      <c r="DCA4" s="166"/>
      <c r="DCB4" s="166"/>
      <c r="DCC4" s="166"/>
      <c r="DCD4" s="166"/>
      <c r="DCE4" s="166"/>
      <c r="DCF4" s="166"/>
      <c r="DCG4" s="166"/>
      <c r="DCH4" s="166"/>
      <c r="DCI4" s="166"/>
      <c r="DCJ4" s="166"/>
      <c r="DCK4" s="166"/>
      <c r="DCL4" s="166"/>
      <c r="DCM4" s="166"/>
      <c r="DCN4" s="166"/>
      <c r="DCO4" s="166"/>
      <c r="DCP4" s="166"/>
      <c r="DCQ4" s="166"/>
      <c r="DCR4" s="166"/>
      <c r="DCS4" s="166"/>
      <c r="DCT4" s="166"/>
      <c r="DCU4" s="166"/>
      <c r="DCV4" s="166"/>
      <c r="DCW4" s="166"/>
      <c r="DCX4" s="166"/>
      <c r="DCY4" s="166"/>
      <c r="DCZ4" s="166"/>
      <c r="DDA4" s="166"/>
      <c r="DDB4" s="166"/>
      <c r="DDC4" s="166"/>
      <c r="DDD4" s="166"/>
      <c r="DDE4" s="166"/>
      <c r="DDF4" s="166"/>
      <c r="DDG4" s="166"/>
      <c r="DDH4" s="166"/>
      <c r="DDI4" s="166"/>
      <c r="DDJ4" s="166"/>
      <c r="DDK4" s="166"/>
      <c r="DDL4" s="166"/>
      <c r="DDM4" s="166"/>
      <c r="DDN4" s="166"/>
      <c r="DDO4" s="166"/>
      <c r="DDP4" s="166"/>
      <c r="DDQ4" s="166"/>
      <c r="DDR4" s="166"/>
      <c r="DDS4" s="166"/>
      <c r="DDT4" s="166"/>
      <c r="DDU4" s="166"/>
      <c r="DDV4" s="166"/>
      <c r="DDW4" s="166"/>
      <c r="DDX4" s="166"/>
      <c r="DDY4" s="166"/>
      <c r="DDZ4" s="166"/>
      <c r="DEA4" s="166"/>
      <c r="DEB4" s="166"/>
      <c r="DEC4" s="166"/>
      <c r="DED4" s="166"/>
      <c r="DEE4" s="166"/>
      <c r="DEF4" s="166"/>
      <c r="DEG4" s="166"/>
      <c r="DEH4" s="166"/>
      <c r="DEI4" s="166"/>
      <c r="DEJ4" s="166"/>
      <c r="DEK4" s="166"/>
      <c r="DEL4" s="166"/>
      <c r="DEM4" s="166"/>
      <c r="DEN4" s="166"/>
      <c r="DEO4" s="166"/>
      <c r="DEP4" s="166"/>
      <c r="DEQ4" s="166"/>
      <c r="DER4" s="166"/>
      <c r="DES4" s="166"/>
      <c r="DET4" s="166"/>
      <c r="DEU4" s="166"/>
      <c r="DEV4" s="166"/>
      <c r="DEW4" s="166"/>
      <c r="DEX4" s="166"/>
      <c r="DEY4" s="166"/>
      <c r="DEZ4" s="166"/>
      <c r="DFA4" s="166"/>
      <c r="DFB4" s="166"/>
      <c r="DFC4" s="166"/>
      <c r="DFD4" s="166"/>
      <c r="DFE4" s="166"/>
      <c r="DFF4" s="166"/>
      <c r="DFG4" s="166"/>
      <c r="DFH4" s="166"/>
      <c r="DFI4" s="166"/>
      <c r="DFJ4" s="166"/>
      <c r="DFK4" s="166"/>
      <c r="DFL4" s="166"/>
      <c r="DFM4" s="166"/>
      <c r="DFN4" s="166"/>
      <c r="DFO4" s="166"/>
      <c r="DFP4" s="166"/>
      <c r="DFQ4" s="166"/>
      <c r="DFR4" s="166"/>
      <c r="DFS4" s="166"/>
      <c r="DFT4" s="166"/>
      <c r="DFU4" s="166"/>
      <c r="DFV4" s="166"/>
      <c r="DFW4" s="166"/>
      <c r="DFX4" s="166"/>
      <c r="DFY4" s="166"/>
      <c r="DFZ4" s="166"/>
      <c r="DGA4" s="166"/>
      <c r="DGB4" s="166"/>
      <c r="DGC4" s="166"/>
      <c r="DGD4" s="166"/>
      <c r="DGE4" s="166"/>
      <c r="DGF4" s="166"/>
      <c r="DGG4" s="166"/>
      <c r="DGH4" s="166"/>
      <c r="DGI4" s="166"/>
      <c r="DGJ4" s="166"/>
      <c r="DGK4" s="166"/>
      <c r="DGL4" s="166"/>
      <c r="DGM4" s="166"/>
      <c r="DGN4" s="166"/>
      <c r="DGO4" s="166"/>
      <c r="DGP4" s="166"/>
      <c r="DGQ4" s="166"/>
      <c r="DGR4" s="166"/>
      <c r="DGS4" s="166"/>
      <c r="DGT4" s="166"/>
      <c r="DGU4" s="166"/>
      <c r="DGV4" s="166"/>
      <c r="DGW4" s="166"/>
      <c r="DGX4" s="166"/>
      <c r="DGY4" s="166"/>
      <c r="DGZ4" s="166"/>
      <c r="DHA4" s="166"/>
      <c r="DHB4" s="166"/>
      <c r="DHC4" s="166"/>
      <c r="DHD4" s="166"/>
      <c r="DHE4" s="166"/>
      <c r="DHF4" s="166"/>
      <c r="DHG4" s="166"/>
      <c r="DHH4" s="166"/>
      <c r="DHI4" s="166"/>
      <c r="DHJ4" s="166"/>
      <c r="DHK4" s="166"/>
      <c r="DHL4" s="166"/>
      <c r="DHM4" s="166"/>
      <c r="DHN4" s="166"/>
      <c r="DHO4" s="166"/>
      <c r="DHP4" s="166"/>
      <c r="DHQ4" s="166"/>
      <c r="DHR4" s="166"/>
      <c r="DHS4" s="166"/>
      <c r="DHT4" s="166"/>
      <c r="DHU4" s="166"/>
      <c r="DHV4" s="166"/>
      <c r="DHW4" s="166"/>
      <c r="DHX4" s="166"/>
      <c r="DHY4" s="166"/>
      <c r="DHZ4" s="166"/>
      <c r="DIA4" s="166"/>
      <c r="DIB4" s="166"/>
      <c r="DIC4" s="166"/>
      <c r="DID4" s="166"/>
      <c r="DIE4" s="166"/>
      <c r="DIF4" s="166"/>
      <c r="DIG4" s="166"/>
      <c r="DIH4" s="166"/>
      <c r="DII4" s="166"/>
      <c r="DIJ4" s="166"/>
      <c r="DIK4" s="166"/>
      <c r="DIL4" s="166"/>
      <c r="DIM4" s="166"/>
      <c r="DIN4" s="166"/>
      <c r="DIO4" s="166"/>
      <c r="DIP4" s="166"/>
      <c r="DIQ4" s="166"/>
      <c r="DIR4" s="166"/>
      <c r="DIS4" s="166"/>
      <c r="DIT4" s="166"/>
      <c r="DIU4" s="166"/>
      <c r="DIV4" s="166"/>
      <c r="DIW4" s="166"/>
      <c r="DIX4" s="166"/>
      <c r="DIY4" s="166"/>
      <c r="DIZ4" s="166"/>
      <c r="DJA4" s="166"/>
      <c r="DJB4" s="166"/>
      <c r="DJC4" s="166"/>
      <c r="DJD4" s="166"/>
      <c r="DJE4" s="166"/>
      <c r="DJF4" s="166"/>
      <c r="DJG4" s="166"/>
      <c r="DJH4" s="166"/>
      <c r="DJI4" s="166"/>
      <c r="DJJ4" s="166"/>
      <c r="DJK4" s="166"/>
      <c r="DJL4" s="166"/>
      <c r="DJM4" s="166"/>
      <c r="DJN4" s="166"/>
      <c r="DJO4" s="166"/>
      <c r="DJP4" s="166"/>
      <c r="DJQ4" s="166"/>
      <c r="DJR4" s="166"/>
      <c r="DJS4" s="166"/>
      <c r="DJT4" s="166"/>
      <c r="DJU4" s="166"/>
      <c r="DJV4" s="166"/>
      <c r="DJW4" s="166"/>
      <c r="DJX4" s="166"/>
      <c r="DJY4" s="166"/>
      <c r="DJZ4" s="166"/>
      <c r="DKA4" s="166"/>
      <c r="DKB4" s="166"/>
      <c r="DKC4" s="166"/>
      <c r="DKD4" s="166"/>
      <c r="DKE4" s="166"/>
      <c r="DKF4" s="166"/>
      <c r="DKG4" s="166"/>
      <c r="DKH4" s="166"/>
      <c r="DKI4" s="166"/>
      <c r="DKJ4" s="166"/>
      <c r="DKK4" s="166"/>
      <c r="DKL4" s="166"/>
      <c r="DKM4" s="166"/>
      <c r="DKN4" s="166"/>
      <c r="DKO4" s="166"/>
      <c r="DKP4" s="166"/>
      <c r="DKQ4" s="166"/>
      <c r="DKR4" s="166"/>
      <c r="DKS4" s="166"/>
      <c r="DKT4" s="166"/>
      <c r="DKU4" s="166"/>
      <c r="DKV4" s="166"/>
      <c r="DKW4" s="166"/>
      <c r="DKX4" s="166"/>
      <c r="DKY4" s="166"/>
      <c r="DKZ4" s="166"/>
      <c r="DLA4" s="166"/>
      <c r="DLB4" s="166"/>
      <c r="DLC4" s="166"/>
      <c r="DLD4" s="166"/>
      <c r="DLE4" s="166"/>
      <c r="DLF4" s="166"/>
      <c r="DLG4" s="166"/>
      <c r="DLH4" s="166"/>
      <c r="DLI4" s="166"/>
      <c r="DLJ4" s="166"/>
      <c r="DLK4" s="166"/>
      <c r="DLL4" s="166"/>
      <c r="DLM4" s="166"/>
      <c r="DLN4" s="166"/>
      <c r="DLO4" s="166"/>
      <c r="DLP4" s="166"/>
      <c r="DLQ4" s="166"/>
      <c r="DLR4" s="166"/>
      <c r="DLS4" s="166"/>
      <c r="DLT4" s="166"/>
      <c r="DLU4" s="166"/>
      <c r="DLV4" s="166"/>
      <c r="DLW4" s="166"/>
      <c r="DLX4" s="166"/>
      <c r="DLY4" s="166"/>
      <c r="DLZ4" s="166"/>
      <c r="DMA4" s="166"/>
      <c r="DMB4" s="166"/>
      <c r="DMC4" s="166"/>
      <c r="DMD4" s="166"/>
      <c r="DME4" s="166"/>
      <c r="DMF4" s="166"/>
      <c r="DMG4" s="166"/>
      <c r="DMH4" s="166"/>
      <c r="DMI4" s="166"/>
      <c r="DMJ4" s="166"/>
      <c r="DMK4" s="166"/>
      <c r="DML4" s="166"/>
      <c r="DMM4" s="166"/>
      <c r="DMN4" s="166"/>
      <c r="DMO4" s="166"/>
      <c r="DMP4" s="166"/>
      <c r="DMQ4" s="166"/>
      <c r="DMR4" s="166"/>
      <c r="DMS4" s="166"/>
      <c r="DMT4" s="166"/>
      <c r="DMU4" s="166"/>
      <c r="DMV4" s="166"/>
      <c r="DMW4" s="166"/>
      <c r="DMX4" s="166"/>
      <c r="DMY4" s="166"/>
      <c r="DMZ4" s="166"/>
      <c r="DNA4" s="166"/>
      <c r="DNB4" s="166"/>
      <c r="DNC4" s="166"/>
      <c r="DND4" s="166"/>
      <c r="DNE4" s="166"/>
      <c r="DNF4" s="166"/>
      <c r="DNG4" s="166"/>
      <c r="DNH4" s="166"/>
      <c r="DNI4" s="166"/>
      <c r="DNJ4" s="166"/>
      <c r="DNK4" s="166"/>
      <c r="DNL4" s="166"/>
      <c r="DNM4" s="166"/>
      <c r="DNN4" s="166"/>
      <c r="DNO4" s="166"/>
      <c r="DNP4" s="166"/>
      <c r="DNQ4" s="166"/>
      <c r="DNR4" s="166"/>
      <c r="DNS4" s="166"/>
      <c r="DNT4" s="166"/>
      <c r="DNU4" s="166"/>
      <c r="DNV4" s="166"/>
      <c r="DNW4" s="166"/>
      <c r="DNX4" s="166"/>
      <c r="DNY4" s="166"/>
      <c r="DNZ4" s="166"/>
      <c r="DOA4" s="166"/>
      <c r="DOB4" s="166"/>
      <c r="DOC4" s="166"/>
      <c r="DOD4" s="166"/>
      <c r="DOE4" s="166"/>
      <c r="DOF4" s="166"/>
      <c r="DOG4" s="166"/>
      <c r="DOH4" s="166"/>
      <c r="DOI4" s="166"/>
      <c r="DOJ4" s="166"/>
      <c r="DOK4" s="166"/>
      <c r="DOL4" s="166"/>
      <c r="DOM4" s="166"/>
      <c r="DON4" s="166"/>
      <c r="DOO4" s="166"/>
      <c r="DOP4" s="166"/>
      <c r="DOQ4" s="166"/>
      <c r="DOR4" s="166"/>
      <c r="DOS4" s="166"/>
      <c r="DOT4" s="166"/>
      <c r="DOU4" s="166"/>
      <c r="DOV4" s="166"/>
      <c r="DOW4" s="166"/>
      <c r="DOX4" s="166"/>
      <c r="DOY4" s="166"/>
      <c r="DOZ4" s="166"/>
      <c r="DPA4" s="166"/>
      <c r="DPB4" s="166"/>
      <c r="DPC4" s="166"/>
      <c r="DPD4" s="166"/>
      <c r="DPE4" s="166"/>
      <c r="DPF4" s="166"/>
      <c r="DPG4" s="166"/>
      <c r="DPH4" s="166"/>
      <c r="DPI4" s="166"/>
      <c r="DPJ4" s="166"/>
      <c r="DPK4" s="166"/>
      <c r="DPL4" s="166"/>
      <c r="DPM4" s="166"/>
      <c r="DPN4" s="166"/>
      <c r="DPO4" s="166"/>
      <c r="DPP4" s="166"/>
      <c r="DPQ4" s="166"/>
      <c r="DPR4" s="166"/>
      <c r="DPS4" s="166"/>
      <c r="DPT4" s="166"/>
      <c r="DPU4" s="166"/>
      <c r="DPV4" s="166"/>
      <c r="DPW4" s="166"/>
      <c r="DPX4" s="166"/>
      <c r="DPY4" s="166"/>
      <c r="DPZ4" s="166"/>
      <c r="DQA4" s="166"/>
      <c r="DQB4" s="166"/>
      <c r="DQC4" s="166"/>
      <c r="DQD4" s="166"/>
      <c r="DQE4" s="166"/>
      <c r="DQF4" s="166"/>
      <c r="DQG4" s="166"/>
      <c r="DQH4" s="166"/>
      <c r="DQI4" s="166"/>
      <c r="DQJ4" s="166"/>
      <c r="DQK4" s="166"/>
      <c r="DQL4" s="166"/>
      <c r="DQM4" s="166"/>
      <c r="DQN4" s="166"/>
      <c r="DQO4" s="166"/>
      <c r="DQP4" s="166"/>
      <c r="DQQ4" s="166"/>
      <c r="DQR4" s="166"/>
      <c r="DQS4" s="166"/>
      <c r="DQT4" s="166"/>
      <c r="DQU4" s="166"/>
      <c r="DQV4" s="166"/>
      <c r="DQW4" s="166"/>
      <c r="DQX4" s="166"/>
      <c r="DQY4" s="166"/>
      <c r="DQZ4" s="166"/>
      <c r="DRA4" s="166"/>
      <c r="DRB4" s="166"/>
      <c r="DRC4" s="166"/>
      <c r="DRD4" s="166"/>
      <c r="DRE4" s="166"/>
      <c r="DRF4" s="166"/>
      <c r="DRG4" s="166"/>
      <c r="DRH4" s="166"/>
      <c r="DRI4" s="166"/>
      <c r="DRJ4" s="166"/>
      <c r="DRK4" s="166"/>
      <c r="DRL4" s="166"/>
      <c r="DRM4" s="166"/>
      <c r="DRN4" s="166"/>
      <c r="DRO4" s="166"/>
      <c r="DRP4" s="166"/>
      <c r="DRQ4" s="166"/>
      <c r="DRR4" s="166"/>
      <c r="DRS4" s="166"/>
      <c r="DRT4" s="166"/>
      <c r="DRU4" s="166"/>
      <c r="DRV4" s="166"/>
      <c r="DRW4" s="166"/>
      <c r="DRX4" s="166"/>
      <c r="DRY4" s="166"/>
      <c r="DRZ4" s="166"/>
      <c r="DSA4" s="166"/>
      <c r="DSB4" s="166"/>
      <c r="DSC4" s="166"/>
      <c r="DSD4" s="166"/>
      <c r="DSE4" s="166"/>
      <c r="DSF4" s="166"/>
      <c r="DSG4" s="166"/>
      <c r="DSH4" s="166"/>
      <c r="DSI4" s="166"/>
      <c r="DSJ4" s="166"/>
      <c r="DSK4" s="166"/>
      <c r="DSL4" s="166"/>
      <c r="DSM4" s="166"/>
      <c r="DSN4" s="166"/>
      <c r="DSO4" s="166"/>
      <c r="DSP4" s="166"/>
      <c r="DSQ4" s="166"/>
      <c r="DSR4" s="166"/>
      <c r="DSS4" s="166"/>
      <c r="DST4" s="166"/>
      <c r="DSU4" s="166"/>
      <c r="DSV4" s="166"/>
      <c r="DSW4" s="166"/>
      <c r="DSX4" s="166"/>
      <c r="DSY4" s="166"/>
      <c r="DSZ4" s="166"/>
      <c r="DTA4" s="166"/>
      <c r="DTB4" s="166"/>
      <c r="DTC4" s="166"/>
      <c r="DTD4" s="166"/>
      <c r="DTE4" s="166"/>
      <c r="DTF4" s="166"/>
      <c r="DTG4" s="166"/>
      <c r="DTH4" s="166"/>
      <c r="DTI4" s="166"/>
      <c r="DTJ4" s="166"/>
      <c r="DTK4" s="166"/>
      <c r="DTL4" s="166"/>
      <c r="DTM4" s="166"/>
      <c r="DTN4" s="166"/>
      <c r="DTO4" s="166"/>
      <c r="DTP4" s="166"/>
      <c r="DTQ4" s="166"/>
      <c r="DTR4" s="166"/>
      <c r="DTS4" s="166"/>
      <c r="DTT4" s="166"/>
      <c r="DTU4" s="166"/>
      <c r="DTV4" s="166"/>
      <c r="DTW4" s="166"/>
      <c r="DTX4" s="166"/>
      <c r="DTY4" s="166"/>
      <c r="DTZ4" s="166"/>
      <c r="DUA4" s="166"/>
      <c r="DUB4" s="166"/>
      <c r="DUC4" s="166"/>
      <c r="DUD4" s="166"/>
      <c r="DUE4" s="166"/>
      <c r="DUF4" s="166"/>
      <c r="DUG4" s="166"/>
      <c r="DUH4" s="166"/>
      <c r="DUI4" s="166"/>
      <c r="DUJ4" s="166"/>
      <c r="DUK4" s="166"/>
      <c r="DUL4" s="166"/>
      <c r="DUM4" s="166"/>
      <c r="DUN4" s="166"/>
      <c r="DUO4" s="166"/>
      <c r="DUP4" s="166"/>
      <c r="DUQ4" s="166"/>
      <c r="DUR4" s="166"/>
      <c r="DUS4" s="166"/>
      <c r="DUT4" s="166"/>
      <c r="DUU4" s="166"/>
      <c r="DUV4" s="166"/>
      <c r="DUW4" s="166"/>
      <c r="DUX4" s="166"/>
      <c r="DUY4" s="166"/>
      <c r="DUZ4" s="166"/>
      <c r="DVA4" s="166"/>
      <c r="DVB4" s="166"/>
      <c r="DVC4" s="166"/>
      <c r="DVD4" s="166"/>
      <c r="DVE4" s="166"/>
      <c r="DVF4" s="166"/>
      <c r="DVG4" s="166"/>
      <c r="DVH4" s="166"/>
      <c r="DVI4" s="166"/>
      <c r="DVJ4" s="166"/>
      <c r="DVK4" s="166"/>
      <c r="DVL4" s="166"/>
      <c r="DVM4" s="166"/>
      <c r="DVN4" s="166"/>
      <c r="DVO4" s="166"/>
      <c r="DVP4" s="166"/>
      <c r="DVQ4" s="166"/>
      <c r="DVR4" s="166"/>
      <c r="DVS4" s="166"/>
      <c r="DVT4" s="166"/>
      <c r="DVU4" s="166"/>
      <c r="DVV4" s="166"/>
      <c r="DVW4" s="166"/>
      <c r="DVX4" s="166"/>
      <c r="DVY4" s="166"/>
      <c r="DVZ4" s="166"/>
      <c r="DWA4" s="166"/>
      <c r="DWB4" s="166"/>
      <c r="DWC4" s="166"/>
      <c r="DWD4" s="166"/>
      <c r="DWE4" s="166"/>
      <c r="DWF4" s="166"/>
      <c r="DWG4" s="166"/>
      <c r="DWH4" s="166"/>
      <c r="DWI4" s="166"/>
      <c r="DWJ4" s="166"/>
      <c r="DWK4" s="166"/>
      <c r="DWL4" s="166"/>
      <c r="DWM4" s="166"/>
      <c r="DWN4" s="166"/>
      <c r="DWO4" s="166"/>
      <c r="DWP4" s="166"/>
      <c r="DWQ4" s="166"/>
      <c r="DWR4" s="166"/>
      <c r="DWS4" s="166"/>
      <c r="DWT4" s="166"/>
      <c r="DWU4" s="166"/>
      <c r="DWV4" s="166"/>
      <c r="DWW4" s="166"/>
      <c r="DWX4" s="166"/>
      <c r="DWY4" s="166"/>
      <c r="DWZ4" s="166"/>
      <c r="DXA4" s="166"/>
      <c r="DXB4" s="166"/>
      <c r="DXC4" s="166"/>
      <c r="DXD4" s="166"/>
      <c r="DXE4" s="166"/>
      <c r="DXF4" s="166"/>
      <c r="DXG4" s="166"/>
      <c r="DXH4" s="166"/>
      <c r="DXI4" s="166"/>
      <c r="DXJ4" s="166"/>
      <c r="DXK4" s="166"/>
      <c r="DXL4" s="166"/>
      <c r="DXM4" s="166"/>
      <c r="DXN4" s="166"/>
      <c r="DXO4" s="166"/>
      <c r="DXP4" s="166"/>
      <c r="DXQ4" s="166"/>
      <c r="DXR4" s="166"/>
      <c r="DXS4" s="166"/>
      <c r="DXT4" s="166"/>
      <c r="DXU4" s="166"/>
      <c r="DXV4" s="166"/>
      <c r="DXW4" s="166"/>
      <c r="DXX4" s="166"/>
      <c r="DXY4" s="166"/>
      <c r="DXZ4" s="166"/>
      <c r="DYA4" s="166"/>
      <c r="DYB4" s="166"/>
      <c r="DYC4" s="166"/>
      <c r="DYD4" s="166"/>
      <c r="DYE4" s="166"/>
      <c r="DYF4" s="166"/>
      <c r="DYG4" s="166"/>
      <c r="DYH4" s="166"/>
      <c r="DYI4" s="166"/>
      <c r="DYJ4" s="166"/>
      <c r="DYK4" s="166"/>
      <c r="DYL4" s="166"/>
      <c r="DYM4" s="166"/>
      <c r="DYN4" s="166"/>
      <c r="DYO4" s="166"/>
      <c r="DYP4" s="166"/>
      <c r="DYQ4" s="166"/>
      <c r="DYR4" s="166"/>
      <c r="DYS4" s="166"/>
      <c r="DYT4" s="166"/>
      <c r="DYU4" s="166"/>
      <c r="DYV4" s="166"/>
      <c r="DYW4" s="166"/>
      <c r="DYX4" s="166"/>
      <c r="DYY4" s="166"/>
      <c r="DYZ4" s="166"/>
      <c r="DZA4" s="166"/>
      <c r="DZB4" s="166"/>
      <c r="DZC4" s="166"/>
      <c r="DZD4" s="166"/>
      <c r="DZE4" s="166"/>
      <c r="DZF4" s="166"/>
      <c r="DZG4" s="166"/>
      <c r="DZH4" s="166"/>
      <c r="DZI4" s="166"/>
      <c r="DZJ4" s="166"/>
      <c r="DZK4" s="166"/>
      <c r="DZL4" s="166"/>
      <c r="DZM4" s="166"/>
      <c r="DZN4" s="166"/>
      <c r="DZO4" s="166"/>
      <c r="DZP4" s="166"/>
      <c r="DZQ4" s="166"/>
      <c r="DZR4" s="166"/>
      <c r="DZS4" s="166"/>
      <c r="DZT4" s="166"/>
      <c r="DZU4" s="166"/>
      <c r="DZV4" s="166"/>
      <c r="DZW4" s="166"/>
      <c r="DZX4" s="166"/>
      <c r="DZY4" s="166"/>
      <c r="DZZ4" s="166"/>
      <c r="EAA4" s="166"/>
      <c r="EAB4" s="166"/>
      <c r="EAC4" s="166"/>
      <c r="EAD4" s="166"/>
      <c r="EAE4" s="166"/>
      <c r="EAF4" s="166"/>
      <c r="EAG4" s="166"/>
      <c r="EAH4" s="166"/>
      <c r="EAI4" s="166"/>
      <c r="EAJ4" s="166"/>
      <c r="EAK4" s="166"/>
      <c r="EAL4" s="166"/>
      <c r="EAM4" s="166"/>
      <c r="EAN4" s="166"/>
      <c r="EAO4" s="166"/>
      <c r="EAP4" s="166"/>
      <c r="EAQ4" s="166"/>
      <c r="EAR4" s="166"/>
      <c r="EAS4" s="166"/>
      <c r="EAT4" s="166"/>
      <c r="EAU4" s="166"/>
      <c r="EAV4" s="166"/>
      <c r="EAW4" s="166"/>
      <c r="EAX4" s="166"/>
      <c r="EAY4" s="166"/>
      <c r="EAZ4" s="166"/>
      <c r="EBA4" s="166"/>
      <c r="EBB4" s="166"/>
      <c r="EBC4" s="166"/>
      <c r="EBD4" s="166"/>
      <c r="EBE4" s="166"/>
      <c r="EBF4" s="166"/>
      <c r="EBG4" s="166"/>
      <c r="EBH4" s="166"/>
      <c r="EBI4" s="166"/>
      <c r="EBJ4" s="166"/>
      <c r="EBK4" s="166"/>
      <c r="EBL4" s="166"/>
      <c r="EBM4" s="166"/>
      <c r="EBN4" s="166"/>
      <c r="EBO4" s="166"/>
      <c r="EBP4" s="166"/>
      <c r="EBQ4" s="166"/>
      <c r="EBR4" s="166"/>
      <c r="EBS4" s="166"/>
      <c r="EBT4" s="166"/>
      <c r="EBU4" s="166"/>
      <c r="EBV4" s="166"/>
      <c r="EBW4" s="166"/>
      <c r="EBX4" s="166"/>
      <c r="EBY4" s="166"/>
      <c r="EBZ4" s="166"/>
      <c r="ECA4" s="166"/>
      <c r="ECB4" s="166"/>
      <c r="ECC4" s="166"/>
      <c r="ECD4" s="166"/>
      <c r="ECE4" s="166"/>
      <c r="ECF4" s="166"/>
      <c r="ECG4" s="166"/>
      <c r="ECH4" s="166"/>
      <c r="ECI4" s="166"/>
      <c r="ECJ4" s="166"/>
      <c r="ECK4" s="166"/>
      <c r="ECL4" s="166"/>
      <c r="ECM4" s="166"/>
      <c r="ECN4" s="166"/>
      <c r="ECO4" s="166"/>
      <c r="ECP4" s="166"/>
      <c r="ECQ4" s="166"/>
      <c r="ECR4" s="166"/>
      <c r="ECS4" s="166"/>
      <c r="ECT4" s="166"/>
      <c r="ECU4" s="166"/>
      <c r="ECV4" s="166"/>
      <c r="ECW4" s="166"/>
      <c r="ECX4" s="166"/>
      <c r="ECY4" s="166"/>
      <c r="ECZ4" s="166"/>
      <c r="EDA4" s="166"/>
      <c r="EDB4" s="166"/>
      <c r="EDC4" s="166"/>
      <c r="EDD4" s="166"/>
      <c r="EDE4" s="166"/>
      <c r="EDF4" s="166"/>
      <c r="EDG4" s="166"/>
      <c r="EDH4" s="166"/>
      <c r="EDI4" s="166"/>
      <c r="EDJ4" s="166"/>
      <c r="EDK4" s="166"/>
      <c r="EDL4" s="166"/>
      <c r="EDM4" s="166"/>
      <c r="EDN4" s="166"/>
      <c r="EDO4" s="166"/>
      <c r="EDP4" s="166"/>
      <c r="EDQ4" s="166"/>
      <c r="EDR4" s="166"/>
      <c r="EDS4" s="166"/>
      <c r="EDT4" s="166"/>
      <c r="EDU4" s="166"/>
      <c r="EDV4" s="166"/>
      <c r="EDW4" s="166"/>
      <c r="EDX4" s="166"/>
      <c r="EDY4" s="166"/>
      <c r="EDZ4" s="166"/>
      <c r="EEA4" s="166"/>
      <c r="EEB4" s="166"/>
      <c r="EEC4" s="166"/>
      <c r="EED4" s="166"/>
      <c r="EEE4" s="166"/>
      <c r="EEF4" s="166"/>
      <c r="EEG4" s="166"/>
      <c r="EEH4" s="166"/>
      <c r="EEI4" s="166"/>
      <c r="EEJ4" s="166"/>
      <c r="EEK4" s="166"/>
      <c r="EEL4" s="166"/>
      <c r="EEM4" s="166"/>
      <c r="EEN4" s="166"/>
      <c r="EEO4" s="166"/>
      <c r="EEP4" s="166"/>
      <c r="EEQ4" s="166"/>
      <c r="EER4" s="166"/>
      <c r="EES4" s="166"/>
      <c r="EET4" s="166"/>
      <c r="EEU4" s="166"/>
      <c r="EEV4" s="166"/>
      <c r="EEW4" s="166"/>
      <c r="EEX4" s="166"/>
      <c r="EEY4" s="166"/>
      <c r="EEZ4" s="166"/>
      <c r="EFA4" s="166"/>
      <c r="EFB4" s="166"/>
      <c r="EFC4" s="166"/>
      <c r="EFD4" s="166"/>
      <c r="EFE4" s="166"/>
      <c r="EFF4" s="166"/>
      <c r="EFG4" s="166"/>
      <c r="EFH4" s="166"/>
      <c r="EFI4" s="166"/>
      <c r="EFJ4" s="166"/>
      <c r="EFK4" s="166"/>
      <c r="EFL4" s="166"/>
      <c r="EFM4" s="166"/>
      <c r="EFN4" s="166"/>
      <c r="EFO4" s="166"/>
      <c r="EFP4" s="166"/>
      <c r="EFQ4" s="166"/>
      <c r="EFR4" s="166"/>
      <c r="EFS4" s="166"/>
      <c r="EFT4" s="166"/>
      <c r="EFU4" s="166"/>
      <c r="EFV4" s="166"/>
      <c r="EFW4" s="166"/>
      <c r="EFX4" s="166"/>
      <c r="EFY4" s="166"/>
      <c r="EFZ4" s="166"/>
      <c r="EGA4" s="166"/>
      <c r="EGB4" s="166"/>
      <c r="EGC4" s="166"/>
      <c r="EGD4" s="166"/>
      <c r="EGE4" s="166"/>
      <c r="EGF4" s="166"/>
      <c r="EGG4" s="166"/>
      <c r="EGH4" s="166"/>
      <c r="EGI4" s="166"/>
      <c r="EGJ4" s="166"/>
      <c r="EGK4" s="166"/>
      <c r="EGL4" s="166"/>
      <c r="EGM4" s="166"/>
      <c r="EGN4" s="166"/>
      <c r="EGO4" s="166"/>
      <c r="EGP4" s="166"/>
      <c r="EGQ4" s="166"/>
      <c r="EGR4" s="166"/>
      <c r="EGS4" s="166"/>
      <c r="EGT4" s="166"/>
      <c r="EGU4" s="166"/>
      <c r="EGV4" s="166"/>
      <c r="EGW4" s="166"/>
      <c r="EGX4" s="166"/>
      <c r="EGY4" s="166"/>
      <c r="EGZ4" s="166"/>
      <c r="EHA4" s="166"/>
      <c r="EHB4" s="166"/>
      <c r="EHC4" s="166"/>
      <c r="EHD4" s="166"/>
      <c r="EHE4" s="166"/>
      <c r="EHF4" s="166"/>
      <c r="EHG4" s="166"/>
      <c r="EHH4" s="166"/>
      <c r="EHI4" s="166"/>
      <c r="EHJ4" s="166"/>
      <c r="EHK4" s="166"/>
      <c r="EHL4" s="166"/>
      <c r="EHM4" s="166"/>
      <c r="EHN4" s="166"/>
      <c r="EHO4" s="166"/>
      <c r="EHP4" s="166"/>
      <c r="EHQ4" s="166"/>
      <c r="EHR4" s="166"/>
      <c r="EHS4" s="166"/>
      <c r="EHT4" s="166"/>
      <c r="EHU4" s="166"/>
      <c r="EHV4" s="166"/>
      <c r="EHW4" s="166"/>
      <c r="EHX4" s="166"/>
      <c r="EHY4" s="166"/>
      <c r="EHZ4" s="166"/>
      <c r="EIA4" s="166"/>
      <c r="EIB4" s="166"/>
      <c r="EIC4" s="166"/>
      <c r="EID4" s="166"/>
      <c r="EIE4" s="166"/>
      <c r="EIF4" s="166"/>
      <c r="EIG4" s="166"/>
      <c r="EIH4" s="166"/>
      <c r="EII4" s="166"/>
      <c r="EIJ4" s="166"/>
      <c r="EIK4" s="166"/>
      <c r="EIL4" s="166"/>
      <c r="EIM4" s="166"/>
      <c r="EIN4" s="166"/>
      <c r="EIO4" s="166"/>
      <c r="EIP4" s="166"/>
      <c r="EIQ4" s="166"/>
      <c r="EIR4" s="166"/>
      <c r="EIS4" s="166"/>
      <c r="EIT4" s="166"/>
      <c r="EIU4" s="166"/>
      <c r="EIV4" s="166"/>
      <c r="EIW4" s="166"/>
      <c r="EIX4" s="166"/>
      <c r="EIY4" s="166"/>
      <c r="EIZ4" s="166"/>
      <c r="EJA4" s="166"/>
      <c r="EJB4" s="166"/>
      <c r="EJC4" s="166"/>
      <c r="EJD4" s="166"/>
      <c r="EJE4" s="166"/>
      <c r="EJF4" s="166"/>
      <c r="EJG4" s="166"/>
      <c r="EJH4" s="166"/>
      <c r="EJI4" s="166"/>
      <c r="EJJ4" s="166"/>
      <c r="EJK4" s="166"/>
      <c r="EJL4" s="166"/>
      <c r="EJM4" s="166"/>
      <c r="EJN4" s="166"/>
      <c r="EJO4" s="166"/>
      <c r="EJP4" s="166"/>
      <c r="EJQ4" s="166"/>
      <c r="EJR4" s="166"/>
      <c r="EJS4" s="166"/>
      <c r="EJT4" s="166"/>
      <c r="EJU4" s="166"/>
      <c r="EJV4" s="166"/>
      <c r="EJW4" s="166"/>
      <c r="EJX4" s="166"/>
      <c r="EJY4" s="166"/>
      <c r="EJZ4" s="166"/>
      <c r="EKA4" s="166"/>
      <c r="EKB4" s="166"/>
      <c r="EKC4" s="166"/>
      <c r="EKD4" s="166"/>
      <c r="EKE4" s="166"/>
      <c r="EKF4" s="166"/>
      <c r="EKG4" s="166"/>
      <c r="EKH4" s="166"/>
      <c r="EKI4" s="166"/>
      <c r="EKJ4" s="166"/>
      <c r="EKK4" s="166"/>
      <c r="EKL4" s="166"/>
      <c r="EKM4" s="166"/>
      <c r="EKN4" s="166"/>
      <c r="EKO4" s="166"/>
      <c r="EKP4" s="166"/>
      <c r="EKQ4" s="166"/>
      <c r="EKR4" s="166"/>
      <c r="EKS4" s="166"/>
      <c r="EKT4" s="166"/>
      <c r="EKU4" s="166"/>
      <c r="EKV4" s="166"/>
      <c r="EKW4" s="166"/>
      <c r="EKX4" s="166"/>
      <c r="EKY4" s="166"/>
      <c r="EKZ4" s="166"/>
      <c r="ELA4" s="166"/>
      <c r="ELB4" s="166"/>
      <c r="ELC4" s="166"/>
      <c r="ELD4" s="166"/>
      <c r="ELE4" s="166"/>
      <c r="ELF4" s="166"/>
      <c r="ELG4" s="166"/>
      <c r="ELH4" s="166"/>
      <c r="ELI4" s="166"/>
      <c r="ELJ4" s="166"/>
      <c r="ELK4" s="166"/>
      <c r="ELL4" s="166"/>
      <c r="ELM4" s="166"/>
      <c r="ELN4" s="166"/>
      <c r="ELO4" s="166"/>
      <c r="ELP4" s="166"/>
      <c r="ELQ4" s="166"/>
      <c r="ELR4" s="166"/>
      <c r="ELS4" s="166"/>
      <c r="ELT4" s="166"/>
      <c r="ELU4" s="166"/>
      <c r="ELV4" s="166"/>
      <c r="ELW4" s="166"/>
      <c r="ELX4" s="166"/>
      <c r="ELY4" s="166"/>
      <c r="ELZ4" s="166"/>
      <c r="EMA4" s="166"/>
      <c r="EMB4" s="166"/>
      <c r="EMC4" s="166"/>
      <c r="EMD4" s="166"/>
      <c r="EME4" s="166"/>
      <c r="EMF4" s="166"/>
      <c r="EMG4" s="166"/>
      <c r="EMH4" s="166"/>
      <c r="EMI4" s="166"/>
      <c r="EMJ4" s="166"/>
      <c r="EMK4" s="166"/>
      <c r="EML4" s="166"/>
      <c r="EMM4" s="166"/>
      <c r="EMN4" s="166"/>
      <c r="EMO4" s="166"/>
      <c r="EMP4" s="166"/>
      <c r="EMQ4" s="166"/>
      <c r="EMR4" s="166"/>
      <c r="EMS4" s="166"/>
      <c r="EMT4" s="166"/>
      <c r="EMU4" s="166"/>
      <c r="EMV4" s="166"/>
      <c r="EMW4" s="166"/>
      <c r="EMX4" s="166"/>
      <c r="EMY4" s="166"/>
      <c r="EMZ4" s="166"/>
      <c r="ENA4" s="166"/>
      <c r="ENB4" s="166"/>
      <c r="ENC4" s="166"/>
      <c r="END4" s="166"/>
      <c r="ENE4" s="166"/>
      <c r="ENF4" s="166"/>
      <c r="ENG4" s="166"/>
      <c r="ENH4" s="166"/>
      <c r="ENI4" s="166"/>
      <c r="ENJ4" s="166"/>
      <c r="ENK4" s="166"/>
      <c r="ENL4" s="166"/>
      <c r="ENM4" s="166"/>
      <c r="ENN4" s="166"/>
      <c r="ENO4" s="166"/>
      <c r="ENP4" s="166"/>
      <c r="ENQ4" s="166"/>
      <c r="ENR4" s="166"/>
      <c r="ENS4" s="166"/>
      <c r="ENT4" s="166"/>
      <c r="ENU4" s="166"/>
      <c r="ENV4" s="166"/>
      <c r="ENW4" s="166"/>
      <c r="ENX4" s="166"/>
      <c r="ENY4" s="166"/>
      <c r="ENZ4" s="166"/>
      <c r="EOA4" s="166"/>
      <c r="EOB4" s="166"/>
      <c r="EOC4" s="166"/>
      <c r="EOD4" s="166"/>
      <c r="EOE4" s="166"/>
      <c r="EOF4" s="166"/>
      <c r="EOG4" s="166"/>
      <c r="EOH4" s="166"/>
      <c r="EOI4" s="166"/>
      <c r="EOJ4" s="166"/>
      <c r="EOK4" s="166"/>
      <c r="EOL4" s="166"/>
      <c r="EOM4" s="166"/>
      <c r="EON4" s="166"/>
      <c r="EOO4" s="166"/>
      <c r="EOP4" s="166"/>
      <c r="EOQ4" s="166"/>
      <c r="EOR4" s="166"/>
      <c r="EOS4" s="166"/>
      <c r="EOT4" s="166"/>
      <c r="EOU4" s="166"/>
      <c r="EOV4" s="166"/>
      <c r="EOW4" s="166"/>
      <c r="EOX4" s="166"/>
      <c r="EOY4" s="166"/>
      <c r="EOZ4" s="166"/>
      <c r="EPA4" s="166"/>
      <c r="EPB4" s="166"/>
      <c r="EPC4" s="166"/>
      <c r="EPD4" s="166"/>
      <c r="EPE4" s="166"/>
      <c r="EPF4" s="166"/>
      <c r="EPG4" s="166"/>
      <c r="EPH4" s="166"/>
      <c r="EPI4" s="166"/>
      <c r="EPJ4" s="166"/>
      <c r="EPK4" s="166"/>
      <c r="EPL4" s="166"/>
      <c r="EPM4" s="166"/>
      <c r="EPN4" s="166"/>
      <c r="EPO4" s="166"/>
      <c r="EPP4" s="166"/>
      <c r="EPQ4" s="166"/>
      <c r="EPR4" s="166"/>
      <c r="EPS4" s="166"/>
      <c r="EPT4" s="166"/>
      <c r="EPU4" s="166"/>
      <c r="EPV4" s="166"/>
      <c r="EPW4" s="166"/>
      <c r="EPX4" s="166"/>
      <c r="EPY4" s="166"/>
      <c r="EPZ4" s="166"/>
      <c r="EQA4" s="166"/>
      <c r="EQB4" s="166"/>
      <c r="EQC4" s="166"/>
      <c r="EQD4" s="166"/>
      <c r="EQE4" s="166"/>
      <c r="EQF4" s="166"/>
      <c r="EQG4" s="166"/>
      <c r="EQH4" s="166"/>
      <c r="EQI4" s="166"/>
      <c r="EQJ4" s="166"/>
      <c r="EQK4" s="166"/>
      <c r="EQL4" s="166"/>
      <c r="EQM4" s="166"/>
      <c r="EQN4" s="166"/>
      <c r="EQO4" s="166"/>
      <c r="EQP4" s="166"/>
      <c r="EQQ4" s="166"/>
      <c r="EQR4" s="166"/>
      <c r="EQS4" s="166"/>
      <c r="EQT4" s="166"/>
      <c r="EQU4" s="166"/>
      <c r="EQV4" s="166"/>
      <c r="EQW4" s="166"/>
      <c r="EQX4" s="166"/>
      <c r="EQY4" s="166"/>
      <c r="EQZ4" s="166"/>
      <c r="ERA4" s="166"/>
      <c r="ERB4" s="166"/>
      <c r="ERC4" s="166"/>
      <c r="ERD4" s="166"/>
      <c r="ERE4" s="166"/>
      <c r="ERF4" s="166"/>
      <c r="ERG4" s="166"/>
      <c r="ERH4" s="166"/>
      <c r="ERI4" s="166"/>
      <c r="ERJ4" s="166"/>
      <c r="ERK4" s="166"/>
      <c r="ERL4" s="166"/>
      <c r="ERM4" s="166"/>
      <c r="ERN4" s="166"/>
      <c r="ERO4" s="166"/>
      <c r="ERP4" s="166"/>
      <c r="ERQ4" s="166"/>
      <c r="ERR4" s="166"/>
      <c r="ERS4" s="166"/>
      <c r="ERT4" s="166"/>
      <c r="ERU4" s="166"/>
      <c r="ERV4" s="166"/>
      <c r="ERW4" s="166"/>
      <c r="ERX4" s="166"/>
      <c r="ERY4" s="166"/>
      <c r="ERZ4" s="166"/>
      <c r="ESA4" s="166"/>
      <c r="ESB4" s="166"/>
      <c r="ESC4" s="166"/>
      <c r="ESD4" s="166"/>
      <c r="ESE4" s="166"/>
      <c r="ESF4" s="166"/>
      <c r="ESG4" s="166"/>
      <c r="ESH4" s="166"/>
      <c r="ESI4" s="166"/>
      <c r="ESJ4" s="166"/>
      <c r="ESK4" s="166"/>
      <c r="ESL4" s="166"/>
      <c r="ESM4" s="166"/>
      <c r="ESN4" s="166"/>
      <c r="ESO4" s="166"/>
      <c r="ESP4" s="166"/>
      <c r="ESQ4" s="166"/>
      <c r="ESR4" s="166"/>
      <c r="ESS4" s="166"/>
      <c r="EST4" s="166"/>
      <c r="ESU4" s="166"/>
      <c r="ESV4" s="166"/>
      <c r="ESW4" s="166"/>
      <c r="ESX4" s="166"/>
      <c r="ESY4" s="166"/>
      <c r="ESZ4" s="166"/>
      <c r="ETA4" s="166"/>
      <c r="ETB4" s="166"/>
      <c r="ETC4" s="166"/>
      <c r="ETD4" s="166"/>
      <c r="ETE4" s="166"/>
      <c r="ETF4" s="166"/>
      <c r="ETG4" s="166"/>
      <c r="ETH4" s="166"/>
      <c r="ETI4" s="166"/>
      <c r="ETJ4" s="166"/>
      <c r="ETK4" s="166"/>
      <c r="ETL4" s="166"/>
      <c r="ETM4" s="166"/>
      <c r="ETN4" s="166"/>
      <c r="ETO4" s="166"/>
      <c r="ETP4" s="166"/>
      <c r="ETQ4" s="166"/>
      <c r="ETR4" s="166"/>
      <c r="ETS4" s="166"/>
      <c r="ETT4" s="166"/>
      <c r="ETU4" s="166"/>
      <c r="ETV4" s="166"/>
      <c r="ETW4" s="166"/>
      <c r="ETX4" s="166"/>
      <c r="ETY4" s="166"/>
      <c r="ETZ4" s="166"/>
      <c r="EUA4" s="166"/>
      <c r="EUB4" s="166"/>
      <c r="EUC4" s="166"/>
      <c r="EUD4" s="166"/>
      <c r="EUE4" s="166"/>
      <c r="EUF4" s="166"/>
      <c r="EUG4" s="166"/>
      <c r="EUH4" s="166"/>
      <c r="EUI4" s="166"/>
      <c r="EUJ4" s="166"/>
      <c r="EUK4" s="166"/>
      <c r="EUL4" s="166"/>
      <c r="EUM4" s="166"/>
      <c r="EUN4" s="166"/>
      <c r="EUO4" s="166"/>
      <c r="EUP4" s="166"/>
      <c r="EUQ4" s="166"/>
      <c r="EUR4" s="166"/>
      <c r="EUS4" s="166"/>
      <c r="EUT4" s="166"/>
      <c r="EUU4" s="166"/>
      <c r="EUV4" s="166"/>
      <c r="EUW4" s="166"/>
      <c r="EUX4" s="166"/>
      <c r="EUY4" s="166"/>
      <c r="EUZ4" s="166"/>
      <c r="EVA4" s="166"/>
      <c r="EVB4" s="166"/>
      <c r="EVC4" s="166"/>
      <c r="EVD4" s="166"/>
      <c r="EVE4" s="166"/>
      <c r="EVF4" s="166"/>
      <c r="EVG4" s="166"/>
      <c r="EVH4" s="166"/>
      <c r="EVI4" s="166"/>
      <c r="EVJ4" s="166"/>
      <c r="EVK4" s="166"/>
      <c r="EVL4" s="166"/>
      <c r="EVM4" s="166"/>
      <c r="EVN4" s="166"/>
      <c r="EVO4" s="166"/>
      <c r="EVP4" s="166"/>
      <c r="EVQ4" s="166"/>
      <c r="EVR4" s="166"/>
      <c r="EVS4" s="166"/>
      <c r="EVT4" s="166"/>
      <c r="EVU4" s="166"/>
      <c r="EVV4" s="166"/>
      <c r="EVW4" s="166"/>
      <c r="EVX4" s="166"/>
      <c r="EVY4" s="166"/>
      <c r="EVZ4" s="166"/>
      <c r="EWA4" s="166"/>
      <c r="EWB4" s="166"/>
      <c r="EWC4" s="166"/>
      <c r="EWD4" s="166"/>
      <c r="EWE4" s="166"/>
      <c r="EWF4" s="166"/>
      <c r="EWG4" s="166"/>
      <c r="EWH4" s="166"/>
      <c r="EWI4" s="166"/>
      <c r="EWJ4" s="166"/>
      <c r="EWK4" s="166"/>
      <c r="EWL4" s="166"/>
      <c r="EWM4" s="166"/>
      <c r="EWN4" s="166"/>
      <c r="EWO4" s="166"/>
      <c r="EWP4" s="166"/>
      <c r="EWQ4" s="166"/>
      <c r="EWR4" s="166"/>
      <c r="EWS4" s="166"/>
      <c r="EWT4" s="166"/>
      <c r="EWU4" s="166"/>
      <c r="EWV4" s="166"/>
      <c r="EWW4" s="166"/>
      <c r="EWX4" s="166"/>
      <c r="EWY4" s="166"/>
      <c r="EWZ4" s="166"/>
      <c r="EXA4" s="166"/>
      <c r="EXB4" s="166"/>
      <c r="EXC4" s="166"/>
      <c r="EXD4" s="166"/>
      <c r="EXE4" s="166"/>
      <c r="EXF4" s="166"/>
      <c r="EXG4" s="166"/>
      <c r="EXH4" s="166"/>
      <c r="EXI4" s="166"/>
      <c r="EXJ4" s="166"/>
      <c r="EXK4" s="166"/>
      <c r="EXL4" s="166"/>
      <c r="EXM4" s="166"/>
      <c r="EXN4" s="166"/>
      <c r="EXO4" s="166"/>
      <c r="EXP4" s="166"/>
      <c r="EXQ4" s="166"/>
      <c r="EXR4" s="166"/>
      <c r="EXS4" s="166"/>
      <c r="EXT4" s="166"/>
      <c r="EXU4" s="166"/>
      <c r="EXV4" s="166"/>
      <c r="EXW4" s="166"/>
      <c r="EXX4" s="166"/>
      <c r="EXY4" s="166"/>
      <c r="EXZ4" s="166"/>
      <c r="EYA4" s="166"/>
      <c r="EYB4" s="166"/>
      <c r="EYC4" s="166"/>
      <c r="EYD4" s="166"/>
      <c r="EYE4" s="166"/>
      <c r="EYF4" s="166"/>
      <c r="EYG4" s="166"/>
      <c r="EYH4" s="166"/>
      <c r="EYI4" s="166"/>
      <c r="EYJ4" s="166"/>
      <c r="EYK4" s="166"/>
      <c r="EYL4" s="166"/>
      <c r="EYM4" s="166"/>
      <c r="EYN4" s="166"/>
      <c r="EYO4" s="166"/>
      <c r="EYP4" s="166"/>
      <c r="EYQ4" s="166"/>
      <c r="EYR4" s="166"/>
      <c r="EYS4" s="166"/>
      <c r="EYT4" s="166"/>
      <c r="EYU4" s="166"/>
      <c r="EYV4" s="166"/>
      <c r="EYW4" s="166"/>
      <c r="EYX4" s="166"/>
      <c r="EYY4" s="166"/>
      <c r="EYZ4" s="166"/>
      <c r="EZA4" s="166"/>
      <c r="EZB4" s="166"/>
      <c r="EZC4" s="166"/>
      <c r="EZD4" s="166"/>
      <c r="EZE4" s="166"/>
      <c r="EZF4" s="166"/>
      <c r="EZG4" s="166"/>
      <c r="EZH4" s="166"/>
      <c r="EZI4" s="166"/>
      <c r="EZJ4" s="166"/>
      <c r="EZK4" s="166"/>
      <c r="EZL4" s="166"/>
      <c r="EZM4" s="166"/>
      <c r="EZN4" s="166"/>
      <c r="EZO4" s="166"/>
      <c r="EZP4" s="166"/>
      <c r="EZQ4" s="166"/>
      <c r="EZR4" s="166"/>
      <c r="EZS4" s="166"/>
      <c r="EZT4" s="166"/>
      <c r="EZU4" s="166"/>
      <c r="EZV4" s="166"/>
      <c r="EZW4" s="166"/>
      <c r="EZX4" s="166"/>
      <c r="EZY4" s="166"/>
      <c r="EZZ4" s="166"/>
      <c r="FAA4" s="166"/>
      <c r="FAB4" s="166"/>
      <c r="FAC4" s="166"/>
      <c r="FAD4" s="166"/>
      <c r="FAE4" s="166"/>
      <c r="FAF4" s="166"/>
      <c r="FAG4" s="166"/>
      <c r="FAH4" s="166"/>
      <c r="FAI4" s="166"/>
      <c r="FAJ4" s="166"/>
      <c r="FAK4" s="166"/>
      <c r="FAL4" s="166"/>
      <c r="FAM4" s="166"/>
      <c r="FAN4" s="166"/>
      <c r="FAO4" s="166"/>
      <c r="FAP4" s="166"/>
      <c r="FAQ4" s="166"/>
      <c r="FAR4" s="166"/>
      <c r="FAS4" s="166"/>
      <c r="FAT4" s="166"/>
      <c r="FAU4" s="166"/>
      <c r="FAV4" s="166"/>
      <c r="FAW4" s="166"/>
      <c r="FAX4" s="166"/>
      <c r="FAY4" s="166"/>
      <c r="FAZ4" s="166"/>
      <c r="FBA4" s="166"/>
      <c r="FBB4" s="166"/>
      <c r="FBC4" s="166"/>
      <c r="FBD4" s="166"/>
      <c r="FBE4" s="166"/>
      <c r="FBF4" s="166"/>
      <c r="FBG4" s="166"/>
      <c r="FBH4" s="166"/>
      <c r="FBI4" s="166"/>
      <c r="FBJ4" s="166"/>
      <c r="FBK4" s="166"/>
      <c r="FBL4" s="166"/>
      <c r="FBM4" s="166"/>
      <c r="FBN4" s="166"/>
      <c r="FBO4" s="166"/>
      <c r="FBP4" s="166"/>
      <c r="FBQ4" s="166"/>
      <c r="FBR4" s="166"/>
      <c r="FBS4" s="166"/>
      <c r="FBT4" s="166"/>
      <c r="FBU4" s="166"/>
      <c r="FBV4" s="166"/>
      <c r="FBW4" s="166"/>
      <c r="FBX4" s="166"/>
      <c r="FBY4" s="166"/>
      <c r="FBZ4" s="166"/>
      <c r="FCA4" s="166"/>
      <c r="FCB4" s="166"/>
      <c r="FCC4" s="166"/>
      <c r="FCD4" s="166"/>
      <c r="FCE4" s="166"/>
      <c r="FCF4" s="166"/>
      <c r="FCG4" s="166"/>
      <c r="FCH4" s="166"/>
      <c r="FCI4" s="166"/>
      <c r="FCJ4" s="166"/>
      <c r="FCK4" s="166"/>
      <c r="FCL4" s="166"/>
      <c r="FCM4" s="166"/>
      <c r="FCN4" s="166"/>
      <c r="FCO4" s="166"/>
      <c r="FCP4" s="166"/>
      <c r="FCQ4" s="166"/>
      <c r="FCR4" s="166"/>
      <c r="FCS4" s="166"/>
      <c r="FCT4" s="166"/>
      <c r="FCU4" s="166"/>
      <c r="FCV4" s="166"/>
      <c r="FCW4" s="166"/>
      <c r="FCX4" s="166"/>
      <c r="FCY4" s="166"/>
      <c r="FCZ4" s="166"/>
      <c r="FDA4" s="166"/>
      <c r="FDB4" s="166"/>
      <c r="FDC4" s="166"/>
      <c r="FDD4" s="166"/>
      <c r="FDE4" s="166"/>
      <c r="FDF4" s="166"/>
      <c r="FDG4" s="166"/>
      <c r="FDH4" s="166"/>
      <c r="FDI4" s="166"/>
      <c r="FDJ4" s="166"/>
      <c r="FDK4" s="166"/>
      <c r="FDL4" s="166"/>
      <c r="FDM4" s="166"/>
      <c r="FDN4" s="166"/>
      <c r="FDO4" s="166"/>
      <c r="FDP4" s="166"/>
      <c r="FDQ4" s="166"/>
      <c r="FDR4" s="166"/>
      <c r="FDS4" s="166"/>
      <c r="FDT4" s="166"/>
      <c r="FDU4" s="166"/>
      <c r="FDV4" s="166"/>
      <c r="FDW4" s="166"/>
      <c r="FDX4" s="166"/>
      <c r="FDY4" s="166"/>
      <c r="FDZ4" s="166"/>
      <c r="FEA4" s="166"/>
      <c r="FEB4" s="166"/>
      <c r="FEC4" s="166"/>
      <c r="FED4" s="166"/>
      <c r="FEE4" s="166"/>
      <c r="FEF4" s="166"/>
      <c r="FEG4" s="166"/>
      <c r="FEH4" s="166"/>
      <c r="FEI4" s="166"/>
      <c r="FEJ4" s="166"/>
      <c r="FEK4" s="166"/>
      <c r="FEL4" s="166"/>
      <c r="FEM4" s="166"/>
      <c r="FEN4" s="166"/>
      <c r="FEO4" s="166"/>
      <c r="FEP4" s="166"/>
      <c r="FEQ4" s="166"/>
      <c r="FER4" s="166"/>
      <c r="FES4" s="166"/>
      <c r="FET4" s="166"/>
      <c r="FEU4" s="166"/>
      <c r="FEV4" s="166"/>
      <c r="FEW4" s="166"/>
      <c r="FEX4" s="166"/>
      <c r="FEY4" s="166"/>
      <c r="FEZ4" s="166"/>
      <c r="FFA4" s="166"/>
      <c r="FFB4" s="166"/>
      <c r="FFC4" s="166"/>
      <c r="FFD4" s="166"/>
      <c r="FFE4" s="166"/>
      <c r="FFF4" s="166"/>
      <c r="FFG4" s="166"/>
      <c r="FFH4" s="166"/>
      <c r="FFI4" s="166"/>
      <c r="FFJ4" s="166"/>
      <c r="FFK4" s="166"/>
      <c r="FFL4" s="166"/>
      <c r="FFM4" s="166"/>
      <c r="FFN4" s="166"/>
      <c r="FFO4" s="166"/>
      <c r="FFP4" s="166"/>
      <c r="FFQ4" s="166"/>
      <c r="FFR4" s="166"/>
      <c r="FFS4" s="166"/>
      <c r="FFT4" s="166"/>
      <c r="FFU4" s="166"/>
      <c r="FFV4" s="166"/>
      <c r="FFW4" s="166"/>
      <c r="FFX4" s="166"/>
      <c r="FFY4" s="166"/>
      <c r="FFZ4" s="166"/>
      <c r="FGA4" s="166"/>
      <c r="FGB4" s="166"/>
      <c r="FGC4" s="166"/>
      <c r="FGD4" s="166"/>
      <c r="FGE4" s="166"/>
      <c r="FGF4" s="166"/>
      <c r="FGG4" s="166"/>
      <c r="FGH4" s="166"/>
      <c r="FGI4" s="166"/>
      <c r="FGJ4" s="166"/>
      <c r="FGK4" s="166"/>
      <c r="FGL4" s="166"/>
      <c r="FGM4" s="166"/>
      <c r="FGN4" s="166"/>
      <c r="FGO4" s="166"/>
      <c r="FGP4" s="166"/>
      <c r="FGQ4" s="166"/>
      <c r="FGR4" s="166"/>
      <c r="FGS4" s="166"/>
      <c r="FGT4" s="166"/>
      <c r="FGU4" s="166"/>
      <c r="FGV4" s="166"/>
      <c r="FGW4" s="166"/>
      <c r="FGX4" s="166"/>
      <c r="FGY4" s="166"/>
      <c r="FGZ4" s="166"/>
      <c r="FHA4" s="166"/>
      <c r="FHB4" s="166"/>
      <c r="FHC4" s="166"/>
      <c r="FHD4" s="166"/>
      <c r="FHE4" s="166"/>
      <c r="FHF4" s="166"/>
      <c r="FHG4" s="166"/>
      <c r="FHH4" s="166"/>
      <c r="FHI4" s="166"/>
      <c r="FHJ4" s="166"/>
      <c r="FHK4" s="166"/>
      <c r="FHL4" s="166"/>
      <c r="FHM4" s="166"/>
      <c r="FHN4" s="166"/>
      <c r="FHO4" s="166"/>
      <c r="FHP4" s="166"/>
      <c r="FHQ4" s="166"/>
      <c r="FHR4" s="166"/>
      <c r="FHS4" s="166"/>
      <c r="FHT4" s="166"/>
      <c r="FHU4" s="166"/>
      <c r="FHV4" s="166"/>
      <c r="FHW4" s="166"/>
      <c r="FHX4" s="166"/>
      <c r="FHY4" s="166"/>
      <c r="FHZ4" s="166"/>
      <c r="FIA4" s="166"/>
      <c r="FIB4" s="166"/>
      <c r="FIC4" s="166"/>
      <c r="FID4" s="166"/>
      <c r="FIE4" s="166"/>
      <c r="FIF4" s="166"/>
      <c r="FIG4" s="166"/>
      <c r="FIH4" s="166"/>
      <c r="FII4" s="166"/>
      <c r="FIJ4" s="166"/>
      <c r="FIK4" s="166"/>
      <c r="FIL4" s="166"/>
      <c r="FIM4" s="166"/>
      <c r="FIN4" s="166"/>
      <c r="FIO4" s="166"/>
      <c r="FIP4" s="166"/>
      <c r="FIQ4" s="166"/>
      <c r="FIR4" s="166"/>
      <c r="FIS4" s="166"/>
      <c r="FIT4" s="166"/>
      <c r="FIU4" s="166"/>
      <c r="FIV4" s="166"/>
      <c r="FIW4" s="166"/>
      <c r="FIX4" s="166"/>
      <c r="FIY4" s="166"/>
      <c r="FIZ4" s="166"/>
      <c r="FJA4" s="166"/>
      <c r="FJB4" s="166"/>
      <c r="FJC4" s="166"/>
      <c r="FJD4" s="166"/>
      <c r="FJE4" s="166"/>
      <c r="FJF4" s="166"/>
      <c r="FJG4" s="166"/>
      <c r="FJH4" s="166"/>
      <c r="FJI4" s="166"/>
      <c r="FJJ4" s="166"/>
      <c r="FJK4" s="166"/>
      <c r="FJL4" s="166"/>
      <c r="FJM4" s="166"/>
      <c r="FJN4" s="166"/>
      <c r="FJO4" s="166"/>
      <c r="FJP4" s="166"/>
      <c r="FJQ4" s="166"/>
      <c r="FJR4" s="166"/>
      <c r="FJS4" s="166"/>
      <c r="FJT4" s="166"/>
      <c r="FJU4" s="166"/>
      <c r="FJV4" s="166"/>
      <c r="FJW4" s="166"/>
      <c r="FJX4" s="166"/>
      <c r="FJY4" s="166"/>
      <c r="FJZ4" s="166"/>
      <c r="FKA4" s="166"/>
      <c r="FKB4" s="166"/>
      <c r="FKC4" s="166"/>
      <c r="FKD4" s="166"/>
      <c r="FKE4" s="166"/>
      <c r="FKF4" s="166"/>
      <c r="FKG4" s="166"/>
      <c r="FKH4" s="166"/>
      <c r="FKI4" s="166"/>
      <c r="FKJ4" s="166"/>
      <c r="FKK4" s="166"/>
      <c r="FKL4" s="166"/>
      <c r="FKM4" s="166"/>
      <c r="FKN4" s="166"/>
      <c r="FKO4" s="166"/>
      <c r="FKP4" s="166"/>
      <c r="FKQ4" s="166"/>
      <c r="FKR4" s="166"/>
      <c r="FKS4" s="166"/>
      <c r="FKT4" s="166"/>
      <c r="FKU4" s="166"/>
      <c r="FKV4" s="166"/>
      <c r="FKW4" s="166"/>
      <c r="FKX4" s="166"/>
      <c r="FKY4" s="166"/>
      <c r="FKZ4" s="166"/>
      <c r="FLA4" s="166"/>
      <c r="FLB4" s="166"/>
      <c r="FLC4" s="166"/>
      <c r="FLD4" s="166"/>
      <c r="FLE4" s="166"/>
      <c r="FLF4" s="166"/>
      <c r="FLG4" s="166"/>
      <c r="FLH4" s="166"/>
      <c r="FLI4" s="166"/>
      <c r="FLJ4" s="166"/>
      <c r="FLK4" s="166"/>
      <c r="FLL4" s="166"/>
      <c r="FLM4" s="166"/>
      <c r="FLN4" s="166"/>
      <c r="FLO4" s="166"/>
      <c r="FLP4" s="166"/>
      <c r="FLQ4" s="166"/>
      <c r="FLR4" s="166"/>
      <c r="FLS4" s="166"/>
      <c r="FLT4" s="166"/>
      <c r="FLU4" s="166"/>
      <c r="FLV4" s="166"/>
      <c r="FLW4" s="166"/>
      <c r="FLX4" s="166"/>
      <c r="FLY4" s="166"/>
      <c r="FLZ4" s="166"/>
      <c r="FMA4" s="166"/>
      <c r="FMB4" s="166"/>
      <c r="FMC4" s="166"/>
      <c r="FMD4" s="166"/>
      <c r="FME4" s="166"/>
      <c r="FMF4" s="166"/>
      <c r="FMG4" s="166"/>
      <c r="FMH4" s="166"/>
      <c r="FMI4" s="166"/>
      <c r="FMJ4" s="166"/>
      <c r="FMK4" s="166"/>
      <c r="FML4" s="166"/>
      <c r="FMM4" s="166"/>
      <c r="FMN4" s="166"/>
      <c r="FMO4" s="166"/>
      <c r="FMP4" s="166"/>
      <c r="FMQ4" s="166"/>
      <c r="FMR4" s="166"/>
      <c r="FMS4" s="166"/>
      <c r="FMT4" s="166"/>
      <c r="FMU4" s="166"/>
      <c r="FMV4" s="166"/>
      <c r="FMW4" s="166"/>
      <c r="FMX4" s="166"/>
      <c r="FMY4" s="166"/>
      <c r="FMZ4" s="166"/>
      <c r="FNA4" s="166"/>
      <c r="FNB4" s="166"/>
      <c r="FNC4" s="166"/>
      <c r="FND4" s="166"/>
      <c r="FNE4" s="166"/>
      <c r="FNF4" s="166"/>
      <c r="FNG4" s="166"/>
      <c r="FNH4" s="166"/>
      <c r="FNI4" s="166"/>
      <c r="FNJ4" s="166"/>
      <c r="FNK4" s="166"/>
      <c r="FNL4" s="166"/>
      <c r="FNM4" s="166"/>
      <c r="FNN4" s="166"/>
      <c r="FNO4" s="166"/>
      <c r="FNP4" s="166"/>
      <c r="FNQ4" s="166"/>
      <c r="FNR4" s="166"/>
      <c r="FNS4" s="166"/>
      <c r="FNT4" s="166"/>
      <c r="FNU4" s="166"/>
      <c r="FNV4" s="166"/>
      <c r="FNW4" s="166"/>
      <c r="FNX4" s="166"/>
      <c r="FNY4" s="166"/>
      <c r="FNZ4" s="166"/>
      <c r="FOA4" s="166"/>
      <c r="FOB4" s="166"/>
      <c r="FOC4" s="166"/>
      <c r="FOD4" s="166"/>
      <c r="FOE4" s="166"/>
      <c r="FOF4" s="166"/>
      <c r="FOG4" s="166"/>
      <c r="FOH4" s="166"/>
      <c r="FOI4" s="166"/>
      <c r="FOJ4" s="166"/>
      <c r="FOK4" s="166"/>
      <c r="FOL4" s="166"/>
      <c r="FOM4" s="166"/>
      <c r="FON4" s="166"/>
      <c r="FOO4" s="166"/>
      <c r="FOP4" s="166"/>
      <c r="FOQ4" s="166"/>
      <c r="FOR4" s="166"/>
      <c r="FOS4" s="166"/>
      <c r="FOT4" s="166"/>
      <c r="FOU4" s="166"/>
      <c r="FOV4" s="166"/>
      <c r="FOW4" s="166"/>
      <c r="FOX4" s="166"/>
      <c r="FOY4" s="166"/>
      <c r="FOZ4" s="166"/>
      <c r="FPA4" s="166"/>
      <c r="FPB4" s="166"/>
      <c r="FPC4" s="166"/>
      <c r="FPD4" s="166"/>
      <c r="FPE4" s="166"/>
      <c r="FPF4" s="166"/>
      <c r="FPG4" s="166"/>
      <c r="FPH4" s="166"/>
      <c r="FPI4" s="166"/>
      <c r="FPJ4" s="166"/>
      <c r="FPK4" s="166"/>
      <c r="FPL4" s="166"/>
      <c r="FPM4" s="166"/>
      <c r="FPN4" s="166"/>
      <c r="FPO4" s="166"/>
      <c r="FPP4" s="166"/>
      <c r="FPQ4" s="166"/>
      <c r="FPR4" s="166"/>
      <c r="FPS4" s="166"/>
      <c r="FPT4" s="166"/>
      <c r="FPU4" s="166"/>
      <c r="FPV4" s="166"/>
      <c r="FPW4" s="166"/>
      <c r="FPX4" s="166"/>
      <c r="FPY4" s="166"/>
      <c r="FPZ4" s="166"/>
      <c r="FQA4" s="166"/>
      <c r="FQB4" s="166"/>
      <c r="FQC4" s="166"/>
      <c r="FQD4" s="166"/>
      <c r="FQE4" s="166"/>
      <c r="FQF4" s="166"/>
      <c r="FQG4" s="166"/>
      <c r="FQH4" s="166"/>
      <c r="FQI4" s="166"/>
      <c r="FQJ4" s="166"/>
      <c r="FQK4" s="166"/>
      <c r="FQL4" s="166"/>
      <c r="FQM4" s="166"/>
      <c r="FQN4" s="166"/>
      <c r="FQO4" s="166"/>
      <c r="FQP4" s="166"/>
      <c r="FQQ4" s="166"/>
      <c r="FQR4" s="166"/>
      <c r="FQS4" s="166"/>
      <c r="FQT4" s="166"/>
      <c r="FQU4" s="166"/>
      <c r="FQV4" s="166"/>
      <c r="FQW4" s="166"/>
      <c r="FQX4" s="166"/>
      <c r="FQY4" s="166"/>
      <c r="FQZ4" s="166"/>
      <c r="FRA4" s="166"/>
      <c r="FRB4" s="166"/>
      <c r="FRC4" s="166"/>
      <c r="FRD4" s="166"/>
      <c r="FRE4" s="166"/>
      <c r="FRF4" s="166"/>
      <c r="FRG4" s="166"/>
      <c r="FRH4" s="166"/>
      <c r="FRI4" s="166"/>
      <c r="FRJ4" s="166"/>
      <c r="FRK4" s="166"/>
      <c r="FRL4" s="166"/>
      <c r="FRM4" s="166"/>
      <c r="FRN4" s="166"/>
      <c r="FRO4" s="166"/>
      <c r="FRP4" s="166"/>
      <c r="FRQ4" s="166"/>
      <c r="FRR4" s="166"/>
      <c r="FRS4" s="166"/>
      <c r="FRT4" s="166"/>
      <c r="FRU4" s="166"/>
      <c r="FRV4" s="166"/>
      <c r="FRW4" s="166"/>
      <c r="FRX4" s="166"/>
      <c r="FRY4" s="166"/>
      <c r="FRZ4" s="166"/>
      <c r="FSA4" s="166"/>
      <c r="FSB4" s="166"/>
      <c r="FSC4" s="166"/>
      <c r="FSD4" s="166"/>
      <c r="FSE4" s="166"/>
      <c r="FSF4" s="166"/>
      <c r="FSG4" s="166"/>
      <c r="FSH4" s="166"/>
      <c r="FSI4" s="166"/>
      <c r="FSJ4" s="166"/>
      <c r="FSK4" s="166"/>
      <c r="FSL4" s="166"/>
      <c r="FSM4" s="166"/>
      <c r="FSN4" s="166"/>
      <c r="FSO4" s="166"/>
      <c r="FSP4" s="166"/>
      <c r="FSQ4" s="166"/>
      <c r="FSR4" s="166"/>
      <c r="FSS4" s="166"/>
      <c r="FST4" s="166"/>
      <c r="FSU4" s="166"/>
      <c r="FSV4" s="166"/>
      <c r="FSW4" s="166"/>
      <c r="FSX4" s="166"/>
      <c r="FSY4" s="166"/>
      <c r="FSZ4" s="166"/>
      <c r="FTA4" s="166"/>
      <c r="FTB4" s="166"/>
      <c r="FTC4" s="166"/>
      <c r="FTD4" s="166"/>
      <c r="FTE4" s="166"/>
      <c r="FTF4" s="166"/>
      <c r="FTG4" s="166"/>
      <c r="FTH4" s="166"/>
      <c r="FTI4" s="166"/>
      <c r="FTJ4" s="166"/>
      <c r="FTK4" s="166"/>
      <c r="FTL4" s="166"/>
      <c r="FTM4" s="166"/>
      <c r="FTN4" s="166"/>
      <c r="FTO4" s="166"/>
      <c r="FTP4" s="166"/>
      <c r="FTQ4" s="166"/>
      <c r="FTR4" s="166"/>
      <c r="FTS4" s="166"/>
      <c r="FTT4" s="166"/>
      <c r="FTU4" s="166"/>
      <c r="FTV4" s="166"/>
      <c r="FTW4" s="166"/>
      <c r="FTX4" s="166"/>
      <c r="FTY4" s="166"/>
      <c r="FTZ4" s="166"/>
      <c r="FUA4" s="166"/>
      <c r="FUB4" s="166"/>
      <c r="FUC4" s="166"/>
      <c r="FUD4" s="166"/>
      <c r="FUE4" s="166"/>
      <c r="FUF4" s="166"/>
      <c r="FUG4" s="166"/>
      <c r="FUH4" s="166"/>
      <c r="FUI4" s="166"/>
      <c r="FUJ4" s="166"/>
      <c r="FUK4" s="166"/>
      <c r="FUL4" s="166"/>
      <c r="FUM4" s="166"/>
      <c r="FUN4" s="166"/>
      <c r="FUO4" s="166"/>
      <c r="FUP4" s="166"/>
      <c r="FUQ4" s="166"/>
      <c r="FUR4" s="166"/>
      <c r="FUS4" s="166"/>
      <c r="FUT4" s="166"/>
      <c r="FUU4" s="166"/>
      <c r="FUV4" s="166"/>
      <c r="FUW4" s="166"/>
      <c r="FUX4" s="166"/>
      <c r="FUY4" s="166"/>
      <c r="FUZ4" s="166"/>
      <c r="FVA4" s="166"/>
      <c r="FVB4" s="166"/>
      <c r="FVC4" s="166"/>
      <c r="FVD4" s="166"/>
      <c r="FVE4" s="166"/>
      <c r="FVF4" s="166"/>
      <c r="FVG4" s="166"/>
      <c r="FVH4" s="166"/>
      <c r="FVI4" s="166"/>
      <c r="FVJ4" s="166"/>
      <c r="FVK4" s="166"/>
      <c r="FVL4" s="166"/>
      <c r="FVM4" s="166"/>
      <c r="FVN4" s="166"/>
      <c r="FVO4" s="166"/>
      <c r="FVP4" s="166"/>
      <c r="FVQ4" s="166"/>
      <c r="FVR4" s="166"/>
      <c r="FVS4" s="166"/>
      <c r="FVT4" s="166"/>
      <c r="FVU4" s="166"/>
      <c r="FVV4" s="166"/>
      <c r="FVW4" s="166"/>
      <c r="FVX4" s="166"/>
      <c r="FVY4" s="166"/>
      <c r="FVZ4" s="166"/>
      <c r="FWA4" s="166"/>
      <c r="FWB4" s="166"/>
      <c r="FWC4" s="166"/>
      <c r="FWD4" s="166"/>
      <c r="FWE4" s="166"/>
      <c r="FWF4" s="166"/>
      <c r="FWG4" s="166"/>
      <c r="FWH4" s="166"/>
      <c r="FWI4" s="166"/>
      <c r="FWJ4" s="166"/>
      <c r="FWK4" s="166"/>
      <c r="FWL4" s="166"/>
      <c r="FWM4" s="166"/>
      <c r="FWN4" s="166"/>
      <c r="FWO4" s="166"/>
      <c r="FWP4" s="166"/>
      <c r="FWQ4" s="166"/>
      <c r="FWR4" s="166"/>
      <c r="FWS4" s="166"/>
      <c r="FWT4" s="166"/>
      <c r="FWU4" s="166"/>
      <c r="FWV4" s="166"/>
      <c r="FWW4" s="166"/>
      <c r="FWX4" s="166"/>
      <c r="FWY4" s="166"/>
      <c r="FWZ4" s="166"/>
      <c r="FXA4" s="166"/>
      <c r="FXB4" s="166"/>
      <c r="FXC4" s="166"/>
      <c r="FXD4" s="166"/>
      <c r="FXE4" s="166"/>
      <c r="FXF4" s="166"/>
      <c r="FXG4" s="166"/>
      <c r="FXH4" s="166"/>
      <c r="FXI4" s="166"/>
      <c r="FXJ4" s="166"/>
      <c r="FXK4" s="166"/>
      <c r="FXL4" s="166"/>
      <c r="FXM4" s="166"/>
      <c r="FXN4" s="166"/>
      <c r="FXO4" s="166"/>
      <c r="FXP4" s="166"/>
      <c r="FXQ4" s="166"/>
      <c r="FXR4" s="166"/>
      <c r="FXS4" s="166"/>
      <c r="FXT4" s="166"/>
      <c r="FXU4" s="166"/>
      <c r="FXV4" s="166"/>
      <c r="FXW4" s="166"/>
      <c r="FXX4" s="166"/>
      <c r="FXY4" s="166"/>
      <c r="FXZ4" s="166"/>
      <c r="FYA4" s="166"/>
      <c r="FYB4" s="166"/>
      <c r="FYC4" s="166"/>
      <c r="FYD4" s="166"/>
      <c r="FYE4" s="166"/>
      <c r="FYF4" s="166"/>
      <c r="FYG4" s="166"/>
      <c r="FYH4" s="166"/>
      <c r="FYI4" s="166"/>
      <c r="FYJ4" s="166"/>
      <c r="FYK4" s="166"/>
      <c r="FYL4" s="166"/>
      <c r="FYM4" s="166"/>
      <c r="FYN4" s="166"/>
      <c r="FYO4" s="166"/>
      <c r="FYP4" s="166"/>
      <c r="FYQ4" s="166"/>
      <c r="FYR4" s="166"/>
      <c r="FYS4" s="166"/>
      <c r="FYT4" s="166"/>
      <c r="FYU4" s="166"/>
      <c r="FYV4" s="166"/>
      <c r="FYW4" s="166"/>
      <c r="FYX4" s="166"/>
      <c r="FYY4" s="166"/>
      <c r="FYZ4" s="166"/>
      <c r="FZA4" s="166"/>
      <c r="FZB4" s="166"/>
      <c r="FZC4" s="166"/>
      <c r="FZD4" s="166"/>
      <c r="FZE4" s="166"/>
      <c r="FZF4" s="166"/>
      <c r="FZG4" s="166"/>
      <c r="FZH4" s="166"/>
      <c r="FZI4" s="166"/>
      <c r="FZJ4" s="166"/>
      <c r="FZK4" s="166"/>
      <c r="FZL4" s="166"/>
      <c r="FZM4" s="166"/>
      <c r="FZN4" s="166"/>
      <c r="FZO4" s="166"/>
      <c r="FZP4" s="166"/>
      <c r="FZQ4" s="166"/>
      <c r="FZR4" s="166"/>
      <c r="FZS4" s="166"/>
      <c r="FZT4" s="166"/>
      <c r="FZU4" s="166"/>
      <c r="FZV4" s="166"/>
      <c r="FZW4" s="166"/>
      <c r="FZX4" s="166"/>
      <c r="FZY4" s="166"/>
      <c r="FZZ4" s="166"/>
      <c r="GAA4" s="166"/>
      <c r="GAB4" s="166"/>
      <c r="GAC4" s="166"/>
      <c r="GAD4" s="166"/>
      <c r="GAE4" s="166"/>
      <c r="GAF4" s="166"/>
      <c r="GAG4" s="166"/>
      <c r="GAH4" s="166"/>
      <c r="GAI4" s="166"/>
      <c r="GAJ4" s="166"/>
      <c r="GAK4" s="166"/>
      <c r="GAL4" s="166"/>
      <c r="GAM4" s="166"/>
      <c r="GAN4" s="166"/>
      <c r="GAO4" s="166"/>
      <c r="GAP4" s="166"/>
      <c r="GAQ4" s="166"/>
      <c r="GAR4" s="166"/>
      <c r="GAS4" s="166"/>
      <c r="GAT4" s="166"/>
      <c r="GAU4" s="166"/>
      <c r="GAV4" s="166"/>
      <c r="GAW4" s="166"/>
      <c r="GAX4" s="166"/>
      <c r="GAY4" s="166"/>
      <c r="GAZ4" s="166"/>
      <c r="GBA4" s="166"/>
      <c r="GBB4" s="166"/>
      <c r="GBC4" s="166"/>
      <c r="GBD4" s="166"/>
      <c r="GBE4" s="166"/>
      <c r="GBF4" s="166"/>
      <c r="GBG4" s="166"/>
      <c r="GBH4" s="166"/>
      <c r="GBI4" s="166"/>
      <c r="GBJ4" s="166"/>
      <c r="GBK4" s="166"/>
      <c r="GBL4" s="166"/>
      <c r="GBM4" s="166"/>
      <c r="GBN4" s="166"/>
      <c r="GBO4" s="166"/>
      <c r="GBP4" s="166"/>
      <c r="GBQ4" s="166"/>
      <c r="GBR4" s="166"/>
      <c r="GBS4" s="166"/>
      <c r="GBT4" s="166"/>
      <c r="GBU4" s="166"/>
      <c r="GBV4" s="166"/>
      <c r="GBW4" s="166"/>
      <c r="GBX4" s="166"/>
      <c r="GBY4" s="166"/>
      <c r="GBZ4" s="166"/>
      <c r="GCA4" s="166"/>
      <c r="GCB4" s="166"/>
      <c r="GCC4" s="166"/>
      <c r="GCD4" s="166"/>
      <c r="GCE4" s="166"/>
      <c r="GCF4" s="166"/>
      <c r="GCG4" s="166"/>
      <c r="GCH4" s="166"/>
      <c r="GCI4" s="166"/>
      <c r="GCJ4" s="166"/>
      <c r="GCK4" s="166"/>
      <c r="GCL4" s="166"/>
      <c r="GCM4" s="166"/>
      <c r="GCN4" s="166"/>
      <c r="GCO4" s="166"/>
      <c r="GCP4" s="166"/>
      <c r="GCQ4" s="166"/>
      <c r="GCR4" s="166"/>
      <c r="GCS4" s="166"/>
      <c r="GCT4" s="166"/>
      <c r="GCU4" s="166"/>
      <c r="GCV4" s="166"/>
      <c r="GCW4" s="166"/>
      <c r="GCX4" s="166"/>
      <c r="GCY4" s="166"/>
      <c r="GCZ4" s="166"/>
      <c r="GDA4" s="166"/>
      <c r="GDB4" s="166"/>
      <c r="GDC4" s="166"/>
      <c r="GDD4" s="166"/>
      <c r="GDE4" s="166"/>
      <c r="GDF4" s="166"/>
      <c r="GDG4" s="166"/>
      <c r="GDH4" s="166"/>
      <c r="GDI4" s="166"/>
      <c r="GDJ4" s="166"/>
      <c r="GDK4" s="166"/>
      <c r="GDL4" s="166"/>
      <c r="GDM4" s="166"/>
      <c r="GDN4" s="166"/>
      <c r="GDO4" s="166"/>
      <c r="GDP4" s="166"/>
      <c r="GDQ4" s="166"/>
      <c r="GDR4" s="166"/>
      <c r="GDS4" s="166"/>
      <c r="GDT4" s="166"/>
      <c r="GDU4" s="166"/>
      <c r="GDV4" s="166"/>
      <c r="GDW4" s="166"/>
      <c r="GDX4" s="166"/>
      <c r="GDY4" s="166"/>
      <c r="GDZ4" s="166"/>
      <c r="GEA4" s="166"/>
      <c r="GEB4" s="166"/>
      <c r="GEC4" s="166"/>
      <c r="GED4" s="166"/>
      <c r="GEE4" s="166"/>
      <c r="GEF4" s="166"/>
      <c r="GEG4" s="166"/>
      <c r="GEH4" s="166"/>
      <c r="GEI4" s="166"/>
      <c r="GEJ4" s="166"/>
      <c r="GEK4" s="166"/>
      <c r="GEL4" s="166"/>
      <c r="GEM4" s="166"/>
      <c r="GEN4" s="166"/>
      <c r="GEO4" s="166"/>
      <c r="GEP4" s="166"/>
      <c r="GEQ4" s="166"/>
      <c r="GER4" s="166"/>
      <c r="GES4" s="166"/>
      <c r="GET4" s="166"/>
      <c r="GEU4" s="166"/>
      <c r="GEV4" s="166"/>
      <c r="GEW4" s="166"/>
      <c r="GEX4" s="166"/>
      <c r="GEY4" s="166"/>
      <c r="GEZ4" s="166"/>
      <c r="GFA4" s="166"/>
      <c r="GFB4" s="166"/>
      <c r="GFC4" s="166"/>
      <c r="GFD4" s="166"/>
      <c r="GFE4" s="166"/>
      <c r="GFF4" s="166"/>
      <c r="GFG4" s="166"/>
      <c r="GFH4" s="166"/>
      <c r="GFI4" s="166"/>
      <c r="GFJ4" s="166"/>
      <c r="GFK4" s="166"/>
      <c r="GFL4" s="166"/>
      <c r="GFM4" s="166"/>
      <c r="GFN4" s="166"/>
      <c r="GFO4" s="166"/>
      <c r="GFP4" s="166"/>
      <c r="GFQ4" s="166"/>
      <c r="GFR4" s="166"/>
      <c r="GFS4" s="166"/>
      <c r="GFT4" s="166"/>
      <c r="GFU4" s="166"/>
      <c r="GFV4" s="166"/>
      <c r="GFW4" s="166"/>
      <c r="GFX4" s="166"/>
      <c r="GFY4" s="166"/>
      <c r="GFZ4" s="166"/>
      <c r="GGA4" s="166"/>
      <c r="GGB4" s="166"/>
      <c r="GGC4" s="166"/>
      <c r="GGD4" s="166"/>
      <c r="GGE4" s="166"/>
      <c r="GGF4" s="166"/>
      <c r="GGG4" s="166"/>
      <c r="GGH4" s="166"/>
      <c r="GGI4" s="166"/>
      <c r="GGJ4" s="166"/>
      <c r="GGK4" s="166"/>
      <c r="GGL4" s="166"/>
      <c r="GGM4" s="166"/>
      <c r="GGN4" s="166"/>
      <c r="GGO4" s="166"/>
      <c r="GGP4" s="166"/>
      <c r="GGQ4" s="166"/>
      <c r="GGR4" s="166"/>
      <c r="GGS4" s="166"/>
      <c r="GGT4" s="166"/>
      <c r="GGU4" s="166"/>
      <c r="GGV4" s="166"/>
      <c r="GGW4" s="166"/>
      <c r="GGX4" s="166"/>
      <c r="GGY4" s="166"/>
      <c r="GGZ4" s="166"/>
      <c r="GHA4" s="166"/>
      <c r="GHB4" s="166"/>
      <c r="GHC4" s="166"/>
      <c r="GHD4" s="166"/>
      <c r="GHE4" s="166"/>
      <c r="GHF4" s="166"/>
      <c r="GHG4" s="166"/>
      <c r="GHH4" s="166"/>
      <c r="GHI4" s="166"/>
      <c r="GHJ4" s="166"/>
      <c r="GHK4" s="166"/>
      <c r="GHL4" s="166"/>
      <c r="GHM4" s="166"/>
      <c r="GHN4" s="166"/>
      <c r="GHO4" s="166"/>
      <c r="GHP4" s="166"/>
      <c r="GHQ4" s="166"/>
      <c r="GHR4" s="166"/>
      <c r="GHS4" s="166"/>
      <c r="GHT4" s="166"/>
      <c r="GHU4" s="166"/>
      <c r="GHV4" s="166"/>
      <c r="GHW4" s="166"/>
      <c r="GHX4" s="166"/>
      <c r="GHY4" s="166"/>
      <c r="GHZ4" s="166"/>
      <c r="GIA4" s="166"/>
      <c r="GIB4" s="166"/>
      <c r="GIC4" s="166"/>
      <c r="GID4" s="166"/>
      <c r="GIE4" s="166"/>
      <c r="GIF4" s="166"/>
      <c r="GIG4" s="166"/>
      <c r="GIH4" s="166"/>
      <c r="GII4" s="166"/>
      <c r="GIJ4" s="166"/>
      <c r="GIK4" s="166"/>
      <c r="GIL4" s="166"/>
      <c r="GIM4" s="166"/>
      <c r="GIN4" s="166"/>
      <c r="GIO4" s="166"/>
      <c r="GIP4" s="166"/>
      <c r="GIQ4" s="166"/>
      <c r="GIR4" s="166"/>
      <c r="GIS4" s="166"/>
      <c r="GIT4" s="166"/>
      <c r="GIU4" s="166"/>
      <c r="GIV4" s="166"/>
      <c r="GIW4" s="166"/>
      <c r="GIX4" s="166"/>
      <c r="GIY4" s="166"/>
      <c r="GIZ4" s="166"/>
      <c r="GJA4" s="166"/>
      <c r="GJB4" s="166"/>
      <c r="GJC4" s="166"/>
      <c r="GJD4" s="166"/>
      <c r="GJE4" s="166"/>
      <c r="GJF4" s="166"/>
      <c r="GJG4" s="166"/>
      <c r="GJH4" s="166"/>
      <c r="GJI4" s="166"/>
      <c r="GJJ4" s="166"/>
      <c r="GJK4" s="166"/>
      <c r="GJL4" s="166"/>
      <c r="GJM4" s="166"/>
      <c r="GJN4" s="166"/>
      <c r="GJO4" s="166"/>
      <c r="GJP4" s="166"/>
      <c r="GJQ4" s="166"/>
      <c r="GJR4" s="166"/>
      <c r="GJS4" s="166"/>
      <c r="GJT4" s="166"/>
      <c r="GJU4" s="166"/>
      <c r="GJV4" s="166"/>
      <c r="GJW4" s="166"/>
      <c r="GJX4" s="166"/>
      <c r="GJY4" s="166"/>
      <c r="GJZ4" s="166"/>
      <c r="GKA4" s="166"/>
      <c r="GKB4" s="166"/>
      <c r="GKC4" s="166"/>
      <c r="GKD4" s="166"/>
      <c r="GKE4" s="166"/>
      <c r="GKF4" s="166"/>
      <c r="GKG4" s="166"/>
      <c r="GKH4" s="166"/>
      <c r="GKI4" s="166"/>
      <c r="GKJ4" s="166"/>
      <c r="GKK4" s="166"/>
      <c r="GKL4" s="166"/>
      <c r="GKM4" s="166"/>
      <c r="GKN4" s="166"/>
      <c r="GKO4" s="166"/>
      <c r="GKP4" s="166"/>
      <c r="GKQ4" s="166"/>
      <c r="GKR4" s="166"/>
      <c r="GKS4" s="166"/>
      <c r="GKT4" s="166"/>
      <c r="GKU4" s="166"/>
      <c r="GKV4" s="166"/>
      <c r="GKW4" s="166"/>
      <c r="GKX4" s="166"/>
      <c r="GKY4" s="166"/>
      <c r="GKZ4" s="166"/>
      <c r="GLA4" s="166"/>
      <c r="GLB4" s="166"/>
      <c r="GLC4" s="166"/>
      <c r="GLD4" s="166"/>
      <c r="GLE4" s="166"/>
      <c r="GLF4" s="166"/>
      <c r="GLG4" s="166"/>
      <c r="GLH4" s="166"/>
      <c r="GLI4" s="166"/>
      <c r="GLJ4" s="166"/>
      <c r="GLK4" s="166"/>
      <c r="GLL4" s="166"/>
      <c r="GLM4" s="166"/>
      <c r="GLN4" s="166"/>
      <c r="GLO4" s="166"/>
      <c r="GLP4" s="166"/>
      <c r="GLQ4" s="166"/>
      <c r="GLR4" s="166"/>
      <c r="GLS4" s="166"/>
      <c r="GLT4" s="166"/>
      <c r="GLU4" s="166"/>
      <c r="GLV4" s="166"/>
      <c r="GLW4" s="166"/>
      <c r="GLX4" s="166"/>
      <c r="GLY4" s="166"/>
      <c r="GLZ4" s="166"/>
      <c r="GMA4" s="166"/>
      <c r="GMB4" s="166"/>
      <c r="GMC4" s="166"/>
      <c r="GMD4" s="166"/>
      <c r="GME4" s="166"/>
      <c r="GMF4" s="166"/>
      <c r="GMG4" s="166"/>
      <c r="GMH4" s="166"/>
      <c r="GMI4" s="166"/>
      <c r="GMJ4" s="166"/>
      <c r="GMK4" s="166"/>
      <c r="GML4" s="166"/>
      <c r="GMM4" s="166"/>
      <c r="GMN4" s="166"/>
      <c r="GMO4" s="166"/>
      <c r="GMP4" s="166"/>
      <c r="GMQ4" s="166"/>
      <c r="GMR4" s="166"/>
      <c r="GMS4" s="166"/>
      <c r="GMT4" s="166"/>
      <c r="GMU4" s="166"/>
      <c r="GMV4" s="166"/>
      <c r="GMW4" s="166"/>
      <c r="GMX4" s="166"/>
      <c r="GMY4" s="166"/>
      <c r="GMZ4" s="166"/>
      <c r="GNA4" s="166"/>
      <c r="GNB4" s="166"/>
      <c r="GNC4" s="166"/>
      <c r="GND4" s="166"/>
      <c r="GNE4" s="166"/>
      <c r="GNF4" s="166"/>
      <c r="GNG4" s="166"/>
      <c r="GNH4" s="166"/>
      <c r="GNI4" s="166"/>
      <c r="GNJ4" s="166"/>
      <c r="GNK4" s="166"/>
      <c r="GNL4" s="166"/>
      <c r="GNM4" s="166"/>
      <c r="GNN4" s="166"/>
      <c r="GNO4" s="166"/>
      <c r="GNP4" s="166"/>
      <c r="GNQ4" s="166"/>
      <c r="GNR4" s="166"/>
      <c r="GNS4" s="166"/>
      <c r="GNT4" s="166"/>
      <c r="GNU4" s="166"/>
      <c r="GNV4" s="166"/>
      <c r="GNW4" s="166"/>
      <c r="GNX4" s="166"/>
      <c r="GNY4" s="166"/>
      <c r="GNZ4" s="166"/>
      <c r="GOA4" s="166"/>
      <c r="GOB4" s="166"/>
      <c r="GOC4" s="166"/>
      <c r="GOD4" s="166"/>
      <c r="GOE4" s="166"/>
      <c r="GOF4" s="166"/>
      <c r="GOG4" s="166"/>
      <c r="GOH4" s="166"/>
      <c r="GOI4" s="166"/>
      <c r="GOJ4" s="166"/>
      <c r="GOK4" s="166"/>
      <c r="GOL4" s="166"/>
      <c r="GOM4" s="166"/>
      <c r="GON4" s="166"/>
      <c r="GOO4" s="166"/>
      <c r="GOP4" s="166"/>
      <c r="GOQ4" s="166"/>
      <c r="GOR4" s="166"/>
      <c r="GOS4" s="166"/>
      <c r="GOT4" s="166"/>
      <c r="GOU4" s="166"/>
      <c r="GOV4" s="166"/>
      <c r="GOW4" s="166"/>
      <c r="GOX4" s="166"/>
      <c r="GOY4" s="166"/>
      <c r="GOZ4" s="166"/>
      <c r="GPA4" s="166"/>
      <c r="GPB4" s="166"/>
      <c r="GPC4" s="166"/>
      <c r="GPD4" s="166"/>
      <c r="GPE4" s="166"/>
      <c r="GPF4" s="166"/>
      <c r="GPG4" s="166"/>
      <c r="GPH4" s="166"/>
      <c r="GPI4" s="166"/>
      <c r="GPJ4" s="166"/>
      <c r="GPK4" s="166"/>
      <c r="GPL4" s="166"/>
      <c r="GPM4" s="166"/>
      <c r="GPN4" s="166"/>
      <c r="GPO4" s="166"/>
      <c r="GPP4" s="166"/>
      <c r="GPQ4" s="166"/>
      <c r="GPR4" s="166"/>
      <c r="GPS4" s="166"/>
      <c r="GPT4" s="166"/>
      <c r="GPU4" s="166"/>
      <c r="GPV4" s="166"/>
      <c r="GPW4" s="166"/>
      <c r="GPX4" s="166"/>
      <c r="GPY4" s="166"/>
      <c r="GPZ4" s="166"/>
      <c r="GQA4" s="166"/>
      <c r="GQB4" s="166"/>
      <c r="GQC4" s="166"/>
      <c r="GQD4" s="166"/>
      <c r="GQE4" s="166"/>
      <c r="GQF4" s="166"/>
      <c r="GQG4" s="166"/>
      <c r="GQH4" s="166"/>
      <c r="GQI4" s="166"/>
      <c r="GQJ4" s="166"/>
      <c r="GQK4" s="166"/>
      <c r="GQL4" s="166"/>
      <c r="GQM4" s="166"/>
      <c r="GQN4" s="166"/>
      <c r="GQO4" s="166"/>
      <c r="GQP4" s="166"/>
      <c r="GQQ4" s="166"/>
      <c r="GQR4" s="166"/>
      <c r="GQS4" s="166"/>
      <c r="GQT4" s="166"/>
      <c r="GQU4" s="166"/>
      <c r="GQV4" s="166"/>
      <c r="GQW4" s="166"/>
      <c r="GQX4" s="166"/>
      <c r="GQY4" s="166"/>
      <c r="GQZ4" s="166"/>
      <c r="GRA4" s="166"/>
      <c r="GRB4" s="166"/>
      <c r="GRC4" s="166"/>
      <c r="GRD4" s="166"/>
      <c r="GRE4" s="166"/>
      <c r="GRF4" s="166"/>
      <c r="GRG4" s="166"/>
      <c r="GRH4" s="166"/>
      <c r="GRI4" s="166"/>
      <c r="GRJ4" s="166"/>
      <c r="GRK4" s="166"/>
      <c r="GRL4" s="166"/>
      <c r="GRM4" s="166"/>
      <c r="GRN4" s="166"/>
      <c r="GRO4" s="166"/>
      <c r="GRP4" s="166"/>
      <c r="GRQ4" s="166"/>
      <c r="GRR4" s="166"/>
      <c r="GRS4" s="166"/>
      <c r="GRT4" s="166"/>
      <c r="GRU4" s="166"/>
      <c r="GRV4" s="166"/>
      <c r="GRW4" s="166"/>
      <c r="GRX4" s="166"/>
      <c r="GRY4" s="166"/>
      <c r="GRZ4" s="166"/>
      <c r="GSA4" s="166"/>
      <c r="GSB4" s="166"/>
      <c r="GSC4" s="166"/>
      <c r="GSD4" s="166"/>
      <c r="GSE4" s="166"/>
      <c r="GSF4" s="166"/>
      <c r="GSG4" s="166"/>
      <c r="GSH4" s="166"/>
      <c r="GSI4" s="166"/>
      <c r="GSJ4" s="166"/>
      <c r="GSK4" s="166"/>
      <c r="GSL4" s="166"/>
      <c r="GSM4" s="166"/>
      <c r="GSN4" s="166"/>
      <c r="GSO4" s="166"/>
      <c r="GSP4" s="166"/>
      <c r="GSQ4" s="166"/>
      <c r="GSR4" s="166"/>
      <c r="GSS4" s="166"/>
      <c r="GST4" s="166"/>
      <c r="GSU4" s="166"/>
      <c r="GSV4" s="166"/>
      <c r="GSW4" s="166"/>
      <c r="GSX4" s="166"/>
      <c r="GSY4" s="166"/>
      <c r="GSZ4" s="166"/>
      <c r="GTA4" s="166"/>
      <c r="GTB4" s="166"/>
      <c r="GTC4" s="166"/>
      <c r="GTD4" s="166"/>
      <c r="GTE4" s="166"/>
      <c r="GTF4" s="166"/>
      <c r="GTG4" s="166"/>
      <c r="GTH4" s="166"/>
      <c r="GTI4" s="166"/>
      <c r="GTJ4" s="166"/>
      <c r="GTK4" s="166"/>
      <c r="GTL4" s="166"/>
      <c r="GTM4" s="166"/>
      <c r="GTN4" s="166"/>
      <c r="GTO4" s="166"/>
      <c r="GTP4" s="166"/>
      <c r="GTQ4" s="166"/>
      <c r="GTR4" s="166"/>
      <c r="GTS4" s="166"/>
      <c r="GTT4" s="166"/>
      <c r="GTU4" s="166"/>
      <c r="GTV4" s="166"/>
      <c r="GTW4" s="166"/>
      <c r="GTX4" s="166"/>
      <c r="GTY4" s="166"/>
      <c r="GTZ4" s="166"/>
      <c r="GUA4" s="166"/>
      <c r="GUB4" s="166"/>
      <c r="GUC4" s="166"/>
      <c r="GUD4" s="166"/>
      <c r="GUE4" s="166"/>
      <c r="GUF4" s="166"/>
      <c r="GUG4" s="166"/>
      <c r="GUH4" s="166"/>
      <c r="GUI4" s="166"/>
      <c r="GUJ4" s="166"/>
      <c r="GUK4" s="166"/>
      <c r="GUL4" s="166"/>
      <c r="GUM4" s="166"/>
      <c r="GUN4" s="166"/>
      <c r="GUO4" s="166"/>
      <c r="GUP4" s="166"/>
      <c r="GUQ4" s="166"/>
      <c r="GUR4" s="166"/>
      <c r="GUS4" s="166"/>
      <c r="GUT4" s="166"/>
      <c r="GUU4" s="166"/>
      <c r="GUV4" s="166"/>
      <c r="GUW4" s="166"/>
      <c r="GUX4" s="166"/>
      <c r="GUY4" s="166"/>
      <c r="GUZ4" s="166"/>
      <c r="GVA4" s="166"/>
      <c r="GVB4" s="166"/>
      <c r="GVC4" s="166"/>
      <c r="GVD4" s="166"/>
      <c r="GVE4" s="166"/>
      <c r="GVF4" s="166"/>
      <c r="GVG4" s="166"/>
      <c r="GVH4" s="166"/>
      <c r="GVI4" s="166"/>
      <c r="GVJ4" s="166"/>
      <c r="GVK4" s="166"/>
      <c r="GVL4" s="166"/>
      <c r="GVM4" s="166"/>
      <c r="GVN4" s="166"/>
      <c r="GVO4" s="166"/>
      <c r="GVP4" s="166"/>
      <c r="GVQ4" s="166"/>
      <c r="GVR4" s="166"/>
      <c r="GVS4" s="166"/>
      <c r="GVT4" s="166"/>
      <c r="GVU4" s="166"/>
      <c r="GVV4" s="166"/>
      <c r="GVW4" s="166"/>
      <c r="GVX4" s="166"/>
      <c r="GVY4" s="166"/>
      <c r="GVZ4" s="166"/>
      <c r="GWA4" s="166"/>
      <c r="GWB4" s="166"/>
      <c r="GWC4" s="166"/>
      <c r="GWD4" s="166"/>
      <c r="GWE4" s="166"/>
      <c r="GWF4" s="166"/>
      <c r="GWG4" s="166"/>
      <c r="GWH4" s="166"/>
      <c r="GWI4" s="166"/>
      <c r="GWJ4" s="166"/>
      <c r="GWK4" s="166"/>
      <c r="GWL4" s="166"/>
      <c r="GWM4" s="166"/>
      <c r="GWN4" s="166"/>
      <c r="GWO4" s="166"/>
      <c r="GWP4" s="166"/>
      <c r="GWQ4" s="166"/>
      <c r="GWR4" s="166"/>
      <c r="GWS4" s="166"/>
      <c r="GWT4" s="166"/>
      <c r="GWU4" s="166"/>
      <c r="GWV4" s="166"/>
      <c r="GWW4" s="166"/>
      <c r="GWX4" s="166"/>
      <c r="GWY4" s="166"/>
      <c r="GWZ4" s="166"/>
      <c r="GXA4" s="166"/>
      <c r="GXB4" s="166"/>
      <c r="GXC4" s="166"/>
      <c r="GXD4" s="166"/>
      <c r="GXE4" s="166"/>
      <c r="GXF4" s="166"/>
      <c r="GXG4" s="166"/>
      <c r="GXH4" s="166"/>
      <c r="GXI4" s="166"/>
      <c r="GXJ4" s="166"/>
      <c r="GXK4" s="166"/>
      <c r="GXL4" s="166"/>
      <c r="GXM4" s="166"/>
      <c r="GXN4" s="166"/>
      <c r="GXO4" s="166"/>
      <c r="GXP4" s="166"/>
      <c r="GXQ4" s="166"/>
      <c r="GXR4" s="166"/>
      <c r="GXS4" s="166"/>
      <c r="GXT4" s="166"/>
      <c r="GXU4" s="166"/>
      <c r="GXV4" s="166"/>
      <c r="GXW4" s="166"/>
      <c r="GXX4" s="166"/>
      <c r="GXY4" s="166"/>
      <c r="GXZ4" s="166"/>
      <c r="GYA4" s="166"/>
      <c r="GYB4" s="166"/>
      <c r="GYC4" s="166"/>
      <c r="GYD4" s="166"/>
      <c r="GYE4" s="166"/>
      <c r="GYF4" s="166"/>
      <c r="GYG4" s="166"/>
      <c r="GYH4" s="166"/>
      <c r="GYI4" s="166"/>
      <c r="GYJ4" s="166"/>
      <c r="GYK4" s="166"/>
      <c r="GYL4" s="166"/>
      <c r="GYM4" s="166"/>
      <c r="GYN4" s="166"/>
      <c r="GYO4" s="166"/>
      <c r="GYP4" s="166"/>
      <c r="GYQ4" s="166"/>
      <c r="GYR4" s="166"/>
      <c r="GYS4" s="166"/>
      <c r="GYT4" s="166"/>
      <c r="GYU4" s="166"/>
      <c r="GYV4" s="166"/>
      <c r="GYW4" s="166"/>
      <c r="GYX4" s="166"/>
      <c r="GYY4" s="166"/>
      <c r="GYZ4" s="166"/>
      <c r="GZA4" s="166"/>
      <c r="GZB4" s="166"/>
      <c r="GZC4" s="166"/>
      <c r="GZD4" s="166"/>
      <c r="GZE4" s="166"/>
      <c r="GZF4" s="166"/>
      <c r="GZG4" s="166"/>
      <c r="GZH4" s="166"/>
      <c r="GZI4" s="166"/>
      <c r="GZJ4" s="166"/>
      <c r="GZK4" s="166"/>
      <c r="GZL4" s="166"/>
      <c r="GZM4" s="166"/>
      <c r="GZN4" s="166"/>
      <c r="GZO4" s="166"/>
      <c r="GZP4" s="166"/>
      <c r="GZQ4" s="166"/>
      <c r="GZR4" s="166"/>
      <c r="GZS4" s="166"/>
      <c r="GZT4" s="166"/>
      <c r="GZU4" s="166"/>
      <c r="GZV4" s="166"/>
      <c r="GZW4" s="166"/>
      <c r="GZX4" s="166"/>
      <c r="GZY4" s="166"/>
      <c r="GZZ4" s="166"/>
      <c r="HAA4" s="166"/>
      <c r="HAB4" s="166"/>
      <c r="HAC4" s="166"/>
      <c r="HAD4" s="166"/>
      <c r="HAE4" s="166"/>
      <c r="HAF4" s="166"/>
      <c r="HAG4" s="166"/>
      <c r="HAH4" s="166"/>
      <c r="HAI4" s="166"/>
      <c r="HAJ4" s="166"/>
      <c r="HAK4" s="166"/>
      <c r="HAL4" s="166"/>
      <c r="HAM4" s="166"/>
      <c r="HAN4" s="166"/>
      <c r="HAO4" s="166"/>
      <c r="HAP4" s="166"/>
      <c r="HAQ4" s="166"/>
      <c r="HAR4" s="166"/>
      <c r="HAS4" s="166"/>
      <c r="HAT4" s="166"/>
      <c r="HAU4" s="166"/>
      <c r="HAV4" s="166"/>
      <c r="HAW4" s="166"/>
      <c r="HAX4" s="166"/>
      <c r="HAY4" s="166"/>
      <c r="HAZ4" s="166"/>
      <c r="HBA4" s="166"/>
      <c r="HBB4" s="166"/>
      <c r="HBC4" s="166"/>
      <c r="HBD4" s="166"/>
      <c r="HBE4" s="166"/>
      <c r="HBF4" s="166"/>
      <c r="HBG4" s="166"/>
      <c r="HBH4" s="166"/>
      <c r="HBI4" s="166"/>
      <c r="HBJ4" s="166"/>
      <c r="HBK4" s="166"/>
      <c r="HBL4" s="166"/>
      <c r="HBM4" s="166"/>
      <c r="HBN4" s="166"/>
      <c r="HBO4" s="166"/>
      <c r="HBP4" s="166"/>
      <c r="HBQ4" s="166"/>
      <c r="HBR4" s="166"/>
      <c r="HBS4" s="166"/>
      <c r="HBT4" s="166"/>
      <c r="HBU4" s="166"/>
      <c r="HBV4" s="166"/>
      <c r="HBW4" s="166"/>
      <c r="HBX4" s="166"/>
      <c r="HBY4" s="166"/>
      <c r="HBZ4" s="166"/>
      <c r="HCA4" s="166"/>
      <c r="HCB4" s="166"/>
      <c r="HCC4" s="166"/>
      <c r="HCD4" s="166"/>
      <c r="HCE4" s="166"/>
      <c r="HCF4" s="166"/>
      <c r="HCG4" s="166"/>
      <c r="HCH4" s="166"/>
      <c r="HCI4" s="166"/>
      <c r="HCJ4" s="166"/>
      <c r="HCK4" s="166"/>
      <c r="HCL4" s="166"/>
      <c r="HCM4" s="166"/>
      <c r="HCN4" s="166"/>
      <c r="HCO4" s="166"/>
      <c r="HCP4" s="166"/>
      <c r="HCQ4" s="166"/>
      <c r="HCR4" s="166"/>
      <c r="HCS4" s="166"/>
      <c r="HCT4" s="166"/>
      <c r="HCU4" s="166"/>
      <c r="HCV4" s="166"/>
      <c r="HCW4" s="166"/>
      <c r="HCX4" s="166"/>
      <c r="HCY4" s="166"/>
      <c r="HCZ4" s="166"/>
      <c r="HDA4" s="166"/>
      <c r="HDB4" s="166"/>
      <c r="HDC4" s="166"/>
      <c r="HDD4" s="166"/>
      <c r="HDE4" s="166"/>
      <c r="HDF4" s="166"/>
      <c r="HDG4" s="166"/>
      <c r="HDH4" s="166"/>
      <c r="HDI4" s="166"/>
      <c r="HDJ4" s="166"/>
      <c r="HDK4" s="166"/>
      <c r="HDL4" s="166"/>
      <c r="HDM4" s="166"/>
      <c r="HDN4" s="166"/>
      <c r="HDO4" s="166"/>
      <c r="HDP4" s="166"/>
      <c r="HDQ4" s="166"/>
      <c r="HDR4" s="166"/>
      <c r="HDS4" s="166"/>
      <c r="HDT4" s="166"/>
      <c r="HDU4" s="166"/>
      <c r="HDV4" s="166"/>
      <c r="HDW4" s="166"/>
      <c r="HDX4" s="166"/>
      <c r="HDY4" s="166"/>
      <c r="HDZ4" s="166"/>
      <c r="HEA4" s="166"/>
      <c r="HEB4" s="166"/>
      <c r="HEC4" s="166"/>
      <c r="HED4" s="166"/>
      <c r="HEE4" s="166"/>
      <c r="HEF4" s="166"/>
      <c r="HEG4" s="166"/>
      <c r="HEH4" s="166"/>
      <c r="HEI4" s="166"/>
      <c r="HEJ4" s="166"/>
      <c r="HEK4" s="166"/>
      <c r="HEL4" s="166"/>
      <c r="HEM4" s="166"/>
      <c r="HEN4" s="166"/>
      <c r="HEO4" s="166"/>
      <c r="HEP4" s="166"/>
      <c r="HEQ4" s="166"/>
      <c r="HER4" s="166"/>
      <c r="HES4" s="166"/>
      <c r="HET4" s="166"/>
      <c r="HEU4" s="166"/>
      <c r="HEV4" s="166"/>
      <c r="HEW4" s="166"/>
      <c r="HEX4" s="166"/>
      <c r="HEY4" s="166"/>
      <c r="HEZ4" s="166"/>
      <c r="HFA4" s="166"/>
      <c r="HFB4" s="166"/>
      <c r="HFC4" s="166"/>
      <c r="HFD4" s="166"/>
      <c r="HFE4" s="166"/>
      <c r="HFF4" s="166"/>
      <c r="HFG4" s="166"/>
      <c r="HFH4" s="166"/>
      <c r="HFI4" s="166"/>
      <c r="HFJ4" s="166"/>
      <c r="HFK4" s="166"/>
      <c r="HFL4" s="166"/>
      <c r="HFM4" s="166"/>
      <c r="HFN4" s="166"/>
      <c r="HFO4" s="166"/>
      <c r="HFP4" s="166"/>
      <c r="HFQ4" s="166"/>
      <c r="HFR4" s="166"/>
      <c r="HFS4" s="166"/>
      <c r="HFT4" s="166"/>
      <c r="HFU4" s="166"/>
      <c r="HFV4" s="166"/>
      <c r="HFW4" s="166"/>
      <c r="HFX4" s="166"/>
      <c r="HFY4" s="166"/>
      <c r="HFZ4" s="166"/>
      <c r="HGA4" s="166"/>
      <c r="HGB4" s="166"/>
      <c r="HGC4" s="166"/>
      <c r="HGD4" s="166"/>
      <c r="HGE4" s="166"/>
      <c r="HGF4" s="166"/>
      <c r="HGG4" s="166"/>
      <c r="HGH4" s="166"/>
      <c r="HGI4" s="166"/>
      <c r="HGJ4" s="166"/>
      <c r="HGK4" s="166"/>
      <c r="HGL4" s="166"/>
      <c r="HGM4" s="166"/>
      <c r="HGN4" s="166"/>
      <c r="HGO4" s="166"/>
      <c r="HGP4" s="166"/>
      <c r="HGQ4" s="166"/>
      <c r="HGR4" s="166"/>
      <c r="HGS4" s="166"/>
      <c r="HGT4" s="166"/>
      <c r="HGU4" s="166"/>
      <c r="HGV4" s="166"/>
      <c r="HGW4" s="166"/>
      <c r="HGX4" s="166"/>
      <c r="HGY4" s="166"/>
      <c r="HGZ4" s="166"/>
      <c r="HHA4" s="166"/>
      <c r="HHB4" s="166"/>
      <c r="HHC4" s="166"/>
      <c r="HHD4" s="166"/>
      <c r="HHE4" s="166"/>
      <c r="HHF4" s="166"/>
      <c r="HHG4" s="166"/>
      <c r="HHH4" s="166"/>
      <c r="HHI4" s="166"/>
      <c r="HHJ4" s="166"/>
      <c r="HHK4" s="166"/>
      <c r="HHL4" s="166"/>
      <c r="HHM4" s="166"/>
      <c r="HHN4" s="166"/>
      <c r="HHO4" s="166"/>
      <c r="HHP4" s="166"/>
      <c r="HHQ4" s="166"/>
      <c r="HHR4" s="166"/>
      <c r="HHS4" s="166"/>
      <c r="HHT4" s="166"/>
      <c r="HHU4" s="166"/>
      <c r="HHV4" s="166"/>
      <c r="HHW4" s="166"/>
      <c r="HHX4" s="166"/>
      <c r="HHY4" s="166"/>
      <c r="HHZ4" s="166"/>
      <c r="HIA4" s="166"/>
      <c r="HIB4" s="166"/>
      <c r="HIC4" s="166"/>
      <c r="HID4" s="166"/>
      <c r="HIE4" s="166"/>
      <c r="HIF4" s="166"/>
      <c r="HIG4" s="166"/>
      <c r="HIH4" s="166"/>
      <c r="HII4" s="166"/>
      <c r="HIJ4" s="166"/>
      <c r="HIK4" s="166"/>
      <c r="HIL4" s="166"/>
      <c r="HIM4" s="166"/>
      <c r="HIN4" s="166"/>
      <c r="HIO4" s="166"/>
      <c r="HIP4" s="166"/>
      <c r="HIQ4" s="166"/>
      <c r="HIR4" s="166"/>
      <c r="HIS4" s="166"/>
      <c r="HIT4" s="166"/>
      <c r="HIU4" s="166"/>
      <c r="HIV4" s="166"/>
      <c r="HIW4" s="166"/>
      <c r="HIX4" s="166"/>
      <c r="HIY4" s="166"/>
      <c r="HIZ4" s="166"/>
      <c r="HJA4" s="166"/>
      <c r="HJB4" s="166"/>
      <c r="HJC4" s="166"/>
      <c r="HJD4" s="166"/>
      <c r="HJE4" s="166"/>
      <c r="HJF4" s="166"/>
      <c r="HJG4" s="166"/>
      <c r="HJH4" s="166"/>
      <c r="HJI4" s="166"/>
      <c r="HJJ4" s="166"/>
      <c r="HJK4" s="166"/>
      <c r="HJL4" s="166"/>
      <c r="HJM4" s="166"/>
      <c r="HJN4" s="166"/>
      <c r="HJO4" s="166"/>
      <c r="HJP4" s="166"/>
      <c r="HJQ4" s="166"/>
      <c r="HJR4" s="166"/>
      <c r="HJS4" s="166"/>
      <c r="HJT4" s="166"/>
      <c r="HJU4" s="166"/>
      <c r="HJV4" s="166"/>
      <c r="HJW4" s="166"/>
      <c r="HJX4" s="166"/>
      <c r="HJY4" s="166"/>
      <c r="HJZ4" s="166"/>
      <c r="HKA4" s="166"/>
      <c r="HKB4" s="166"/>
      <c r="HKC4" s="166"/>
      <c r="HKD4" s="166"/>
      <c r="HKE4" s="166"/>
      <c r="HKF4" s="166"/>
      <c r="HKG4" s="166"/>
      <c r="HKH4" s="166"/>
      <c r="HKI4" s="166"/>
      <c r="HKJ4" s="166"/>
      <c r="HKK4" s="166"/>
      <c r="HKL4" s="166"/>
      <c r="HKM4" s="166"/>
      <c r="HKN4" s="166"/>
      <c r="HKO4" s="166"/>
      <c r="HKP4" s="166"/>
      <c r="HKQ4" s="166"/>
      <c r="HKR4" s="166"/>
      <c r="HKS4" s="166"/>
      <c r="HKT4" s="166"/>
      <c r="HKU4" s="166"/>
      <c r="HKV4" s="166"/>
      <c r="HKW4" s="166"/>
      <c r="HKX4" s="166"/>
      <c r="HKY4" s="166"/>
      <c r="HKZ4" s="166"/>
      <c r="HLA4" s="166"/>
      <c r="HLB4" s="166"/>
      <c r="HLC4" s="166"/>
      <c r="HLD4" s="166"/>
      <c r="HLE4" s="166"/>
      <c r="HLF4" s="166"/>
      <c r="HLG4" s="166"/>
      <c r="HLH4" s="166"/>
      <c r="HLI4" s="166"/>
      <c r="HLJ4" s="166"/>
      <c r="HLK4" s="166"/>
      <c r="HLL4" s="166"/>
      <c r="HLM4" s="166"/>
      <c r="HLN4" s="166"/>
      <c r="HLO4" s="166"/>
      <c r="HLP4" s="166"/>
      <c r="HLQ4" s="166"/>
      <c r="HLR4" s="166"/>
      <c r="HLS4" s="166"/>
      <c r="HLT4" s="166"/>
      <c r="HLU4" s="166"/>
      <c r="HLV4" s="166"/>
      <c r="HLW4" s="166"/>
      <c r="HLX4" s="166"/>
      <c r="HLY4" s="166"/>
      <c r="HLZ4" s="166"/>
      <c r="HMA4" s="166"/>
      <c r="HMB4" s="166"/>
      <c r="HMC4" s="166"/>
      <c r="HMD4" s="166"/>
      <c r="HME4" s="166"/>
      <c r="HMF4" s="166"/>
      <c r="HMG4" s="166"/>
      <c r="HMH4" s="166"/>
      <c r="HMI4" s="166"/>
      <c r="HMJ4" s="166"/>
      <c r="HMK4" s="166"/>
      <c r="HML4" s="166"/>
      <c r="HMM4" s="166"/>
      <c r="HMN4" s="166"/>
      <c r="HMO4" s="166"/>
      <c r="HMP4" s="166"/>
      <c r="HMQ4" s="166"/>
      <c r="HMR4" s="166"/>
      <c r="HMS4" s="166"/>
      <c r="HMT4" s="166"/>
      <c r="HMU4" s="166"/>
      <c r="HMV4" s="166"/>
      <c r="HMW4" s="166"/>
      <c r="HMX4" s="166"/>
      <c r="HMY4" s="166"/>
      <c r="HMZ4" s="166"/>
      <c r="HNA4" s="166"/>
      <c r="HNB4" s="166"/>
      <c r="HNC4" s="166"/>
      <c r="HND4" s="166"/>
      <c r="HNE4" s="166"/>
      <c r="HNF4" s="166"/>
      <c r="HNG4" s="166"/>
      <c r="HNH4" s="166"/>
      <c r="HNI4" s="166"/>
      <c r="HNJ4" s="166"/>
      <c r="HNK4" s="166"/>
      <c r="HNL4" s="166"/>
      <c r="HNM4" s="166"/>
      <c r="HNN4" s="166"/>
      <c r="HNO4" s="166"/>
      <c r="HNP4" s="166"/>
      <c r="HNQ4" s="166"/>
      <c r="HNR4" s="166"/>
      <c r="HNS4" s="166"/>
      <c r="HNT4" s="166"/>
      <c r="HNU4" s="166"/>
      <c r="HNV4" s="166"/>
      <c r="HNW4" s="166"/>
      <c r="HNX4" s="166"/>
      <c r="HNY4" s="166"/>
      <c r="HNZ4" s="166"/>
      <c r="HOA4" s="166"/>
      <c r="HOB4" s="166"/>
      <c r="HOC4" s="166"/>
      <c r="HOD4" s="166"/>
      <c r="HOE4" s="166"/>
      <c r="HOF4" s="166"/>
      <c r="HOG4" s="166"/>
      <c r="HOH4" s="166"/>
      <c r="HOI4" s="166"/>
      <c r="HOJ4" s="166"/>
      <c r="HOK4" s="166"/>
      <c r="HOL4" s="166"/>
      <c r="HOM4" s="166"/>
      <c r="HON4" s="166"/>
      <c r="HOO4" s="166"/>
      <c r="HOP4" s="166"/>
      <c r="HOQ4" s="166"/>
      <c r="HOR4" s="166"/>
      <c r="HOS4" s="166"/>
      <c r="HOT4" s="166"/>
      <c r="HOU4" s="166"/>
      <c r="HOV4" s="166"/>
      <c r="HOW4" s="166"/>
      <c r="HOX4" s="166"/>
      <c r="HOY4" s="166"/>
      <c r="HOZ4" s="166"/>
      <c r="HPA4" s="166"/>
      <c r="HPB4" s="166"/>
      <c r="HPC4" s="166"/>
      <c r="HPD4" s="166"/>
      <c r="HPE4" s="166"/>
      <c r="HPF4" s="166"/>
      <c r="HPG4" s="166"/>
      <c r="HPH4" s="166"/>
      <c r="HPI4" s="166"/>
      <c r="HPJ4" s="166"/>
      <c r="HPK4" s="166"/>
      <c r="HPL4" s="166"/>
      <c r="HPM4" s="166"/>
      <c r="HPN4" s="166"/>
      <c r="HPO4" s="166"/>
      <c r="HPP4" s="166"/>
      <c r="HPQ4" s="166"/>
      <c r="HPR4" s="166"/>
      <c r="HPS4" s="166"/>
      <c r="HPT4" s="166"/>
      <c r="HPU4" s="166"/>
      <c r="HPV4" s="166"/>
      <c r="HPW4" s="166"/>
      <c r="HPX4" s="166"/>
      <c r="HPY4" s="166"/>
      <c r="HPZ4" s="166"/>
      <c r="HQA4" s="166"/>
      <c r="HQB4" s="166"/>
      <c r="HQC4" s="166"/>
      <c r="HQD4" s="166"/>
      <c r="HQE4" s="166"/>
      <c r="HQF4" s="166"/>
      <c r="HQG4" s="166"/>
      <c r="HQH4" s="166"/>
      <c r="HQI4" s="166"/>
      <c r="HQJ4" s="166"/>
      <c r="HQK4" s="166"/>
      <c r="HQL4" s="166"/>
      <c r="HQM4" s="166"/>
      <c r="HQN4" s="166"/>
      <c r="HQO4" s="166"/>
      <c r="HQP4" s="166"/>
      <c r="HQQ4" s="166"/>
      <c r="HQR4" s="166"/>
      <c r="HQS4" s="166"/>
      <c r="HQT4" s="166"/>
      <c r="HQU4" s="166"/>
      <c r="HQV4" s="166"/>
      <c r="HQW4" s="166"/>
      <c r="HQX4" s="166"/>
      <c r="HQY4" s="166"/>
      <c r="HQZ4" s="166"/>
      <c r="HRA4" s="166"/>
      <c r="HRB4" s="166"/>
      <c r="HRC4" s="166"/>
      <c r="HRD4" s="166"/>
      <c r="HRE4" s="166"/>
      <c r="HRF4" s="166"/>
      <c r="HRG4" s="166"/>
      <c r="HRH4" s="166"/>
      <c r="HRI4" s="166"/>
      <c r="HRJ4" s="166"/>
      <c r="HRK4" s="166"/>
      <c r="HRL4" s="166"/>
      <c r="HRM4" s="166"/>
      <c r="HRN4" s="166"/>
      <c r="HRO4" s="166"/>
      <c r="HRP4" s="166"/>
      <c r="HRQ4" s="166"/>
      <c r="HRR4" s="166"/>
      <c r="HRS4" s="166"/>
      <c r="HRT4" s="166"/>
      <c r="HRU4" s="166"/>
      <c r="HRV4" s="166"/>
      <c r="HRW4" s="166"/>
      <c r="HRX4" s="166"/>
      <c r="HRY4" s="166"/>
      <c r="HRZ4" s="166"/>
      <c r="HSA4" s="166"/>
      <c r="HSB4" s="166"/>
      <c r="HSC4" s="166"/>
      <c r="HSD4" s="166"/>
      <c r="HSE4" s="166"/>
      <c r="HSF4" s="166"/>
      <c r="HSG4" s="166"/>
      <c r="HSH4" s="166"/>
      <c r="HSI4" s="166"/>
      <c r="HSJ4" s="166"/>
      <c r="HSK4" s="166"/>
      <c r="HSL4" s="166"/>
      <c r="HSM4" s="166"/>
      <c r="HSN4" s="166"/>
      <c r="HSO4" s="166"/>
      <c r="HSP4" s="166"/>
      <c r="HSQ4" s="166"/>
      <c r="HSR4" s="166"/>
      <c r="HSS4" s="166"/>
      <c r="HST4" s="166"/>
      <c r="HSU4" s="166"/>
      <c r="HSV4" s="166"/>
      <c r="HSW4" s="166"/>
      <c r="HSX4" s="166"/>
      <c r="HSY4" s="166"/>
      <c r="HSZ4" s="166"/>
      <c r="HTA4" s="166"/>
      <c r="HTB4" s="166"/>
      <c r="HTC4" s="166"/>
      <c r="HTD4" s="166"/>
      <c r="HTE4" s="166"/>
      <c r="HTF4" s="166"/>
      <c r="HTG4" s="166"/>
      <c r="HTH4" s="166"/>
      <c r="HTI4" s="166"/>
      <c r="HTJ4" s="166"/>
      <c r="HTK4" s="166"/>
      <c r="HTL4" s="166"/>
      <c r="HTM4" s="166"/>
      <c r="HTN4" s="166"/>
      <c r="HTO4" s="166"/>
      <c r="HTP4" s="166"/>
      <c r="HTQ4" s="166"/>
      <c r="HTR4" s="166"/>
      <c r="HTS4" s="166"/>
      <c r="HTT4" s="166"/>
      <c r="HTU4" s="166"/>
      <c r="HTV4" s="166"/>
      <c r="HTW4" s="166"/>
      <c r="HTX4" s="166"/>
      <c r="HTY4" s="166"/>
      <c r="HTZ4" s="166"/>
      <c r="HUA4" s="166"/>
      <c r="HUB4" s="166"/>
      <c r="HUC4" s="166"/>
      <c r="HUD4" s="166"/>
      <c r="HUE4" s="166"/>
      <c r="HUF4" s="166"/>
      <c r="HUG4" s="166"/>
      <c r="HUH4" s="166"/>
      <c r="HUI4" s="166"/>
      <c r="HUJ4" s="166"/>
      <c r="HUK4" s="166"/>
      <c r="HUL4" s="166"/>
      <c r="HUM4" s="166"/>
      <c r="HUN4" s="166"/>
      <c r="HUO4" s="166"/>
      <c r="HUP4" s="166"/>
      <c r="HUQ4" s="166"/>
      <c r="HUR4" s="166"/>
      <c r="HUS4" s="166"/>
      <c r="HUT4" s="166"/>
      <c r="HUU4" s="166"/>
      <c r="HUV4" s="166"/>
      <c r="HUW4" s="166"/>
      <c r="HUX4" s="166"/>
      <c r="HUY4" s="166"/>
      <c r="HUZ4" s="166"/>
      <c r="HVA4" s="166"/>
      <c r="HVB4" s="166"/>
      <c r="HVC4" s="166"/>
      <c r="HVD4" s="166"/>
      <c r="HVE4" s="166"/>
      <c r="HVF4" s="166"/>
      <c r="HVG4" s="166"/>
      <c r="HVH4" s="166"/>
      <c r="HVI4" s="166"/>
      <c r="HVJ4" s="166"/>
      <c r="HVK4" s="166"/>
      <c r="HVL4" s="166"/>
      <c r="HVM4" s="166"/>
      <c r="HVN4" s="166"/>
      <c r="HVO4" s="166"/>
      <c r="HVP4" s="166"/>
      <c r="HVQ4" s="166"/>
      <c r="HVR4" s="166"/>
      <c r="HVS4" s="166"/>
      <c r="HVT4" s="166"/>
      <c r="HVU4" s="166"/>
      <c r="HVV4" s="166"/>
      <c r="HVW4" s="166"/>
      <c r="HVX4" s="166"/>
      <c r="HVY4" s="166"/>
      <c r="HVZ4" s="166"/>
      <c r="HWA4" s="166"/>
      <c r="HWB4" s="166"/>
      <c r="HWC4" s="166"/>
      <c r="HWD4" s="166"/>
      <c r="HWE4" s="166"/>
      <c r="HWF4" s="166"/>
      <c r="HWG4" s="166"/>
      <c r="HWH4" s="166"/>
      <c r="HWI4" s="166"/>
      <c r="HWJ4" s="166"/>
      <c r="HWK4" s="166"/>
      <c r="HWL4" s="166"/>
      <c r="HWM4" s="166"/>
      <c r="HWN4" s="166"/>
      <c r="HWO4" s="166"/>
      <c r="HWP4" s="166"/>
      <c r="HWQ4" s="166"/>
      <c r="HWR4" s="166"/>
      <c r="HWS4" s="166"/>
      <c r="HWT4" s="166"/>
      <c r="HWU4" s="166"/>
      <c r="HWV4" s="166"/>
      <c r="HWW4" s="166"/>
      <c r="HWX4" s="166"/>
      <c r="HWY4" s="166"/>
      <c r="HWZ4" s="166"/>
      <c r="HXA4" s="166"/>
      <c r="HXB4" s="166"/>
      <c r="HXC4" s="166"/>
      <c r="HXD4" s="166"/>
      <c r="HXE4" s="166"/>
      <c r="HXF4" s="166"/>
      <c r="HXG4" s="166"/>
      <c r="HXH4" s="166"/>
      <c r="HXI4" s="166"/>
      <c r="HXJ4" s="166"/>
      <c r="HXK4" s="166"/>
      <c r="HXL4" s="166"/>
      <c r="HXM4" s="166"/>
      <c r="HXN4" s="166"/>
      <c r="HXO4" s="166"/>
      <c r="HXP4" s="166"/>
      <c r="HXQ4" s="166"/>
      <c r="HXR4" s="166"/>
      <c r="HXS4" s="166"/>
      <c r="HXT4" s="166"/>
      <c r="HXU4" s="166"/>
      <c r="HXV4" s="166"/>
      <c r="HXW4" s="166"/>
      <c r="HXX4" s="166"/>
      <c r="HXY4" s="166"/>
      <c r="HXZ4" s="166"/>
      <c r="HYA4" s="166"/>
      <c r="HYB4" s="166"/>
      <c r="HYC4" s="166"/>
      <c r="HYD4" s="166"/>
      <c r="HYE4" s="166"/>
      <c r="HYF4" s="166"/>
      <c r="HYG4" s="166"/>
      <c r="HYH4" s="166"/>
      <c r="HYI4" s="166"/>
      <c r="HYJ4" s="166"/>
      <c r="HYK4" s="166"/>
      <c r="HYL4" s="166"/>
      <c r="HYM4" s="166"/>
      <c r="HYN4" s="166"/>
      <c r="HYO4" s="166"/>
      <c r="HYP4" s="166"/>
      <c r="HYQ4" s="166"/>
      <c r="HYR4" s="166"/>
      <c r="HYS4" s="166"/>
      <c r="HYT4" s="166"/>
      <c r="HYU4" s="166"/>
      <c r="HYV4" s="166"/>
      <c r="HYW4" s="166"/>
      <c r="HYX4" s="166"/>
      <c r="HYY4" s="166"/>
      <c r="HYZ4" s="166"/>
      <c r="HZA4" s="166"/>
      <c r="HZB4" s="166"/>
      <c r="HZC4" s="166"/>
      <c r="HZD4" s="166"/>
      <c r="HZE4" s="166"/>
      <c r="HZF4" s="166"/>
      <c r="HZG4" s="166"/>
      <c r="HZH4" s="166"/>
      <c r="HZI4" s="166"/>
      <c r="HZJ4" s="166"/>
      <c r="HZK4" s="166"/>
      <c r="HZL4" s="166"/>
      <c r="HZM4" s="166"/>
      <c r="HZN4" s="166"/>
      <c r="HZO4" s="166"/>
      <c r="HZP4" s="166"/>
      <c r="HZQ4" s="166"/>
      <c r="HZR4" s="166"/>
      <c r="HZS4" s="166"/>
      <c r="HZT4" s="166"/>
      <c r="HZU4" s="166"/>
      <c r="HZV4" s="166"/>
      <c r="HZW4" s="166"/>
      <c r="HZX4" s="166"/>
      <c r="HZY4" s="166"/>
      <c r="HZZ4" s="166"/>
      <c r="IAA4" s="166"/>
      <c r="IAB4" s="166"/>
      <c r="IAC4" s="166"/>
      <c r="IAD4" s="166"/>
      <c r="IAE4" s="166"/>
      <c r="IAF4" s="166"/>
      <c r="IAG4" s="166"/>
      <c r="IAH4" s="166"/>
      <c r="IAI4" s="166"/>
      <c r="IAJ4" s="166"/>
      <c r="IAK4" s="166"/>
      <c r="IAL4" s="166"/>
      <c r="IAM4" s="166"/>
      <c r="IAN4" s="166"/>
      <c r="IAO4" s="166"/>
      <c r="IAP4" s="166"/>
      <c r="IAQ4" s="166"/>
      <c r="IAR4" s="166"/>
      <c r="IAS4" s="166"/>
      <c r="IAT4" s="166"/>
      <c r="IAU4" s="166"/>
      <c r="IAV4" s="166"/>
      <c r="IAW4" s="166"/>
      <c r="IAX4" s="166"/>
      <c r="IAY4" s="166"/>
      <c r="IAZ4" s="166"/>
      <c r="IBA4" s="166"/>
      <c r="IBB4" s="166"/>
      <c r="IBC4" s="166"/>
      <c r="IBD4" s="166"/>
      <c r="IBE4" s="166"/>
      <c r="IBF4" s="166"/>
      <c r="IBG4" s="166"/>
      <c r="IBH4" s="166"/>
      <c r="IBI4" s="166"/>
      <c r="IBJ4" s="166"/>
      <c r="IBK4" s="166"/>
      <c r="IBL4" s="166"/>
      <c r="IBM4" s="166"/>
      <c r="IBN4" s="166"/>
      <c r="IBO4" s="166"/>
      <c r="IBP4" s="166"/>
      <c r="IBQ4" s="166"/>
      <c r="IBR4" s="166"/>
      <c r="IBS4" s="166"/>
      <c r="IBT4" s="166"/>
      <c r="IBU4" s="166"/>
      <c r="IBV4" s="166"/>
      <c r="IBW4" s="166"/>
      <c r="IBX4" s="166"/>
      <c r="IBY4" s="166"/>
      <c r="IBZ4" s="166"/>
      <c r="ICA4" s="166"/>
      <c r="ICB4" s="166"/>
      <c r="ICC4" s="166"/>
      <c r="ICD4" s="166"/>
      <c r="ICE4" s="166"/>
      <c r="ICF4" s="166"/>
      <c r="ICG4" s="166"/>
      <c r="ICH4" s="166"/>
      <c r="ICI4" s="166"/>
      <c r="ICJ4" s="166"/>
      <c r="ICK4" s="166"/>
      <c r="ICL4" s="166"/>
      <c r="ICM4" s="166"/>
      <c r="ICN4" s="166"/>
      <c r="ICO4" s="166"/>
      <c r="ICP4" s="166"/>
      <c r="ICQ4" s="166"/>
      <c r="ICR4" s="166"/>
      <c r="ICS4" s="166"/>
      <c r="ICT4" s="166"/>
      <c r="ICU4" s="166"/>
      <c r="ICV4" s="166"/>
      <c r="ICW4" s="166"/>
      <c r="ICX4" s="166"/>
      <c r="ICY4" s="166"/>
      <c r="ICZ4" s="166"/>
      <c r="IDA4" s="166"/>
      <c r="IDB4" s="166"/>
      <c r="IDC4" s="166"/>
      <c r="IDD4" s="166"/>
      <c r="IDE4" s="166"/>
      <c r="IDF4" s="166"/>
      <c r="IDG4" s="166"/>
      <c r="IDH4" s="166"/>
      <c r="IDI4" s="166"/>
      <c r="IDJ4" s="166"/>
      <c r="IDK4" s="166"/>
      <c r="IDL4" s="166"/>
      <c r="IDM4" s="166"/>
      <c r="IDN4" s="166"/>
      <c r="IDO4" s="166"/>
      <c r="IDP4" s="166"/>
      <c r="IDQ4" s="166"/>
      <c r="IDR4" s="166"/>
      <c r="IDS4" s="166"/>
      <c r="IDT4" s="166"/>
      <c r="IDU4" s="166"/>
      <c r="IDV4" s="166"/>
      <c r="IDW4" s="166"/>
      <c r="IDX4" s="166"/>
      <c r="IDY4" s="166"/>
      <c r="IDZ4" s="166"/>
      <c r="IEA4" s="166"/>
      <c r="IEB4" s="166"/>
      <c r="IEC4" s="166"/>
      <c r="IED4" s="166"/>
      <c r="IEE4" s="166"/>
      <c r="IEF4" s="166"/>
      <c r="IEG4" s="166"/>
      <c r="IEH4" s="166"/>
      <c r="IEI4" s="166"/>
      <c r="IEJ4" s="166"/>
      <c r="IEK4" s="166"/>
      <c r="IEL4" s="166"/>
      <c r="IEM4" s="166"/>
      <c r="IEN4" s="166"/>
      <c r="IEO4" s="166"/>
      <c r="IEP4" s="166"/>
      <c r="IEQ4" s="166"/>
      <c r="IER4" s="166"/>
      <c r="IES4" s="166"/>
      <c r="IET4" s="166"/>
      <c r="IEU4" s="166"/>
      <c r="IEV4" s="166"/>
      <c r="IEW4" s="166"/>
      <c r="IEX4" s="166"/>
      <c r="IEY4" s="166"/>
      <c r="IEZ4" s="166"/>
      <c r="IFA4" s="166"/>
      <c r="IFB4" s="166"/>
      <c r="IFC4" s="166"/>
      <c r="IFD4" s="166"/>
      <c r="IFE4" s="166"/>
      <c r="IFF4" s="166"/>
      <c r="IFG4" s="166"/>
      <c r="IFH4" s="166"/>
      <c r="IFI4" s="166"/>
      <c r="IFJ4" s="166"/>
      <c r="IFK4" s="166"/>
      <c r="IFL4" s="166"/>
      <c r="IFM4" s="166"/>
      <c r="IFN4" s="166"/>
      <c r="IFO4" s="166"/>
      <c r="IFP4" s="166"/>
      <c r="IFQ4" s="166"/>
      <c r="IFR4" s="166"/>
      <c r="IFS4" s="166"/>
      <c r="IFT4" s="166"/>
      <c r="IFU4" s="166"/>
      <c r="IFV4" s="166"/>
      <c r="IFW4" s="166"/>
      <c r="IFX4" s="166"/>
      <c r="IFY4" s="166"/>
      <c r="IFZ4" s="166"/>
      <c r="IGA4" s="166"/>
      <c r="IGB4" s="166"/>
      <c r="IGC4" s="166"/>
      <c r="IGD4" s="166"/>
      <c r="IGE4" s="166"/>
      <c r="IGF4" s="166"/>
      <c r="IGG4" s="166"/>
      <c r="IGH4" s="166"/>
      <c r="IGI4" s="166"/>
      <c r="IGJ4" s="166"/>
      <c r="IGK4" s="166"/>
      <c r="IGL4" s="166"/>
      <c r="IGM4" s="166"/>
      <c r="IGN4" s="166"/>
      <c r="IGO4" s="166"/>
      <c r="IGP4" s="166"/>
      <c r="IGQ4" s="166"/>
      <c r="IGR4" s="166"/>
      <c r="IGS4" s="166"/>
      <c r="IGT4" s="166"/>
      <c r="IGU4" s="166"/>
      <c r="IGV4" s="166"/>
      <c r="IGW4" s="166"/>
      <c r="IGX4" s="166"/>
      <c r="IGY4" s="166"/>
      <c r="IGZ4" s="166"/>
      <c r="IHA4" s="166"/>
      <c r="IHB4" s="166"/>
      <c r="IHC4" s="166"/>
      <c r="IHD4" s="166"/>
      <c r="IHE4" s="166"/>
      <c r="IHF4" s="166"/>
      <c r="IHG4" s="166"/>
      <c r="IHH4" s="166"/>
      <c r="IHI4" s="166"/>
      <c r="IHJ4" s="166"/>
      <c r="IHK4" s="166"/>
      <c r="IHL4" s="166"/>
      <c r="IHM4" s="166"/>
      <c r="IHN4" s="166"/>
      <c r="IHO4" s="166"/>
      <c r="IHP4" s="166"/>
      <c r="IHQ4" s="166"/>
      <c r="IHR4" s="166"/>
      <c r="IHS4" s="166"/>
      <c r="IHT4" s="166"/>
      <c r="IHU4" s="166"/>
      <c r="IHV4" s="166"/>
      <c r="IHW4" s="166"/>
      <c r="IHX4" s="166"/>
      <c r="IHY4" s="166"/>
      <c r="IHZ4" s="166"/>
      <c r="IIA4" s="166"/>
      <c r="IIB4" s="166"/>
      <c r="IIC4" s="166"/>
      <c r="IID4" s="166"/>
      <c r="IIE4" s="166"/>
      <c r="IIF4" s="166"/>
      <c r="IIG4" s="166"/>
      <c r="IIH4" s="166"/>
      <c r="III4" s="166"/>
      <c r="IIJ4" s="166"/>
      <c r="IIK4" s="166"/>
      <c r="IIL4" s="166"/>
      <c r="IIM4" s="166"/>
      <c r="IIN4" s="166"/>
      <c r="IIO4" s="166"/>
      <c r="IIP4" s="166"/>
      <c r="IIQ4" s="166"/>
      <c r="IIR4" s="166"/>
      <c r="IIS4" s="166"/>
      <c r="IIT4" s="166"/>
      <c r="IIU4" s="166"/>
      <c r="IIV4" s="166"/>
      <c r="IIW4" s="166"/>
      <c r="IIX4" s="166"/>
      <c r="IIY4" s="166"/>
      <c r="IIZ4" s="166"/>
      <c r="IJA4" s="166"/>
      <c r="IJB4" s="166"/>
      <c r="IJC4" s="166"/>
      <c r="IJD4" s="166"/>
      <c r="IJE4" s="166"/>
      <c r="IJF4" s="166"/>
      <c r="IJG4" s="166"/>
      <c r="IJH4" s="166"/>
      <c r="IJI4" s="166"/>
      <c r="IJJ4" s="166"/>
      <c r="IJK4" s="166"/>
      <c r="IJL4" s="166"/>
      <c r="IJM4" s="166"/>
      <c r="IJN4" s="166"/>
      <c r="IJO4" s="166"/>
      <c r="IJP4" s="166"/>
      <c r="IJQ4" s="166"/>
      <c r="IJR4" s="166"/>
      <c r="IJS4" s="166"/>
      <c r="IJT4" s="166"/>
      <c r="IJU4" s="166"/>
      <c r="IJV4" s="166"/>
      <c r="IJW4" s="166"/>
      <c r="IJX4" s="166"/>
      <c r="IJY4" s="166"/>
      <c r="IJZ4" s="166"/>
      <c r="IKA4" s="166"/>
      <c r="IKB4" s="166"/>
      <c r="IKC4" s="166"/>
      <c r="IKD4" s="166"/>
      <c r="IKE4" s="166"/>
      <c r="IKF4" s="166"/>
      <c r="IKG4" s="166"/>
      <c r="IKH4" s="166"/>
      <c r="IKI4" s="166"/>
      <c r="IKJ4" s="166"/>
      <c r="IKK4" s="166"/>
      <c r="IKL4" s="166"/>
      <c r="IKM4" s="166"/>
      <c r="IKN4" s="166"/>
      <c r="IKO4" s="166"/>
      <c r="IKP4" s="166"/>
      <c r="IKQ4" s="166"/>
      <c r="IKR4" s="166"/>
      <c r="IKS4" s="166"/>
      <c r="IKT4" s="166"/>
      <c r="IKU4" s="166"/>
      <c r="IKV4" s="166"/>
      <c r="IKW4" s="166"/>
      <c r="IKX4" s="166"/>
      <c r="IKY4" s="166"/>
      <c r="IKZ4" s="166"/>
      <c r="ILA4" s="166"/>
      <c r="ILB4" s="166"/>
      <c r="ILC4" s="166"/>
      <c r="ILD4" s="166"/>
      <c r="ILE4" s="166"/>
      <c r="ILF4" s="166"/>
      <c r="ILG4" s="166"/>
      <c r="ILH4" s="166"/>
      <c r="ILI4" s="166"/>
      <c r="ILJ4" s="166"/>
      <c r="ILK4" s="166"/>
      <c r="ILL4" s="166"/>
      <c r="ILM4" s="166"/>
      <c r="ILN4" s="166"/>
      <c r="ILO4" s="166"/>
      <c r="ILP4" s="166"/>
      <c r="ILQ4" s="166"/>
      <c r="ILR4" s="166"/>
      <c r="ILS4" s="166"/>
      <c r="ILT4" s="166"/>
      <c r="ILU4" s="166"/>
      <c r="ILV4" s="166"/>
      <c r="ILW4" s="166"/>
      <c r="ILX4" s="166"/>
      <c r="ILY4" s="166"/>
      <c r="ILZ4" s="166"/>
      <c r="IMA4" s="166"/>
      <c r="IMB4" s="166"/>
      <c r="IMC4" s="166"/>
      <c r="IMD4" s="166"/>
      <c r="IME4" s="166"/>
      <c r="IMF4" s="166"/>
      <c r="IMG4" s="166"/>
      <c r="IMH4" s="166"/>
      <c r="IMI4" s="166"/>
      <c r="IMJ4" s="166"/>
      <c r="IMK4" s="166"/>
      <c r="IML4" s="166"/>
      <c r="IMM4" s="166"/>
      <c r="IMN4" s="166"/>
      <c r="IMO4" s="166"/>
      <c r="IMP4" s="166"/>
      <c r="IMQ4" s="166"/>
      <c r="IMR4" s="166"/>
      <c r="IMS4" s="166"/>
      <c r="IMT4" s="166"/>
      <c r="IMU4" s="166"/>
      <c r="IMV4" s="166"/>
      <c r="IMW4" s="166"/>
      <c r="IMX4" s="166"/>
      <c r="IMY4" s="166"/>
      <c r="IMZ4" s="166"/>
      <c r="INA4" s="166"/>
      <c r="INB4" s="166"/>
      <c r="INC4" s="166"/>
      <c r="IND4" s="166"/>
      <c r="INE4" s="166"/>
      <c r="INF4" s="166"/>
      <c r="ING4" s="166"/>
      <c r="INH4" s="166"/>
      <c r="INI4" s="166"/>
      <c r="INJ4" s="166"/>
      <c r="INK4" s="166"/>
      <c r="INL4" s="166"/>
      <c r="INM4" s="166"/>
      <c r="INN4" s="166"/>
      <c r="INO4" s="166"/>
      <c r="INP4" s="166"/>
      <c r="INQ4" s="166"/>
      <c r="INR4" s="166"/>
      <c r="INS4" s="166"/>
      <c r="INT4" s="166"/>
      <c r="INU4" s="166"/>
      <c r="INV4" s="166"/>
      <c r="INW4" s="166"/>
      <c r="INX4" s="166"/>
      <c r="INY4" s="166"/>
      <c r="INZ4" s="166"/>
      <c r="IOA4" s="166"/>
      <c r="IOB4" s="166"/>
      <c r="IOC4" s="166"/>
      <c r="IOD4" s="166"/>
      <c r="IOE4" s="166"/>
      <c r="IOF4" s="166"/>
      <c r="IOG4" s="166"/>
      <c r="IOH4" s="166"/>
      <c r="IOI4" s="166"/>
      <c r="IOJ4" s="166"/>
      <c r="IOK4" s="166"/>
      <c r="IOL4" s="166"/>
      <c r="IOM4" s="166"/>
      <c r="ION4" s="166"/>
      <c r="IOO4" s="166"/>
      <c r="IOP4" s="166"/>
      <c r="IOQ4" s="166"/>
      <c r="IOR4" s="166"/>
      <c r="IOS4" s="166"/>
      <c r="IOT4" s="166"/>
      <c r="IOU4" s="166"/>
      <c r="IOV4" s="166"/>
      <c r="IOW4" s="166"/>
      <c r="IOX4" s="166"/>
      <c r="IOY4" s="166"/>
      <c r="IOZ4" s="166"/>
      <c r="IPA4" s="166"/>
      <c r="IPB4" s="166"/>
      <c r="IPC4" s="166"/>
      <c r="IPD4" s="166"/>
      <c r="IPE4" s="166"/>
      <c r="IPF4" s="166"/>
      <c r="IPG4" s="166"/>
      <c r="IPH4" s="166"/>
      <c r="IPI4" s="166"/>
      <c r="IPJ4" s="166"/>
      <c r="IPK4" s="166"/>
      <c r="IPL4" s="166"/>
      <c r="IPM4" s="166"/>
      <c r="IPN4" s="166"/>
      <c r="IPO4" s="166"/>
      <c r="IPP4" s="166"/>
      <c r="IPQ4" s="166"/>
      <c r="IPR4" s="166"/>
      <c r="IPS4" s="166"/>
      <c r="IPT4" s="166"/>
      <c r="IPU4" s="166"/>
      <c r="IPV4" s="166"/>
      <c r="IPW4" s="166"/>
      <c r="IPX4" s="166"/>
      <c r="IPY4" s="166"/>
      <c r="IPZ4" s="166"/>
      <c r="IQA4" s="166"/>
      <c r="IQB4" s="166"/>
      <c r="IQC4" s="166"/>
      <c r="IQD4" s="166"/>
      <c r="IQE4" s="166"/>
      <c r="IQF4" s="166"/>
      <c r="IQG4" s="166"/>
      <c r="IQH4" s="166"/>
      <c r="IQI4" s="166"/>
      <c r="IQJ4" s="166"/>
      <c r="IQK4" s="166"/>
      <c r="IQL4" s="166"/>
      <c r="IQM4" s="166"/>
      <c r="IQN4" s="166"/>
      <c r="IQO4" s="166"/>
      <c r="IQP4" s="166"/>
      <c r="IQQ4" s="166"/>
      <c r="IQR4" s="166"/>
      <c r="IQS4" s="166"/>
      <c r="IQT4" s="166"/>
      <c r="IQU4" s="166"/>
      <c r="IQV4" s="166"/>
      <c r="IQW4" s="166"/>
      <c r="IQX4" s="166"/>
      <c r="IQY4" s="166"/>
      <c r="IQZ4" s="166"/>
      <c r="IRA4" s="166"/>
      <c r="IRB4" s="166"/>
      <c r="IRC4" s="166"/>
      <c r="IRD4" s="166"/>
      <c r="IRE4" s="166"/>
      <c r="IRF4" s="166"/>
      <c r="IRG4" s="166"/>
      <c r="IRH4" s="166"/>
      <c r="IRI4" s="166"/>
      <c r="IRJ4" s="166"/>
      <c r="IRK4" s="166"/>
      <c r="IRL4" s="166"/>
      <c r="IRM4" s="166"/>
      <c r="IRN4" s="166"/>
      <c r="IRO4" s="166"/>
      <c r="IRP4" s="166"/>
      <c r="IRQ4" s="166"/>
      <c r="IRR4" s="166"/>
      <c r="IRS4" s="166"/>
      <c r="IRT4" s="166"/>
      <c r="IRU4" s="166"/>
      <c r="IRV4" s="166"/>
      <c r="IRW4" s="166"/>
      <c r="IRX4" s="166"/>
      <c r="IRY4" s="166"/>
      <c r="IRZ4" s="166"/>
      <c r="ISA4" s="166"/>
      <c r="ISB4" s="166"/>
      <c r="ISC4" s="166"/>
      <c r="ISD4" s="166"/>
      <c r="ISE4" s="166"/>
      <c r="ISF4" s="166"/>
      <c r="ISG4" s="166"/>
      <c r="ISH4" s="166"/>
      <c r="ISI4" s="166"/>
      <c r="ISJ4" s="166"/>
      <c r="ISK4" s="166"/>
      <c r="ISL4" s="166"/>
      <c r="ISM4" s="166"/>
      <c r="ISN4" s="166"/>
      <c r="ISO4" s="166"/>
      <c r="ISP4" s="166"/>
      <c r="ISQ4" s="166"/>
      <c r="ISR4" s="166"/>
      <c r="ISS4" s="166"/>
      <c r="IST4" s="166"/>
      <c r="ISU4" s="166"/>
      <c r="ISV4" s="166"/>
      <c r="ISW4" s="166"/>
      <c r="ISX4" s="166"/>
      <c r="ISY4" s="166"/>
      <c r="ISZ4" s="166"/>
      <c r="ITA4" s="166"/>
      <c r="ITB4" s="166"/>
      <c r="ITC4" s="166"/>
      <c r="ITD4" s="166"/>
      <c r="ITE4" s="166"/>
      <c r="ITF4" s="166"/>
      <c r="ITG4" s="166"/>
      <c r="ITH4" s="166"/>
      <c r="ITI4" s="166"/>
      <c r="ITJ4" s="166"/>
      <c r="ITK4" s="166"/>
      <c r="ITL4" s="166"/>
      <c r="ITM4" s="166"/>
      <c r="ITN4" s="166"/>
      <c r="ITO4" s="166"/>
      <c r="ITP4" s="166"/>
      <c r="ITQ4" s="166"/>
      <c r="ITR4" s="166"/>
      <c r="ITS4" s="166"/>
      <c r="ITT4" s="166"/>
      <c r="ITU4" s="166"/>
      <c r="ITV4" s="166"/>
      <c r="ITW4" s="166"/>
      <c r="ITX4" s="166"/>
      <c r="ITY4" s="166"/>
      <c r="ITZ4" s="166"/>
      <c r="IUA4" s="166"/>
      <c r="IUB4" s="166"/>
      <c r="IUC4" s="166"/>
      <c r="IUD4" s="166"/>
      <c r="IUE4" s="166"/>
      <c r="IUF4" s="166"/>
      <c r="IUG4" s="166"/>
      <c r="IUH4" s="166"/>
      <c r="IUI4" s="166"/>
      <c r="IUJ4" s="166"/>
      <c r="IUK4" s="166"/>
      <c r="IUL4" s="166"/>
      <c r="IUM4" s="166"/>
      <c r="IUN4" s="166"/>
      <c r="IUO4" s="166"/>
      <c r="IUP4" s="166"/>
      <c r="IUQ4" s="166"/>
      <c r="IUR4" s="166"/>
      <c r="IUS4" s="166"/>
      <c r="IUT4" s="166"/>
      <c r="IUU4" s="166"/>
      <c r="IUV4" s="166"/>
      <c r="IUW4" s="166"/>
      <c r="IUX4" s="166"/>
      <c r="IUY4" s="166"/>
      <c r="IUZ4" s="166"/>
      <c r="IVA4" s="166"/>
      <c r="IVB4" s="166"/>
      <c r="IVC4" s="166"/>
      <c r="IVD4" s="166"/>
      <c r="IVE4" s="166"/>
      <c r="IVF4" s="166"/>
      <c r="IVG4" s="166"/>
      <c r="IVH4" s="166"/>
      <c r="IVI4" s="166"/>
      <c r="IVJ4" s="166"/>
      <c r="IVK4" s="166"/>
      <c r="IVL4" s="166"/>
      <c r="IVM4" s="166"/>
      <c r="IVN4" s="166"/>
      <c r="IVO4" s="166"/>
      <c r="IVP4" s="166"/>
      <c r="IVQ4" s="166"/>
      <c r="IVR4" s="166"/>
      <c r="IVS4" s="166"/>
      <c r="IVT4" s="166"/>
      <c r="IVU4" s="166"/>
      <c r="IVV4" s="166"/>
      <c r="IVW4" s="166"/>
      <c r="IVX4" s="166"/>
      <c r="IVY4" s="166"/>
      <c r="IVZ4" s="166"/>
      <c r="IWA4" s="166"/>
      <c r="IWB4" s="166"/>
      <c r="IWC4" s="166"/>
      <c r="IWD4" s="166"/>
      <c r="IWE4" s="166"/>
      <c r="IWF4" s="166"/>
      <c r="IWG4" s="166"/>
      <c r="IWH4" s="166"/>
      <c r="IWI4" s="166"/>
      <c r="IWJ4" s="166"/>
      <c r="IWK4" s="166"/>
      <c r="IWL4" s="166"/>
      <c r="IWM4" s="166"/>
      <c r="IWN4" s="166"/>
      <c r="IWO4" s="166"/>
      <c r="IWP4" s="166"/>
      <c r="IWQ4" s="166"/>
      <c r="IWR4" s="166"/>
      <c r="IWS4" s="166"/>
      <c r="IWT4" s="166"/>
      <c r="IWU4" s="166"/>
      <c r="IWV4" s="166"/>
      <c r="IWW4" s="166"/>
      <c r="IWX4" s="166"/>
      <c r="IWY4" s="166"/>
      <c r="IWZ4" s="166"/>
      <c r="IXA4" s="166"/>
      <c r="IXB4" s="166"/>
      <c r="IXC4" s="166"/>
      <c r="IXD4" s="166"/>
      <c r="IXE4" s="166"/>
      <c r="IXF4" s="166"/>
      <c r="IXG4" s="166"/>
      <c r="IXH4" s="166"/>
      <c r="IXI4" s="166"/>
      <c r="IXJ4" s="166"/>
      <c r="IXK4" s="166"/>
      <c r="IXL4" s="166"/>
      <c r="IXM4" s="166"/>
      <c r="IXN4" s="166"/>
      <c r="IXO4" s="166"/>
      <c r="IXP4" s="166"/>
      <c r="IXQ4" s="166"/>
      <c r="IXR4" s="166"/>
      <c r="IXS4" s="166"/>
      <c r="IXT4" s="166"/>
      <c r="IXU4" s="166"/>
      <c r="IXV4" s="166"/>
      <c r="IXW4" s="166"/>
      <c r="IXX4" s="166"/>
      <c r="IXY4" s="166"/>
      <c r="IXZ4" s="166"/>
      <c r="IYA4" s="166"/>
      <c r="IYB4" s="166"/>
      <c r="IYC4" s="166"/>
      <c r="IYD4" s="166"/>
      <c r="IYE4" s="166"/>
      <c r="IYF4" s="166"/>
      <c r="IYG4" s="166"/>
      <c r="IYH4" s="166"/>
      <c r="IYI4" s="166"/>
      <c r="IYJ4" s="166"/>
      <c r="IYK4" s="166"/>
      <c r="IYL4" s="166"/>
      <c r="IYM4" s="166"/>
      <c r="IYN4" s="166"/>
      <c r="IYO4" s="166"/>
      <c r="IYP4" s="166"/>
      <c r="IYQ4" s="166"/>
      <c r="IYR4" s="166"/>
      <c r="IYS4" s="166"/>
      <c r="IYT4" s="166"/>
      <c r="IYU4" s="166"/>
      <c r="IYV4" s="166"/>
      <c r="IYW4" s="166"/>
      <c r="IYX4" s="166"/>
      <c r="IYY4" s="166"/>
      <c r="IYZ4" s="166"/>
      <c r="IZA4" s="166"/>
      <c r="IZB4" s="166"/>
      <c r="IZC4" s="166"/>
      <c r="IZD4" s="166"/>
      <c r="IZE4" s="166"/>
      <c r="IZF4" s="166"/>
      <c r="IZG4" s="166"/>
      <c r="IZH4" s="166"/>
      <c r="IZI4" s="166"/>
      <c r="IZJ4" s="166"/>
      <c r="IZK4" s="166"/>
      <c r="IZL4" s="166"/>
      <c r="IZM4" s="166"/>
      <c r="IZN4" s="166"/>
      <c r="IZO4" s="166"/>
      <c r="IZP4" s="166"/>
      <c r="IZQ4" s="166"/>
      <c r="IZR4" s="166"/>
      <c r="IZS4" s="166"/>
      <c r="IZT4" s="166"/>
      <c r="IZU4" s="166"/>
      <c r="IZV4" s="166"/>
      <c r="IZW4" s="166"/>
      <c r="IZX4" s="166"/>
      <c r="IZY4" s="166"/>
      <c r="IZZ4" s="166"/>
      <c r="JAA4" s="166"/>
      <c r="JAB4" s="166"/>
      <c r="JAC4" s="166"/>
      <c r="JAD4" s="166"/>
      <c r="JAE4" s="166"/>
      <c r="JAF4" s="166"/>
      <c r="JAG4" s="166"/>
      <c r="JAH4" s="166"/>
      <c r="JAI4" s="166"/>
      <c r="JAJ4" s="166"/>
      <c r="JAK4" s="166"/>
      <c r="JAL4" s="166"/>
      <c r="JAM4" s="166"/>
      <c r="JAN4" s="166"/>
      <c r="JAO4" s="166"/>
      <c r="JAP4" s="166"/>
      <c r="JAQ4" s="166"/>
      <c r="JAR4" s="166"/>
      <c r="JAS4" s="166"/>
      <c r="JAT4" s="166"/>
      <c r="JAU4" s="166"/>
      <c r="JAV4" s="166"/>
      <c r="JAW4" s="166"/>
      <c r="JAX4" s="166"/>
      <c r="JAY4" s="166"/>
      <c r="JAZ4" s="166"/>
      <c r="JBA4" s="166"/>
      <c r="JBB4" s="166"/>
      <c r="JBC4" s="166"/>
      <c r="JBD4" s="166"/>
      <c r="JBE4" s="166"/>
      <c r="JBF4" s="166"/>
      <c r="JBG4" s="166"/>
      <c r="JBH4" s="166"/>
      <c r="JBI4" s="166"/>
      <c r="JBJ4" s="166"/>
      <c r="JBK4" s="166"/>
      <c r="JBL4" s="166"/>
      <c r="JBM4" s="166"/>
      <c r="JBN4" s="166"/>
      <c r="JBO4" s="166"/>
      <c r="JBP4" s="166"/>
      <c r="JBQ4" s="166"/>
      <c r="JBR4" s="166"/>
      <c r="JBS4" s="166"/>
      <c r="JBT4" s="166"/>
      <c r="JBU4" s="166"/>
      <c r="JBV4" s="166"/>
      <c r="JBW4" s="166"/>
      <c r="JBX4" s="166"/>
      <c r="JBY4" s="166"/>
      <c r="JBZ4" s="166"/>
      <c r="JCA4" s="166"/>
      <c r="JCB4" s="166"/>
      <c r="JCC4" s="166"/>
      <c r="JCD4" s="166"/>
      <c r="JCE4" s="166"/>
      <c r="JCF4" s="166"/>
      <c r="JCG4" s="166"/>
      <c r="JCH4" s="166"/>
      <c r="JCI4" s="166"/>
      <c r="JCJ4" s="166"/>
      <c r="JCK4" s="166"/>
      <c r="JCL4" s="166"/>
      <c r="JCM4" s="166"/>
      <c r="JCN4" s="166"/>
      <c r="JCO4" s="166"/>
      <c r="JCP4" s="166"/>
      <c r="JCQ4" s="166"/>
      <c r="JCR4" s="166"/>
      <c r="JCS4" s="166"/>
      <c r="JCT4" s="166"/>
      <c r="JCU4" s="166"/>
      <c r="JCV4" s="166"/>
      <c r="JCW4" s="166"/>
      <c r="JCX4" s="166"/>
      <c r="JCY4" s="166"/>
      <c r="JCZ4" s="166"/>
      <c r="JDA4" s="166"/>
      <c r="JDB4" s="166"/>
      <c r="JDC4" s="166"/>
      <c r="JDD4" s="166"/>
      <c r="JDE4" s="166"/>
      <c r="JDF4" s="166"/>
      <c r="JDG4" s="166"/>
      <c r="JDH4" s="166"/>
      <c r="JDI4" s="166"/>
      <c r="JDJ4" s="166"/>
      <c r="JDK4" s="166"/>
      <c r="JDL4" s="166"/>
      <c r="JDM4" s="166"/>
      <c r="JDN4" s="166"/>
      <c r="JDO4" s="166"/>
      <c r="JDP4" s="166"/>
      <c r="JDQ4" s="166"/>
      <c r="JDR4" s="166"/>
      <c r="JDS4" s="166"/>
      <c r="JDT4" s="166"/>
      <c r="JDU4" s="166"/>
      <c r="JDV4" s="166"/>
      <c r="JDW4" s="166"/>
      <c r="JDX4" s="166"/>
      <c r="JDY4" s="166"/>
      <c r="JDZ4" s="166"/>
      <c r="JEA4" s="166"/>
      <c r="JEB4" s="166"/>
      <c r="JEC4" s="166"/>
      <c r="JED4" s="166"/>
      <c r="JEE4" s="166"/>
      <c r="JEF4" s="166"/>
      <c r="JEG4" s="166"/>
      <c r="JEH4" s="166"/>
      <c r="JEI4" s="166"/>
      <c r="JEJ4" s="166"/>
      <c r="JEK4" s="166"/>
      <c r="JEL4" s="166"/>
      <c r="JEM4" s="166"/>
      <c r="JEN4" s="166"/>
      <c r="JEO4" s="166"/>
      <c r="JEP4" s="166"/>
      <c r="JEQ4" s="166"/>
      <c r="JER4" s="166"/>
      <c r="JES4" s="166"/>
      <c r="JET4" s="166"/>
      <c r="JEU4" s="166"/>
      <c r="JEV4" s="166"/>
      <c r="JEW4" s="166"/>
      <c r="JEX4" s="166"/>
      <c r="JEY4" s="166"/>
      <c r="JEZ4" s="166"/>
      <c r="JFA4" s="166"/>
      <c r="JFB4" s="166"/>
      <c r="JFC4" s="166"/>
      <c r="JFD4" s="166"/>
      <c r="JFE4" s="166"/>
      <c r="JFF4" s="166"/>
      <c r="JFG4" s="166"/>
      <c r="JFH4" s="166"/>
      <c r="JFI4" s="166"/>
      <c r="JFJ4" s="166"/>
      <c r="JFK4" s="166"/>
      <c r="JFL4" s="166"/>
      <c r="JFM4" s="166"/>
      <c r="JFN4" s="166"/>
      <c r="JFO4" s="166"/>
      <c r="JFP4" s="166"/>
      <c r="JFQ4" s="166"/>
      <c r="JFR4" s="166"/>
      <c r="JFS4" s="166"/>
      <c r="JFT4" s="166"/>
      <c r="JFU4" s="166"/>
      <c r="JFV4" s="166"/>
      <c r="JFW4" s="166"/>
      <c r="JFX4" s="166"/>
      <c r="JFY4" s="166"/>
      <c r="JFZ4" s="166"/>
      <c r="JGA4" s="166"/>
      <c r="JGB4" s="166"/>
      <c r="JGC4" s="166"/>
      <c r="JGD4" s="166"/>
      <c r="JGE4" s="166"/>
      <c r="JGF4" s="166"/>
      <c r="JGG4" s="166"/>
      <c r="JGH4" s="166"/>
      <c r="JGI4" s="166"/>
      <c r="JGJ4" s="166"/>
      <c r="JGK4" s="166"/>
      <c r="JGL4" s="166"/>
      <c r="JGM4" s="166"/>
      <c r="JGN4" s="166"/>
      <c r="JGO4" s="166"/>
      <c r="JGP4" s="166"/>
      <c r="JGQ4" s="166"/>
      <c r="JGR4" s="166"/>
      <c r="JGS4" s="166"/>
      <c r="JGT4" s="166"/>
      <c r="JGU4" s="166"/>
      <c r="JGV4" s="166"/>
      <c r="JGW4" s="166"/>
      <c r="JGX4" s="166"/>
      <c r="JGY4" s="166"/>
      <c r="JGZ4" s="166"/>
      <c r="JHA4" s="166"/>
      <c r="JHB4" s="166"/>
      <c r="JHC4" s="166"/>
      <c r="JHD4" s="166"/>
      <c r="JHE4" s="166"/>
      <c r="JHF4" s="166"/>
      <c r="JHG4" s="166"/>
      <c r="JHH4" s="166"/>
      <c r="JHI4" s="166"/>
      <c r="JHJ4" s="166"/>
      <c r="JHK4" s="166"/>
      <c r="JHL4" s="166"/>
      <c r="JHM4" s="166"/>
      <c r="JHN4" s="166"/>
      <c r="JHO4" s="166"/>
      <c r="JHP4" s="166"/>
      <c r="JHQ4" s="166"/>
      <c r="JHR4" s="166"/>
      <c r="JHS4" s="166"/>
      <c r="JHT4" s="166"/>
      <c r="JHU4" s="166"/>
      <c r="JHV4" s="166"/>
      <c r="JHW4" s="166"/>
      <c r="JHX4" s="166"/>
      <c r="JHY4" s="166"/>
      <c r="JHZ4" s="166"/>
      <c r="JIA4" s="166"/>
      <c r="JIB4" s="166"/>
      <c r="JIC4" s="166"/>
      <c r="JID4" s="166"/>
      <c r="JIE4" s="166"/>
      <c r="JIF4" s="166"/>
      <c r="JIG4" s="166"/>
      <c r="JIH4" s="166"/>
      <c r="JII4" s="166"/>
      <c r="JIJ4" s="166"/>
      <c r="JIK4" s="166"/>
      <c r="JIL4" s="166"/>
      <c r="JIM4" s="166"/>
      <c r="JIN4" s="166"/>
      <c r="JIO4" s="166"/>
      <c r="JIP4" s="166"/>
      <c r="JIQ4" s="166"/>
      <c r="JIR4" s="166"/>
      <c r="JIS4" s="166"/>
      <c r="JIT4" s="166"/>
      <c r="JIU4" s="166"/>
      <c r="JIV4" s="166"/>
      <c r="JIW4" s="166"/>
      <c r="JIX4" s="166"/>
      <c r="JIY4" s="166"/>
      <c r="JIZ4" s="166"/>
      <c r="JJA4" s="166"/>
      <c r="JJB4" s="166"/>
      <c r="JJC4" s="166"/>
      <c r="JJD4" s="166"/>
      <c r="JJE4" s="166"/>
      <c r="JJF4" s="166"/>
      <c r="JJG4" s="166"/>
      <c r="JJH4" s="166"/>
      <c r="JJI4" s="166"/>
      <c r="JJJ4" s="166"/>
      <c r="JJK4" s="166"/>
      <c r="JJL4" s="166"/>
      <c r="JJM4" s="166"/>
      <c r="JJN4" s="166"/>
      <c r="JJO4" s="166"/>
      <c r="JJP4" s="166"/>
      <c r="JJQ4" s="166"/>
      <c r="JJR4" s="166"/>
      <c r="JJS4" s="166"/>
      <c r="JJT4" s="166"/>
      <c r="JJU4" s="166"/>
      <c r="JJV4" s="166"/>
      <c r="JJW4" s="166"/>
      <c r="JJX4" s="166"/>
      <c r="JJY4" s="166"/>
      <c r="JJZ4" s="166"/>
      <c r="JKA4" s="166"/>
      <c r="JKB4" s="166"/>
      <c r="JKC4" s="166"/>
      <c r="JKD4" s="166"/>
      <c r="JKE4" s="166"/>
      <c r="JKF4" s="166"/>
      <c r="JKG4" s="166"/>
      <c r="JKH4" s="166"/>
      <c r="JKI4" s="166"/>
      <c r="JKJ4" s="166"/>
      <c r="JKK4" s="166"/>
      <c r="JKL4" s="166"/>
      <c r="JKM4" s="166"/>
      <c r="JKN4" s="166"/>
      <c r="JKO4" s="166"/>
      <c r="JKP4" s="166"/>
      <c r="JKQ4" s="166"/>
      <c r="JKR4" s="166"/>
      <c r="JKS4" s="166"/>
      <c r="JKT4" s="166"/>
      <c r="JKU4" s="166"/>
      <c r="JKV4" s="166"/>
      <c r="JKW4" s="166"/>
      <c r="JKX4" s="166"/>
      <c r="JKY4" s="166"/>
      <c r="JKZ4" s="166"/>
      <c r="JLA4" s="166"/>
      <c r="JLB4" s="166"/>
      <c r="JLC4" s="166"/>
      <c r="JLD4" s="166"/>
      <c r="JLE4" s="166"/>
      <c r="JLF4" s="166"/>
      <c r="JLG4" s="166"/>
      <c r="JLH4" s="166"/>
      <c r="JLI4" s="166"/>
      <c r="JLJ4" s="166"/>
      <c r="JLK4" s="166"/>
      <c r="JLL4" s="166"/>
      <c r="JLM4" s="166"/>
      <c r="JLN4" s="166"/>
      <c r="JLO4" s="166"/>
      <c r="JLP4" s="166"/>
      <c r="JLQ4" s="166"/>
      <c r="JLR4" s="166"/>
      <c r="JLS4" s="166"/>
      <c r="JLT4" s="166"/>
      <c r="JLU4" s="166"/>
      <c r="JLV4" s="166"/>
      <c r="JLW4" s="166"/>
      <c r="JLX4" s="166"/>
      <c r="JLY4" s="166"/>
      <c r="JLZ4" s="166"/>
      <c r="JMA4" s="166"/>
      <c r="JMB4" s="166"/>
      <c r="JMC4" s="166"/>
      <c r="JMD4" s="166"/>
      <c r="JME4" s="166"/>
      <c r="JMF4" s="166"/>
      <c r="JMG4" s="166"/>
      <c r="JMH4" s="166"/>
      <c r="JMI4" s="166"/>
      <c r="JMJ4" s="166"/>
      <c r="JMK4" s="166"/>
      <c r="JML4" s="166"/>
      <c r="JMM4" s="166"/>
      <c r="JMN4" s="166"/>
      <c r="JMO4" s="166"/>
      <c r="JMP4" s="166"/>
      <c r="JMQ4" s="166"/>
      <c r="JMR4" s="166"/>
      <c r="JMS4" s="166"/>
      <c r="JMT4" s="166"/>
      <c r="JMU4" s="166"/>
      <c r="JMV4" s="166"/>
      <c r="JMW4" s="166"/>
      <c r="JMX4" s="166"/>
      <c r="JMY4" s="166"/>
      <c r="JMZ4" s="166"/>
      <c r="JNA4" s="166"/>
      <c r="JNB4" s="166"/>
      <c r="JNC4" s="166"/>
      <c r="JND4" s="166"/>
      <c r="JNE4" s="166"/>
      <c r="JNF4" s="166"/>
      <c r="JNG4" s="166"/>
      <c r="JNH4" s="166"/>
      <c r="JNI4" s="166"/>
      <c r="JNJ4" s="166"/>
      <c r="JNK4" s="166"/>
      <c r="JNL4" s="166"/>
      <c r="JNM4" s="166"/>
      <c r="JNN4" s="166"/>
      <c r="JNO4" s="166"/>
      <c r="JNP4" s="166"/>
      <c r="JNQ4" s="166"/>
      <c r="JNR4" s="166"/>
      <c r="JNS4" s="166"/>
      <c r="JNT4" s="166"/>
      <c r="JNU4" s="166"/>
      <c r="JNV4" s="166"/>
      <c r="JNW4" s="166"/>
      <c r="JNX4" s="166"/>
      <c r="JNY4" s="166"/>
      <c r="JNZ4" s="166"/>
      <c r="JOA4" s="166"/>
      <c r="JOB4" s="166"/>
      <c r="JOC4" s="166"/>
      <c r="JOD4" s="166"/>
      <c r="JOE4" s="166"/>
      <c r="JOF4" s="166"/>
      <c r="JOG4" s="166"/>
      <c r="JOH4" s="166"/>
      <c r="JOI4" s="166"/>
      <c r="JOJ4" s="166"/>
      <c r="JOK4" s="166"/>
      <c r="JOL4" s="166"/>
      <c r="JOM4" s="166"/>
      <c r="JON4" s="166"/>
      <c r="JOO4" s="166"/>
      <c r="JOP4" s="166"/>
      <c r="JOQ4" s="166"/>
      <c r="JOR4" s="166"/>
      <c r="JOS4" s="166"/>
      <c r="JOT4" s="166"/>
      <c r="JOU4" s="166"/>
      <c r="JOV4" s="166"/>
      <c r="JOW4" s="166"/>
      <c r="JOX4" s="166"/>
      <c r="JOY4" s="166"/>
      <c r="JOZ4" s="166"/>
      <c r="JPA4" s="166"/>
      <c r="JPB4" s="166"/>
      <c r="JPC4" s="166"/>
      <c r="JPD4" s="166"/>
      <c r="JPE4" s="166"/>
      <c r="JPF4" s="166"/>
      <c r="JPG4" s="166"/>
      <c r="JPH4" s="166"/>
      <c r="JPI4" s="166"/>
      <c r="JPJ4" s="166"/>
      <c r="JPK4" s="166"/>
      <c r="JPL4" s="166"/>
      <c r="JPM4" s="166"/>
      <c r="JPN4" s="166"/>
      <c r="JPO4" s="166"/>
      <c r="JPP4" s="166"/>
      <c r="JPQ4" s="166"/>
      <c r="JPR4" s="166"/>
      <c r="JPS4" s="166"/>
      <c r="JPT4" s="166"/>
      <c r="JPU4" s="166"/>
      <c r="JPV4" s="166"/>
      <c r="JPW4" s="166"/>
      <c r="JPX4" s="166"/>
      <c r="JPY4" s="166"/>
      <c r="JPZ4" s="166"/>
      <c r="JQA4" s="166"/>
      <c r="JQB4" s="166"/>
      <c r="JQC4" s="166"/>
      <c r="JQD4" s="166"/>
      <c r="JQE4" s="166"/>
      <c r="JQF4" s="166"/>
      <c r="JQG4" s="166"/>
      <c r="JQH4" s="166"/>
      <c r="JQI4" s="166"/>
      <c r="JQJ4" s="166"/>
      <c r="JQK4" s="166"/>
      <c r="JQL4" s="166"/>
      <c r="JQM4" s="166"/>
      <c r="JQN4" s="166"/>
      <c r="JQO4" s="166"/>
      <c r="JQP4" s="166"/>
      <c r="JQQ4" s="166"/>
      <c r="JQR4" s="166"/>
      <c r="JQS4" s="166"/>
      <c r="JQT4" s="166"/>
      <c r="JQU4" s="166"/>
      <c r="JQV4" s="166"/>
      <c r="JQW4" s="166"/>
      <c r="JQX4" s="166"/>
      <c r="JQY4" s="166"/>
      <c r="JQZ4" s="166"/>
      <c r="JRA4" s="166"/>
      <c r="JRB4" s="166"/>
      <c r="JRC4" s="166"/>
      <c r="JRD4" s="166"/>
      <c r="JRE4" s="166"/>
      <c r="JRF4" s="166"/>
      <c r="JRG4" s="166"/>
      <c r="JRH4" s="166"/>
      <c r="JRI4" s="166"/>
      <c r="JRJ4" s="166"/>
      <c r="JRK4" s="166"/>
      <c r="JRL4" s="166"/>
      <c r="JRM4" s="166"/>
      <c r="JRN4" s="166"/>
      <c r="JRO4" s="166"/>
      <c r="JRP4" s="166"/>
      <c r="JRQ4" s="166"/>
      <c r="JRR4" s="166"/>
      <c r="JRS4" s="166"/>
      <c r="JRT4" s="166"/>
      <c r="JRU4" s="166"/>
      <c r="JRV4" s="166"/>
      <c r="JRW4" s="166"/>
      <c r="JRX4" s="166"/>
      <c r="JRY4" s="166"/>
      <c r="JRZ4" s="166"/>
      <c r="JSA4" s="166"/>
      <c r="JSB4" s="166"/>
      <c r="JSC4" s="166"/>
      <c r="JSD4" s="166"/>
      <c r="JSE4" s="166"/>
      <c r="JSF4" s="166"/>
      <c r="JSG4" s="166"/>
      <c r="JSH4" s="166"/>
      <c r="JSI4" s="166"/>
      <c r="JSJ4" s="166"/>
      <c r="JSK4" s="166"/>
      <c r="JSL4" s="166"/>
      <c r="JSM4" s="166"/>
      <c r="JSN4" s="166"/>
      <c r="JSO4" s="166"/>
      <c r="JSP4" s="166"/>
      <c r="JSQ4" s="166"/>
      <c r="JSR4" s="166"/>
      <c r="JSS4" s="166"/>
      <c r="JST4" s="166"/>
      <c r="JSU4" s="166"/>
      <c r="JSV4" s="166"/>
      <c r="JSW4" s="166"/>
      <c r="JSX4" s="166"/>
      <c r="JSY4" s="166"/>
      <c r="JSZ4" s="166"/>
      <c r="JTA4" s="166"/>
      <c r="JTB4" s="166"/>
      <c r="JTC4" s="166"/>
      <c r="JTD4" s="166"/>
      <c r="JTE4" s="166"/>
      <c r="JTF4" s="166"/>
      <c r="JTG4" s="166"/>
      <c r="JTH4" s="166"/>
      <c r="JTI4" s="166"/>
      <c r="JTJ4" s="166"/>
      <c r="JTK4" s="166"/>
      <c r="JTL4" s="166"/>
      <c r="JTM4" s="166"/>
      <c r="JTN4" s="166"/>
      <c r="JTO4" s="166"/>
      <c r="JTP4" s="166"/>
      <c r="JTQ4" s="166"/>
      <c r="JTR4" s="166"/>
      <c r="JTS4" s="166"/>
      <c r="JTT4" s="166"/>
      <c r="JTU4" s="166"/>
      <c r="JTV4" s="166"/>
      <c r="JTW4" s="166"/>
      <c r="JTX4" s="166"/>
      <c r="JTY4" s="166"/>
      <c r="JTZ4" s="166"/>
      <c r="JUA4" s="166"/>
      <c r="JUB4" s="166"/>
      <c r="JUC4" s="166"/>
      <c r="JUD4" s="166"/>
      <c r="JUE4" s="166"/>
      <c r="JUF4" s="166"/>
      <c r="JUG4" s="166"/>
      <c r="JUH4" s="166"/>
      <c r="JUI4" s="166"/>
      <c r="JUJ4" s="166"/>
      <c r="JUK4" s="166"/>
      <c r="JUL4" s="166"/>
      <c r="JUM4" s="166"/>
      <c r="JUN4" s="166"/>
      <c r="JUO4" s="166"/>
      <c r="JUP4" s="166"/>
      <c r="JUQ4" s="166"/>
      <c r="JUR4" s="166"/>
      <c r="JUS4" s="166"/>
      <c r="JUT4" s="166"/>
      <c r="JUU4" s="166"/>
      <c r="JUV4" s="166"/>
      <c r="JUW4" s="166"/>
      <c r="JUX4" s="166"/>
      <c r="JUY4" s="166"/>
      <c r="JUZ4" s="166"/>
      <c r="JVA4" s="166"/>
      <c r="JVB4" s="166"/>
      <c r="JVC4" s="166"/>
      <c r="JVD4" s="166"/>
      <c r="JVE4" s="166"/>
      <c r="JVF4" s="166"/>
      <c r="JVG4" s="166"/>
      <c r="JVH4" s="166"/>
      <c r="JVI4" s="166"/>
      <c r="JVJ4" s="166"/>
      <c r="JVK4" s="166"/>
      <c r="JVL4" s="166"/>
      <c r="JVM4" s="166"/>
      <c r="JVN4" s="166"/>
      <c r="JVO4" s="166"/>
      <c r="JVP4" s="166"/>
      <c r="JVQ4" s="166"/>
      <c r="JVR4" s="166"/>
      <c r="JVS4" s="166"/>
      <c r="JVT4" s="166"/>
      <c r="JVU4" s="166"/>
      <c r="JVV4" s="166"/>
      <c r="JVW4" s="166"/>
      <c r="JVX4" s="166"/>
      <c r="JVY4" s="166"/>
      <c r="JVZ4" s="166"/>
      <c r="JWA4" s="166"/>
      <c r="JWB4" s="166"/>
      <c r="JWC4" s="166"/>
      <c r="JWD4" s="166"/>
      <c r="JWE4" s="166"/>
      <c r="JWF4" s="166"/>
      <c r="JWG4" s="166"/>
      <c r="JWH4" s="166"/>
      <c r="JWI4" s="166"/>
      <c r="JWJ4" s="166"/>
      <c r="JWK4" s="166"/>
      <c r="JWL4" s="166"/>
      <c r="JWM4" s="166"/>
      <c r="JWN4" s="166"/>
      <c r="JWO4" s="166"/>
      <c r="JWP4" s="166"/>
      <c r="JWQ4" s="166"/>
      <c r="JWR4" s="166"/>
      <c r="JWS4" s="166"/>
      <c r="JWT4" s="166"/>
      <c r="JWU4" s="166"/>
      <c r="JWV4" s="166"/>
      <c r="JWW4" s="166"/>
      <c r="JWX4" s="166"/>
      <c r="JWY4" s="166"/>
      <c r="JWZ4" s="166"/>
      <c r="JXA4" s="166"/>
      <c r="JXB4" s="166"/>
      <c r="JXC4" s="166"/>
      <c r="JXD4" s="166"/>
      <c r="JXE4" s="166"/>
      <c r="JXF4" s="166"/>
      <c r="JXG4" s="166"/>
      <c r="JXH4" s="166"/>
      <c r="JXI4" s="166"/>
      <c r="JXJ4" s="166"/>
      <c r="JXK4" s="166"/>
      <c r="JXL4" s="166"/>
      <c r="JXM4" s="166"/>
      <c r="JXN4" s="166"/>
      <c r="JXO4" s="166"/>
      <c r="JXP4" s="166"/>
      <c r="JXQ4" s="166"/>
      <c r="JXR4" s="166"/>
      <c r="JXS4" s="166"/>
      <c r="JXT4" s="166"/>
      <c r="JXU4" s="166"/>
      <c r="JXV4" s="166"/>
      <c r="JXW4" s="166"/>
      <c r="JXX4" s="166"/>
      <c r="JXY4" s="166"/>
      <c r="JXZ4" s="166"/>
      <c r="JYA4" s="166"/>
      <c r="JYB4" s="166"/>
      <c r="JYC4" s="166"/>
      <c r="JYD4" s="166"/>
      <c r="JYE4" s="166"/>
      <c r="JYF4" s="166"/>
      <c r="JYG4" s="166"/>
      <c r="JYH4" s="166"/>
      <c r="JYI4" s="166"/>
      <c r="JYJ4" s="166"/>
      <c r="JYK4" s="166"/>
      <c r="JYL4" s="166"/>
      <c r="JYM4" s="166"/>
      <c r="JYN4" s="166"/>
      <c r="JYO4" s="166"/>
      <c r="JYP4" s="166"/>
      <c r="JYQ4" s="166"/>
      <c r="JYR4" s="166"/>
      <c r="JYS4" s="166"/>
      <c r="JYT4" s="166"/>
      <c r="JYU4" s="166"/>
      <c r="JYV4" s="166"/>
      <c r="JYW4" s="166"/>
      <c r="JYX4" s="166"/>
      <c r="JYY4" s="166"/>
      <c r="JYZ4" s="166"/>
      <c r="JZA4" s="166"/>
      <c r="JZB4" s="166"/>
      <c r="JZC4" s="166"/>
      <c r="JZD4" s="166"/>
      <c r="JZE4" s="166"/>
      <c r="JZF4" s="166"/>
      <c r="JZG4" s="166"/>
      <c r="JZH4" s="166"/>
      <c r="JZI4" s="166"/>
      <c r="JZJ4" s="166"/>
      <c r="JZK4" s="166"/>
      <c r="JZL4" s="166"/>
      <c r="JZM4" s="166"/>
      <c r="JZN4" s="166"/>
      <c r="JZO4" s="166"/>
      <c r="JZP4" s="166"/>
      <c r="JZQ4" s="166"/>
      <c r="JZR4" s="166"/>
      <c r="JZS4" s="166"/>
      <c r="JZT4" s="166"/>
      <c r="JZU4" s="166"/>
      <c r="JZV4" s="166"/>
      <c r="JZW4" s="166"/>
      <c r="JZX4" s="166"/>
      <c r="JZY4" s="166"/>
      <c r="JZZ4" s="166"/>
      <c r="KAA4" s="166"/>
      <c r="KAB4" s="166"/>
      <c r="KAC4" s="166"/>
      <c r="KAD4" s="166"/>
      <c r="KAE4" s="166"/>
      <c r="KAF4" s="166"/>
      <c r="KAG4" s="166"/>
      <c r="KAH4" s="166"/>
      <c r="KAI4" s="166"/>
      <c r="KAJ4" s="166"/>
      <c r="KAK4" s="166"/>
      <c r="KAL4" s="166"/>
      <c r="KAM4" s="166"/>
      <c r="KAN4" s="166"/>
      <c r="KAO4" s="166"/>
      <c r="KAP4" s="166"/>
      <c r="KAQ4" s="166"/>
      <c r="KAR4" s="166"/>
      <c r="KAS4" s="166"/>
      <c r="KAT4" s="166"/>
      <c r="KAU4" s="166"/>
      <c r="KAV4" s="166"/>
      <c r="KAW4" s="166"/>
      <c r="KAX4" s="166"/>
      <c r="KAY4" s="166"/>
      <c r="KAZ4" s="166"/>
      <c r="KBA4" s="166"/>
      <c r="KBB4" s="166"/>
      <c r="KBC4" s="166"/>
      <c r="KBD4" s="166"/>
      <c r="KBE4" s="166"/>
      <c r="KBF4" s="166"/>
      <c r="KBG4" s="166"/>
      <c r="KBH4" s="166"/>
      <c r="KBI4" s="166"/>
      <c r="KBJ4" s="166"/>
      <c r="KBK4" s="166"/>
      <c r="KBL4" s="166"/>
      <c r="KBM4" s="166"/>
      <c r="KBN4" s="166"/>
      <c r="KBO4" s="166"/>
      <c r="KBP4" s="166"/>
      <c r="KBQ4" s="166"/>
      <c r="KBR4" s="166"/>
      <c r="KBS4" s="166"/>
      <c r="KBT4" s="166"/>
      <c r="KBU4" s="166"/>
      <c r="KBV4" s="166"/>
      <c r="KBW4" s="166"/>
      <c r="KBX4" s="166"/>
      <c r="KBY4" s="166"/>
      <c r="KBZ4" s="166"/>
      <c r="KCA4" s="166"/>
      <c r="KCB4" s="166"/>
      <c r="KCC4" s="166"/>
      <c r="KCD4" s="166"/>
      <c r="KCE4" s="166"/>
      <c r="KCF4" s="166"/>
      <c r="KCG4" s="166"/>
      <c r="KCH4" s="166"/>
      <c r="KCI4" s="166"/>
      <c r="KCJ4" s="166"/>
      <c r="KCK4" s="166"/>
      <c r="KCL4" s="166"/>
      <c r="KCM4" s="166"/>
      <c r="KCN4" s="166"/>
      <c r="KCO4" s="166"/>
      <c r="KCP4" s="166"/>
      <c r="KCQ4" s="166"/>
      <c r="KCR4" s="166"/>
      <c r="KCS4" s="166"/>
      <c r="KCT4" s="166"/>
      <c r="KCU4" s="166"/>
      <c r="KCV4" s="166"/>
      <c r="KCW4" s="166"/>
      <c r="KCX4" s="166"/>
      <c r="KCY4" s="166"/>
      <c r="KCZ4" s="166"/>
      <c r="KDA4" s="166"/>
      <c r="KDB4" s="166"/>
      <c r="KDC4" s="166"/>
      <c r="KDD4" s="166"/>
      <c r="KDE4" s="166"/>
      <c r="KDF4" s="166"/>
      <c r="KDG4" s="166"/>
      <c r="KDH4" s="166"/>
      <c r="KDI4" s="166"/>
      <c r="KDJ4" s="166"/>
      <c r="KDK4" s="166"/>
      <c r="KDL4" s="166"/>
      <c r="KDM4" s="166"/>
      <c r="KDN4" s="166"/>
      <c r="KDO4" s="166"/>
      <c r="KDP4" s="166"/>
      <c r="KDQ4" s="166"/>
      <c r="KDR4" s="166"/>
      <c r="KDS4" s="166"/>
      <c r="KDT4" s="166"/>
      <c r="KDU4" s="166"/>
      <c r="KDV4" s="166"/>
      <c r="KDW4" s="166"/>
      <c r="KDX4" s="166"/>
      <c r="KDY4" s="166"/>
      <c r="KDZ4" s="166"/>
      <c r="KEA4" s="166"/>
      <c r="KEB4" s="166"/>
      <c r="KEC4" s="166"/>
      <c r="KED4" s="166"/>
      <c r="KEE4" s="166"/>
      <c r="KEF4" s="166"/>
      <c r="KEG4" s="166"/>
      <c r="KEH4" s="166"/>
      <c r="KEI4" s="166"/>
      <c r="KEJ4" s="166"/>
      <c r="KEK4" s="166"/>
      <c r="KEL4" s="166"/>
      <c r="KEM4" s="166"/>
      <c r="KEN4" s="166"/>
      <c r="KEO4" s="166"/>
      <c r="KEP4" s="166"/>
      <c r="KEQ4" s="166"/>
      <c r="KER4" s="166"/>
      <c r="KES4" s="166"/>
      <c r="KET4" s="166"/>
      <c r="KEU4" s="166"/>
      <c r="KEV4" s="166"/>
      <c r="KEW4" s="166"/>
      <c r="KEX4" s="166"/>
      <c r="KEY4" s="166"/>
      <c r="KEZ4" s="166"/>
      <c r="KFA4" s="166"/>
      <c r="KFB4" s="166"/>
      <c r="KFC4" s="166"/>
      <c r="KFD4" s="166"/>
      <c r="KFE4" s="166"/>
      <c r="KFF4" s="166"/>
      <c r="KFG4" s="166"/>
      <c r="KFH4" s="166"/>
      <c r="KFI4" s="166"/>
      <c r="KFJ4" s="166"/>
      <c r="KFK4" s="166"/>
      <c r="KFL4" s="166"/>
      <c r="KFM4" s="166"/>
      <c r="KFN4" s="166"/>
      <c r="KFO4" s="166"/>
      <c r="KFP4" s="166"/>
      <c r="KFQ4" s="166"/>
      <c r="KFR4" s="166"/>
      <c r="KFS4" s="166"/>
      <c r="KFT4" s="166"/>
      <c r="KFU4" s="166"/>
      <c r="KFV4" s="166"/>
      <c r="KFW4" s="166"/>
      <c r="KFX4" s="166"/>
      <c r="KFY4" s="166"/>
      <c r="KFZ4" s="166"/>
      <c r="KGA4" s="166"/>
      <c r="KGB4" s="166"/>
      <c r="KGC4" s="166"/>
      <c r="KGD4" s="166"/>
      <c r="KGE4" s="166"/>
      <c r="KGF4" s="166"/>
      <c r="KGG4" s="166"/>
      <c r="KGH4" s="166"/>
      <c r="KGI4" s="166"/>
      <c r="KGJ4" s="166"/>
      <c r="KGK4" s="166"/>
      <c r="KGL4" s="166"/>
      <c r="KGM4" s="166"/>
      <c r="KGN4" s="166"/>
      <c r="KGO4" s="166"/>
      <c r="KGP4" s="166"/>
      <c r="KGQ4" s="166"/>
      <c r="KGR4" s="166"/>
      <c r="KGS4" s="166"/>
      <c r="KGT4" s="166"/>
      <c r="KGU4" s="166"/>
      <c r="KGV4" s="166"/>
      <c r="KGW4" s="166"/>
      <c r="KGX4" s="166"/>
      <c r="KGY4" s="166"/>
      <c r="KGZ4" s="166"/>
      <c r="KHA4" s="166"/>
      <c r="KHB4" s="166"/>
      <c r="KHC4" s="166"/>
      <c r="KHD4" s="166"/>
      <c r="KHE4" s="166"/>
      <c r="KHF4" s="166"/>
      <c r="KHG4" s="166"/>
      <c r="KHH4" s="166"/>
      <c r="KHI4" s="166"/>
      <c r="KHJ4" s="166"/>
      <c r="KHK4" s="166"/>
      <c r="KHL4" s="166"/>
      <c r="KHM4" s="166"/>
      <c r="KHN4" s="166"/>
      <c r="KHO4" s="166"/>
      <c r="KHP4" s="166"/>
      <c r="KHQ4" s="166"/>
      <c r="KHR4" s="166"/>
      <c r="KHS4" s="166"/>
      <c r="KHT4" s="166"/>
      <c r="KHU4" s="166"/>
      <c r="KHV4" s="166"/>
      <c r="KHW4" s="166"/>
      <c r="KHX4" s="166"/>
      <c r="KHY4" s="166"/>
      <c r="KHZ4" s="166"/>
      <c r="KIA4" s="166"/>
      <c r="KIB4" s="166"/>
      <c r="KIC4" s="166"/>
      <c r="KID4" s="166"/>
      <c r="KIE4" s="166"/>
      <c r="KIF4" s="166"/>
      <c r="KIG4" s="166"/>
      <c r="KIH4" s="166"/>
      <c r="KII4" s="166"/>
      <c r="KIJ4" s="166"/>
      <c r="KIK4" s="166"/>
      <c r="KIL4" s="166"/>
      <c r="KIM4" s="166"/>
      <c r="KIN4" s="166"/>
      <c r="KIO4" s="166"/>
      <c r="KIP4" s="166"/>
      <c r="KIQ4" s="166"/>
      <c r="KIR4" s="166"/>
      <c r="KIS4" s="166"/>
      <c r="KIT4" s="166"/>
      <c r="KIU4" s="166"/>
      <c r="KIV4" s="166"/>
      <c r="KIW4" s="166"/>
      <c r="KIX4" s="166"/>
      <c r="KIY4" s="166"/>
      <c r="KIZ4" s="166"/>
      <c r="KJA4" s="166"/>
      <c r="KJB4" s="166"/>
      <c r="KJC4" s="166"/>
      <c r="KJD4" s="166"/>
      <c r="KJE4" s="166"/>
      <c r="KJF4" s="166"/>
      <c r="KJG4" s="166"/>
      <c r="KJH4" s="166"/>
      <c r="KJI4" s="166"/>
      <c r="KJJ4" s="166"/>
      <c r="KJK4" s="166"/>
      <c r="KJL4" s="166"/>
      <c r="KJM4" s="166"/>
      <c r="KJN4" s="166"/>
      <c r="KJO4" s="166"/>
      <c r="KJP4" s="166"/>
      <c r="KJQ4" s="166"/>
      <c r="KJR4" s="166"/>
      <c r="KJS4" s="166"/>
      <c r="KJT4" s="166"/>
      <c r="KJU4" s="166"/>
      <c r="KJV4" s="166"/>
      <c r="KJW4" s="166"/>
      <c r="KJX4" s="166"/>
      <c r="KJY4" s="166"/>
      <c r="KJZ4" s="166"/>
      <c r="KKA4" s="166"/>
      <c r="KKB4" s="166"/>
      <c r="KKC4" s="166"/>
      <c r="KKD4" s="166"/>
      <c r="KKE4" s="166"/>
      <c r="KKF4" s="166"/>
      <c r="KKG4" s="166"/>
      <c r="KKH4" s="166"/>
      <c r="KKI4" s="166"/>
      <c r="KKJ4" s="166"/>
      <c r="KKK4" s="166"/>
      <c r="KKL4" s="166"/>
      <c r="KKM4" s="166"/>
      <c r="KKN4" s="166"/>
      <c r="KKO4" s="166"/>
      <c r="KKP4" s="166"/>
      <c r="KKQ4" s="166"/>
      <c r="KKR4" s="166"/>
      <c r="KKS4" s="166"/>
      <c r="KKT4" s="166"/>
      <c r="KKU4" s="166"/>
      <c r="KKV4" s="166"/>
      <c r="KKW4" s="166"/>
      <c r="KKX4" s="166"/>
      <c r="KKY4" s="166"/>
      <c r="KKZ4" s="166"/>
      <c r="KLA4" s="166"/>
      <c r="KLB4" s="166"/>
      <c r="KLC4" s="166"/>
      <c r="KLD4" s="166"/>
      <c r="KLE4" s="166"/>
      <c r="KLF4" s="166"/>
      <c r="KLG4" s="166"/>
      <c r="KLH4" s="166"/>
      <c r="KLI4" s="166"/>
      <c r="KLJ4" s="166"/>
      <c r="KLK4" s="166"/>
      <c r="KLL4" s="166"/>
      <c r="KLM4" s="166"/>
      <c r="KLN4" s="166"/>
      <c r="KLO4" s="166"/>
      <c r="KLP4" s="166"/>
      <c r="KLQ4" s="166"/>
      <c r="KLR4" s="166"/>
      <c r="KLS4" s="166"/>
      <c r="KLT4" s="166"/>
      <c r="KLU4" s="166"/>
      <c r="KLV4" s="166"/>
      <c r="KLW4" s="166"/>
      <c r="KLX4" s="166"/>
      <c r="KLY4" s="166"/>
      <c r="KLZ4" s="166"/>
      <c r="KMA4" s="166"/>
      <c r="KMB4" s="166"/>
      <c r="KMC4" s="166"/>
      <c r="KMD4" s="166"/>
      <c r="KME4" s="166"/>
      <c r="KMF4" s="166"/>
      <c r="KMG4" s="166"/>
      <c r="KMH4" s="166"/>
      <c r="KMI4" s="166"/>
      <c r="KMJ4" s="166"/>
      <c r="KMK4" s="166"/>
      <c r="KML4" s="166"/>
      <c r="KMM4" s="166"/>
      <c r="KMN4" s="166"/>
      <c r="KMO4" s="166"/>
      <c r="KMP4" s="166"/>
      <c r="KMQ4" s="166"/>
      <c r="KMR4" s="166"/>
      <c r="KMS4" s="166"/>
      <c r="KMT4" s="166"/>
      <c r="KMU4" s="166"/>
      <c r="KMV4" s="166"/>
      <c r="KMW4" s="166"/>
      <c r="KMX4" s="166"/>
      <c r="KMY4" s="166"/>
      <c r="KMZ4" s="166"/>
      <c r="KNA4" s="166"/>
      <c r="KNB4" s="166"/>
      <c r="KNC4" s="166"/>
      <c r="KND4" s="166"/>
      <c r="KNE4" s="166"/>
      <c r="KNF4" s="166"/>
      <c r="KNG4" s="166"/>
      <c r="KNH4" s="166"/>
      <c r="KNI4" s="166"/>
      <c r="KNJ4" s="166"/>
      <c r="KNK4" s="166"/>
      <c r="KNL4" s="166"/>
      <c r="KNM4" s="166"/>
      <c r="KNN4" s="166"/>
      <c r="KNO4" s="166"/>
      <c r="KNP4" s="166"/>
      <c r="KNQ4" s="166"/>
      <c r="KNR4" s="166"/>
      <c r="KNS4" s="166"/>
      <c r="KNT4" s="166"/>
      <c r="KNU4" s="166"/>
      <c r="KNV4" s="166"/>
      <c r="KNW4" s="166"/>
      <c r="KNX4" s="166"/>
      <c r="KNY4" s="166"/>
      <c r="KNZ4" s="166"/>
      <c r="KOA4" s="166"/>
      <c r="KOB4" s="166"/>
      <c r="KOC4" s="166"/>
      <c r="KOD4" s="166"/>
      <c r="KOE4" s="166"/>
      <c r="KOF4" s="166"/>
      <c r="KOG4" s="166"/>
      <c r="KOH4" s="166"/>
      <c r="KOI4" s="166"/>
      <c r="KOJ4" s="166"/>
      <c r="KOK4" s="166"/>
      <c r="KOL4" s="166"/>
      <c r="KOM4" s="166"/>
      <c r="KON4" s="166"/>
      <c r="KOO4" s="166"/>
      <c r="KOP4" s="166"/>
      <c r="KOQ4" s="166"/>
      <c r="KOR4" s="166"/>
      <c r="KOS4" s="166"/>
      <c r="KOT4" s="166"/>
      <c r="KOU4" s="166"/>
      <c r="KOV4" s="166"/>
      <c r="KOW4" s="166"/>
      <c r="KOX4" s="166"/>
      <c r="KOY4" s="166"/>
      <c r="KOZ4" s="166"/>
      <c r="KPA4" s="166"/>
      <c r="KPB4" s="166"/>
      <c r="KPC4" s="166"/>
      <c r="KPD4" s="166"/>
      <c r="KPE4" s="166"/>
      <c r="KPF4" s="166"/>
      <c r="KPG4" s="166"/>
      <c r="KPH4" s="166"/>
      <c r="KPI4" s="166"/>
      <c r="KPJ4" s="166"/>
      <c r="KPK4" s="166"/>
      <c r="KPL4" s="166"/>
      <c r="KPM4" s="166"/>
      <c r="KPN4" s="166"/>
      <c r="KPO4" s="166"/>
      <c r="KPP4" s="166"/>
      <c r="KPQ4" s="166"/>
      <c r="KPR4" s="166"/>
      <c r="KPS4" s="166"/>
      <c r="KPT4" s="166"/>
      <c r="KPU4" s="166"/>
      <c r="KPV4" s="166"/>
      <c r="KPW4" s="166"/>
      <c r="KPX4" s="166"/>
      <c r="KPY4" s="166"/>
      <c r="KPZ4" s="166"/>
      <c r="KQA4" s="166"/>
      <c r="KQB4" s="166"/>
      <c r="KQC4" s="166"/>
      <c r="KQD4" s="166"/>
      <c r="KQE4" s="166"/>
      <c r="KQF4" s="166"/>
      <c r="KQG4" s="166"/>
      <c r="KQH4" s="166"/>
      <c r="KQI4" s="166"/>
      <c r="KQJ4" s="166"/>
      <c r="KQK4" s="166"/>
      <c r="KQL4" s="166"/>
      <c r="KQM4" s="166"/>
      <c r="KQN4" s="166"/>
      <c r="KQO4" s="166"/>
      <c r="KQP4" s="166"/>
      <c r="KQQ4" s="166"/>
      <c r="KQR4" s="166"/>
      <c r="KQS4" s="166"/>
      <c r="KQT4" s="166"/>
      <c r="KQU4" s="166"/>
      <c r="KQV4" s="166"/>
      <c r="KQW4" s="166"/>
      <c r="KQX4" s="166"/>
      <c r="KQY4" s="166"/>
      <c r="KQZ4" s="166"/>
      <c r="KRA4" s="166"/>
      <c r="KRB4" s="166"/>
      <c r="KRC4" s="166"/>
      <c r="KRD4" s="166"/>
      <c r="KRE4" s="166"/>
      <c r="KRF4" s="166"/>
      <c r="KRG4" s="166"/>
      <c r="KRH4" s="166"/>
      <c r="KRI4" s="166"/>
      <c r="KRJ4" s="166"/>
      <c r="KRK4" s="166"/>
      <c r="KRL4" s="166"/>
      <c r="KRM4" s="166"/>
      <c r="KRN4" s="166"/>
      <c r="KRO4" s="166"/>
      <c r="KRP4" s="166"/>
      <c r="KRQ4" s="166"/>
      <c r="KRR4" s="166"/>
      <c r="KRS4" s="166"/>
      <c r="KRT4" s="166"/>
      <c r="KRU4" s="166"/>
      <c r="KRV4" s="166"/>
      <c r="KRW4" s="166"/>
      <c r="KRX4" s="166"/>
      <c r="KRY4" s="166"/>
      <c r="KRZ4" s="166"/>
      <c r="KSA4" s="166"/>
      <c r="KSB4" s="166"/>
      <c r="KSC4" s="166"/>
      <c r="KSD4" s="166"/>
      <c r="KSE4" s="166"/>
      <c r="KSF4" s="166"/>
      <c r="KSG4" s="166"/>
      <c r="KSH4" s="166"/>
      <c r="KSI4" s="166"/>
      <c r="KSJ4" s="166"/>
      <c r="KSK4" s="166"/>
      <c r="KSL4" s="166"/>
      <c r="KSM4" s="166"/>
      <c r="KSN4" s="166"/>
      <c r="KSO4" s="166"/>
      <c r="KSP4" s="166"/>
      <c r="KSQ4" s="166"/>
      <c r="KSR4" s="166"/>
      <c r="KSS4" s="166"/>
      <c r="KST4" s="166"/>
      <c r="KSU4" s="166"/>
      <c r="KSV4" s="166"/>
      <c r="KSW4" s="166"/>
      <c r="KSX4" s="166"/>
      <c r="KSY4" s="166"/>
      <c r="KSZ4" s="166"/>
      <c r="KTA4" s="166"/>
      <c r="KTB4" s="166"/>
      <c r="KTC4" s="166"/>
      <c r="KTD4" s="166"/>
      <c r="KTE4" s="166"/>
      <c r="KTF4" s="166"/>
      <c r="KTG4" s="166"/>
      <c r="KTH4" s="166"/>
      <c r="KTI4" s="166"/>
      <c r="KTJ4" s="166"/>
      <c r="KTK4" s="166"/>
      <c r="KTL4" s="166"/>
      <c r="KTM4" s="166"/>
      <c r="KTN4" s="166"/>
      <c r="KTO4" s="166"/>
      <c r="KTP4" s="166"/>
      <c r="KTQ4" s="166"/>
      <c r="KTR4" s="166"/>
      <c r="KTS4" s="166"/>
      <c r="KTT4" s="166"/>
      <c r="KTU4" s="166"/>
      <c r="KTV4" s="166"/>
      <c r="KTW4" s="166"/>
      <c r="KTX4" s="166"/>
      <c r="KTY4" s="166"/>
      <c r="KTZ4" s="166"/>
      <c r="KUA4" s="166"/>
      <c r="KUB4" s="166"/>
      <c r="KUC4" s="166"/>
      <c r="KUD4" s="166"/>
      <c r="KUE4" s="166"/>
      <c r="KUF4" s="166"/>
      <c r="KUG4" s="166"/>
      <c r="KUH4" s="166"/>
      <c r="KUI4" s="166"/>
      <c r="KUJ4" s="166"/>
      <c r="KUK4" s="166"/>
      <c r="KUL4" s="166"/>
      <c r="KUM4" s="166"/>
      <c r="KUN4" s="166"/>
      <c r="KUO4" s="166"/>
      <c r="KUP4" s="166"/>
      <c r="KUQ4" s="166"/>
      <c r="KUR4" s="166"/>
      <c r="KUS4" s="166"/>
      <c r="KUT4" s="166"/>
      <c r="KUU4" s="166"/>
      <c r="KUV4" s="166"/>
      <c r="KUW4" s="166"/>
      <c r="KUX4" s="166"/>
      <c r="KUY4" s="166"/>
      <c r="KUZ4" s="166"/>
      <c r="KVA4" s="166"/>
      <c r="KVB4" s="166"/>
      <c r="KVC4" s="166"/>
      <c r="KVD4" s="166"/>
      <c r="KVE4" s="166"/>
      <c r="KVF4" s="166"/>
      <c r="KVG4" s="166"/>
      <c r="KVH4" s="166"/>
      <c r="KVI4" s="166"/>
      <c r="KVJ4" s="166"/>
      <c r="KVK4" s="166"/>
      <c r="KVL4" s="166"/>
      <c r="KVM4" s="166"/>
      <c r="KVN4" s="166"/>
      <c r="KVO4" s="166"/>
      <c r="KVP4" s="166"/>
      <c r="KVQ4" s="166"/>
      <c r="KVR4" s="166"/>
      <c r="KVS4" s="166"/>
      <c r="KVT4" s="166"/>
      <c r="KVU4" s="166"/>
      <c r="KVV4" s="166"/>
      <c r="KVW4" s="166"/>
      <c r="KVX4" s="166"/>
      <c r="KVY4" s="166"/>
      <c r="KVZ4" s="166"/>
      <c r="KWA4" s="166"/>
      <c r="KWB4" s="166"/>
      <c r="KWC4" s="166"/>
      <c r="KWD4" s="166"/>
      <c r="KWE4" s="166"/>
      <c r="KWF4" s="166"/>
      <c r="KWG4" s="166"/>
      <c r="KWH4" s="166"/>
      <c r="KWI4" s="166"/>
      <c r="KWJ4" s="166"/>
      <c r="KWK4" s="166"/>
      <c r="KWL4" s="166"/>
      <c r="KWM4" s="166"/>
      <c r="KWN4" s="166"/>
      <c r="KWO4" s="166"/>
      <c r="KWP4" s="166"/>
      <c r="KWQ4" s="166"/>
      <c r="KWR4" s="166"/>
      <c r="KWS4" s="166"/>
      <c r="KWT4" s="166"/>
      <c r="KWU4" s="166"/>
      <c r="KWV4" s="166"/>
      <c r="KWW4" s="166"/>
      <c r="KWX4" s="166"/>
      <c r="KWY4" s="166"/>
      <c r="KWZ4" s="166"/>
      <c r="KXA4" s="166"/>
      <c r="KXB4" s="166"/>
      <c r="KXC4" s="166"/>
      <c r="KXD4" s="166"/>
      <c r="KXE4" s="166"/>
      <c r="KXF4" s="166"/>
      <c r="KXG4" s="166"/>
      <c r="KXH4" s="166"/>
      <c r="KXI4" s="166"/>
      <c r="KXJ4" s="166"/>
      <c r="KXK4" s="166"/>
      <c r="KXL4" s="166"/>
      <c r="KXM4" s="166"/>
      <c r="KXN4" s="166"/>
      <c r="KXO4" s="166"/>
      <c r="KXP4" s="166"/>
      <c r="KXQ4" s="166"/>
      <c r="KXR4" s="166"/>
      <c r="KXS4" s="166"/>
      <c r="KXT4" s="166"/>
      <c r="KXU4" s="166"/>
      <c r="KXV4" s="166"/>
      <c r="KXW4" s="166"/>
      <c r="KXX4" s="166"/>
      <c r="KXY4" s="166"/>
      <c r="KXZ4" s="166"/>
      <c r="KYA4" s="166"/>
      <c r="KYB4" s="166"/>
      <c r="KYC4" s="166"/>
      <c r="KYD4" s="166"/>
      <c r="KYE4" s="166"/>
      <c r="KYF4" s="166"/>
      <c r="KYG4" s="166"/>
      <c r="KYH4" s="166"/>
      <c r="KYI4" s="166"/>
      <c r="KYJ4" s="166"/>
      <c r="KYK4" s="166"/>
      <c r="KYL4" s="166"/>
      <c r="KYM4" s="166"/>
      <c r="KYN4" s="166"/>
      <c r="KYO4" s="166"/>
      <c r="KYP4" s="166"/>
      <c r="KYQ4" s="166"/>
      <c r="KYR4" s="166"/>
      <c r="KYS4" s="166"/>
      <c r="KYT4" s="166"/>
      <c r="KYU4" s="166"/>
      <c r="KYV4" s="166"/>
      <c r="KYW4" s="166"/>
      <c r="KYX4" s="166"/>
      <c r="KYY4" s="166"/>
      <c r="KYZ4" s="166"/>
      <c r="KZA4" s="166"/>
      <c r="KZB4" s="166"/>
      <c r="KZC4" s="166"/>
      <c r="KZD4" s="166"/>
      <c r="KZE4" s="166"/>
      <c r="KZF4" s="166"/>
      <c r="KZG4" s="166"/>
      <c r="KZH4" s="166"/>
      <c r="KZI4" s="166"/>
      <c r="KZJ4" s="166"/>
      <c r="KZK4" s="166"/>
      <c r="KZL4" s="166"/>
      <c r="KZM4" s="166"/>
      <c r="KZN4" s="166"/>
      <c r="KZO4" s="166"/>
      <c r="KZP4" s="166"/>
      <c r="KZQ4" s="166"/>
      <c r="KZR4" s="166"/>
      <c r="KZS4" s="166"/>
      <c r="KZT4" s="166"/>
      <c r="KZU4" s="166"/>
      <c r="KZV4" s="166"/>
      <c r="KZW4" s="166"/>
      <c r="KZX4" s="166"/>
      <c r="KZY4" s="166"/>
      <c r="KZZ4" s="166"/>
      <c r="LAA4" s="166"/>
      <c r="LAB4" s="166"/>
      <c r="LAC4" s="166"/>
      <c r="LAD4" s="166"/>
      <c r="LAE4" s="166"/>
      <c r="LAF4" s="166"/>
      <c r="LAG4" s="166"/>
      <c r="LAH4" s="166"/>
      <c r="LAI4" s="166"/>
      <c r="LAJ4" s="166"/>
      <c r="LAK4" s="166"/>
      <c r="LAL4" s="166"/>
      <c r="LAM4" s="166"/>
      <c r="LAN4" s="166"/>
      <c r="LAO4" s="166"/>
      <c r="LAP4" s="166"/>
      <c r="LAQ4" s="166"/>
      <c r="LAR4" s="166"/>
      <c r="LAS4" s="166"/>
      <c r="LAT4" s="166"/>
      <c r="LAU4" s="166"/>
      <c r="LAV4" s="166"/>
      <c r="LAW4" s="166"/>
      <c r="LAX4" s="166"/>
      <c r="LAY4" s="166"/>
      <c r="LAZ4" s="166"/>
      <c r="LBA4" s="166"/>
      <c r="LBB4" s="166"/>
      <c r="LBC4" s="166"/>
      <c r="LBD4" s="166"/>
      <c r="LBE4" s="166"/>
      <c r="LBF4" s="166"/>
      <c r="LBG4" s="166"/>
      <c r="LBH4" s="166"/>
      <c r="LBI4" s="166"/>
      <c r="LBJ4" s="166"/>
      <c r="LBK4" s="166"/>
      <c r="LBL4" s="166"/>
      <c r="LBM4" s="166"/>
      <c r="LBN4" s="166"/>
      <c r="LBO4" s="166"/>
      <c r="LBP4" s="166"/>
      <c r="LBQ4" s="166"/>
      <c r="LBR4" s="166"/>
      <c r="LBS4" s="166"/>
      <c r="LBT4" s="166"/>
      <c r="LBU4" s="166"/>
      <c r="LBV4" s="166"/>
      <c r="LBW4" s="166"/>
      <c r="LBX4" s="166"/>
      <c r="LBY4" s="166"/>
      <c r="LBZ4" s="166"/>
      <c r="LCA4" s="166"/>
      <c r="LCB4" s="166"/>
      <c r="LCC4" s="166"/>
      <c r="LCD4" s="166"/>
      <c r="LCE4" s="166"/>
      <c r="LCF4" s="166"/>
      <c r="LCG4" s="166"/>
      <c r="LCH4" s="166"/>
      <c r="LCI4" s="166"/>
      <c r="LCJ4" s="166"/>
      <c r="LCK4" s="166"/>
      <c r="LCL4" s="166"/>
      <c r="LCM4" s="166"/>
      <c r="LCN4" s="166"/>
      <c r="LCO4" s="166"/>
      <c r="LCP4" s="166"/>
      <c r="LCQ4" s="166"/>
      <c r="LCR4" s="166"/>
      <c r="LCS4" s="166"/>
      <c r="LCT4" s="166"/>
      <c r="LCU4" s="166"/>
      <c r="LCV4" s="166"/>
      <c r="LCW4" s="166"/>
      <c r="LCX4" s="166"/>
      <c r="LCY4" s="166"/>
      <c r="LCZ4" s="166"/>
      <c r="LDA4" s="166"/>
      <c r="LDB4" s="166"/>
      <c r="LDC4" s="166"/>
      <c r="LDD4" s="166"/>
      <c r="LDE4" s="166"/>
      <c r="LDF4" s="166"/>
      <c r="LDG4" s="166"/>
      <c r="LDH4" s="166"/>
      <c r="LDI4" s="166"/>
      <c r="LDJ4" s="166"/>
      <c r="LDK4" s="166"/>
      <c r="LDL4" s="166"/>
      <c r="LDM4" s="166"/>
      <c r="LDN4" s="166"/>
      <c r="LDO4" s="166"/>
      <c r="LDP4" s="166"/>
      <c r="LDQ4" s="166"/>
      <c r="LDR4" s="166"/>
      <c r="LDS4" s="166"/>
      <c r="LDT4" s="166"/>
      <c r="LDU4" s="166"/>
      <c r="LDV4" s="166"/>
      <c r="LDW4" s="166"/>
      <c r="LDX4" s="166"/>
      <c r="LDY4" s="166"/>
      <c r="LDZ4" s="166"/>
      <c r="LEA4" s="166"/>
      <c r="LEB4" s="166"/>
      <c r="LEC4" s="166"/>
      <c r="LED4" s="166"/>
      <c r="LEE4" s="166"/>
      <c r="LEF4" s="166"/>
      <c r="LEG4" s="166"/>
      <c r="LEH4" s="166"/>
      <c r="LEI4" s="166"/>
      <c r="LEJ4" s="166"/>
      <c r="LEK4" s="166"/>
      <c r="LEL4" s="166"/>
      <c r="LEM4" s="166"/>
      <c r="LEN4" s="166"/>
      <c r="LEO4" s="166"/>
      <c r="LEP4" s="166"/>
      <c r="LEQ4" s="166"/>
      <c r="LER4" s="166"/>
      <c r="LES4" s="166"/>
      <c r="LET4" s="166"/>
      <c r="LEU4" s="166"/>
      <c r="LEV4" s="166"/>
      <c r="LEW4" s="166"/>
      <c r="LEX4" s="166"/>
      <c r="LEY4" s="166"/>
      <c r="LEZ4" s="166"/>
      <c r="LFA4" s="166"/>
      <c r="LFB4" s="166"/>
      <c r="LFC4" s="166"/>
      <c r="LFD4" s="166"/>
      <c r="LFE4" s="166"/>
      <c r="LFF4" s="166"/>
      <c r="LFG4" s="166"/>
      <c r="LFH4" s="166"/>
      <c r="LFI4" s="166"/>
      <c r="LFJ4" s="166"/>
      <c r="LFK4" s="166"/>
      <c r="LFL4" s="166"/>
      <c r="LFM4" s="166"/>
      <c r="LFN4" s="166"/>
      <c r="LFO4" s="166"/>
      <c r="LFP4" s="166"/>
      <c r="LFQ4" s="166"/>
      <c r="LFR4" s="166"/>
      <c r="LFS4" s="166"/>
      <c r="LFT4" s="166"/>
      <c r="LFU4" s="166"/>
      <c r="LFV4" s="166"/>
      <c r="LFW4" s="166"/>
      <c r="LFX4" s="166"/>
      <c r="LFY4" s="166"/>
      <c r="LFZ4" s="166"/>
      <c r="LGA4" s="166"/>
      <c r="LGB4" s="166"/>
      <c r="LGC4" s="166"/>
      <c r="LGD4" s="166"/>
      <c r="LGE4" s="166"/>
      <c r="LGF4" s="166"/>
      <c r="LGG4" s="166"/>
      <c r="LGH4" s="166"/>
      <c r="LGI4" s="166"/>
      <c r="LGJ4" s="166"/>
      <c r="LGK4" s="166"/>
      <c r="LGL4" s="166"/>
      <c r="LGM4" s="166"/>
      <c r="LGN4" s="166"/>
      <c r="LGO4" s="166"/>
      <c r="LGP4" s="166"/>
      <c r="LGQ4" s="166"/>
      <c r="LGR4" s="166"/>
      <c r="LGS4" s="166"/>
      <c r="LGT4" s="166"/>
      <c r="LGU4" s="166"/>
      <c r="LGV4" s="166"/>
      <c r="LGW4" s="166"/>
      <c r="LGX4" s="166"/>
      <c r="LGY4" s="166"/>
      <c r="LGZ4" s="166"/>
      <c r="LHA4" s="166"/>
      <c r="LHB4" s="166"/>
      <c r="LHC4" s="166"/>
      <c r="LHD4" s="166"/>
      <c r="LHE4" s="166"/>
      <c r="LHF4" s="166"/>
      <c r="LHG4" s="166"/>
      <c r="LHH4" s="166"/>
      <c r="LHI4" s="166"/>
      <c r="LHJ4" s="166"/>
      <c r="LHK4" s="166"/>
      <c r="LHL4" s="166"/>
      <c r="LHM4" s="166"/>
      <c r="LHN4" s="166"/>
      <c r="LHO4" s="166"/>
      <c r="LHP4" s="166"/>
      <c r="LHQ4" s="166"/>
      <c r="LHR4" s="166"/>
      <c r="LHS4" s="166"/>
      <c r="LHT4" s="166"/>
      <c r="LHU4" s="166"/>
      <c r="LHV4" s="166"/>
      <c r="LHW4" s="166"/>
      <c r="LHX4" s="166"/>
      <c r="LHY4" s="166"/>
      <c r="LHZ4" s="166"/>
      <c r="LIA4" s="166"/>
      <c r="LIB4" s="166"/>
      <c r="LIC4" s="166"/>
      <c r="LID4" s="166"/>
      <c r="LIE4" s="166"/>
      <c r="LIF4" s="166"/>
      <c r="LIG4" s="166"/>
      <c r="LIH4" s="166"/>
      <c r="LII4" s="166"/>
      <c r="LIJ4" s="166"/>
      <c r="LIK4" s="166"/>
      <c r="LIL4" s="166"/>
      <c r="LIM4" s="166"/>
      <c r="LIN4" s="166"/>
      <c r="LIO4" s="166"/>
      <c r="LIP4" s="166"/>
      <c r="LIQ4" s="166"/>
      <c r="LIR4" s="166"/>
      <c r="LIS4" s="166"/>
      <c r="LIT4" s="166"/>
      <c r="LIU4" s="166"/>
      <c r="LIV4" s="166"/>
      <c r="LIW4" s="166"/>
      <c r="LIX4" s="166"/>
      <c r="LIY4" s="166"/>
      <c r="LIZ4" s="166"/>
      <c r="LJA4" s="166"/>
      <c r="LJB4" s="166"/>
      <c r="LJC4" s="166"/>
      <c r="LJD4" s="166"/>
      <c r="LJE4" s="166"/>
      <c r="LJF4" s="166"/>
      <c r="LJG4" s="166"/>
      <c r="LJH4" s="166"/>
      <c r="LJI4" s="166"/>
      <c r="LJJ4" s="166"/>
      <c r="LJK4" s="166"/>
      <c r="LJL4" s="166"/>
      <c r="LJM4" s="166"/>
      <c r="LJN4" s="166"/>
      <c r="LJO4" s="166"/>
      <c r="LJP4" s="166"/>
      <c r="LJQ4" s="166"/>
      <c r="LJR4" s="166"/>
      <c r="LJS4" s="166"/>
      <c r="LJT4" s="166"/>
      <c r="LJU4" s="166"/>
      <c r="LJV4" s="166"/>
      <c r="LJW4" s="166"/>
      <c r="LJX4" s="166"/>
      <c r="LJY4" s="166"/>
      <c r="LJZ4" s="166"/>
      <c r="LKA4" s="166"/>
      <c r="LKB4" s="166"/>
      <c r="LKC4" s="166"/>
      <c r="LKD4" s="166"/>
      <c r="LKE4" s="166"/>
      <c r="LKF4" s="166"/>
      <c r="LKG4" s="166"/>
      <c r="LKH4" s="166"/>
      <c r="LKI4" s="166"/>
      <c r="LKJ4" s="166"/>
      <c r="LKK4" s="166"/>
      <c r="LKL4" s="166"/>
      <c r="LKM4" s="166"/>
      <c r="LKN4" s="166"/>
      <c r="LKO4" s="166"/>
      <c r="LKP4" s="166"/>
      <c r="LKQ4" s="166"/>
      <c r="LKR4" s="166"/>
      <c r="LKS4" s="166"/>
      <c r="LKT4" s="166"/>
      <c r="LKU4" s="166"/>
      <c r="LKV4" s="166"/>
      <c r="LKW4" s="166"/>
      <c r="LKX4" s="166"/>
      <c r="LKY4" s="166"/>
      <c r="LKZ4" s="166"/>
      <c r="LLA4" s="166"/>
      <c r="LLB4" s="166"/>
      <c r="LLC4" s="166"/>
      <c r="LLD4" s="166"/>
      <c r="LLE4" s="166"/>
      <c r="LLF4" s="166"/>
      <c r="LLG4" s="166"/>
      <c r="LLH4" s="166"/>
      <c r="LLI4" s="166"/>
      <c r="LLJ4" s="166"/>
      <c r="LLK4" s="166"/>
      <c r="LLL4" s="166"/>
      <c r="LLM4" s="166"/>
      <c r="LLN4" s="166"/>
      <c r="LLO4" s="166"/>
      <c r="LLP4" s="166"/>
      <c r="LLQ4" s="166"/>
      <c r="LLR4" s="166"/>
      <c r="LLS4" s="166"/>
      <c r="LLT4" s="166"/>
      <c r="LLU4" s="166"/>
      <c r="LLV4" s="166"/>
      <c r="LLW4" s="166"/>
      <c r="LLX4" s="166"/>
      <c r="LLY4" s="166"/>
      <c r="LLZ4" s="166"/>
      <c r="LMA4" s="166"/>
      <c r="LMB4" s="166"/>
      <c r="LMC4" s="166"/>
      <c r="LMD4" s="166"/>
      <c r="LME4" s="166"/>
      <c r="LMF4" s="166"/>
      <c r="LMG4" s="166"/>
      <c r="LMH4" s="166"/>
      <c r="LMI4" s="166"/>
      <c r="LMJ4" s="166"/>
      <c r="LMK4" s="166"/>
      <c r="LML4" s="166"/>
      <c r="LMM4" s="166"/>
      <c r="LMN4" s="166"/>
      <c r="LMO4" s="166"/>
      <c r="LMP4" s="166"/>
      <c r="LMQ4" s="166"/>
      <c r="LMR4" s="166"/>
      <c r="LMS4" s="166"/>
      <c r="LMT4" s="166"/>
      <c r="LMU4" s="166"/>
      <c r="LMV4" s="166"/>
      <c r="LMW4" s="166"/>
      <c r="LMX4" s="166"/>
      <c r="LMY4" s="166"/>
      <c r="LMZ4" s="166"/>
      <c r="LNA4" s="166"/>
      <c r="LNB4" s="166"/>
      <c r="LNC4" s="166"/>
      <c r="LND4" s="166"/>
      <c r="LNE4" s="166"/>
      <c r="LNF4" s="166"/>
      <c r="LNG4" s="166"/>
      <c r="LNH4" s="166"/>
      <c r="LNI4" s="166"/>
      <c r="LNJ4" s="166"/>
      <c r="LNK4" s="166"/>
      <c r="LNL4" s="166"/>
      <c r="LNM4" s="166"/>
      <c r="LNN4" s="166"/>
      <c r="LNO4" s="166"/>
      <c r="LNP4" s="166"/>
      <c r="LNQ4" s="166"/>
      <c r="LNR4" s="166"/>
      <c r="LNS4" s="166"/>
      <c r="LNT4" s="166"/>
      <c r="LNU4" s="166"/>
      <c r="LNV4" s="166"/>
      <c r="LNW4" s="166"/>
      <c r="LNX4" s="166"/>
      <c r="LNY4" s="166"/>
      <c r="LNZ4" s="166"/>
      <c r="LOA4" s="166"/>
      <c r="LOB4" s="166"/>
      <c r="LOC4" s="166"/>
      <c r="LOD4" s="166"/>
      <c r="LOE4" s="166"/>
      <c r="LOF4" s="166"/>
      <c r="LOG4" s="166"/>
      <c r="LOH4" s="166"/>
      <c r="LOI4" s="166"/>
      <c r="LOJ4" s="166"/>
      <c r="LOK4" s="166"/>
      <c r="LOL4" s="166"/>
      <c r="LOM4" s="166"/>
      <c r="LON4" s="166"/>
      <c r="LOO4" s="166"/>
      <c r="LOP4" s="166"/>
      <c r="LOQ4" s="166"/>
      <c r="LOR4" s="166"/>
      <c r="LOS4" s="166"/>
      <c r="LOT4" s="166"/>
      <c r="LOU4" s="166"/>
      <c r="LOV4" s="166"/>
      <c r="LOW4" s="166"/>
      <c r="LOX4" s="166"/>
      <c r="LOY4" s="166"/>
      <c r="LOZ4" s="166"/>
      <c r="LPA4" s="166"/>
      <c r="LPB4" s="166"/>
      <c r="LPC4" s="166"/>
      <c r="LPD4" s="166"/>
      <c r="LPE4" s="166"/>
      <c r="LPF4" s="166"/>
      <c r="LPG4" s="166"/>
      <c r="LPH4" s="166"/>
      <c r="LPI4" s="166"/>
      <c r="LPJ4" s="166"/>
      <c r="LPK4" s="166"/>
      <c r="LPL4" s="166"/>
      <c r="LPM4" s="166"/>
      <c r="LPN4" s="166"/>
      <c r="LPO4" s="166"/>
      <c r="LPP4" s="166"/>
      <c r="LPQ4" s="166"/>
      <c r="LPR4" s="166"/>
      <c r="LPS4" s="166"/>
      <c r="LPT4" s="166"/>
      <c r="LPU4" s="166"/>
      <c r="LPV4" s="166"/>
      <c r="LPW4" s="166"/>
      <c r="LPX4" s="166"/>
      <c r="LPY4" s="166"/>
      <c r="LPZ4" s="166"/>
      <c r="LQA4" s="166"/>
      <c r="LQB4" s="166"/>
      <c r="LQC4" s="166"/>
      <c r="LQD4" s="166"/>
      <c r="LQE4" s="166"/>
      <c r="LQF4" s="166"/>
      <c r="LQG4" s="166"/>
      <c r="LQH4" s="166"/>
      <c r="LQI4" s="166"/>
      <c r="LQJ4" s="166"/>
      <c r="LQK4" s="166"/>
      <c r="LQL4" s="166"/>
      <c r="LQM4" s="166"/>
      <c r="LQN4" s="166"/>
      <c r="LQO4" s="166"/>
      <c r="LQP4" s="166"/>
      <c r="LQQ4" s="166"/>
      <c r="LQR4" s="166"/>
      <c r="LQS4" s="166"/>
      <c r="LQT4" s="166"/>
      <c r="LQU4" s="166"/>
      <c r="LQV4" s="166"/>
      <c r="LQW4" s="166"/>
      <c r="LQX4" s="166"/>
      <c r="LQY4" s="166"/>
      <c r="LQZ4" s="166"/>
      <c r="LRA4" s="166"/>
      <c r="LRB4" s="166"/>
      <c r="LRC4" s="166"/>
      <c r="LRD4" s="166"/>
      <c r="LRE4" s="166"/>
      <c r="LRF4" s="166"/>
      <c r="LRG4" s="166"/>
      <c r="LRH4" s="166"/>
      <c r="LRI4" s="166"/>
      <c r="LRJ4" s="166"/>
      <c r="LRK4" s="166"/>
      <c r="LRL4" s="166"/>
      <c r="LRM4" s="166"/>
      <c r="LRN4" s="166"/>
      <c r="LRO4" s="166"/>
      <c r="LRP4" s="166"/>
      <c r="LRQ4" s="166"/>
      <c r="LRR4" s="166"/>
      <c r="LRS4" s="166"/>
      <c r="LRT4" s="166"/>
      <c r="LRU4" s="166"/>
      <c r="LRV4" s="166"/>
      <c r="LRW4" s="166"/>
      <c r="LRX4" s="166"/>
      <c r="LRY4" s="166"/>
      <c r="LRZ4" s="166"/>
      <c r="LSA4" s="166"/>
      <c r="LSB4" s="166"/>
      <c r="LSC4" s="166"/>
      <c r="LSD4" s="166"/>
      <c r="LSE4" s="166"/>
      <c r="LSF4" s="166"/>
      <c r="LSG4" s="166"/>
      <c r="LSH4" s="166"/>
      <c r="LSI4" s="166"/>
      <c r="LSJ4" s="166"/>
      <c r="LSK4" s="166"/>
      <c r="LSL4" s="166"/>
      <c r="LSM4" s="166"/>
      <c r="LSN4" s="166"/>
      <c r="LSO4" s="166"/>
      <c r="LSP4" s="166"/>
      <c r="LSQ4" s="166"/>
      <c r="LSR4" s="166"/>
      <c r="LSS4" s="166"/>
      <c r="LST4" s="166"/>
      <c r="LSU4" s="166"/>
      <c r="LSV4" s="166"/>
      <c r="LSW4" s="166"/>
      <c r="LSX4" s="166"/>
      <c r="LSY4" s="166"/>
      <c r="LSZ4" s="166"/>
      <c r="LTA4" s="166"/>
      <c r="LTB4" s="166"/>
      <c r="LTC4" s="166"/>
      <c r="LTD4" s="166"/>
      <c r="LTE4" s="166"/>
      <c r="LTF4" s="166"/>
      <c r="LTG4" s="166"/>
      <c r="LTH4" s="166"/>
      <c r="LTI4" s="166"/>
      <c r="LTJ4" s="166"/>
      <c r="LTK4" s="166"/>
      <c r="LTL4" s="166"/>
      <c r="LTM4" s="166"/>
      <c r="LTN4" s="166"/>
      <c r="LTO4" s="166"/>
      <c r="LTP4" s="166"/>
      <c r="LTQ4" s="166"/>
      <c r="LTR4" s="166"/>
      <c r="LTS4" s="166"/>
      <c r="LTT4" s="166"/>
      <c r="LTU4" s="166"/>
      <c r="LTV4" s="166"/>
      <c r="LTW4" s="166"/>
      <c r="LTX4" s="166"/>
      <c r="LTY4" s="166"/>
      <c r="LTZ4" s="166"/>
      <c r="LUA4" s="166"/>
      <c r="LUB4" s="166"/>
      <c r="LUC4" s="166"/>
      <c r="LUD4" s="166"/>
      <c r="LUE4" s="166"/>
      <c r="LUF4" s="166"/>
      <c r="LUG4" s="166"/>
      <c r="LUH4" s="166"/>
      <c r="LUI4" s="166"/>
      <c r="LUJ4" s="166"/>
      <c r="LUK4" s="166"/>
      <c r="LUL4" s="166"/>
      <c r="LUM4" s="166"/>
      <c r="LUN4" s="166"/>
      <c r="LUO4" s="166"/>
      <c r="LUP4" s="166"/>
      <c r="LUQ4" s="166"/>
      <c r="LUR4" s="166"/>
      <c r="LUS4" s="166"/>
      <c r="LUT4" s="166"/>
      <c r="LUU4" s="166"/>
      <c r="LUV4" s="166"/>
      <c r="LUW4" s="166"/>
      <c r="LUX4" s="166"/>
      <c r="LUY4" s="166"/>
      <c r="LUZ4" s="166"/>
      <c r="LVA4" s="166"/>
      <c r="LVB4" s="166"/>
      <c r="LVC4" s="166"/>
      <c r="LVD4" s="166"/>
      <c r="LVE4" s="166"/>
      <c r="LVF4" s="166"/>
      <c r="LVG4" s="166"/>
      <c r="LVH4" s="166"/>
      <c r="LVI4" s="166"/>
      <c r="LVJ4" s="166"/>
      <c r="LVK4" s="166"/>
      <c r="LVL4" s="166"/>
      <c r="LVM4" s="166"/>
      <c r="LVN4" s="166"/>
      <c r="LVO4" s="166"/>
      <c r="LVP4" s="166"/>
      <c r="LVQ4" s="166"/>
      <c r="LVR4" s="166"/>
      <c r="LVS4" s="166"/>
      <c r="LVT4" s="166"/>
      <c r="LVU4" s="166"/>
      <c r="LVV4" s="166"/>
      <c r="LVW4" s="166"/>
      <c r="LVX4" s="166"/>
      <c r="LVY4" s="166"/>
      <c r="LVZ4" s="166"/>
      <c r="LWA4" s="166"/>
      <c r="LWB4" s="166"/>
      <c r="LWC4" s="166"/>
      <c r="LWD4" s="166"/>
      <c r="LWE4" s="166"/>
      <c r="LWF4" s="166"/>
      <c r="LWG4" s="166"/>
      <c r="LWH4" s="166"/>
      <c r="LWI4" s="166"/>
      <c r="LWJ4" s="166"/>
      <c r="LWK4" s="166"/>
      <c r="LWL4" s="166"/>
      <c r="LWM4" s="166"/>
      <c r="LWN4" s="166"/>
      <c r="LWO4" s="166"/>
      <c r="LWP4" s="166"/>
      <c r="LWQ4" s="166"/>
      <c r="LWR4" s="166"/>
      <c r="LWS4" s="166"/>
      <c r="LWT4" s="166"/>
      <c r="LWU4" s="166"/>
      <c r="LWV4" s="166"/>
      <c r="LWW4" s="166"/>
      <c r="LWX4" s="166"/>
      <c r="LWY4" s="166"/>
      <c r="LWZ4" s="166"/>
      <c r="LXA4" s="166"/>
      <c r="LXB4" s="166"/>
      <c r="LXC4" s="166"/>
      <c r="LXD4" s="166"/>
      <c r="LXE4" s="166"/>
      <c r="LXF4" s="166"/>
      <c r="LXG4" s="166"/>
      <c r="LXH4" s="166"/>
      <c r="LXI4" s="166"/>
      <c r="LXJ4" s="166"/>
      <c r="LXK4" s="166"/>
      <c r="LXL4" s="166"/>
      <c r="LXM4" s="166"/>
      <c r="LXN4" s="166"/>
      <c r="LXO4" s="166"/>
      <c r="LXP4" s="166"/>
      <c r="LXQ4" s="166"/>
      <c r="LXR4" s="166"/>
      <c r="LXS4" s="166"/>
      <c r="LXT4" s="166"/>
      <c r="LXU4" s="166"/>
      <c r="LXV4" s="166"/>
      <c r="LXW4" s="166"/>
      <c r="LXX4" s="166"/>
      <c r="LXY4" s="166"/>
      <c r="LXZ4" s="166"/>
      <c r="LYA4" s="166"/>
      <c r="LYB4" s="166"/>
      <c r="LYC4" s="166"/>
      <c r="LYD4" s="166"/>
      <c r="LYE4" s="166"/>
      <c r="LYF4" s="166"/>
      <c r="LYG4" s="166"/>
      <c r="LYH4" s="166"/>
      <c r="LYI4" s="166"/>
      <c r="LYJ4" s="166"/>
      <c r="LYK4" s="166"/>
      <c r="LYL4" s="166"/>
      <c r="LYM4" s="166"/>
      <c r="LYN4" s="166"/>
      <c r="LYO4" s="166"/>
      <c r="LYP4" s="166"/>
      <c r="LYQ4" s="166"/>
      <c r="LYR4" s="166"/>
      <c r="LYS4" s="166"/>
      <c r="LYT4" s="166"/>
      <c r="LYU4" s="166"/>
      <c r="LYV4" s="166"/>
      <c r="LYW4" s="166"/>
      <c r="LYX4" s="166"/>
      <c r="LYY4" s="166"/>
      <c r="LYZ4" s="166"/>
      <c r="LZA4" s="166"/>
      <c r="LZB4" s="166"/>
      <c r="LZC4" s="166"/>
      <c r="LZD4" s="166"/>
      <c r="LZE4" s="166"/>
      <c r="LZF4" s="166"/>
      <c r="LZG4" s="166"/>
      <c r="LZH4" s="166"/>
      <c r="LZI4" s="166"/>
      <c r="LZJ4" s="166"/>
      <c r="LZK4" s="166"/>
      <c r="LZL4" s="166"/>
      <c r="LZM4" s="166"/>
      <c r="LZN4" s="166"/>
      <c r="LZO4" s="166"/>
      <c r="LZP4" s="166"/>
      <c r="LZQ4" s="166"/>
      <c r="LZR4" s="166"/>
      <c r="LZS4" s="166"/>
      <c r="LZT4" s="166"/>
      <c r="LZU4" s="166"/>
      <c r="LZV4" s="166"/>
      <c r="LZW4" s="166"/>
      <c r="LZX4" s="166"/>
      <c r="LZY4" s="166"/>
      <c r="LZZ4" s="166"/>
      <c r="MAA4" s="166"/>
      <c r="MAB4" s="166"/>
      <c r="MAC4" s="166"/>
      <c r="MAD4" s="166"/>
      <c r="MAE4" s="166"/>
      <c r="MAF4" s="166"/>
      <c r="MAG4" s="166"/>
      <c r="MAH4" s="166"/>
      <c r="MAI4" s="166"/>
      <c r="MAJ4" s="166"/>
      <c r="MAK4" s="166"/>
      <c r="MAL4" s="166"/>
      <c r="MAM4" s="166"/>
      <c r="MAN4" s="166"/>
      <c r="MAO4" s="166"/>
      <c r="MAP4" s="166"/>
      <c r="MAQ4" s="166"/>
      <c r="MAR4" s="166"/>
      <c r="MAS4" s="166"/>
      <c r="MAT4" s="166"/>
      <c r="MAU4" s="166"/>
      <c r="MAV4" s="166"/>
      <c r="MAW4" s="166"/>
      <c r="MAX4" s="166"/>
      <c r="MAY4" s="166"/>
      <c r="MAZ4" s="166"/>
      <c r="MBA4" s="166"/>
      <c r="MBB4" s="166"/>
      <c r="MBC4" s="166"/>
      <c r="MBD4" s="166"/>
      <c r="MBE4" s="166"/>
      <c r="MBF4" s="166"/>
      <c r="MBG4" s="166"/>
      <c r="MBH4" s="166"/>
      <c r="MBI4" s="166"/>
      <c r="MBJ4" s="166"/>
      <c r="MBK4" s="166"/>
      <c r="MBL4" s="166"/>
      <c r="MBM4" s="166"/>
      <c r="MBN4" s="166"/>
      <c r="MBO4" s="166"/>
      <c r="MBP4" s="166"/>
      <c r="MBQ4" s="166"/>
      <c r="MBR4" s="166"/>
      <c r="MBS4" s="166"/>
      <c r="MBT4" s="166"/>
      <c r="MBU4" s="166"/>
      <c r="MBV4" s="166"/>
      <c r="MBW4" s="166"/>
      <c r="MBX4" s="166"/>
      <c r="MBY4" s="166"/>
      <c r="MBZ4" s="166"/>
      <c r="MCA4" s="166"/>
      <c r="MCB4" s="166"/>
      <c r="MCC4" s="166"/>
      <c r="MCD4" s="166"/>
      <c r="MCE4" s="166"/>
      <c r="MCF4" s="166"/>
      <c r="MCG4" s="166"/>
      <c r="MCH4" s="166"/>
      <c r="MCI4" s="166"/>
      <c r="MCJ4" s="166"/>
      <c r="MCK4" s="166"/>
      <c r="MCL4" s="166"/>
      <c r="MCM4" s="166"/>
      <c r="MCN4" s="166"/>
      <c r="MCO4" s="166"/>
      <c r="MCP4" s="166"/>
      <c r="MCQ4" s="166"/>
      <c r="MCR4" s="166"/>
      <c r="MCS4" s="166"/>
      <c r="MCT4" s="166"/>
      <c r="MCU4" s="166"/>
      <c r="MCV4" s="166"/>
      <c r="MCW4" s="166"/>
      <c r="MCX4" s="166"/>
      <c r="MCY4" s="166"/>
      <c r="MCZ4" s="166"/>
      <c r="MDA4" s="166"/>
      <c r="MDB4" s="166"/>
      <c r="MDC4" s="166"/>
      <c r="MDD4" s="166"/>
      <c r="MDE4" s="166"/>
      <c r="MDF4" s="166"/>
      <c r="MDG4" s="166"/>
      <c r="MDH4" s="166"/>
      <c r="MDI4" s="166"/>
      <c r="MDJ4" s="166"/>
      <c r="MDK4" s="166"/>
      <c r="MDL4" s="166"/>
      <c r="MDM4" s="166"/>
      <c r="MDN4" s="166"/>
      <c r="MDO4" s="166"/>
      <c r="MDP4" s="166"/>
      <c r="MDQ4" s="166"/>
      <c r="MDR4" s="166"/>
      <c r="MDS4" s="166"/>
      <c r="MDT4" s="166"/>
      <c r="MDU4" s="166"/>
      <c r="MDV4" s="166"/>
      <c r="MDW4" s="166"/>
      <c r="MDX4" s="166"/>
      <c r="MDY4" s="166"/>
      <c r="MDZ4" s="166"/>
      <c r="MEA4" s="166"/>
      <c r="MEB4" s="166"/>
      <c r="MEC4" s="166"/>
      <c r="MED4" s="166"/>
      <c r="MEE4" s="166"/>
      <c r="MEF4" s="166"/>
      <c r="MEG4" s="166"/>
      <c r="MEH4" s="166"/>
      <c r="MEI4" s="166"/>
      <c r="MEJ4" s="166"/>
      <c r="MEK4" s="166"/>
      <c r="MEL4" s="166"/>
      <c r="MEM4" s="166"/>
      <c r="MEN4" s="166"/>
      <c r="MEO4" s="166"/>
      <c r="MEP4" s="166"/>
      <c r="MEQ4" s="166"/>
      <c r="MER4" s="166"/>
      <c r="MES4" s="166"/>
      <c r="MET4" s="166"/>
      <c r="MEU4" s="166"/>
      <c r="MEV4" s="166"/>
      <c r="MEW4" s="166"/>
      <c r="MEX4" s="166"/>
      <c r="MEY4" s="166"/>
      <c r="MEZ4" s="166"/>
      <c r="MFA4" s="166"/>
      <c r="MFB4" s="166"/>
      <c r="MFC4" s="166"/>
      <c r="MFD4" s="166"/>
      <c r="MFE4" s="166"/>
      <c r="MFF4" s="166"/>
      <c r="MFG4" s="166"/>
      <c r="MFH4" s="166"/>
      <c r="MFI4" s="166"/>
      <c r="MFJ4" s="166"/>
      <c r="MFK4" s="166"/>
      <c r="MFL4" s="166"/>
      <c r="MFM4" s="166"/>
      <c r="MFN4" s="166"/>
      <c r="MFO4" s="166"/>
      <c r="MFP4" s="166"/>
      <c r="MFQ4" s="166"/>
      <c r="MFR4" s="166"/>
      <c r="MFS4" s="166"/>
      <c r="MFT4" s="166"/>
      <c r="MFU4" s="166"/>
      <c r="MFV4" s="166"/>
      <c r="MFW4" s="166"/>
      <c r="MFX4" s="166"/>
      <c r="MFY4" s="166"/>
      <c r="MFZ4" s="166"/>
      <c r="MGA4" s="166"/>
      <c r="MGB4" s="166"/>
      <c r="MGC4" s="166"/>
      <c r="MGD4" s="166"/>
      <c r="MGE4" s="166"/>
      <c r="MGF4" s="166"/>
      <c r="MGG4" s="166"/>
      <c r="MGH4" s="166"/>
      <c r="MGI4" s="166"/>
      <c r="MGJ4" s="166"/>
      <c r="MGK4" s="166"/>
      <c r="MGL4" s="166"/>
      <c r="MGM4" s="166"/>
      <c r="MGN4" s="166"/>
      <c r="MGO4" s="166"/>
      <c r="MGP4" s="166"/>
      <c r="MGQ4" s="166"/>
      <c r="MGR4" s="166"/>
      <c r="MGS4" s="166"/>
      <c r="MGT4" s="166"/>
      <c r="MGU4" s="166"/>
      <c r="MGV4" s="166"/>
      <c r="MGW4" s="166"/>
      <c r="MGX4" s="166"/>
      <c r="MGY4" s="166"/>
      <c r="MGZ4" s="166"/>
      <c r="MHA4" s="166"/>
      <c r="MHB4" s="166"/>
      <c r="MHC4" s="166"/>
      <c r="MHD4" s="166"/>
      <c r="MHE4" s="166"/>
      <c r="MHF4" s="166"/>
      <c r="MHG4" s="166"/>
      <c r="MHH4" s="166"/>
      <c r="MHI4" s="166"/>
      <c r="MHJ4" s="166"/>
      <c r="MHK4" s="166"/>
      <c r="MHL4" s="166"/>
      <c r="MHM4" s="166"/>
      <c r="MHN4" s="166"/>
      <c r="MHO4" s="166"/>
      <c r="MHP4" s="166"/>
      <c r="MHQ4" s="166"/>
      <c r="MHR4" s="166"/>
      <c r="MHS4" s="166"/>
      <c r="MHT4" s="166"/>
      <c r="MHU4" s="166"/>
      <c r="MHV4" s="166"/>
      <c r="MHW4" s="166"/>
      <c r="MHX4" s="166"/>
      <c r="MHY4" s="166"/>
      <c r="MHZ4" s="166"/>
      <c r="MIA4" s="166"/>
      <c r="MIB4" s="166"/>
      <c r="MIC4" s="166"/>
      <c r="MID4" s="166"/>
      <c r="MIE4" s="166"/>
      <c r="MIF4" s="166"/>
      <c r="MIG4" s="166"/>
      <c r="MIH4" s="166"/>
      <c r="MII4" s="166"/>
      <c r="MIJ4" s="166"/>
      <c r="MIK4" s="166"/>
      <c r="MIL4" s="166"/>
      <c r="MIM4" s="166"/>
      <c r="MIN4" s="166"/>
      <c r="MIO4" s="166"/>
      <c r="MIP4" s="166"/>
      <c r="MIQ4" s="166"/>
      <c r="MIR4" s="166"/>
      <c r="MIS4" s="166"/>
      <c r="MIT4" s="166"/>
      <c r="MIU4" s="166"/>
      <c r="MIV4" s="166"/>
      <c r="MIW4" s="166"/>
      <c r="MIX4" s="166"/>
      <c r="MIY4" s="166"/>
      <c r="MIZ4" s="166"/>
      <c r="MJA4" s="166"/>
      <c r="MJB4" s="166"/>
      <c r="MJC4" s="166"/>
      <c r="MJD4" s="166"/>
      <c r="MJE4" s="166"/>
      <c r="MJF4" s="166"/>
      <c r="MJG4" s="166"/>
      <c r="MJH4" s="166"/>
      <c r="MJI4" s="166"/>
      <c r="MJJ4" s="166"/>
      <c r="MJK4" s="166"/>
      <c r="MJL4" s="166"/>
      <c r="MJM4" s="166"/>
      <c r="MJN4" s="166"/>
      <c r="MJO4" s="166"/>
      <c r="MJP4" s="166"/>
      <c r="MJQ4" s="166"/>
      <c r="MJR4" s="166"/>
      <c r="MJS4" s="166"/>
      <c r="MJT4" s="166"/>
      <c r="MJU4" s="166"/>
      <c r="MJV4" s="166"/>
      <c r="MJW4" s="166"/>
      <c r="MJX4" s="166"/>
      <c r="MJY4" s="166"/>
      <c r="MJZ4" s="166"/>
      <c r="MKA4" s="166"/>
      <c r="MKB4" s="166"/>
      <c r="MKC4" s="166"/>
      <c r="MKD4" s="166"/>
      <c r="MKE4" s="166"/>
      <c r="MKF4" s="166"/>
      <c r="MKG4" s="166"/>
      <c r="MKH4" s="166"/>
      <c r="MKI4" s="166"/>
      <c r="MKJ4" s="166"/>
      <c r="MKK4" s="166"/>
      <c r="MKL4" s="166"/>
      <c r="MKM4" s="166"/>
      <c r="MKN4" s="166"/>
      <c r="MKO4" s="166"/>
      <c r="MKP4" s="166"/>
      <c r="MKQ4" s="166"/>
      <c r="MKR4" s="166"/>
      <c r="MKS4" s="166"/>
      <c r="MKT4" s="166"/>
      <c r="MKU4" s="166"/>
      <c r="MKV4" s="166"/>
      <c r="MKW4" s="166"/>
      <c r="MKX4" s="166"/>
      <c r="MKY4" s="166"/>
      <c r="MKZ4" s="166"/>
      <c r="MLA4" s="166"/>
      <c r="MLB4" s="166"/>
      <c r="MLC4" s="166"/>
      <c r="MLD4" s="166"/>
      <c r="MLE4" s="166"/>
      <c r="MLF4" s="166"/>
      <c r="MLG4" s="166"/>
      <c r="MLH4" s="166"/>
      <c r="MLI4" s="166"/>
      <c r="MLJ4" s="166"/>
      <c r="MLK4" s="166"/>
      <c r="MLL4" s="166"/>
      <c r="MLM4" s="166"/>
      <c r="MLN4" s="166"/>
      <c r="MLO4" s="166"/>
      <c r="MLP4" s="166"/>
      <c r="MLQ4" s="166"/>
      <c r="MLR4" s="166"/>
      <c r="MLS4" s="166"/>
      <c r="MLT4" s="166"/>
      <c r="MLU4" s="166"/>
      <c r="MLV4" s="166"/>
      <c r="MLW4" s="166"/>
      <c r="MLX4" s="166"/>
      <c r="MLY4" s="166"/>
      <c r="MLZ4" s="166"/>
      <c r="MMA4" s="166"/>
      <c r="MMB4" s="166"/>
      <c r="MMC4" s="166"/>
      <c r="MMD4" s="166"/>
      <c r="MME4" s="166"/>
      <c r="MMF4" s="166"/>
      <c r="MMG4" s="166"/>
      <c r="MMH4" s="166"/>
      <c r="MMI4" s="166"/>
      <c r="MMJ4" s="166"/>
      <c r="MMK4" s="166"/>
      <c r="MML4" s="166"/>
      <c r="MMM4" s="166"/>
      <c r="MMN4" s="166"/>
      <c r="MMO4" s="166"/>
      <c r="MMP4" s="166"/>
      <c r="MMQ4" s="166"/>
      <c r="MMR4" s="166"/>
      <c r="MMS4" s="166"/>
      <c r="MMT4" s="166"/>
      <c r="MMU4" s="166"/>
      <c r="MMV4" s="166"/>
      <c r="MMW4" s="166"/>
      <c r="MMX4" s="166"/>
      <c r="MMY4" s="166"/>
      <c r="MMZ4" s="166"/>
      <c r="MNA4" s="166"/>
      <c r="MNB4" s="166"/>
      <c r="MNC4" s="166"/>
      <c r="MND4" s="166"/>
      <c r="MNE4" s="166"/>
      <c r="MNF4" s="166"/>
      <c r="MNG4" s="166"/>
      <c r="MNH4" s="166"/>
      <c r="MNI4" s="166"/>
      <c r="MNJ4" s="166"/>
      <c r="MNK4" s="166"/>
      <c r="MNL4" s="166"/>
      <c r="MNM4" s="166"/>
      <c r="MNN4" s="166"/>
      <c r="MNO4" s="166"/>
      <c r="MNP4" s="166"/>
      <c r="MNQ4" s="166"/>
      <c r="MNR4" s="166"/>
      <c r="MNS4" s="166"/>
      <c r="MNT4" s="166"/>
      <c r="MNU4" s="166"/>
      <c r="MNV4" s="166"/>
      <c r="MNW4" s="166"/>
      <c r="MNX4" s="166"/>
      <c r="MNY4" s="166"/>
      <c r="MNZ4" s="166"/>
      <c r="MOA4" s="166"/>
      <c r="MOB4" s="166"/>
      <c r="MOC4" s="166"/>
      <c r="MOD4" s="166"/>
      <c r="MOE4" s="166"/>
      <c r="MOF4" s="166"/>
      <c r="MOG4" s="166"/>
      <c r="MOH4" s="166"/>
      <c r="MOI4" s="166"/>
      <c r="MOJ4" s="166"/>
      <c r="MOK4" s="166"/>
      <c r="MOL4" s="166"/>
      <c r="MOM4" s="166"/>
      <c r="MON4" s="166"/>
      <c r="MOO4" s="166"/>
      <c r="MOP4" s="166"/>
      <c r="MOQ4" s="166"/>
      <c r="MOR4" s="166"/>
      <c r="MOS4" s="166"/>
      <c r="MOT4" s="166"/>
      <c r="MOU4" s="166"/>
      <c r="MOV4" s="166"/>
      <c r="MOW4" s="166"/>
      <c r="MOX4" s="166"/>
      <c r="MOY4" s="166"/>
      <c r="MOZ4" s="166"/>
      <c r="MPA4" s="166"/>
      <c r="MPB4" s="166"/>
      <c r="MPC4" s="166"/>
      <c r="MPD4" s="166"/>
      <c r="MPE4" s="166"/>
      <c r="MPF4" s="166"/>
      <c r="MPG4" s="166"/>
      <c r="MPH4" s="166"/>
      <c r="MPI4" s="166"/>
      <c r="MPJ4" s="166"/>
      <c r="MPK4" s="166"/>
      <c r="MPL4" s="166"/>
      <c r="MPM4" s="166"/>
      <c r="MPN4" s="166"/>
      <c r="MPO4" s="166"/>
      <c r="MPP4" s="166"/>
      <c r="MPQ4" s="166"/>
      <c r="MPR4" s="166"/>
      <c r="MPS4" s="166"/>
      <c r="MPT4" s="166"/>
      <c r="MPU4" s="166"/>
      <c r="MPV4" s="166"/>
      <c r="MPW4" s="166"/>
      <c r="MPX4" s="166"/>
      <c r="MPY4" s="166"/>
      <c r="MPZ4" s="166"/>
      <c r="MQA4" s="166"/>
      <c r="MQB4" s="166"/>
      <c r="MQC4" s="166"/>
      <c r="MQD4" s="166"/>
      <c r="MQE4" s="166"/>
      <c r="MQF4" s="166"/>
      <c r="MQG4" s="166"/>
      <c r="MQH4" s="166"/>
      <c r="MQI4" s="166"/>
      <c r="MQJ4" s="166"/>
      <c r="MQK4" s="166"/>
      <c r="MQL4" s="166"/>
      <c r="MQM4" s="166"/>
      <c r="MQN4" s="166"/>
      <c r="MQO4" s="166"/>
      <c r="MQP4" s="166"/>
      <c r="MQQ4" s="166"/>
      <c r="MQR4" s="166"/>
      <c r="MQS4" s="166"/>
      <c r="MQT4" s="166"/>
      <c r="MQU4" s="166"/>
      <c r="MQV4" s="166"/>
      <c r="MQW4" s="166"/>
      <c r="MQX4" s="166"/>
      <c r="MQY4" s="166"/>
      <c r="MQZ4" s="166"/>
      <c r="MRA4" s="166"/>
      <c r="MRB4" s="166"/>
      <c r="MRC4" s="166"/>
      <c r="MRD4" s="166"/>
      <c r="MRE4" s="166"/>
      <c r="MRF4" s="166"/>
      <c r="MRG4" s="166"/>
      <c r="MRH4" s="166"/>
      <c r="MRI4" s="166"/>
      <c r="MRJ4" s="166"/>
      <c r="MRK4" s="166"/>
      <c r="MRL4" s="166"/>
      <c r="MRM4" s="166"/>
      <c r="MRN4" s="166"/>
      <c r="MRO4" s="166"/>
      <c r="MRP4" s="166"/>
      <c r="MRQ4" s="166"/>
      <c r="MRR4" s="166"/>
      <c r="MRS4" s="166"/>
      <c r="MRT4" s="166"/>
      <c r="MRU4" s="166"/>
      <c r="MRV4" s="166"/>
      <c r="MRW4" s="166"/>
      <c r="MRX4" s="166"/>
      <c r="MRY4" s="166"/>
      <c r="MRZ4" s="166"/>
      <c r="MSA4" s="166"/>
      <c r="MSB4" s="166"/>
      <c r="MSC4" s="166"/>
      <c r="MSD4" s="166"/>
      <c r="MSE4" s="166"/>
      <c r="MSF4" s="166"/>
      <c r="MSG4" s="166"/>
      <c r="MSH4" s="166"/>
      <c r="MSI4" s="166"/>
      <c r="MSJ4" s="166"/>
      <c r="MSK4" s="166"/>
      <c r="MSL4" s="166"/>
      <c r="MSM4" s="166"/>
      <c r="MSN4" s="166"/>
      <c r="MSO4" s="166"/>
      <c r="MSP4" s="166"/>
      <c r="MSQ4" s="166"/>
      <c r="MSR4" s="166"/>
      <c r="MSS4" s="166"/>
      <c r="MST4" s="166"/>
      <c r="MSU4" s="166"/>
      <c r="MSV4" s="166"/>
      <c r="MSW4" s="166"/>
      <c r="MSX4" s="166"/>
      <c r="MSY4" s="166"/>
      <c r="MSZ4" s="166"/>
      <c r="MTA4" s="166"/>
      <c r="MTB4" s="166"/>
      <c r="MTC4" s="166"/>
      <c r="MTD4" s="166"/>
      <c r="MTE4" s="166"/>
      <c r="MTF4" s="166"/>
      <c r="MTG4" s="166"/>
      <c r="MTH4" s="166"/>
      <c r="MTI4" s="166"/>
      <c r="MTJ4" s="166"/>
      <c r="MTK4" s="166"/>
      <c r="MTL4" s="166"/>
      <c r="MTM4" s="166"/>
      <c r="MTN4" s="166"/>
      <c r="MTO4" s="166"/>
      <c r="MTP4" s="166"/>
      <c r="MTQ4" s="166"/>
      <c r="MTR4" s="166"/>
      <c r="MTS4" s="166"/>
      <c r="MTT4" s="166"/>
      <c r="MTU4" s="166"/>
      <c r="MTV4" s="166"/>
      <c r="MTW4" s="166"/>
      <c r="MTX4" s="166"/>
      <c r="MTY4" s="166"/>
      <c r="MTZ4" s="166"/>
      <c r="MUA4" s="166"/>
      <c r="MUB4" s="166"/>
      <c r="MUC4" s="166"/>
      <c r="MUD4" s="166"/>
      <c r="MUE4" s="166"/>
      <c r="MUF4" s="166"/>
      <c r="MUG4" s="166"/>
      <c r="MUH4" s="166"/>
      <c r="MUI4" s="166"/>
      <c r="MUJ4" s="166"/>
      <c r="MUK4" s="166"/>
      <c r="MUL4" s="166"/>
      <c r="MUM4" s="166"/>
      <c r="MUN4" s="166"/>
      <c r="MUO4" s="166"/>
      <c r="MUP4" s="166"/>
      <c r="MUQ4" s="166"/>
      <c r="MUR4" s="166"/>
      <c r="MUS4" s="166"/>
      <c r="MUT4" s="166"/>
      <c r="MUU4" s="166"/>
      <c r="MUV4" s="166"/>
      <c r="MUW4" s="166"/>
      <c r="MUX4" s="166"/>
      <c r="MUY4" s="166"/>
      <c r="MUZ4" s="166"/>
      <c r="MVA4" s="166"/>
      <c r="MVB4" s="166"/>
      <c r="MVC4" s="166"/>
      <c r="MVD4" s="166"/>
      <c r="MVE4" s="166"/>
      <c r="MVF4" s="166"/>
      <c r="MVG4" s="166"/>
      <c r="MVH4" s="166"/>
      <c r="MVI4" s="166"/>
      <c r="MVJ4" s="166"/>
      <c r="MVK4" s="166"/>
      <c r="MVL4" s="166"/>
      <c r="MVM4" s="166"/>
      <c r="MVN4" s="166"/>
      <c r="MVO4" s="166"/>
      <c r="MVP4" s="166"/>
      <c r="MVQ4" s="166"/>
      <c r="MVR4" s="166"/>
      <c r="MVS4" s="166"/>
      <c r="MVT4" s="166"/>
      <c r="MVU4" s="166"/>
      <c r="MVV4" s="166"/>
      <c r="MVW4" s="166"/>
      <c r="MVX4" s="166"/>
      <c r="MVY4" s="166"/>
      <c r="MVZ4" s="166"/>
      <c r="MWA4" s="166"/>
      <c r="MWB4" s="166"/>
      <c r="MWC4" s="166"/>
      <c r="MWD4" s="166"/>
      <c r="MWE4" s="166"/>
      <c r="MWF4" s="166"/>
      <c r="MWG4" s="166"/>
      <c r="MWH4" s="166"/>
      <c r="MWI4" s="166"/>
      <c r="MWJ4" s="166"/>
      <c r="MWK4" s="166"/>
      <c r="MWL4" s="166"/>
      <c r="MWM4" s="166"/>
      <c r="MWN4" s="166"/>
      <c r="MWO4" s="166"/>
      <c r="MWP4" s="166"/>
      <c r="MWQ4" s="166"/>
      <c r="MWR4" s="166"/>
      <c r="MWS4" s="166"/>
      <c r="MWT4" s="166"/>
      <c r="MWU4" s="166"/>
      <c r="MWV4" s="166"/>
      <c r="MWW4" s="166"/>
      <c r="MWX4" s="166"/>
      <c r="MWY4" s="166"/>
      <c r="MWZ4" s="166"/>
      <c r="MXA4" s="166"/>
      <c r="MXB4" s="166"/>
      <c r="MXC4" s="166"/>
      <c r="MXD4" s="166"/>
      <c r="MXE4" s="166"/>
      <c r="MXF4" s="166"/>
      <c r="MXG4" s="166"/>
      <c r="MXH4" s="166"/>
      <c r="MXI4" s="166"/>
      <c r="MXJ4" s="166"/>
      <c r="MXK4" s="166"/>
      <c r="MXL4" s="166"/>
      <c r="MXM4" s="166"/>
      <c r="MXN4" s="166"/>
      <c r="MXO4" s="166"/>
      <c r="MXP4" s="166"/>
      <c r="MXQ4" s="166"/>
      <c r="MXR4" s="166"/>
      <c r="MXS4" s="166"/>
      <c r="MXT4" s="166"/>
      <c r="MXU4" s="166"/>
      <c r="MXV4" s="166"/>
      <c r="MXW4" s="166"/>
      <c r="MXX4" s="166"/>
      <c r="MXY4" s="166"/>
      <c r="MXZ4" s="166"/>
      <c r="MYA4" s="166"/>
      <c r="MYB4" s="166"/>
      <c r="MYC4" s="166"/>
      <c r="MYD4" s="166"/>
      <c r="MYE4" s="166"/>
      <c r="MYF4" s="166"/>
      <c r="MYG4" s="166"/>
      <c r="MYH4" s="166"/>
      <c r="MYI4" s="166"/>
      <c r="MYJ4" s="166"/>
      <c r="MYK4" s="166"/>
      <c r="MYL4" s="166"/>
      <c r="MYM4" s="166"/>
      <c r="MYN4" s="166"/>
      <c r="MYO4" s="166"/>
      <c r="MYP4" s="166"/>
      <c r="MYQ4" s="166"/>
      <c r="MYR4" s="166"/>
      <c r="MYS4" s="166"/>
      <c r="MYT4" s="166"/>
      <c r="MYU4" s="166"/>
      <c r="MYV4" s="166"/>
      <c r="MYW4" s="166"/>
      <c r="MYX4" s="166"/>
      <c r="MYY4" s="166"/>
      <c r="MYZ4" s="166"/>
      <c r="MZA4" s="166"/>
      <c r="MZB4" s="166"/>
      <c r="MZC4" s="166"/>
      <c r="MZD4" s="166"/>
      <c r="MZE4" s="166"/>
      <c r="MZF4" s="166"/>
      <c r="MZG4" s="166"/>
      <c r="MZH4" s="166"/>
      <c r="MZI4" s="166"/>
      <c r="MZJ4" s="166"/>
      <c r="MZK4" s="166"/>
      <c r="MZL4" s="166"/>
      <c r="MZM4" s="166"/>
      <c r="MZN4" s="166"/>
      <c r="MZO4" s="166"/>
      <c r="MZP4" s="166"/>
      <c r="MZQ4" s="166"/>
      <c r="MZR4" s="166"/>
      <c r="MZS4" s="166"/>
      <c r="MZT4" s="166"/>
      <c r="MZU4" s="166"/>
      <c r="MZV4" s="166"/>
      <c r="MZW4" s="166"/>
      <c r="MZX4" s="166"/>
      <c r="MZY4" s="166"/>
      <c r="MZZ4" s="166"/>
      <c r="NAA4" s="166"/>
      <c r="NAB4" s="166"/>
      <c r="NAC4" s="166"/>
      <c r="NAD4" s="166"/>
      <c r="NAE4" s="166"/>
      <c r="NAF4" s="166"/>
      <c r="NAG4" s="166"/>
      <c r="NAH4" s="166"/>
      <c r="NAI4" s="166"/>
      <c r="NAJ4" s="166"/>
      <c r="NAK4" s="166"/>
      <c r="NAL4" s="166"/>
      <c r="NAM4" s="166"/>
      <c r="NAN4" s="166"/>
      <c r="NAO4" s="166"/>
      <c r="NAP4" s="166"/>
      <c r="NAQ4" s="166"/>
      <c r="NAR4" s="166"/>
      <c r="NAS4" s="166"/>
      <c r="NAT4" s="166"/>
      <c r="NAU4" s="166"/>
      <c r="NAV4" s="166"/>
      <c r="NAW4" s="166"/>
      <c r="NAX4" s="166"/>
      <c r="NAY4" s="166"/>
      <c r="NAZ4" s="166"/>
      <c r="NBA4" s="166"/>
      <c r="NBB4" s="166"/>
      <c r="NBC4" s="166"/>
      <c r="NBD4" s="166"/>
      <c r="NBE4" s="166"/>
      <c r="NBF4" s="166"/>
      <c r="NBG4" s="166"/>
      <c r="NBH4" s="166"/>
      <c r="NBI4" s="166"/>
      <c r="NBJ4" s="166"/>
      <c r="NBK4" s="166"/>
      <c r="NBL4" s="166"/>
      <c r="NBM4" s="166"/>
      <c r="NBN4" s="166"/>
      <c r="NBO4" s="166"/>
      <c r="NBP4" s="166"/>
      <c r="NBQ4" s="166"/>
      <c r="NBR4" s="166"/>
      <c r="NBS4" s="166"/>
      <c r="NBT4" s="166"/>
      <c r="NBU4" s="166"/>
      <c r="NBV4" s="166"/>
      <c r="NBW4" s="166"/>
      <c r="NBX4" s="166"/>
      <c r="NBY4" s="166"/>
      <c r="NBZ4" s="166"/>
      <c r="NCA4" s="166"/>
      <c r="NCB4" s="166"/>
      <c r="NCC4" s="166"/>
      <c r="NCD4" s="166"/>
      <c r="NCE4" s="166"/>
      <c r="NCF4" s="166"/>
      <c r="NCG4" s="166"/>
      <c r="NCH4" s="166"/>
      <c r="NCI4" s="166"/>
      <c r="NCJ4" s="166"/>
      <c r="NCK4" s="166"/>
      <c r="NCL4" s="166"/>
      <c r="NCM4" s="166"/>
      <c r="NCN4" s="166"/>
      <c r="NCO4" s="166"/>
      <c r="NCP4" s="166"/>
      <c r="NCQ4" s="166"/>
      <c r="NCR4" s="166"/>
      <c r="NCS4" s="166"/>
      <c r="NCT4" s="166"/>
      <c r="NCU4" s="166"/>
      <c r="NCV4" s="166"/>
      <c r="NCW4" s="166"/>
      <c r="NCX4" s="166"/>
      <c r="NCY4" s="166"/>
      <c r="NCZ4" s="166"/>
      <c r="NDA4" s="166"/>
      <c r="NDB4" s="166"/>
      <c r="NDC4" s="166"/>
      <c r="NDD4" s="166"/>
      <c r="NDE4" s="166"/>
      <c r="NDF4" s="166"/>
      <c r="NDG4" s="166"/>
      <c r="NDH4" s="166"/>
      <c r="NDI4" s="166"/>
      <c r="NDJ4" s="166"/>
      <c r="NDK4" s="166"/>
      <c r="NDL4" s="166"/>
      <c r="NDM4" s="166"/>
      <c r="NDN4" s="166"/>
      <c r="NDO4" s="166"/>
      <c r="NDP4" s="166"/>
      <c r="NDQ4" s="166"/>
      <c r="NDR4" s="166"/>
      <c r="NDS4" s="166"/>
      <c r="NDT4" s="166"/>
      <c r="NDU4" s="166"/>
      <c r="NDV4" s="166"/>
      <c r="NDW4" s="166"/>
      <c r="NDX4" s="166"/>
      <c r="NDY4" s="166"/>
      <c r="NDZ4" s="166"/>
      <c r="NEA4" s="166"/>
      <c r="NEB4" s="166"/>
      <c r="NEC4" s="166"/>
      <c r="NED4" s="166"/>
      <c r="NEE4" s="166"/>
      <c r="NEF4" s="166"/>
      <c r="NEG4" s="166"/>
      <c r="NEH4" s="166"/>
      <c r="NEI4" s="166"/>
      <c r="NEJ4" s="166"/>
      <c r="NEK4" s="166"/>
      <c r="NEL4" s="166"/>
      <c r="NEM4" s="166"/>
      <c r="NEN4" s="166"/>
      <c r="NEO4" s="166"/>
      <c r="NEP4" s="166"/>
      <c r="NEQ4" s="166"/>
      <c r="NER4" s="166"/>
      <c r="NES4" s="166"/>
      <c r="NET4" s="166"/>
      <c r="NEU4" s="166"/>
      <c r="NEV4" s="166"/>
      <c r="NEW4" s="166"/>
      <c r="NEX4" s="166"/>
      <c r="NEY4" s="166"/>
      <c r="NEZ4" s="166"/>
      <c r="NFA4" s="166"/>
      <c r="NFB4" s="166"/>
      <c r="NFC4" s="166"/>
      <c r="NFD4" s="166"/>
      <c r="NFE4" s="166"/>
      <c r="NFF4" s="166"/>
      <c r="NFG4" s="166"/>
      <c r="NFH4" s="166"/>
      <c r="NFI4" s="166"/>
      <c r="NFJ4" s="166"/>
      <c r="NFK4" s="166"/>
      <c r="NFL4" s="166"/>
      <c r="NFM4" s="166"/>
      <c r="NFN4" s="166"/>
      <c r="NFO4" s="166"/>
      <c r="NFP4" s="166"/>
      <c r="NFQ4" s="166"/>
      <c r="NFR4" s="166"/>
      <c r="NFS4" s="166"/>
      <c r="NFT4" s="166"/>
      <c r="NFU4" s="166"/>
      <c r="NFV4" s="166"/>
      <c r="NFW4" s="166"/>
      <c r="NFX4" s="166"/>
      <c r="NFY4" s="166"/>
      <c r="NFZ4" s="166"/>
      <c r="NGA4" s="166"/>
      <c r="NGB4" s="166"/>
      <c r="NGC4" s="166"/>
      <c r="NGD4" s="166"/>
      <c r="NGE4" s="166"/>
      <c r="NGF4" s="166"/>
      <c r="NGG4" s="166"/>
      <c r="NGH4" s="166"/>
      <c r="NGI4" s="166"/>
      <c r="NGJ4" s="166"/>
      <c r="NGK4" s="166"/>
      <c r="NGL4" s="166"/>
      <c r="NGM4" s="166"/>
      <c r="NGN4" s="166"/>
      <c r="NGO4" s="166"/>
      <c r="NGP4" s="166"/>
      <c r="NGQ4" s="166"/>
      <c r="NGR4" s="166"/>
      <c r="NGS4" s="166"/>
      <c r="NGT4" s="166"/>
      <c r="NGU4" s="166"/>
      <c r="NGV4" s="166"/>
      <c r="NGW4" s="166"/>
      <c r="NGX4" s="166"/>
      <c r="NGY4" s="166"/>
      <c r="NGZ4" s="166"/>
      <c r="NHA4" s="166"/>
      <c r="NHB4" s="166"/>
      <c r="NHC4" s="166"/>
      <c r="NHD4" s="166"/>
      <c r="NHE4" s="166"/>
      <c r="NHF4" s="166"/>
      <c r="NHG4" s="166"/>
      <c r="NHH4" s="166"/>
      <c r="NHI4" s="166"/>
      <c r="NHJ4" s="166"/>
      <c r="NHK4" s="166"/>
      <c r="NHL4" s="166"/>
      <c r="NHM4" s="166"/>
      <c r="NHN4" s="166"/>
      <c r="NHO4" s="166"/>
      <c r="NHP4" s="166"/>
      <c r="NHQ4" s="166"/>
      <c r="NHR4" s="166"/>
      <c r="NHS4" s="166"/>
      <c r="NHT4" s="166"/>
      <c r="NHU4" s="166"/>
      <c r="NHV4" s="166"/>
      <c r="NHW4" s="166"/>
      <c r="NHX4" s="166"/>
      <c r="NHY4" s="166"/>
      <c r="NHZ4" s="166"/>
      <c r="NIA4" s="166"/>
      <c r="NIB4" s="166"/>
      <c r="NIC4" s="166"/>
      <c r="NID4" s="166"/>
      <c r="NIE4" s="166"/>
      <c r="NIF4" s="166"/>
      <c r="NIG4" s="166"/>
      <c r="NIH4" s="166"/>
      <c r="NII4" s="166"/>
      <c r="NIJ4" s="166"/>
      <c r="NIK4" s="166"/>
      <c r="NIL4" s="166"/>
      <c r="NIM4" s="166"/>
      <c r="NIN4" s="166"/>
      <c r="NIO4" s="166"/>
      <c r="NIP4" s="166"/>
      <c r="NIQ4" s="166"/>
      <c r="NIR4" s="166"/>
      <c r="NIS4" s="166"/>
      <c r="NIT4" s="166"/>
      <c r="NIU4" s="166"/>
      <c r="NIV4" s="166"/>
      <c r="NIW4" s="166"/>
      <c r="NIX4" s="166"/>
      <c r="NIY4" s="166"/>
      <c r="NIZ4" s="166"/>
      <c r="NJA4" s="166"/>
      <c r="NJB4" s="166"/>
      <c r="NJC4" s="166"/>
      <c r="NJD4" s="166"/>
      <c r="NJE4" s="166"/>
      <c r="NJF4" s="166"/>
      <c r="NJG4" s="166"/>
      <c r="NJH4" s="166"/>
      <c r="NJI4" s="166"/>
      <c r="NJJ4" s="166"/>
      <c r="NJK4" s="166"/>
      <c r="NJL4" s="166"/>
      <c r="NJM4" s="166"/>
      <c r="NJN4" s="166"/>
      <c r="NJO4" s="166"/>
      <c r="NJP4" s="166"/>
      <c r="NJQ4" s="166"/>
      <c r="NJR4" s="166"/>
      <c r="NJS4" s="166"/>
      <c r="NJT4" s="166"/>
      <c r="NJU4" s="166"/>
      <c r="NJV4" s="166"/>
      <c r="NJW4" s="166"/>
      <c r="NJX4" s="166"/>
      <c r="NJY4" s="166"/>
      <c r="NJZ4" s="166"/>
      <c r="NKA4" s="166"/>
      <c r="NKB4" s="166"/>
      <c r="NKC4" s="166"/>
      <c r="NKD4" s="166"/>
      <c r="NKE4" s="166"/>
      <c r="NKF4" s="166"/>
      <c r="NKG4" s="166"/>
      <c r="NKH4" s="166"/>
      <c r="NKI4" s="166"/>
      <c r="NKJ4" s="166"/>
      <c r="NKK4" s="166"/>
      <c r="NKL4" s="166"/>
      <c r="NKM4" s="166"/>
      <c r="NKN4" s="166"/>
      <c r="NKO4" s="166"/>
      <c r="NKP4" s="166"/>
      <c r="NKQ4" s="166"/>
      <c r="NKR4" s="166"/>
      <c r="NKS4" s="166"/>
      <c r="NKT4" s="166"/>
      <c r="NKU4" s="166"/>
      <c r="NKV4" s="166"/>
      <c r="NKW4" s="166"/>
      <c r="NKX4" s="166"/>
      <c r="NKY4" s="166"/>
      <c r="NKZ4" s="166"/>
      <c r="NLA4" s="166"/>
      <c r="NLB4" s="166"/>
      <c r="NLC4" s="166"/>
      <c r="NLD4" s="166"/>
      <c r="NLE4" s="166"/>
      <c r="NLF4" s="166"/>
      <c r="NLG4" s="166"/>
      <c r="NLH4" s="166"/>
      <c r="NLI4" s="166"/>
      <c r="NLJ4" s="166"/>
      <c r="NLK4" s="166"/>
      <c r="NLL4" s="166"/>
      <c r="NLM4" s="166"/>
      <c r="NLN4" s="166"/>
      <c r="NLO4" s="166"/>
      <c r="NLP4" s="166"/>
      <c r="NLQ4" s="166"/>
      <c r="NLR4" s="166"/>
      <c r="NLS4" s="166"/>
      <c r="NLT4" s="166"/>
      <c r="NLU4" s="166"/>
      <c r="NLV4" s="166"/>
      <c r="NLW4" s="166"/>
      <c r="NLX4" s="166"/>
      <c r="NLY4" s="166"/>
      <c r="NLZ4" s="166"/>
      <c r="NMA4" s="166"/>
      <c r="NMB4" s="166"/>
      <c r="NMC4" s="166"/>
      <c r="NMD4" s="166"/>
      <c r="NME4" s="166"/>
      <c r="NMF4" s="166"/>
      <c r="NMG4" s="166"/>
      <c r="NMH4" s="166"/>
      <c r="NMI4" s="166"/>
      <c r="NMJ4" s="166"/>
      <c r="NMK4" s="166"/>
      <c r="NML4" s="166"/>
      <c r="NMM4" s="166"/>
      <c r="NMN4" s="166"/>
      <c r="NMO4" s="166"/>
      <c r="NMP4" s="166"/>
      <c r="NMQ4" s="166"/>
      <c r="NMR4" s="166"/>
      <c r="NMS4" s="166"/>
      <c r="NMT4" s="166"/>
      <c r="NMU4" s="166"/>
      <c r="NMV4" s="166"/>
      <c r="NMW4" s="166"/>
      <c r="NMX4" s="166"/>
      <c r="NMY4" s="166"/>
      <c r="NMZ4" s="166"/>
      <c r="NNA4" s="166"/>
      <c r="NNB4" s="166"/>
      <c r="NNC4" s="166"/>
      <c r="NND4" s="166"/>
      <c r="NNE4" s="166"/>
      <c r="NNF4" s="166"/>
      <c r="NNG4" s="166"/>
      <c r="NNH4" s="166"/>
      <c r="NNI4" s="166"/>
      <c r="NNJ4" s="166"/>
      <c r="NNK4" s="166"/>
      <c r="NNL4" s="166"/>
      <c r="NNM4" s="166"/>
      <c r="NNN4" s="166"/>
      <c r="NNO4" s="166"/>
      <c r="NNP4" s="166"/>
      <c r="NNQ4" s="166"/>
      <c r="NNR4" s="166"/>
      <c r="NNS4" s="166"/>
      <c r="NNT4" s="166"/>
      <c r="NNU4" s="166"/>
      <c r="NNV4" s="166"/>
      <c r="NNW4" s="166"/>
      <c r="NNX4" s="166"/>
      <c r="NNY4" s="166"/>
      <c r="NNZ4" s="166"/>
      <c r="NOA4" s="166"/>
      <c r="NOB4" s="166"/>
      <c r="NOC4" s="166"/>
      <c r="NOD4" s="166"/>
      <c r="NOE4" s="166"/>
      <c r="NOF4" s="166"/>
      <c r="NOG4" s="166"/>
      <c r="NOH4" s="166"/>
      <c r="NOI4" s="166"/>
      <c r="NOJ4" s="166"/>
      <c r="NOK4" s="166"/>
      <c r="NOL4" s="166"/>
      <c r="NOM4" s="166"/>
      <c r="NON4" s="166"/>
      <c r="NOO4" s="166"/>
      <c r="NOP4" s="166"/>
      <c r="NOQ4" s="166"/>
      <c r="NOR4" s="166"/>
      <c r="NOS4" s="166"/>
      <c r="NOT4" s="166"/>
      <c r="NOU4" s="166"/>
      <c r="NOV4" s="166"/>
      <c r="NOW4" s="166"/>
      <c r="NOX4" s="166"/>
      <c r="NOY4" s="166"/>
      <c r="NOZ4" s="166"/>
      <c r="NPA4" s="166"/>
      <c r="NPB4" s="166"/>
      <c r="NPC4" s="166"/>
      <c r="NPD4" s="166"/>
      <c r="NPE4" s="166"/>
      <c r="NPF4" s="166"/>
      <c r="NPG4" s="166"/>
      <c r="NPH4" s="166"/>
      <c r="NPI4" s="166"/>
      <c r="NPJ4" s="166"/>
      <c r="NPK4" s="166"/>
      <c r="NPL4" s="166"/>
      <c r="NPM4" s="166"/>
      <c r="NPN4" s="166"/>
      <c r="NPO4" s="166"/>
      <c r="NPP4" s="166"/>
      <c r="NPQ4" s="166"/>
      <c r="NPR4" s="166"/>
      <c r="NPS4" s="166"/>
      <c r="NPT4" s="166"/>
      <c r="NPU4" s="166"/>
      <c r="NPV4" s="166"/>
      <c r="NPW4" s="166"/>
      <c r="NPX4" s="166"/>
      <c r="NPY4" s="166"/>
      <c r="NPZ4" s="166"/>
      <c r="NQA4" s="166"/>
      <c r="NQB4" s="166"/>
      <c r="NQC4" s="166"/>
      <c r="NQD4" s="166"/>
      <c r="NQE4" s="166"/>
      <c r="NQF4" s="166"/>
      <c r="NQG4" s="166"/>
      <c r="NQH4" s="166"/>
      <c r="NQI4" s="166"/>
      <c r="NQJ4" s="166"/>
      <c r="NQK4" s="166"/>
      <c r="NQL4" s="166"/>
      <c r="NQM4" s="166"/>
      <c r="NQN4" s="166"/>
      <c r="NQO4" s="166"/>
      <c r="NQP4" s="166"/>
      <c r="NQQ4" s="166"/>
      <c r="NQR4" s="166"/>
      <c r="NQS4" s="166"/>
      <c r="NQT4" s="166"/>
      <c r="NQU4" s="166"/>
      <c r="NQV4" s="166"/>
      <c r="NQW4" s="166"/>
      <c r="NQX4" s="166"/>
      <c r="NQY4" s="166"/>
      <c r="NQZ4" s="166"/>
      <c r="NRA4" s="166"/>
      <c r="NRB4" s="166"/>
      <c r="NRC4" s="166"/>
      <c r="NRD4" s="166"/>
      <c r="NRE4" s="166"/>
      <c r="NRF4" s="166"/>
      <c r="NRG4" s="166"/>
      <c r="NRH4" s="166"/>
      <c r="NRI4" s="166"/>
      <c r="NRJ4" s="166"/>
      <c r="NRK4" s="166"/>
      <c r="NRL4" s="166"/>
      <c r="NRM4" s="166"/>
      <c r="NRN4" s="166"/>
      <c r="NRO4" s="166"/>
      <c r="NRP4" s="166"/>
      <c r="NRQ4" s="166"/>
      <c r="NRR4" s="166"/>
      <c r="NRS4" s="166"/>
      <c r="NRT4" s="166"/>
      <c r="NRU4" s="166"/>
      <c r="NRV4" s="166"/>
      <c r="NRW4" s="166"/>
      <c r="NRX4" s="166"/>
      <c r="NRY4" s="166"/>
      <c r="NRZ4" s="166"/>
      <c r="NSA4" s="166"/>
      <c r="NSB4" s="166"/>
      <c r="NSC4" s="166"/>
      <c r="NSD4" s="166"/>
      <c r="NSE4" s="166"/>
      <c r="NSF4" s="166"/>
      <c r="NSG4" s="166"/>
      <c r="NSH4" s="166"/>
      <c r="NSI4" s="166"/>
      <c r="NSJ4" s="166"/>
      <c r="NSK4" s="166"/>
      <c r="NSL4" s="166"/>
      <c r="NSM4" s="166"/>
      <c r="NSN4" s="166"/>
      <c r="NSO4" s="166"/>
      <c r="NSP4" s="166"/>
      <c r="NSQ4" s="166"/>
      <c r="NSR4" s="166"/>
      <c r="NSS4" s="166"/>
      <c r="NST4" s="166"/>
      <c r="NSU4" s="166"/>
      <c r="NSV4" s="166"/>
      <c r="NSW4" s="166"/>
      <c r="NSX4" s="166"/>
      <c r="NSY4" s="166"/>
      <c r="NSZ4" s="166"/>
      <c r="NTA4" s="166"/>
      <c r="NTB4" s="166"/>
      <c r="NTC4" s="166"/>
      <c r="NTD4" s="166"/>
      <c r="NTE4" s="166"/>
      <c r="NTF4" s="166"/>
      <c r="NTG4" s="166"/>
      <c r="NTH4" s="166"/>
      <c r="NTI4" s="166"/>
      <c r="NTJ4" s="166"/>
      <c r="NTK4" s="166"/>
      <c r="NTL4" s="166"/>
      <c r="NTM4" s="166"/>
      <c r="NTN4" s="166"/>
      <c r="NTO4" s="166"/>
      <c r="NTP4" s="166"/>
      <c r="NTQ4" s="166"/>
      <c r="NTR4" s="166"/>
      <c r="NTS4" s="166"/>
      <c r="NTT4" s="166"/>
      <c r="NTU4" s="166"/>
      <c r="NTV4" s="166"/>
      <c r="NTW4" s="166"/>
      <c r="NTX4" s="166"/>
      <c r="NTY4" s="166"/>
      <c r="NTZ4" s="166"/>
      <c r="NUA4" s="166"/>
      <c r="NUB4" s="166"/>
      <c r="NUC4" s="166"/>
      <c r="NUD4" s="166"/>
      <c r="NUE4" s="166"/>
      <c r="NUF4" s="166"/>
      <c r="NUG4" s="166"/>
      <c r="NUH4" s="166"/>
      <c r="NUI4" s="166"/>
      <c r="NUJ4" s="166"/>
      <c r="NUK4" s="166"/>
      <c r="NUL4" s="166"/>
      <c r="NUM4" s="166"/>
      <c r="NUN4" s="166"/>
      <c r="NUO4" s="166"/>
      <c r="NUP4" s="166"/>
      <c r="NUQ4" s="166"/>
      <c r="NUR4" s="166"/>
      <c r="NUS4" s="166"/>
      <c r="NUT4" s="166"/>
      <c r="NUU4" s="166"/>
      <c r="NUV4" s="166"/>
      <c r="NUW4" s="166"/>
      <c r="NUX4" s="166"/>
      <c r="NUY4" s="166"/>
      <c r="NUZ4" s="166"/>
      <c r="NVA4" s="166"/>
      <c r="NVB4" s="166"/>
      <c r="NVC4" s="166"/>
      <c r="NVD4" s="166"/>
      <c r="NVE4" s="166"/>
      <c r="NVF4" s="166"/>
      <c r="NVG4" s="166"/>
      <c r="NVH4" s="166"/>
      <c r="NVI4" s="166"/>
      <c r="NVJ4" s="166"/>
      <c r="NVK4" s="166"/>
      <c r="NVL4" s="166"/>
      <c r="NVM4" s="166"/>
      <c r="NVN4" s="166"/>
      <c r="NVO4" s="166"/>
      <c r="NVP4" s="166"/>
      <c r="NVQ4" s="166"/>
      <c r="NVR4" s="166"/>
      <c r="NVS4" s="166"/>
      <c r="NVT4" s="166"/>
      <c r="NVU4" s="166"/>
      <c r="NVV4" s="166"/>
      <c r="NVW4" s="166"/>
      <c r="NVX4" s="166"/>
      <c r="NVY4" s="166"/>
      <c r="NVZ4" s="166"/>
      <c r="NWA4" s="166"/>
      <c r="NWB4" s="166"/>
      <c r="NWC4" s="166"/>
      <c r="NWD4" s="166"/>
      <c r="NWE4" s="166"/>
      <c r="NWF4" s="166"/>
      <c r="NWG4" s="166"/>
      <c r="NWH4" s="166"/>
      <c r="NWI4" s="166"/>
      <c r="NWJ4" s="166"/>
      <c r="NWK4" s="166"/>
      <c r="NWL4" s="166"/>
      <c r="NWM4" s="166"/>
      <c r="NWN4" s="166"/>
      <c r="NWO4" s="166"/>
      <c r="NWP4" s="166"/>
      <c r="NWQ4" s="166"/>
      <c r="NWR4" s="166"/>
      <c r="NWS4" s="166"/>
      <c r="NWT4" s="166"/>
      <c r="NWU4" s="166"/>
      <c r="NWV4" s="166"/>
      <c r="NWW4" s="166"/>
      <c r="NWX4" s="166"/>
      <c r="NWY4" s="166"/>
      <c r="NWZ4" s="166"/>
      <c r="NXA4" s="166"/>
      <c r="NXB4" s="166"/>
      <c r="NXC4" s="166"/>
      <c r="NXD4" s="166"/>
      <c r="NXE4" s="166"/>
      <c r="NXF4" s="166"/>
      <c r="NXG4" s="166"/>
      <c r="NXH4" s="166"/>
      <c r="NXI4" s="166"/>
      <c r="NXJ4" s="166"/>
      <c r="NXK4" s="166"/>
      <c r="NXL4" s="166"/>
      <c r="NXM4" s="166"/>
      <c r="NXN4" s="166"/>
      <c r="NXO4" s="166"/>
      <c r="NXP4" s="166"/>
      <c r="NXQ4" s="166"/>
      <c r="NXR4" s="166"/>
      <c r="NXS4" s="166"/>
      <c r="NXT4" s="166"/>
      <c r="NXU4" s="166"/>
      <c r="NXV4" s="166"/>
      <c r="NXW4" s="166"/>
      <c r="NXX4" s="166"/>
      <c r="NXY4" s="166"/>
      <c r="NXZ4" s="166"/>
      <c r="NYA4" s="166"/>
      <c r="NYB4" s="166"/>
      <c r="NYC4" s="166"/>
      <c r="NYD4" s="166"/>
      <c r="NYE4" s="166"/>
      <c r="NYF4" s="166"/>
      <c r="NYG4" s="166"/>
      <c r="NYH4" s="166"/>
      <c r="NYI4" s="166"/>
      <c r="NYJ4" s="166"/>
      <c r="NYK4" s="166"/>
      <c r="NYL4" s="166"/>
      <c r="NYM4" s="166"/>
      <c r="NYN4" s="166"/>
      <c r="NYO4" s="166"/>
      <c r="NYP4" s="166"/>
      <c r="NYQ4" s="166"/>
      <c r="NYR4" s="166"/>
      <c r="NYS4" s="166"/>
      <c r="NYT4" s="166"/>
      <c r="NYU4" s="166"/>
      <c r="NYV4" s="166"/>
      <c r="NYW4" s="166"/>
      <c r="NYX4" s="166"/>
      <c r="NYY4" s="166"/>
      <c r="NYZ4" s="166"/>
      <c r="NZA4" s="166"/>
      <c r="NZB4" s="166"/>
      <c r="NZC4" s="166"/>
      <c r="NZD4" s="166"/>
      <c r="NZE4" s="166"/>
      <c r="NZF4" s="166"/>
      <c r="NZG4" s="166"/>
      <c r="NZH4" s="166"/>
      <c r="NZI4" s="166"/>
      <c r="NZJ4" s="166"/>
      <c r="NZK4" s="166"/>
      <c r="NZL4" s="166"/>
      <c r="NZM4" s="166"/>
      <c r="NZN4" s="166"/>
      <c r="NZO4" s="166"/>
      <c r="NZP4" s="166"/>
      <c r="NZQ4" s="166"/>
      <c r="NZR4" s="166"/>
      <c r="NZS4" s="166"/>
      <c r="NZT4" s="166"/>
      <c r="NZU4" s="166"/>
      <c r="NZV4" s="166"/>
      <c r="NZW4" s="166"/>
      <c r="NZX4" s="166"/>
      <c r="NZY4" s="166"/>
      <c r="NZZ4" s="166"/>
      <c r="OAA4" s="166"/>
      <c r="OAB4" s="166"/>
      <c r="OAC4" s="166"/>
      <c r="OAD4" s="166"/>
      <c r="OAE4" s="166"/>
      <c r="OAF4" s="166"/>
      <c r="OAG4" s="166"/>
      <c r="OAH4" s="166"/>
      <c r="OAI4" s="166"/>
      <c r="OAJ4" s="166"/>
      <c r="OAK4" s="166"/>
      <c r="OAL4" s="166"/>
      <c r="OAM4" s="166"/>
      <c r="OAN4" s="166"/>
      <c r="OAO4" s="166"/>
      <c r="OAP4" s="166"/>
      <c r="OAQ4" s="166"/>
      <c r="OAR4" s="166"/>
      <c r="OAS4" s="166"/>
      <c r="OAT4" s="166"/>
      <c r="OAU4" s="166"/>
      <c r="OAV4" s="166"/>
      <c r="OAW4" s="166"/>
      <c r="OAX4" s="166"/>
      <c r="OAY4" s="166"/>
      <c r="OAZ4" s="166"/>
      <c r="OBA4" s="166"/>
      <c r="OBB4" s="166"/>
      <c r="OBC4" s="166"/>
      <c r="OBD4" s="166"/>
      <c r="OBE4" s="166"/>
      <c r="OBF4" s="166"/>
      <c r="OBG4" s="166"/>
      <c r="OBH4" s="166"/>
      <c r="OBI4" s="166"/>
      <c r="OBJ4" s="166"/>
      <c r="OBK4" s="166"/>
      <c r="OBL4" s="166"/>
      <c r="OBM4" s="166"/>
      <c r="OBN4" s="166"/>
      <c r="OBO4" s="166"/>
      <c r="OBP4" s="166"/>
      <c r="OBQ4" s="166"/>
      <c r="OBR4" s="166"/>
      <c r="OBS4" s="166"/>
      <c r="OBT4" s="166"/>
      <c r="OBU4" s="166"/>
      <c r="OBV4" s="166"/>
      <c r="OBW4" s="166"/>
      <c r="OBX4" s="166"/>
      <c r="OBY4" s="166"/>
      <c r="OBZ4" s="166"/>
      <c r="OCA4" s="166"/>
      <c r="OCB4" s="166"/>
      <c r="OCC4" s="166"/>
      <c r="OCD4" s="166"/>
      <c r="OCE4" s="166"/>
      <c r="OCF4" s="166"/>
      <c r="OCG4" s="166"/>
      <c r="OCH4" s="166"/>
      <c r="OCI4" s="166"/>
      <c r="OCJ4" s="166"/>
      <c r="OCK4" s="166"/>
      <c r="OCL4" s="166"/>
      <c r="OCM4" s="166"/>
      <c r="OCN4" s="166"/>
      <c r="OCO4" s="166"/>
      <c r="OCP4" s="166"/>
      <c r="OCQ4" s="166"/>
      <c r="OCR4" s="166"/>
      <c r="OCS4" s="166"/>
      <c r="OCT4" s="166"/>
      <c r="OCU4" s="166"/>
      <c r="OCV4" s="166"/>
      <c r="OCW4" s="166"/>
      <c r="OCX4" s="166"/>
      <c r="OCY4" s="166"/>
      <c r="OCZ4" s="166"/>
      <c r="ODA4" s="166"/>
      <c r="ODB4" s="166"/>
      <c r="ODC4" s="166"/>
      <c r="ODD4" s="166"/>
      <c r="ODE4" s="166"/>
      <c r="ODF4" s="166"/>
      <c r="ODG4" s="166"/>
      <c r="ODH4" s="166"/>
      <c r="ODI4" s="166"/>
      <c r="ODJ4" s="166"/>
      <c r="ODK4" s="166"/>
      <c r="ODL4" s="166"/>
      <c r="ODM4" s="166"/>
      <c r="ODN4" s="166"/>
      <c r="ODO4" s="166"/>
      <c r="ODP4" s="166"/>
      <c r="ODQ4" s="166"/>
      <c r="ODR4" s="166"/>
      <c r="ODS4" s="166"/>
      <c r="ODT4" s="166"/>
      <c r="ODU4" s="166"/>
      <c r="ODV4" s="166"/>
      <c r="ODW4" s="166"/>
      <c r="ODX4" s="166"/>
      <c r="ODY4" s="166"/>
      <c r="ODZ4" s="166"/>
      <c r="OEA4" s="166"/>
      <c r="OEB4" s="166"/>
      <c r="OEC4" s="166"/>
      <c r="OED4" s="166"/>
      <c r="OEE4" s="166"/>
      <c r="OEF4" s="166"/>
      <c r="OEG4" s="166"/>
      <c r="OEH4" s="166"/>
      <c r="OEI4" s="166"/>
      <c r="OEJ4" s="166"/>
      <c r="OEK4" s="166"/>
      <c r="OEL4" s="166"/>
      <c r="OEM4" s="166"/>
      <c r="OEN4" s="166"/>
      <c r="OEO4" s="166"/>
      <c r="OEP4" s="166"/>
      <c r="OEQ4" s="166"/>
      <c r="OER4" s="166"/>
      <c r="OES4" s="166"/>
      <c r="OET4" s="166"/>
      <c r="OEU4" s="166"/>
      <c r="OEV4" s="166"/>
      <c r="OEW4" s="166"/>
      <c r="OEX4" s="166"/>
      <c r="OEY4" s="166"/>
      <c r="OEZ4" s="166"/>
      <c r="OFA4" s="166"/>
      <c r="OFB4" s="166"/>
      <c r="OFC4" s="166"/>
      <c r="OFD4" s="166"/>
      <c r="OFE4" s="166"/>
      <c r="OFF4" s="166"/>
      <c r="OFG4" s="166"/>
      <c r="OFH4" s="166"/>
      <c r="OFI4" s="166"/>
      <c r="OFJ4" s="166"/>
      <c r="OFK4" s="166"/>
      <c r="OFL4" s="166"/>
      <c r="OFM4" s="166"/>
      <c r="OFN4" s="166"/>
      <c r="OFO4" s="166"/>
      <c r="OFP4" s="166"/>
      <c r="OFQ4" s="166"/>
      <c r="OFR4" s="166"/>
      <c r="OFS4" s="166"/>
      <c r="OFT4" s="166"/>
      <c r="OFU4" s="166"/>
      <c r="OFV4" s="166"/>
      <c r="OFW4" s="166"/>
      <c r="OFX4" s="166"/>
      <c r="OFY4" s="166"/>
      <c r="OFZ4" s="166"/>
      <c r="OGA4" s="166"/>
      <c r="OGB4" s="166"/>
      <c r="OGC4" s="166"/>
      <c r="OGD4" s="166"/>
      <c r="OGE4" s="166"/>
      <c r="OGF4" s="166"/>
      <c r="OGG4" s="166"/>
      <c r="OGH4" s="166"/>
      <c r="OGI4" s="166"/>
      <c r="OGJ4" s="166"/>
      <c r="OGK4" s="166"/>
      <c r="OGL4" s="166"/>
      <c r="OGM4" s="166"/>
      <c r="OGN4" s="166"/>
      <c r="OGO4" s="166"/>
      <c r="OGP4" s="166"/>
      <c r="OGQ4" s="166"/>
      <c r="OGR4" s="166"/>
      <c r="OGS4" s="166"/>
      <c r="OGT4" s="166"/>
      <c r="OGU4" s="166"/>
      <c r="OGV4" s="166"/>
      <c r="OGW4" s="166"/>
      <c r="OGX4" s="166"/>
      <c r="OGY4" s="166"/>
      <c r="OGZ4" s="166"/>
      <c r="OHA4" s="166"/>
      <c r="OHB4" s="166"/>
      <c r="OHC4" s="166"/>
      <c r="OHD4" s="166"/>
      <c r="OHE4" s="166"/>
      <c r="OHF4" s="166"/>
      <c r="OHG4" s="166"/>
      <c r="OHH4" s="166"/>
      <c r="OHI4" s="166"/>
      <c r="OHJ4" s="166"/>
      <c r="OHK4" s="166"/>
      <c r="OHL4" s="166"/>
      <c r="OHM4" s="166"/>
      <c r="OHN4" s="166"/>
      <c r="OHO4" s="166"/>
      <c r="OHP4" s="166"/>
      <c r="OHQ4" s="166"/>
      <c r="OHR4" s="166"/>
      <c r="OHS4" s="166"/>
      <c r="OHT4" s="166"/>
      <c r="OHU4" s="166"/>
      <c r="OHV4" s="166"/>
      <c r="OHW4" s="166"/>
      <c r="OHX4" s="166"/>
      <c r="OHY4" s="166"/>
      <c r="OHZ4" s="166"/>
      <c r="OIA4" s="166"/>
      <c r="OIB4" s="166"/>
      <c r="OIC4" s="166"/>
      <c r="OID4" s="166"/>
      <c r="OIE4" s="166"/>
      <c r="OIF4" s="166"/>
      <c r="OIG4" s="166"/>
      <c r="OIH4" s="166"/>
      <c r="OII4" s="166"/>
      <c r="OIJ4" s="166"/>
      <c r="OIK4" s="166"/>
      <c r="OIL4" s="166"/>
      <c r="OIM4" s="166"/>
      <c r="OIN4" s="166"/>
      <c r="OIO4" s="166"/>
      <c r="OIP4" s="166"/>
      <c r="OIQ4" s="166"/>
      <c r="OIR4" s="166"/>
      <c r="OIS4" s="166"/>
      <c r="OIT4" s="166"/>
      <c r="OIU4" s="166"/>
      <c r="OIV4" s="166"/>
      <c r="OIW4" s="166"/>
      <c r="OIX4" s="166"/>
      <c r="OIY4" s="166"/>
      <c r="OIZ4" s="166"/>
      <c r="OJA4" s="166"/>
      <c r="OJB4" s="166"/>
      <c r="OJC4" s="166"/>
      <c r="OJD4" s="166"/>
      <c r="OJE4" s="166"/>
      <c r="OJF4" s="166"/>
      <c r="OJG4" s="166"/>
      <c r="OJH4" s="166"/>
      <c r="OJI4" s="166"/>
      <c r="OJJ4" s="166"/>
      <c r="OJK4" s="166"/>
      <c r="OJL4" s="166"/>
      <c r="OJM4" s="166"/>
      <c r="OJN4" s="166"/>
      <c r="OJO4" s="166"/>
      <c r="OJP4" s="166"/>
      <c r="OJQ4" s="166"/>
      <c r="OJR4" s="166"/>
      <c r="OJS4" s="166"/>
      <c r="OJT4" s="166"/>
      <c r="OJU4" s="166"/>
      <c r="OJV4" s="166"/>
      <c r="OJW4" s="166"/>
      <c r="OJX4" s="166"/>
      <c r="OJY4" s="166"/>
      <c r="OJZ4" s="166"/>
      <c r="OKA4" s="166"/>
      <c r="OKB4" s="166"/>
      <c r="OKC4" s="166"/>
      <c r="OKD4" s="166"/>
      <c r="OKE4" s="166"/>
      <c r="OKF4" s="166"/>
      <c r="OKG4" s="166"/>
      <c r="OKH4" s="166"/>
      <c r="OKI4" s="166"/>
      <c r="OKJ4" s="166"/>
      <c r="OKK4" s="166"/>
      <c r="OKL4" s="166"/>
      <c r="OKM4" s="166"/>
      <c r="OKN4" s="166"/>
      <c r="OKO4" s="166"/>
      <c r="OKP4" s="166"/>
      <c r="OKQ4" s="166"/>
      <c r="OKR4" s="166"/>
      <c r="OKS4" s="166"/>
      <c r="OKT4" s="166"/>
      <c r="OKU4" s="166"/>
      <c r="OKV4" s="166"/>
      <c r="OKW4" s="166"/>
      <c r="OKX4" s="166"/>
      <c r="OKY4" s="166"/>
      <c r="OKZ4" s="166"/>
      <c r="OLA4" s="166"/>
      <c r="OLB4" s="166"/>
      <c r="OLC4" s="166"/>
      <c r="OLD4" s="166"/>
      <c r="OLE4" s="166"/>
      <c r="OLF4" s="166"/>
      <c r="OLG4" s="166"/>
      <c r="OLH4" s="166"/>
      <c r="OLI4" s="166"/>
      <c r="OLJ4" s="166"/>
      <c r="OLK4" s="166"/>
      <c r="OLL4" s="166"/>
      <c r="OLM4" s="166"/>
      <c r="OLN4" s="166"/>
      <c r="OLO4" s="166"/>
      <c r="OLP4" s="166"/>
      <c r="OLQ4" s="166"/>
      <c r="OLR4" s="166"/>
      <c r="OLS4" s="166"/>
      <c r="OLT4" s="166"/>
      <c r="OLU4" s="166"/>
      <c r="OLV4" s="166"/>
      <c r="OLW4" s="166"/>
      <c r="OLX4" s="166"/>
      <c r="OLY4" s="166"/>
      <c r="OLZ4" s="166"/>
      <c r="OMA4" s="166"/>
      <c r="OMB4" s="166"/>
      <c r="OMC4" s="166"/>
      <c r="OMD4" s="166"/>
      <c r="OME4" s="166"/>
      <c r="OMF4" s="166"/>
      <c r="OMG4" s="166"/>
      <c r="OMH4" s="166"/>
      <c r="OMI4" s="166"/>
      <c r="OMJ4" s="166"/>
      <c r="OMK4" s="166"/>
      <c r="OML4" s="166"/>
      <c r="OMM4" s="166"/>
      <c r="OMN4" s="166"/>
      <c r="OMO4" s="166"/>
      <c r="OMP4" s="166"/>
      <c r="OMQ4" s="166"/>
      <c r="OMR4" s="166"/>
      <c r="OMS4" s="166"/>
      <c r="OMT4" s="166"/>
      <c r="OMU4" s="166"/>
      <c r="OMV4" s="166"/>
      <c r="OMW4" s="166"/>
      <c r="OMX4" s="166"/>
      <c r="OMY4" s="166"/>
      <c r="OMZ4" s="166"/>
      <c r="ONA4" s="166"/>
      <c r="ONB4" s="166"/>
      <c r="ONC4" s="166"/>
      <c r="OND4" s="166"/>
      <c r="ONE4" s="166"/>
      <c r="ONF4" s="166"/>
      <c r="ONG4" s="166"/>
      <c r="ONH4" s="166"/>
      <c r="ONI4" s="166"/>
      <c r="ONJ4" s="166"/>
      <c r="ONK4" s="166"/>
      <c r="ONL4" s="166"/>
      <c r="ONM4" s="166"/>
      <c r="ONN4" s="166"/>
      <c r="ONO4" s="166"/>
      <c r="ONP4" s="166"/>
      <c r="ONQ4" s="166"/>
      <c r="ONR4" s="166"/>
      <c r="ONS4" s="166"/>
      <c r="ONT4" s="166"/>
      <c r="ONU4" s="166"/>
      <c r="ONV4" s="166"/>
      <c r="ONW4" s="166"/>
      <c r="ONX4" s="166"/>
      <c r="ONY4" s="166"/>
      <c r="ONZ4" s="166"/>
      <c r="OOA4" s="166"/>
      <c r="OOB4" s="166"/>
      <c r="OOC4" s="166"/>
      <c r="OOD4" s="166"/>
      <c r="OOE4" s="166"/>
      <c r="OOF4" s="166"/>
      <c r="OOG4" s="166"/>
      <c r="OOH4" s="166"/>
      <c r="OOI4" s="166"/>
      <c r="OOJ4" s="166"/>
      <c r="OOK4" s="166"/>
      <c r="OOL4" s="166"/>
      <c r="OOM4" s="166"/>
      <c r="OON4" s="166"/>
      <c r="OOO4" s="166"/>
      <c r="OOP4" s="166"/>
      <c r="OOQ4" s="166"/>
      <c r="OOR4" s="166"/>
      <c r="OOS4" s="166"/>
      <c r="OOT4" s="166"/>
      <c r="OOU4" s="166"/>
      <c r="OOV4" s="166"/>
      <c r="OOW4" s="166"/>
      <c r="OOX4" s="166"/>
      <c r="OOY4" s="166"/>
      <c r="OOZ4" s="166"/>
      <c r="OPA4" s="166"/>
      <c r="OPB4" s="166"/>
      <c r="OPC4" s="166"/>
      <c r="OPD4" s="166"/>
      <c r="OPE4" s="166"/>
      <c r="OPF4" s="166"/>
      <c r="OPG4" s="166"/>
      <c r="OPH4" s="166"/>
      <c r="OPI4" s="166"/>
      <c r="OPJ4" s="166"/>
      <c r="OPK4" s="166"/>
      <c r="OPL4" s="166"/>
      <c r="OPM4" s="166"/>
      <c r="OPN4" s="166"/>
      <c r="OPO4" s="166"/>
      <c r="OPP4" s="166"/>
      <c r="OPQ4" s="166"/>
      <c r="OPR4" s="166"/>
      <c r="OPS4" s="166"/>
      <c r="OPT4" s="166"/>
      <c r="OPU4" s="166"/>
      <c r="OPV4" s="166"/>
      <c r="OPW4" s="166"/>
      <c r="OPX4" s="166"/>
      <c r="OPY4" s="166"/>
      <c r="OPZ4" s="166"/>
      <c r="OQA4" s="166"/>
      <c r="OQB4" s="166"/>
      <c r="OQC4" s="166"/>
      <c r="OQD4" s="166"/>
      <c r="OQE4" s="166"/>
      <c r="OQF4" s="166"/>
      <c r="OQG4" s="166"/>
      <c r="OQH4" s="166"/>
      <c r="OQI4" s="166"/>
      <c r="OQJ4" s="166"/>
      <c r="OQK4" s="166"/>
      <c r="OQL4" s="166"/>
      <c r="OQM4" s="166"/>
      <c r="OQN4" s="166"/>
      <c r="OQO4" s="166"/>
      <c r="OQP4" s="166"/>
      <c r="OQQ4" s="166"/>
      <c r="OQR4" s="166"/>
      <c r="OQS4" s="166"/>
      <c r="OQT4" s="166"/>
      <c r="OQU4" s="166"/>
      <c r="OQV4" s="166"/>
      <c r="OQW4" s="166"/>
      <c r="OQX4" s="166"/>
      <c r="OQY4" s="166"/>
      <c r="OQZ4" s="166"/>
      <c r="ORA4" s="166"/>
      <c r="ORB4" s="166"/>
      <c r="ORC4" s="166"/>
      <c r="ORD4" s="166"/>
      <c r="ORE4" s="166"/>
      <c r="ORF4" s="166"/>
      <c r="ORG4" s="166"/>
      <c r="ORH4" s="166"/>
      <c r="ORI4" s="166"/>
      <c r="ORJ4" s="166"/>
      <c r="ORK4" s="166"/>
      <c r="ORL4" s="166"/>
      <c r="ORM4" s="166"/>
      <c r="ORN4" s="166"/>
      <c r="ORO4" s="166"/>
      <c r="ORP4" s="166"/>
      <c r="ORQ4" s="166"/>
      <c r="ORR4" s="166"/>
      <c r="ORS4" s="166"/>
      <c r="ORT4" s="166"/>
      <c r="ORU4" s="166"/>
      <c r="ORV4" s="166"/>
      <c r="ORW4" s="166"/>
      <c r="ORX4" s="166"/>
      <c r="ORY4" s="166"/>
      <c r="ORZ4" s="166"/>
      <c r="OSA4" s="166"/>
      <c r="OSB4" s="166"/>
      <c r="OSC4" s="166"/>
      <c r="OSD4" s="166"/>
      <c r="OSE4" s="166"/>
      <c r="OSF4" s="166"/>
      <c r="OSG4" s="166"/>
      <c r="OSH4" s="166"/>
      <c r="OSI4" s="166"/>
      <c r="OSJ4" s="166"/>
      <c r="OSK4" s="166"/>
      <c r="OSL4" s="166"/>
      <c r="OSM4" s="166"/>
      <c r="OSN4" s="166"/>
      <c r="OSO4" s="166"/>
      <c r="OSP4" s="166"/>
      <c r="OSQ4" s="166"/>
      <c r="OSR4" s="166"/>
      <c r="OSS4" s="166"/>
      <c r="OST4" s="166"/>
      <c r="OSU4" s="166"/>
      <c r="OSV4" s="166"/>
      <c r="OSW4" s="166"/>
      <c r="OSX4" s="166"/>
      <c r="OSY4" s="166"/>
      <c r="OSZ4" s="166"/>
      <c r="OTA4" s="166"/>
      <c r="OTB4" s="166"/>
      <c r="OTC4" s="166"/>
      <c r="OTD4" s="166"/>
      <c r="OTE4" s="166"/>
      <c r="OTF4" s="166"/>
      <c r="OTG4" s="166"/>
      <c r="OTH4" s="166"/>
      <c r="OTI4" s="166"/>
      <c r="OTJ4" s="166"/>
      <c r="OTK4" s="166"/>
      <c r="OTL4" s="166"/>
      <c r="OTM4" s="166"/>
      <c r="OTN4" s="166"/>
      <c r="OTO4" s="166"/>
      <c r="OTP4" s="166"/>
      <c r="OTQ4" s="166"/>
      <c r="OTR4" s="166"/>
      <c r="OTS4" s="166"/>
      <c r="OTT4" s="166"/>
      <c r="OTU4" s="166"/>
      <c r="OTV4" s="166"/>
      <c r="OTW4" s="166"/>
      <c r="OTX4" s="166"/>
      <c r="OTY4" s="166"/>
      <c r="OTZ4" s="166"/>
      <c r="OUA4" s="166"/>
      <c r="OUB4" s="166"/>
      <c r="OUC4" s="166"/>
      <c r="OUD4" s="166"/>
      <c r="OUE4" s="166"/>
      <c r="OUF4" s="166"/>
      <c r="OUG4" s="166"/>
      <c r="OUH4" s="166"/>
      <c r="OUI4" s="166"/>
      <c r="OUJ4" s="166"/>
      <c r="OUK4" s="166"/>
      <c r="OUL4" s="166"/>
      <c r="OUM4" s="166"/>
      <c r="OUN4" s="166"/>
      <c r="OUO4" s="166"/>
      <c r="OUP4" s="166"/>
      <c r="OUQ4" s="166"/>
      <c r="OUR4" s="166"/>
      <c r="OUS4" s="166"/>
      <c r="OUT4" s="166"/>
      <c r="OUU4" s="166"/>
      <c r="OUV4" s="166"/>
      <c r="OUW4" s="166"/>
      <c r="OUX4" s="166"/>
      <c r="OUY4" s="166"/>
      <c r="OUZ4" s="166"/>
      <c r="OVA4" s="166"/>
      <c r="OVB4" s="166"/>
      <c r="OVC4" s="166"/>
      <c r="OVD4" s="166"/>
      <c r="OVE4" s="166"/>
      <c r="OVF4" s="166"/>
      <c r="OVG4" s="166"/>
      <c r="OVH4" s="166"/>
      <c r="OVI4" s="166"/>
      <c r="OVJ4" s="166"/>
      <c r="OVK4" s="166"/>
      <c r="OVL4" s="166"/>
      <c r="OVM4" s="166"/>
      <c r="OVN4" s="166"/>
      <c r="OVO4" s="166"/>
      <c r="OVP4" s="166"/>
      <c r="OVQ4" s="166"/>
      <c r="OVR4" s="166"/>
      <c r="OVS4" s="166"/>
      <c r="OVT4" s="166"/>
      <c r="OVU4" s="166"/>
      <c r="OVV4" s="166"/>
      <c r="OVW4" s="166"/>
      <c r="OVX4" s="166"/>
      <c r="OVY4" s="166"/>
      <c r="OVZ4" s="166"/>
      <c r="OWA4" s="166"/>
      <c r="OWB4" s="166"/>
      <c r="OWC4" s="166"/>
      <c r="OWD4" s="166"/>
      <c r="OWE4" s="166"/>
      <c r="OWF4" s="166"/>
      <c r="OWG4" s="166"/>
      <c r="OWH4" s="166"/>
      <c r="OWI4" s="166"/>
      <c r="OWJ4" s="166"/>
      <c r="OWK4" s="166"/>
      <c r="OWL4" s="166"/>
      <c r="OWM4" s="166"/>
      <c r="OWN4" s="166"/>
      <c r="OWO4" s="166"/>
      <c r="OWP4" s="166"/>
      <c r="OWQ4" s="166"/>
      <c r="OWR4" s="166"/>
      <c r="OWS4" s="166"/>
      <c r="OWT4" s="166"/>
      <c r="OWU4" s="166"/>
      <c r="OWV4" s="166"/>
      <c r="OWW4" s="166"/>
      <c r="OWX4" s="166"/>
      <c r="OWY4" s="166"/>
      <c r="OWZ4" s="166"/>
      <c r="OXA4" s="166"/>
      <c r="OXB4" s="166"/>
      <c r="OXC4" s="166"/>
      <c r="OXD4" s="166"/>
      <c r="OXE4" s="166"/>
      <c r="OXF4" s="166"/>
      <c r="OXG4" s="166"/>
      <c r="OXH4" s="166"/>
      <c r="OXI4" s="166"/>
      <c r="OXJ4" s="166"/>
      <c r="OXK4" s="166"/>
      <c r="OXL4" s="166"/>
      <c r="OXM4" s="166"/>
      <c r="OXN4" s="166"/>
      <c r="OXO4" s="166"/>
      <c r="OXP4" s="166"/>
      <c r="OXQ4" s="166"/>
      <c r="OXR4" s="166"/>
      <c r="OXS4" s="166"/>
      <c r="OXT4" s="166"/>
      <c r="OXU4" s="166"/>
      <c r="OXV4" s="166"/>
      <c r="OXW4" s="166"/>
      <c r="OXX4" s="166"/>
      <c r="OXY4" s="166"/>
      <c r="OXZ4" s="166"/>
      <c r="OYA4" s="166"/>
      <c r="OYB4" s="166"/>
      <c r="OYC4" s="166"/>
      <c r="OYD4" s="166"/>
      <c r="OYE4" s="166"/>
      <c r="OYF4" s="166"/>
      <c r="OYG4" s="166"/>
      <c r="OYH4" s="166"/>
      <c r="OYI4" s="166"/>
      <c r="OYJ4" s="166"/>
      <c r="OYK4" s="166"/>
      <c r="OYL4" s="166"/>
      <c r="OYM4" s="166"/>
      <c r="OYN4" s="166"/>
      <c r="OYO4" s="166"/>
      <c r="OYP4" s="166"/>
      <c r="OYQ4" s="166"/>
      <c r="OYR4" s="166"/>
      <c r="OYS4" s="166"/>
      <c r="OYT4" s="166"/>
      <c r="OYU4" s="166"/>
      <c r="OYV4" s="166"/>
      <c r="OYW4" s="166"/>
      <c r="OYX4" s="166"/>
      <c r="OYY4" s="166"/>
      <c r="OYZ4" s="166"/>
      <c r="OZA4" s="166"/>
      <c r="OZB4" s="166"/>
      <c r="OZC4" s="166"/>
      <c r="OZD4" s="166"/>
      <c r="OZE4" s="166"/>
      <c r="OZF4" s="166"/>
      <c r="OZG4" s="166"/>
      <c r="OZH4" s="166"/>
      <c r="OZI4" s="166"/>
      <c r="OZJ4" s="166"/>
      <c r="OZK4" s="166"/>
      <c r="OZL4" s="166"/>
      <c r="OZM4" s="166"/>
      <c r="OZN4" s="166"/>
      <c r="OZO4" s="166"/>
      <c r="OZP4" s="166"/>
      <c r="OZQ4" s="166"/>
      <c r="OZR4" s="166"/>
      <c r="OZS4" s="166"/>
      <c r="OZT4" s="166"/>
      <c r="OZU4" s="166"/>
      <c r="OZV4" s="166"/>
      <c r="OZW4" s="166"/>
      <c r="OZX4" s="166"/>
      <c r="OZY4" s="166"/>
      <c r="OZZ4" s="166"/>
      <c r="PAA4" s="166"/>
      <c r="PAB4" s="166"/>
      <c r="PAC4" s="166"/>
      <c r="PAD4" s="166"/>
      <c r="PAE4" s="166"/>
      <c r="PAF4" s="166"/>
      <c r="PAG4" s="166"/>
      <c r="PAH4" s="166"/>
      <c r="PAI4" s="166"/>
      <c r="PAJ4" s="166"/>
      <c r="PAK4" s="166"/>
      <c r="PAL4" s="166"/>
      <c r="PAM4" s="166"/>
      <c r="PAN4" s="166"/>
      <c r="PAO4" s="166"/>
      <c r="PAP4" s="166"/>
      <c r="PAQ4" s="166"/>
      <c r="PAR4" s="166"/>
      <c r="PAS4" s="166"/>
      <c r="PAT4" s="166"/>
      <c r="PAU4" s="166"/>
      <c r="PAV4" s="166"/>
      <c r="PAW4" s="166"/>
      <c r="PAX4" s="166"/>
      <c r="PAY4" s="166"/>
      <c r="PAZ4" s="166"/>
      <c r="PBA4" s="166"/>
      <c r="PBB4" s="166"/>
      <c r="PBC4" s="166"/>
      <c r="PBD4" s="166"/>
      <c r="PBE4" s="166"/>
      <c r="PBF4" s="166"/>
      <c r="PBG4" s="166"/>
      <c r="PBH4" s="166"/>
      <c r="PBI4" s="166"/>
      <c r="PBJ4" s="166"/>
      <c r="PBK4" s="166"/>
      <c r="PBL4" s="166"/>
      <c r="PBM4" s="166"/>
      <c r="PBN4" s="166"/>
      <c r="PBO4" s="166"/>
      <c r="PBP4" s="166"/>
      <c r="PBQ4" s="166"/>
      <c r="PBR4" s="166"/>
      <c r="PBS4" s="166"/>
      <c r="PBT4" s="166"/>
      <c r="PBU4" s="166"/>
      <c r="PBV4" s="166"/>
      <c r="PBW4" s="166"/>
      <c r="PBX4" s="166"/>
      <c r="PBY4" s="166"/>
      <c r="PBZ4" s="166"/>
      <c r="PCA4" s="166"/>
      <c r="PCB4" s="166"/>
      <c r="PCC4" s="166"/>
      <c r="PCD4" s="166"/>
      <c r="PCE4" s="166"/>
      <c r="PCF4" s="166"/>
      <c r="PCG4" s="166"/>
      <c r="PCH4" s="166"/>
      <c r="PCI4" s="166"/>
      <c r="PCJ4" s="166"/>
      <c r="PCK4" s="166"/>
      <c r="PCL4" s="166"/>
      <c r="PCM4" s="166"/>
      <c r="PCN4" s="166"/>
      <c r="PCO4" s="166"/>
      <c r="PCP4" s="166"/>
      <c r="PCQ4" s="166"/>
      <c r="PCR4" s="166"/>
      <c r="PCS4" s="166"/>
      <c r="PCT4" s="166"/>
      <c r="PCU4" s="166"/>
      <c r="PCV4" s="166"/>
      <c r="PCW4" s="166"/>
      <c r="PCX4" s="166"/>
      <c r="PCY4" s="166"/>
      <c r="PCZ4" s="166"/>
      <c r="PDA4" s="166"/>
      <c r="PDB4" s="166"/>
      <c r="PDC4" s="166"/>
      <c r="PDD4" s="166"/>
      <c r="PDE4" s="166"/>
      <c r="PDF4" s="166"/>
      <c r="PDG4" s="166"/>
      <c r="PDH4" s="166"/>
      <c r="PDI4" s="166"/>
      <c r="PDJ4" s="166"/>
      <c r="PDK4" s="166"/>
      <c r="PDL4" s="166"/>
      <c r="PDM4" s="166"/>
      <c r="PDN4" s="166"/>
      <c r="PDO4" s="166"/>
      <c r="PDP4" s="166"/>
      <c r="PDQ4" s="166"/>
      <c r="PDR4" s="166"/>
      <c r="PDS4" s="166"/>
      <c r="PDT4" s="166"/>
      <c r="PDU4" s="166"/>
      <c r="PDV4" s="166"/>
      <c r="PDW4" s="166"/>
      <c r="PDX4" s="166"/>
      <c r="PDY4" s="166"/>
      <c r="PDZ4" s="166"/>
      <c r="PEA4" s="166"/>
      <c r="PEB4" s="166"/>
      <c r="PEC4" s="166"/>
      <c r="PED4" s="166"/>
      <c r="PEE4" s="166"/>
      <c r="PEF4" s="166"/>
      <c r="PEG4" s="166"/>
      <c r="PEH4" s="166"/>
      <c r="PEI4" s="166"/>
      <c r="PEJ4" s="166"/>
      <c r="PEK4" s="166"/>
      <c r="PEL4" s="166"/>
      <c r="PEM4" s="166"/>
      <c r="PEN4" s="166"/>
      <c r="PEO4" s="166"/>
      <c r="PEP4" s="166"/>
      <c r="PEQ4" s="166"/>
      <c r="PER4" s="166"/>
      <c r="PES4" s="166"/>
      <c r="PET4" s="166"/>
      <c r="PEU4" s="166"/>
      <c r="PEV4" s="166"/>
      <c r="PEW4" s="166"/>
      <c r="PEX4" s="166"/>
      <c r="PEY4" s="166"/>
      <c r="PEZ4" s="166"/>
      <c r="PFA4" s="166"/>
      <c r="PFB4" s="166"/>
      <c r="PFC4" s="166"/>
      <c r="PFD4" s="166"/>
      <c r="PFE4" s="166"/>
      <c r="PFF4" s="166"/>
      <c r="PFG4" s="166"/>
      <c r="PFH4" s="166"/>
      <c r="PFI4" s="166"/>
      <c r="PFJ4" s="166"/>
      <c r="PFK4" s="166"/>
      <c r="PFL4" s="166"/>
      <c r="PFM4" s="166"/>
      <c r="PFN4" s="166"/>
      <c r="PFO4" s="166"/>
      <c r="PFP4" s="166"/>
      <c r="PFQ4" s="166"/>
      <c r="PFR4" s="166"/>
      <c r="PFS4" s="166"/>
      <c r="PFT4" s="166"/>
      <c r="PFU4" s="166"/>
      <c r="PFV4" s="166"/>
      <c r="PFW4" s="166"/>
      <c r="PFX4" s="166"/>
      <c r="PFY4" s="166"/>
      <c r="PFZ4" s="166"/>
      <c r="PGA4" s="166"/>
      <c r="PGB4" s="166"/>
      <c r="PGC4" s="166"/>
      <c r="PGD4" s="166"/>
      <c r="PGE4" s="166"/>
      <c r="PGF4" s="166"/>
      <c r="PGG4" s="166"/>
      <c r="PGH4" s="166"/>
      <c r="PGI4" s="166"/>
      <c r="PGJ4" s="166"/>
      <c r="PGK4" s="166"/>
      <c r="PGL4" s="166"/>
      <c r="PGM4" s="166"/>
      <c r="PGN4" s="166"/>
      <c r="PGO4" s="166"/>
      <c r="PGP4" s="166"/>
      <c r="PGQ4" s="166"/>
      <c r="PGR4" s="166"/>
      <c r="PGS4" s="166"/>
      <c r="PGT4" s="166"/>
      <c r="PGU4" s="166"/>
      <c r="PGV4" s="166"/>
      <c r="PGW4" s="166"/>
      <c r="PGX4" s="166"/>
      <c r="PGY4" s="166"/>
      <c r="PGZ4" s="166"/>
      <c r="PHA4" s="166"/>
      <c r="PHB4" s="166"/>
      <c r="PHC4" s="166"/>
      <c r="PHD4" s="166"/>
      <c r="PHE4" s="166"/>
      <c r="PHF4" s="166"/>
      <c r="PHG4" s="166"/>
      <c r="PHH4" s="166"/>
      <c r="PHI4" s="166"/>
      <c r="PHJ4" s="166"/>
      <c r="PHK4" s="166"/>
      <c r="PHL4" s="166"/>
      <c r="PHM4" s="166"/>
      <c r="PHN4" s="166"/>
      <c r="PHO4" s="166"/>
      <c r="PHP4" s="166"/>
      <c r="PHQ4" s="166"/>
      <c r="PHR4" s="166"/>
      <c r="PHS4" s="166"/>
      <c r="PHT4" s="166"/>
      <c r="PHU4" s="166"/>
      <c r="PHV4" s="166"/>
      <c r="PHW4" s="166"/>
      <c r="PHX4" s="166"/>
      <c r="PHY4" s="166"/>
      <c r="PHZ4" s="166"/>
      <c r="PIA4" s="166"/>
      <c r="PIB4" s="166"/>
      <c r="PIC4" s="166"/>
      <c r="PID4" s="166"/>
      <c r="PIE4" s="166"/>
      <c r="PIF4" s="166"/>
      <c r="PIG4" s="166"/>
      <c r="PIH4" s="166"/>
      <c r="PII4" s="166"/>
      <c r="PIJ4" s="166"/>
      <c r="PIK4" s="166"/>
      <c r="PIL4" s="166"/>
      <c r="PIM4" s="166"/>
      <c r="PIN4" s="166"/>
      <c r="PIO4" s="166"/>
      <c r="PIP4" s="166"/>
      <c r="PIQ4" s="166"/>
      <c r="PIR4" s="166"/>
      <c r="PIS4" s="166"/>
      <c r="PIT4" s="166"/>
      <c r="PIU4" s="166"/>
      <c r="PIV4" s="166"/>
      <c r="PIW4" s="166"/>
      <c r="PIX4" s="166"/>
      <c r="PIY4" s="166"/>
      <c r="PIZ4" s="166"/>
      <c r="PJA4" s="166"/>
      <c r="PJB4" s="166"/>
      <c r="PJC4" s="166"/>
      <c r="PJD4" s="166"/>
      <c r="PJE4" s="166"/>
      <c r="PJF4" s="166"/>
      <c r="PJG4" s="166"/>
      <c r="PJH4" s="166"/>
      <c r="PJI4" s="166"/>
      <c r="PJJ4" s="166"/>
      <c r="PJK4" s="166"/>
      <c r="PJL4" s="166"/>
      <c r="PJM4" s="166"/>
      <c r="PJN4" s="166"/>
      <c r="PJO4" s="166"/>
      <c r="PJP4" s="166"/>
      <c r="PJQ4" s="166"/>
      <c r="PJR4" s="166"/>
      <c r="PJS4" s="166"/>
      <c r="PJT4" s="166"/>
      <c r="PJU4" s="166"/>
      <c r="PJV4" s="166"/>
      <c r="PJW4" s="166"/>
      <c r="PJX4" s="166"/>
      <c r="PJY4" s="166"/>
      <c r="PJZ4" s="166"/>
      <c r="PKA4" s="166"/>
      <c r="PKB4" s="166"/>
      <c r="PKC4" s="166"/>
      <c r="PKD4" s="166"/>
      <c r="PKE4" s="166"/>
      <c r="PKF4" s="166"/>
      <c r="PKG4" s="166"/>
      <c r="PKH4" s="166"/>
      <c r="PKI4" s="166"/>
      <c r="PKJ4" s="166"/>
      <c r="PKK4" s="166"/>
      <c r="PKL4" s="166"/>
      <c r="PKM4" s="166"/>
      <c r="PKN4" s="166"/>
      <c r="PKO4" s="166"/>
      <c r="PKP4" s="166"/>
      <c r="PKQ4" s="166"/>
      <c r="PKR4" s="166"/>
      <c r="PKS4" s="166"/>
      <c r="PKT4" s="166"/>
      <c r="PKU4" s="166"/>
      <c r="PKV4" s="166"/>
      <c r="PKW4" s="166"/>
      <c r="PKX4" s="166"/>
      <c r="PKY4" s="166"/>
      <c r="PKZ4" s="166"/>
      <c r="PLA4" s="166"/>
      <c r="PLB4" s="166"/>
      <c r="PLC4" s="166"/>
      <c r="PLD4" s="166"/>
      <c r="PLE4" s="166"/>
      <c r="PLF4" s="166"/>
      <c r="PLG4" s="166"/>
      <c r="PLH4" s="166"/>
      <c r="PLI4" s="166"/>
      <c r="PLJ4" s="166"/>
      <c r="PLK4" s="166"/>
      <c r="PLL4" s="166"/>
      <c r="PLM4" s="166"/>
      <c r="PLN4" s="166"/>
      <c r="PLO4" s="166"/>
      <c r="PLP4" s="166"/>
      <c r="PLQ4" s="166"/>
      <c r="PLR4" s="166"/>
      <c r="PLS4" s="166"/>
      <c r="PLT4" s="166"/>
      <c r="PLU4" s="166"/>
      <c r="PLV4" s="166"/>
      <c r="PLW4" s="166"/>
      <c r="PLX4" s="166"/>
      <c r="PLY4" s="166"/>
      <c r="PLZ4" s="166"/>
      <c r="PMA4" s="166"/>
      <c r="PMB4" s="166"/>
      <c r="PMC4" s="166"/>
      <c r="PMD4" s="166"/>
      <c r="PME4" s="166"/>
      <c r="PMF4" s="166"/>
      <c r="PMG4" s="166"/>
      <c r="PMH4" s="166"/>
      <c r="PMI4" s="166"/>
      <c r="PMJ4" s="166"/>
      <c r="PMK4" s="166"/>
      <c r="PML4" s="166"/>
      <c r="PMM4" s="166"/>
      <c r="PMN4" s="166"/>
      <c r="PMO4" s="166"/>
      <c r="PMP4" s="166"/>
      <c r="PMQ4" s="166"/>
      <c r="PMR4" s="166"/>
      <c r="PMS4" s="166"/>
      <c r="PMT4" s="166"/>
      <c r="PMU4" s="166"/>
      <c r="PMV4" s="166"/>
      <c r="PMW4" s="166"/>
      <c r="PMX4" s="166"/>
      <c r="PMY4" s="166"/>
      <c r="PMZ4" s="166"/>
      <c r="PNA4" s="166"/>
      <c r="PNB4" s="166"/>
      <c r="PNC4" s="166"/>
      <c r="PND4" s="166"/>
      <c r="PNE4" s="166"/>
      <c r="PNF4" s="166"/>
      <c r="PNG4" s="166"/>
      <c r="PNH4" s="166"/>
      <c r="PNI4" s="166"/>
      <c r="PNJ4" s="166"/>
      <c r="PNK4" s="166"/>
      <c r="PNL4" s="166"/>
      <c r="PNM4" s="166"/>
      <c r="PNN4" s="166"/>
      <c r="PNO4" s="166"/>
      <c r="PNP4" s="166"/>
      <c r="PNQ4" s="166"/>
      <c r="PNR4" s="166"/>
      <c r="PNS4" s="166"/>
      <c r="PNT4" s="166"/>
      <c r="PNU4" s="166"/>
      <c r="PNV4" s="166"/>
      <c r="PNW4" s="166"/>
      <c r="PNX4" s="166"/>
      <c r="PNY4" s="166"/>
      <c r="PNZ4" s="166"/>
      <c r="POA4" s="166"/>
      <c r="POB4" s="166"/>
      <c r="POC4" s="166"/>
      <c r="POD4" s="166"/>
      <c r="POE4" s="166"/>
      <c r="POF4" s="166"/>
      <c r="POG4" s="166"/>
      <c r="POH4" s="166"/>
      <c r="POI4" s="166"/>
      <c r="POJ4" s="166"/>
      <c r="POK4" s="166"/>
      <c r="POL4" s="166"/>
      <c r="POM4" s="166"/>
      <c r="PON4" s="166"/>
      <c r="POO4" s="166"/>
      <c r="POP4" s="166"/>
      <c r="POQ4" s="166"/>
      <c r="POR4" s="166"/>
      <c r="POS4" s="166"/>
      <c r="POT4" s="166"/>
      <c r="POU4" s="166"/>
      <c r="POV4" s="166"/>
      <c r="POW4" s="166"/>
      <c r="POX4" s="166"/>
      <c r="POY4" s="166"/>
      <c r="POZ4" s="166"/>
      <c r="PPA4" s="166"/>
      <c r="PPB4" s="166"/>
      <c r="PPC4" s="166"/>
      <c r="PPD4" s="166"/>
      <c r="PPE4" s="166"/>
      <c r="PPF4" s="166"/>
      <c r="PPG4" s="166"/>
      <c r="PPH4" s="166"/>
      <c r="PPI4" s="166"/>
      <c r="PPJ4" s="166"/>
      <c r="PPK4" s="166"/>
      <c r="PPL4" s="166"/>
      <c r="PPM4" s="166"/>
      <c r="PPN4" s="166"/>
      <c r="PPO4" s="166"/>
      <c r="PPP4" s="166"/>
      <c r="PPQ4" s="166"/>
      <c r="PPR4" s="166"/>
      <c r="PPS4" s="166"/>
      <c r="PPT4" s="166"/>
      <c r="PPU4" s="166"/>
      <c r="PPV4" s="166"/>
      <c r="PPW4" s="166"/>
      <c r="PPX4" s="166"/>
      <c r="PPY4" s="166"/>
      <c r="PPZ4" s="166"/>
      <c r="PQA4" s="166"/>
      <c r="PQB4" s="166"/>
      <c r="PQC4" s="166"/>
      <c r="PQD4" s="166"/>
      <c r="PQE4" s="166"/>
      <c r="PQF4" s="166"/>
      <c r="PQG4" s="166"/>
      <c r="PQH4" s="166"/>
      <c r="PQI4" s="166"/>
      <c r="PQJ4" s="166"/>
      <c r="PQK4" s="166"/>
      <c r="PQL4" s="166"/>
      <c r="PQM4" s="166"/>
      <c r="PQN4" s="166"/>
      <c r="PQO4" s="166"/>
      <c r="PQP4" s="166"/>
      <c r="PQQ4" s="166"/>
      <c r="PQR4" s="166"/>
      <c r="PQS4" s="166"/>
      <c r="PQT4" s="166"/>
      <c r="PQU4" s="166"/>
      <c r="PQV4" s="166"/>
      <c r="PQW4" s="166"/>
      <c r="PQX4" s="166"/>
      <c r="PQY4" s="166"/>
      <c r="PQZ4" s="166"/>
      <c r="PRA4" s="166"/>
      <c r="PRB4" s="166"/>
      <c r="PRC4" s="166"/>
      <c r="PRD4" s="166"/>
      <c r="PRE4" s="166"/>
      <c r="PRF4" s="166"/>
      <c r="PRG4" s="166"/>
      <c r="PRH4" s="166"/>
      <c r="PRI4" s="166"/>
      <c r="PRJ4" s="166"/>
      <c r="PRK4" s="166"/>
      <c r="PRL4" s="166"/>
      <c r="PRM4" s="166"/>
      <c r="PRN4" s="166"/>
      <c r="PRO4" s="166"/>
      <c r="PRP4" s="166"/>
      <c r="PRQ4" s="166"/>
      <c r="PRR4" s="166"/>
      <c r="PRS4" s="166"/>
      <c r="PRT4" s="166"/>
      <c r="PRU4" s="166"/>
      <c r="PRV4" s="166"/>
      <c r="PRW4" s="166"/>
      <c r="PRX4" s="166"/>
      <c r="PRY4" s="166"/>
      <c r="PRZ4" s="166"/>
      <c r="PSA4" s="166"/>
      <c r="PSB4" s="166"/>
      <c r="PSC4" s="166"/>
      <c r="PSD4" s="166"/>
      <c r="PSE4" s="166"/>
      <c r="PSF4" s="166"/>
      <c r="PSG4" s="166"/>
      <c r="PSH4" s="166"/>
      <c r="PSI4" s="166"/>
      <c r="PSJ4" s="166"/>
      <c r="PSK4" s="166"/>
      <c r="PSL4" s="166"/>
      <c r="PSM4" s="166"/>
      <c r="PSN4" s="166"/>
      <c r="PSO4" s="166"/>
      <c r="PSP4" s="166"/>
      <c r="PSQ4" s="166"/>
      <c r="PSR4" s="166"/>
      <c r="PSS4" s="166"/>
      <c r="PST4" s="166"/>
      <c r="PSU4" s="166"/>
      <c r="PSV4" s="166"/>
      <c r="PSW4" s="166"/>
      <c r="PSX4" s="166"/>
      <c r="PSY4" s="166"/>
      <c r="PSZ4" s="166"/>
      <c r="PTA4" s="166"/>
      <c r="PTB4" s="166"/>
      <c r="PTC4" s="166"/>
      <c r="PTD4" s="166"/>
      <c r="PTE4" s="166"/>
      <c r="PTF4" s="166"/>
      <c r="PTG4" s="166"/>
      <c r="PTH4" s="166"/>
      <c r="PTI4" s="166"/>
      <c r="PTJ4" s="166"/>
      <c r="PTK4" s="166"/>
      <c r="PTL4" s="166"/>
      <c r="PTM4" s="166"/>
      <c r="PTN4" s="166"/>
      <c r="PTO4" s="166"/>
      <c r="PTP4" s="166"/>
      <c r="PTQ4" s="166"/>
      <c r="PTR4" s="166"/>
      <c r="PTS4" s="166"/>
      <c r="PTT4" s="166"/>
      <c r="PTU4" s="166"/>
      <c r="PTV4" s="166"/>
      <c r="PTW4" s="166"/>
      <c r="PTX4" s="166"/>
      <c r="PTY4" s="166"/>
      <c r="PTZ4" s="166"/>
      <c r="PUA4" s="166"/>
      <c r="PUB4" s="166"/>
      <c r="PUC4" s="166"/>
      <c r="PUD4" s="166"/>
      <c r="PUE4" s="166"/>
      <c r="PUF4" s="166"/>
      <c r="PUG4" s="166"/>
      <c r="PUH4" s="166"/>
      <c r="PUI4" s="166"/>
      <c r="PUJ4" s="166"/>
      <c r="PUK4" s="166"/>
      <c r="PUL4" s="166"/>
      <c r="PUM4" s="166"/>
      <c r="PUN4" s="166"/>
      <c r="PUO4" s="166"/>
      <c r="PUP4" s="166"/>
      <c r="PUQ4" s="166"/>
      <c r="PUR4" s="166"/>
      <c r="PUS4" s="166"/>
      <c r="PUT4" s="166"/>
      <c r="PUU4" s="166"/>
      <c r="PUV4" s="166"/>
      <c r="PUW4" s="166"/>
      <c r="PUX4" s="166"/>
      <c r="PUY4" s="166"/>
      <c r="PUZ4" s="166"/>
      <c r="PVA4" s="166"/>
      <c r="PVB4" s="166"/>
      <c r="PVC4" s="166"/>
      <c r="PVD4" s="166"/>
      <c r="PVE4" s="166"/>
      <c r="PVF4" s="166"/>
      <c r="PVG4" s="166"/>
      <c r="PVH4" s="166"/>
      <c r="PVI4" s="166"/>
      <c r="PVJ4" s="166"/>
      <c r="PVK4" s="166"/>
      <c r="PVL4" s="166"/>
      <c r="PVM4" s="166"/>
      <c r="PVN4" s="166"/>
      <c r="PVO4" s="166"/>
      <c r="PVP4" s="166"/>
      <c r="PVQ4" s="166"/>
      <c r="PVR4" s="166"/>
      <c r="PVS4" s="166"/>
      <c r="PVT4" s="166"/>
      <c r="PVU4" s="166"/>
      <c r="PVV4" s="166"/>
      <c r="PVW4" s="166"/>
      <c r="PVX4" s="166"/>
      <c r="PVY4" s="166"/>
      <c r="PVZ4" s="166"/>
      <c r="PWA4" s="166"/>
      <c r="PWB4" s="166"/>
      <c r="PWC4" s="166"/>
      <c r="PWD4" s="166"/>
      <c r="PWE4" s="166"/>
      <c r="PWF4" s="166"/>
      <c r="PWG4" s="166"/>
      <c r="PWH4" s="166"/>
      <c r="PWI4" s="166"/>
      <c r="PWJ4" s="166"/>
      <c r="PWK4" s="166"/>
      <c r="PWL4" s="166"/>
      <c r="PWM4" s="166"/>
      <c r="PWN4" s="166"/>
      <c r="PWO4" s="166"/>
      <c r="PWP4" s="166"/>
      <c r="PWQ4" s="166"/>
      <c r="PWR4" s="166"/>
      <c r="PWS4" s="166"/>
      <c r="PWT4" s="166"/>
      <c r="PWU4" s="166"/>
      <c r="PWV4" s="166"/>
      <c r="PWW4" s="166"/>
      <c r="PWX4" s="166"/>
      <c r="PWY4" s="166"/>
      <c r="PWZ4" s="166"/>
      <c r="PXA4" s="166"/>
      <c r="PXB4" s="166"/>
      <c r="PXC4" s="166"/>
      <c r="PXD4" s="166"/>
      <c r="PXE4" s="166"/>
      <c r="PXF4" s="166"/>
      <c r="PXG4" s="166"/>
      <c r="PXH4" s="166"/>
      <c r="PXI4" s="166"/>
      <c r="PXJ4" s="166"/>
      <c r="PXK4" s="166"/>
      <c r="PXL4" s="166"/>
      <c r="PXM4" s="166"/>
      <c r="PXN4" s="166"/>
      <c r="PXO4" s="166"/>
      <c r="PXP4" s="166"/>
      <c r="PXQ4" s="166"/>
      <c r="PXR4" s="166"/>
      <c r="PXS4" s="166"/>
      <c r="PXT4" s="166"/>
      <c r="PXU4" s="166"/>
      <c r="PXV4" s="166"/>
      <c r="PXW4" s="166"/>
      <c r="PXX4" s="166"/>
      <c r="PXY4" s="166"/>
      <c r="PXZ4" s="166"/>
      <c r="PYA4" s="166"/>
      <c r="PYB4" s="166"/>
      <c r="PYC4" s="166"/>
      <c r="PYD4" s="166"/>
      <c r="PYE4" s="166"/>
      <c r="PYF4" s="166"/>
      <c r="PYG4" s="166"/>
      <c r="PYH4" s="166"/>
      <c r="PYI4" s="166"/>
      <c r="PYJ4" s="166"/>
      <c r="PYK4" s="166"/>
      <c r="PYL4" s="166"/>
      <c r="PYM4" s="166"/>
      <c r="PYN4" s="166"/>
      <c r="PYO4" s="166"/>
      <c r="PYP4" s="166"/>
      <c r="PYQ4" s="166"/>
      <c r="PYR4" s="166"/>
      <c r="PYS4" s="166"/>
      <c r="PYT4" s="166"/>
      <c r="PYU4" s="166"/>
      <c r="PYV4" s="166"/>
      <c r="PYW4" s="166"/>
      <c r="PYX4" s="166"/>
      <c r="PYY4" s="166"/>
      <c r="PYZ4" s="166"/>
      <c r="PZA4" s="166"/>
      <c r="PZB4" s="166"/>
      <c r="PZC4" s="166"/>
      <c r="PZD4" s="166"/>
      <c r="PZE4" s="166"/>
      <c r="PZF4" s="166"/>
      <c r="PZG4" s="166"/>
      <c r="PZH4" s="166"/>
      <c r="PZI4" s="166"/>
      <c r="PZJ4" s="166"/>
      <c r="PZK4" s="166"/>
      <c r="PZL4" s="166"/>
      <c r="PZM4" s="166"/>
      <c r="PZN4" s="166"/>
      <c r="PZO4" s="166"/>
      <c r="PZP4" s="166"/>
      <c r="PZQ4" s="166"/>
      <c r="PZR4" s="166"/>
      <c r="PZS4" s="166"/>
      <c r="PZT4" s="166"/>
      <c r="PZU4" s="166"/>
      <c r="PZV4" s="166"/>
      <c r="PZW4" s="166"/>
      <c r="PZX4" s="166"/>
      <c r="PZY4" s="166"/>
      <c r="PZZ4" s="166"/>
      <c r="QAA4" s="166"/>
      <c r="QAB4" s="166"/>
      <c r="QAC4" s="166"/>
      <c r="QAD4" s="166"/>
      <c r="QAE4" s="166"/>
      <c r="QAF4" s="166"/>
      <c r="QAG4" s="166"/>
      <c r="QAH4" s="166"/>
      <c r="QAI4" s="166"/>
      <c r="QAJ4" s="166"/>
      <c r="QAK4" s="166"/>
      <c r="QAL4" s="166"/>
      <c r="QAM4" s="166"/>
      <c r="QAN4" s="166"/>
      <c r="QAO4" s="166"/>
      <c r="QAP4" s="166"/>
      <c r="QAQ4" s="166"/>
      <c r="QAR4" s="166"/>
      <c r="QAS4" s="166"/>
      <c r="QAT4" s="166"/>
      <c r="QAU4" s="166"/>
      <c r="QAV4" s="166"/>
      <c r="QAW4" s="166"/>
      <c r="QAX4" s="166"/>
      <c r="QAY4" s="166"/>
      <c r="QAZ4" s="166"/>
      <c r="QBA4" s="166"/>
      <c r="QBB4" s="166"/>
      <c r="QBC4" s="166"/>
      <c r="QBD4" s="166"/>
      <c r="QBE4" s="166"/>
      <c r="QBF4" s="166"/>
      <c r="QBG4" s="166"/>
      <c r="QBH4" s="166"/>
      <c r="QBI4" s="166"/>
      <c r="QBJ4" s="166"/>
      <c r="QBK4" s="166"/>
      <c r="QBL4" s="166"/>
      <c r="QBM4" s="166"/>
      <c r="QBN4" s="166"/>
      <c r="QBO4" s="166"/>
      <c r="QBP4" s="166"/>
      <c r="QBQ4" s="166"/>
      <c r="QBR4" s="166"/>
      <c r="QBS4" s="166"/>
      <c r="QBT4" s="166"/>
      <c r="QBU4" s="166"/>
      <c r="QBV4" s="166"/>
      <c r="QBW4" s="166"/>
      <c r="QBX4" s="166"/>
      <c r="QBY4" s="166"/>
      <c r="QBZ4" s="166"/>
      <c r="QCA4" s="166"/>
      <c r="QCB4" s="166"/>
      <c r="QCC4" s="166"/>
      <c r="QCD4" s="166"/>
      <c r="QCE4" s="166"/>
      <c r="QCF4" s="166"/>
      <c r="QCG4" s="166"/>
      <c r="QCH4" s="166"/>
      <c r="QCI4" s="166"/>
      <c r="QCJ4" s="166"/>
      <c r="QCK4" s="166"/>
      <c r="QCL4" s="166"/>
      <c r="QCM4" s="166"/>
      <c r="QCN4" s="166"/>
      <c r="QCO4" s="166"/>
      <c r="QCP4" s="166"/>
      <c r="QCQ4" s="166"/>
      <c r="QCR4" s="166"/>
      <c r="QCS4" s="166"/>
      <c r="QCT4" s="166"/>
      <c r="QCU4" s="166"/>
      <c r="QCV4" s="166"/>
      <c r="QCW4" s="166"/>
      <c r="QCX4" s="166"/>
      <c r="QCY4" s="166"/>
      <c r="QCZ4" s="166"/>
      <c r="QDA4" s="166"/>
      <c r="QDB4" s="166"/>
      <c r="QDC4" s="166"/>
      <c r="QDD4" s="166"/>
      <c r="QDE4" s="166"/>
      <c r="QDF4" s="166"/>
      <c r="QDG4" s="166"/>
      <c r="QDH4" s="166"/>
      <c r="QDI4" s="166"/>
      <c r="QDJ4" s="166"/>
      <c r="QDK4" s="166"/>
      <c r="QDL4" s="166"/>
      <c r="QDM4" s="166"/>
      <c r="QDN4" s="166"/>
      <c r="QDO4" s="166"/>
      <c r="QDP4" s="166"/>
      <c r="QDQ4" s="166"/>
      <c r="QDR4" s="166"/>
      <c r="QDS4" s="166"/>
      <c r="QDT4" s="166"/>
      <c r="QDU4" s="166"/>
      <c r="QDV4" s="166"/>
      <c r="QDW4" s="166"/>
      <c r="QDX4" s="166"/>
      <c r="QDY4" s="166"/>
      <c r="QDZ4" s="166"/>
      <c r="QEA4" s="166"/>
      <c r="QEB4" s="166"/>
      <c r="QEC4" s="166"/>
      <c r="QED4" s="166"/>
      <c r="QEE4" s="166"/>
      <c r="QEF4" s="166"/>
      <c r="QEG4" s="166"/>
      <c r="QEH4" s="166"/>
      <c r="QEI4" s="166"/>
      <c r="QEJ4" s="166"/>
      <c r="QEK4" s="166"/>
      <c r="QEL4" s="166"/>
      <c r="QEM4" s="166"/>
      <c r="QEN4" s="166"/>
      <c r="QEO4" s="166"/>
      <c r="QEP4" s="166"/>
      <c r="QEQ4" s="166"/>
      <c r="QER4" s="166"/>
      <c r="QES4" s="166"/>
      <c r="QET4" s="166"/>
      <c r="QEU4" s="166"/>
      <c r="QEV4" s="166"/>
      <c r="QEW4" s="166"/>
      <c r="QEX4" s="166"/>
      <c r="QEY4" s="166"/>
      <c r="QEZ4" s="166"/>
      <c r="QFA4" s="166"/>
      <c r="QFB4" s="166"/>
      <c r="QFC4" s="166"/>
      <c r="QFD4" s="166"/>
      <c r="QFE4" s="166"/>
      <c r="QFF4" s="166"/>
      <c r="QFG4" s="166"/>
      <c r="QFH4" s="166"/>
      <c r="QFI4" s="166"/>
      <c r="QFJ4" s="166"/>
      <c r="QFK4" s="166"/>
      <c r="QFL4" s="166"/>
      <c r="QFM4" s="166"/>
      <c r="QFN4" s="166"/>
      <c r="QFO4" s="166"/>
      <c r="QFP4" s="166"/>
      <c r="QFQ4" s="166"/>
      <c r="QFR4" s="166"/>
      <c r="QFS4" s="166"/>
      <c r="QFT4" s="166"/>
      <c r="QFU4" s="166"/>
      <c r="QFV4" s="166"/>
      <c r="QFW4" s="166"/>
      <c r="QFX4" s="166"/>
      <c r="QFY4" s="166"/>
      <c r="QFZ4" s="166"/>
      <c r="QGA4" s="166"/>
      <c r="QGB4" s="166"/>
      <c r="QGC4" s="166"/>
      <c r="QGD4" s="166"/>
      <c r="QGE4" s="166"/>
      <c r="QGF4" s="166"/>
      <c r="QGG4" s="166"/>
      <c r="QGH4" s="166"/>
      <c r="QGI4" s="166"/>
      <c r="QGJ4" s="166"/>
      <c r="QGK4" s="166"/>
      <c r="QGL4" s="166"/>
      <c r="QGM4" s="166"/>
      <c r="QGN4" s="166"/>
      <c r="QGO4" s="166"/>
      <c r="QGP4" s="166"/>
      <c r="QGQ4" s="166"/>
      <c r="QGR4" s="166"/>
      <c r="QGS4" s="166"/>
      <c r="QGT4" s="166"/>
      <c r="QGU4" s="166"/>
      <c r="QGV4" s="166"/>
      <c r="QGW4" s="166"/>
      <c r="QGX4" s="166"/>
      <c r="QGY4" s="166"/>
      <c r="QGZ4" s="166"/>
      <c r="QHA4" s="166"/>
      <c r="QHB4" s="166"/>
      <c r="QHC4" s="166"/>
      <c r="QHD4" s="166"/>
      <c r="QHE4" s="166"/>
      <c r="QHF4" s="166"/>
      <c r="QHG4" s="166"/>
      <c r="QHH4" s="166"/>
      <c r="QHI4" s="166"/>
      <c r="QHJ4" s="166"/>
      <c r="QHK4" s="166"/>
      <c r="QHL4" s="166"/>
      <c r="QHM4" s="166"/>
      <c r="QHN4" s="166"/>
      <c r="QHO4" s="166"/>
      <c r="QHP4" s="166"/>
      <c r="QHQ4" s="166"/>
      <c r="QHR4" s="166"/>
      <c r="QHS4" s="166"/>
      <c r="QHT4" s="166"/>
      <c r="QHU4" s="166"/>
      <c r="QHV4" s="166"/>
      <c r="QHW4" s="166"/>
      <c r="QHX4" s="166"/>
      <c r="QHY4" s="166"/>
      <c r="QHZ4" s="166"/>
      <c r="QIA4" s="166"/>
      <c r="QIB4" s="166"/>
      <c r="QIC4" s="166"/>
      <c r="QID4" s="166"/>
      <c r="QIE4" s="166"/>
      <c r="QIF4" s="166"/>
      <c r="QIG4" s="166"/>
      <c r="QIH4" s="166"/>
      <c r="QII4" s="166"/>
      <c r="QIJ4" s="166"/>
      <c r="QIK4" s="166"/>
      <c r="QIL4" s="166"/>
      <c r="QIM4" s="166"/>
      <c r="QIN4" s="166"/>
      <c r="QIO4" s="166"/>
      <c r="QIP4" s="166"/>
      <c r="QIQ4" s="166"/>
      <c r="QIR4" s="166"/>
      <c r="QIS4" s="166"/>
      <c r="QIT4" s="166"/>
      <c r="QIU4" s="166"/>
      <c r="QIV4" s="166"/>
      <c r="QIW4" s="166"/>
      <c r="QIX4" s="166"/>
      <c r="QIY4" s="166"/>
      <c r="QIZ4" s="166"/>
      <c r="QJA4" s="166"/>
      <c r="QJB4" s="166"/>
      <c r="QJC4" s="166"/>
      <c r="QJD4" s="166"/>
      <c r="QJE4" s="166"/>
      <c r="QJF4" s="166"/>
      <c r="QJG4" s="166"/>
      <c r="QJH4" s="166"/>
      <c r="QJI4" s="166"/>
      <c r="QJJ4" s="166"/>
      <c r="QJK4" s="166"/>
      <c r="QJL4" s="166"/>
      <c r="QJM4" s="166"/>
      <c r="QJN4" s="166"/>
      <c r="QJO4" s="166"/>
      <c r="QJP4" s="166"/>
      <c r="QJQ4" s="166"/>
      <c r="QJR4" s="166"/>
      <c r="QJS4" s="166"/>
      <c r="QJT4" s="166"/>
      <c r="QJU4" s="166"/>
      <c r="QJV4" s="166"/>
      <c r="QJW4" s="166"/>
      <c r="QJX4" s="166"/>
      <c r="QJY4" s="166"/>
      <c r="QJZ4" s="166"/>
      <c r="QKA4" s="166"/>
      <c r="QKB4" s="166"/>
      <c r="QKC4" s="166"/>
      <c r="QKD4" s="166"/>
      <c r="QKE4" s="166"/>
      <c r="QKF4" s="166"/>
      <c r="QKG4" s="166"/>
      <c r="QKH4" s="166"/>
      <c r="QKI4" s="166"/>
      <c r="QKJ4" s="166"/>
      <c r="QKK4" s="166"/>
      <c r="QKL4" s="166"/>
      <c r="QKM4" s="166"/>
      <c r="QKN4" s="166"/>
      <c r="QKO4" s="166"/>
      <c r="QKP4" s="166"/>
      <c r="QKQ4" s="166"/>
      <c r="QKR4" s="166"/>
      <c r="QKS4" s="166"/>
      <c r="QKT4" s="166"/>
      <c r="QKU4" s="166"/>
      <c r="QKV4" s="166"/>
      <c r="QKW4" s="166"/>
      <c r="QKX4" s="166"/>
      <c r="QKY4" s="166"/>
      <c r="QKZ4" s="166"/>
      <c r="QLA4" s="166"/>
      <c r="QLB4" s="166"/>
      <c r="QLC4" s="166"/>
      <c r="QLD4" s="166"/>
      <c r="QLE4" s="166"/>
      <c r="QLF4" s="166"/>
      <c r="QLG4" s="166"/>
      <c r="QLH4" s="166"/>
      <c r="QLI4" s="166"/>
      <c r="QLJ4" s="166"/>
      <c r="QLK4" s="166"/>
      <c r="QLL4" s="166"/>
      <c r="QLM4" s="166"/>
      <c r="QLN4" s="166"/>
      <c r="QLO4" s="166"/>
      <c r="QLP4" s="166"/>
      <c r="QLQ4" s="166"/>
      <c r="QLR4" s="166"/>
      <c r="QLS4" s="166"/>
      <c r="QLT4" s="166"/>
      <c r="QLU4" s="166"/>
      <c r="QLV4" s="166"/>
      <c r="QLW4" s="166"/>
      <c r="QLX4" s="166"/>
      <c r="QLY4" s="166"/>
      <c r="QLZ4" s="166"/>
      <c r="QMA4" s="166"/>
      <c r="QMB4" s="166"/>
      <c r="QMC4" s="166"/>
      <c r="QMD4" s="166"/>
      <c r="QME4" s="166"/>
      <c r="QMF4" s="166"/>
      <c r="QMG4" s="166"/>
      <c r="QMH4" s="166"/>
      <c r="QMI4" s="166"/>
      <c r="QMJ4" s="166"/>
      <c r="QMK4" s="166"/>
      <c r="QML4" s="166"/>
      <c r="QMM4" s="166"/>
      <c r="QMN4" s="166"/>
      <c r="QMO4" s="166"/>
      <c r="QMP4" s="166"/>
      <c r="QMQ4" s="166"/>
      <c r="QMR4" s="166"/>
      <c r="QMS4" s="166"/>
      <c r="QMT4" s="166"/>
      <c r="QMU4" s="166"/>
      <c r="QMV4" s="166"/>
      <c r="QMW4" s="166"/>
      <c r="QMX4" s="166"/>
      <c r="QMY4" s="166"/>
      <c r="QMZ4" s="166"/>
      <c r="QNA4" s="166"/>
      <c r="QNB4" s="166"/>
      <c r="QNC4" s="166"/>
      <c r="QND4" s="166"/>
      <c r="QNE4" s="166"/>
      <c r="QNF4" s="166"/>
      <c r="QNG4" s="166"/>
      <c r="QNH4" s="166"/>
      <c r="QNI4" s="166"/>
      <c r="QNJ4" s="166"/>
      <c r="QNK4" s="166"/>
      <c r="QNL4" s="166"/>
      <c r="QNM4" s="166"/>
      <c r="QNN4" s="166"/>
      <c r="QNO4" s="166"/>
      <c r="QNP4" s="166"/>
      <c r="QNQ4" s="166"/>
      <c r="QNR4" s="166"/>
      <c r="QNS4" s="166"/>
      <c r="QNT4" s="166"/>
      <c r="QNU4" s="166"/>
      <c r="QNV4" s="166"/>
      <c r="QNW4" s="166"/>
      <c r="QNX4" s="166"/>
      <c r="QNY4" s="166"/>
      <c r="QNZ4" s="166"/>
      <c r="QOA4" s="166"/>
      <c r="QOB4" s="166"/>
      <c r="QOC4" s="166"/>
      <c r="QOD4" s="166"/>
      <c r="QOE4" s="166"/>
      <c r="QOF4" s="166"/>
      <c r="QOG4" s="166"/>
      <c r="QOH4" s="166"/>
      <c r="QOI4" s="166"/>
      <c r="QOJ4" s="166"/>
      <c r="QOK4" s="166"/>
      <c r="QOL4" s="166"/>
      <c r="QOM4" s="166"/>
      <c r="QON4" s="166"/>
      <c r="QOO4" s="166"/>
      <c r="QOP4" s="166"/>
      <c r="QOQ4" s="166"/>
      <c r="QOR4" s="166"/>
      <c r="QOS4" s="166"/>
      <c r="QOT4" s="166"/>
      <c r="QOU4" s="166"/>
      <c r="QOV4" s="166"/>
      <c r="QOW4" s="166"/>
      <c r="QOX4" s="166"/>
      <c r="QOY4" s="166"/>
      <c r="QOZ4" s="166"/>
      <c r="QPA4" s="166"/>
      <c r="QPB4" s="166"/>
      <c r="QPC4" s="166"/>
      <c r="QPD4" s="166"/>
      <c r="QPE4" s="166"/>
      <c r="QPF4" s="166"/>
      <c r="QPG4" s="166"/>
      <c r="QPH4" s="166"/>
      <c r="QPI4" s="166"/>
      <c r="QPJ4" s="166"/>
      <c r="QPK4" s="166"/>
      <c r="QPL4" s="166"/>
      <c r="QPM4" s="166"/>
      <c r="QPN4" s="166"/>
      <c r="QPO4" s="166"/>
      <c r="QPP4" s="166"/>
      <c r="QPQ4" s="166"/>
      <c r="QPR4" s="166"/>
      <c r="QPS4" s="166"/>
      <c r="QPT4" s="166"/>
      <c r="QPU4" s="166"/>
      <c r="QPV4" s="166"/>
      <c r="QPW4" s="166"/>
      <c r="QPX4" s="166"/>
      <c r="QPY4" s="166"/>
      <c r="QPZ4" s="166"/>
      <c r="QQA4" s="166"/>
      <c r="QQB4" s="166"/>
      <c r="QQC4" s="166"/>
      <c r="QQD4" s="166"/>
      <c r="QQE4" s="166"/>
      <c r="QQF4" s="166"/>
      <c r="QQG4" s="166"/>
      <c r="QQH4" s="166"/>
      <c r="QQI4" s="166"/>
      <c r="QQJ4" s="166"/>
      <c r="QQK4" s="166"/>
      <c r="QQL4" s="166"/>
      <c r="QQM4" s="166"/>
      <c r="QQN4" s="166"/>
      <c r="QQO4" s="166"/>
      <c r="QQP4" s="166"/>
      <c r="QQQ4" s="166"/>
      <c r="QQR4" s="166"/>
      <c r="QQS4" s="166"/>
      <c r="QQT4" s="166"/>
      <c r="QQU4" s="166"/>
      <c r="QQV4" s="166"/>
      <c r="QQW4" s="166"/>
      <c r="QQX4" s="166"/>
      <c r="QQY4" s="166"/>
      <c r="QQZ4" s="166"/>
      <c r="QRA4" s="166"/>
      <c r="QRB4" s="166"/>
      <c r="QRC4" s="166"/>
      <c r="QRD4" s="166"/>
      <c r="QRE4" s="166"/>
      <c r="QRF4" s="166"/>
      <c r="QRG4" s="166"/>
      <c r="QRH4" s="166"/>
      <c r="QRI4" s="166"/>
      <c r="QRJ4" s="166"/>
      <c r="QRK4" s="166"/>
      <c r="QRL4" s="166"/>
      <c r="QRM4" s="166"/>
      <c r="QRN4" s="166"/>
      <c r="QRO4" s="166"/>
      <c r="QRP4" s="166"/>
      <c r="QRQ4" s="166"/>
      <c r="QRR4" s="166"/>
      <c r="QRS4" s="166"/>
      <c r="QRT4" s="166"/>
      <c r="QRU4" s="166"/>
      <c r="QRV4" s="166"/>
      <c r="QRW4" s="166"/>
      <c r="QRX4" s="166"/>
      <c r="QRY4" s="166"/>
      <c r="QRZ4" s="166"/>
      <c r="QSA4" s="166"/>
      <c r="QSB4" s="166"/>
      <c r="QSC4" s="166"/>
      <c r="QSD4" s="166"/>
      <c r="QSE4" s="166"/>
      <c r="QSF4" s="166"/>
      <c r="QSG4" s="166"/>
      <c r="QSH4" s="166"/>
      <c r="QSI4" s="166"/>
      <c r="QSJ4" s="166"/>
      <c r="QSK4" s="166"/>
      <c r="QSL4" s="166"/>
      <c r="QSM4" s="166"/>
      <c r="QSN4" s="166"/>
      <c r="QSO4" s="166"/>
      <c r="QSP4" s="166"/>
      <c r="QSQ4" s="166"/>
      <c r="QSR4" s="166"/>
      <c r="QSS4" s="166"/>
      <c r="QST4" s="166"/>
      <c r="QSU4" s="166"/>
      <c r="QSV4" s="166"/>
      <c r="QSW4" s="166"/>
      <c r="QSX4" s="166"/>
      <c r="QSY4" s="166"/>
      <c r="QSZ4" s="166"/>
      <c r="QTA4" s="166"/>
      <c r="QTB4" s="166"/>
      <c r="QTC4" s="166"/>
      <c r="QTD4" s="166"/>
      <c r="QTE4" s="166"/>
      <c r="QTF4" s="166"/>
      <c r="QTG4" s="166"/>
      <c r="QTH4" s="166"/>
      <c r="QTI4" s="166"/>
      <c r="QTJ4" s="166"/>
      <c r="QTK4" s="166"/>
      <c r="QTL4" s="166"/>
      <c r="QTM4" s="166"/>
      <c r="QTN4" s="166"/>
      <c r="QTO4" s="166"/>
      <c r="QTP4" s="166"/>
      <c r="QTQ4" s="166"/>
      <c r="QTR4" s="166"/>
      <c r="QTS4" s="166"/>
      <c r="QTT4" s="166"/>
      <c r="QTU4" s="166"/>
      <c r="QTV4" s="166"/>
      <c r="QTW4" s="166"/>
      <c r="QTX4" s="166"/>
      <c r="QTY4" s="166"/>
      <c r="QTZ4" s="166"/>
      <c r="QUA4" s="166"/>
      <c r="QUB4" s="166"/>
      <c r="QUC4" s="166"/>
      <c r="QUD4" s="166"/>
      <c r="QUE4" s="166"/>
      <c r="QUF4" s="166"/>
      <c r="QUG4" s="166"/>
      <c r="QUH4" s="166"/>
      <c r="QUI4" s="166"/>
      <c r="QUJ4" s="166"/>
      <c r="QUK4" s="166"/>
      <c r="QUL4" s="166"/>
      <c r="QUM4" s="166"/>
      <c r="QUN4" s="166"/>
      <c r="QUO4" s="166"/>
      <c r="QUP4" s="166"/>
      <c r="QUQ4" s="166"/>
      <c r="QUR4" s="166"/>
      <c r="QUS4" s="166"/>
      <c r="QUT4" s="166"/>
      <c r="QUU4" s="166"/>
      <c r="QUV4" s="166"/>
      <c r="QUW4" s="166"/>
      <c r="QUX4" s="166"/>
      <c r="QUY4" s="166"/>
      <c r="QUZ4" s="166"/>
      <c r="QVA4" s="166"/>
      <c r="QVB4" s="166"/>
      <c r="QVC4" s="166"/>
      <c r="QVD4" s="166"/>
      <c r="QVE4" s="166"/>
      <c r="QVF4" s="166"/>
      <c r="QVG4" s="166"/>
      <c r="QVH4" s="166"/>
      <c r="QVI4" s="166"/>
      <c r="QVJ4" s="166"/>
      <c r="QVK4" s="166"/>
      <c r="QVL4" s="166"/>
      <c r="QVM4" s="166"/>
      <c r="QVN4" s="166"/>
      <c r="QVO4" s="166"/>
      <c r="QVP4" s="166"/>
      <c r="QVQ4" s="166"/>
      <c r="QVR4" s="166"/>
      <c r="QVS4" s="166"/>
      <c r="QVT4" s="166"/>
      <c r="QVU4" s="166"/>
      <c r="QVV4" s="166"/>
      <c r="QVW4" s="166"/>
      <c r="QVX4" s="166"/>
      <c r="QVY4" s="166"/>
      <c r="QVZ4" s="166"/>
      <c r="QWA4" s="166"/>
      <c r="QWB4" s="166"/>
      <c r="QWC4" s="166"/>
      <c r="QWD4" s="166"/>
      <c r="QWE4" s="166"/>
      <c r="QWF4" s="166"/>
      <c r="QWG4" s="166"/>
      <c r="QWH4" s="166"/>
      <c r="QWI4" s="166"/>
      <c r="QWJ4" s="166"/>
      <c r="QWK4" s="166"/>
      <c r="QWL4" s="166"/>
      <c r="QWM4" s="166"/>
      <c r="QWN4" s="166"/>
      <c r="QWO4" s="166"/>
      <c r="QWP4" s="166"/>
      <c r="QWQ4" s="166"/>
      <c r="QWR4" s="166"/>
      <c r="QWS4" s="166"/>
      <c r="QWT4" s="166"/>
      <c r="QWU4" s="166"/>
      <c r="QWV4" s="166"/>
      <c r="QWW4" s="166"/>
      <c r="QWX4" s="166"/>
      <c r="QWY4" s="166"/>
      <c r="QWZ4" s="166"/>
      <c r="QXA4" s="166"/>
      <c r="QXB4" s="166"/>
      <c r="QXC4" s="166"/>
      <c r="QXD4" s="166"/>
      <c r="QXE4" s="166"/>
      <c r="QXF4" s="166"/>
      <c r="QXG4" s="166"/>
      <c r="QXH4" s="166"/>
      <c r="QXI4" s="166"/>
      <c r="QXJ4" s="166"/>
      <c r="QXK4" s="166"/>
      <c r="QXL4" s="166"/>
      <c r="QXM4" s="166"/>
      <c r="QXN4" s="166"/>
      <c r="QXO4" s="166"/>
      <c r="QXP4" s="166"/>
      <c r="QXQ4" s="166"/>
      <c r="QXR4" s="166"/>
      <c r="QXS4" s="166"/>
      <c r="QXT4" s="166"/>
      <c r="QXU4" s="166"/>
      <c r="QXV4" s="166"/>
      <c r="QXW4" s="166"/>
      <c r="QXX4" s="166"/>
      <c r="QXY4" s="166"/>
      <c r="QXZ4" s="166"/>
      <c r="QYA4" s="166"/>
      <c r="QYB4" s="166"/>
      <c r="QYC4" s="166"/>
      <c r="QYD4" s="166"/>
      <c r="QYE4" s="166"/>
      <c r="QYF4" s="166"/>
      <c r="QYG4" s="166"/>
      <c r="QYH4" s="166"/>
      <c r="QYI4" s="166"/>
      <c r="QYJ4" s="166"/>
      <c r="QYK4" s="166"/>
      <c r="QYL4" s="166"/>
      <c r="QYM4" s="166"/>
      <c r="QYN4" s="166"/>
      <c r="QYO4" s="166"/>
      <c r="QYP4" s="166"/>
      <c r="QYQ4" s="166"/>
      <c r="QYR4" s="166"/>
      <c r="QYS4" s="166"/>
      <c r="QYT4" s="166"/>
      <c r="QYU4" s="166"/>
      <c r="QYV4" s="166"/>
      <c r="QYW4" s="166"/>
      <c r="QYX4" s="166"/>
      <c r="QYY4" s="166"/>
      <c r="QYZ4" s="166"/>
      <c r="QZA4" s="166"/>
      <c r="QZB4" s="166"/>
      <c r="QZC4" s="166"/>
      <c r="QZD4" s="166"/>
      <c r="QZE4" s="166"/>
      <c r="QZF4" s="166"/>
      <c r="QZG4" s="166"/>
      <c r="QZH4" s="166"/>
      <c r="QZI4" s="166"/>
      <c r="QZJ4" s="166"/>
      <c r="QZK4" s="166"/>
      <c r="QZL4" s="166"/>
      <c r="QZM4" s="166"/>
      <c r="QZN4" s="166"/>
      <c r="QZO4" s="166"/>
      <c r="QZP4" s="166"/>
      <c r="QZQ4" s="166"/>
      <c r="QZR4" s="166"/>
      <c r="QZS4" s="166"/>
      <c r="QZT4" s="166"/>
      <c r="QZU4" s="166"/>
      <c r="QZV4" s="166"/>
      <c r="QZW4" s="166"/>
      <c r="QZX4" s="166"/>
      <c r="QZY4" s="166"/>
      <c r="QZZ4" s="166"/>
      <c r="RAA4" s="166"/>
      <c r="RAB4" s="166"/>
      <c r="RAC4" s="166"/>
      <c r="RAD4" s="166"/>
      <c r="RAE4" s="166"/>
      <c r="RAF4" s="166"/>
      <c r="RAG4" s="166"/>
      <c r="RAH4" s="166"/>
      <c r="RAI4" s="166"/>
      <c r="RAJ4" s="166"/>
      <c r="RAK4" s="166"/>
      <c r="RAL4" s="166"/>
      <c r="RAM4" s="166"/>
      <c r="RAN4" s="166"/>
      <c r="RAO4" s="166"/>
      <c r="RAP4" s="166"/>
      <c r="RAQ4" s="166"/>
      <c r="RAR4" s="166"/>
      <c r="RAS4" s="166"/>
      <c r="RAT4" s="166"/>
      <c r="RAU4" s="166"/>
      <c r="RAV4" s="166"/>
      <c r="RAW4" s="166"/>
      <c r="RAX4" s="166"/>
      <c r="RAY4" s="166"/>
      <c r="RAZ4" s="166"/>
      <c r="RBA4" s="166"/>
      <c r="RBB4" s="166"/>
      <c r="RBC4" s="166"/>
      <c r="RBD4" s="166"/>
      <c r="RBE4" s="166"/>
      <c r="RBF4" s="166"/>
      <c r="RBG4" s="166"/>
      <c r="RBH4" s="166"/>
      <c r="RBI4" s="166"/>
      <c r="RBJ4" s="166"/>
      <c r="RBK4" s="166"/>
      <c r="RBL4" s="166"/>
      <c r="RBM4" s="166"/>
      <c r="RBN4" s="166"/>
      <c r="RBO4" s="166"/>
      <c r="RBP4" s="166"/>
      <c r="RBQ4" s="166"/>
      <c r="RBR4" s="166"/>
      <c r="RBS4" s="166"/>
      <c r="RBT4" s="166"/>
      <c r="RBU4" s="166"/>
      <c r="RBV4" s="166"/>
      <c r="RBW4" s="166"/>
      <c r="RBX4" s="166"/>
      <c r="RBY4" s="166"/>
      <c r="RBZ4" s="166"/>
      <c r="RCA4" s="166"/>
      <c r="RCB4" s="166"/>
      <c r="RCC4" s="166"/>
      <c r="RCD4" s="166"/>
      <c r="RCE4" s="166"/>
      <c r="RCF4" s="166"/>
      <c r="RCG4" s="166"/>
      <c r="RCH4" s="166"/>
      <c r="RCI4" s="166"/>
      <c r="RCJ4" s="166"/>
      <c r="RCK4" s="166"/>
      <c r="RCL4" s="166"/>
      <c r="RCM4" s="166"/>
      <c r="RCN4" s="166"/>
      <c r="RCO4" s="166"/>
      <c r="RCP4" s="166"/>
      <c r="RCQ4" s="166"/>
      <c r="RCR4" s="166"/>
      <c r="RCS4" s="166"/>
      <c r="RCT4" s="166"/>
      <c r="RCU4" s="166"/>
      <c r="RCV4" s="166"/>
      <c r="RCW4" s="166"/>
      <c r="RCX4" s="166"/>
      <c r="RCY4" s="166"/>
      <c r="RCZ4" s="166"/>
      <c r="RDA4" s="166"/>
      <c r="RDB4" s="166"/>
      <c r="RDC4" s="166"/>
      <c r="RDD4" s="166"/>
      <c r="RDE4" s="166"/>
      <c r="RDF4" s="166"/>
      <c r="RDG4" s="166"/>
      <c r="RDH4" s="166"/>
      <c r="RDI4" s="166"/>
      <c r="RDJ4" s="166"/>
      <c r="RDK4" s="166"/>
      <c r="RDL4" s="166"/>
      <c r="RDM4" s="166"/>
      <c r="RDN4" s="166"/>
      <c r="RDO4" s="166"/>
      <c r="RDP4" s="166"/>
      <c r="RDQ4" s="166"/>
      <c r="RDR4" s="166"/>
      <c r="RDS4" s="166"/>
      <c r="RDT4" s="166"/>
      <c r="RDU4" s="166"/>
      <c r="RDV4" s="166"/>
      <c r="RDW4" s="166"/>
      <c r="RDX4" s="166"/>
      <c r="RDY4" s="166"/>
      <c r="RDZ4" s="166"/>
      <c r="REA4" s="166"/>
      <c r="REB4" s="166"/>
      <c r="REC4" s="166"/>
      <c r="RED4" s="166"/>
      <c r="REE4" s="166"/>
      <c r="REF4" s="166"/>
      <c r="REG4" s="166"/>
      <c r="REH4" s="166"/>
      <c r="REI4" s="166"/>
      <c r="REJ4" s="166"/>
      <c r="REK4" s="166"/>
      <c r="REL4" s="166"/>
      <c r="REM4" s="166"/>
      <c r="REN4" s="166"/>
      <c r="REO4" s="166"/>
      <c r="REP4" s="166"/>
      <c r="REQ4" s="166"/>
      <c r="RER4" s="166"/>
      <c r="RES4" s="166"/>
      <c r="RET4" s="166"/>
      <c r="REU4" s="166"/>
      <c r="REV4" s="166"/>
      <c r="REW4" s="166"/>
      <c r="REX4" s="166"/>
      <c r="REY4" s="166"/>
      <c r="REZ4" s="166"/>
      <c r="RFA4" s="166"/>
      <c r="RFB4" s="166"/>
      <c r="RFC4" s="166"/>
      <c r="RFD4" s="166"/>
      <c r="RFE4" s="166"/>
      <c r="RFF4" s="166"/>
      <c r="RFG4" s="166"/>
      <c r="RFH4" s="166"/>
      <c r="RFI4" s="166"/>
      <c r="RFJ4" s="166"/>
      <c r="RFK4" s="166"/>
      <c r="RFL4" s="166"/>
      <c r="RFM4" s="166"/>
      <c r="RFN4" s="166"/>
      <c r="RFO4" s="166"/>
      <c r="RFP4" s="166"/>
      <c r="RFQ4" s="166"/>
      <c r="RFR4" s="166"/>
      <c r="RFS4" s="166"/>
      <c r="RFT4" s="166"/>
      <c r="RFU4" s="166"/>
      <c r="RFV4" s="166"/>
      <c r="RFW4" s="166"/>
      <c r="RFX4" s="166"/>
      <c r="RFY4" s="166"/>
      <c r="RFZ4" s="166"/>
      <c r="RGA4" s="166"/>
      <c r="RGB4" s="166"/>
      <c r="RGC4" s="166"/>
      <c r="RGD4" s="166"/>
      <c r="RGE4" s="166"/>
      <c r="RGF4" s="166"/>
      <c r="RGG4" s="166"/>
      <c r="RGH4" s="166"/>
      <c r="RGI4" s="166"/>
      <c r="RGJ4" s="166"/>
      <c r="RGK4" s="166"/>
      <c r="RGL4" s="166"/>
      <c r="RGM4" s="166"/>
      <c r="RGN4" s="166"/>
      <c r="RGO4" s="166"/>
      <c r="RGP4" s="166"/>
      <c r="RGQ4" s="166"/>
      <c r="RGR4" s="166"/>
      <c r="RGS4" s="166"/>
      <c r="RGT4" s="166"/>
      <c r="RGU4" s="166"/>
      <c r="RGV4" s="166"/>
      <c r="RGW4" s="166"/>
      <c r="RGX4" s="166"/>
      <c r="RGY4" s="166"/>
      <c r="RGZ4" s="166"/>
      <c r="RHA4" s="166"/>
      <c r="RHB4" s="166"/>
      <c r="RHC4" s="166"/>
      <c r="RHD4" s="166"/>
      <c r="RHE4" s="166"/>
      <c r="RHF4" s="166"/>
      <c r="RHG4" s="166"/>
      <c r="RHH4" s="166"/>
      <c r="RHI4" s="166"/>
      <c r="RHJ4" s="166"/>
      <c r="RHK4" s="166"/>
      <c r="RHL4" s="166"/>
      <c r="RHM4" s="166"/>
      <c r="RHN4" s="166"/>
      <c r="RHO4" s="166"/>
      <c r="RHP4" s="166"/>
      <c r="RHQ4" s="166"/>
      <c r="RHR4" s="166"/>
      <c r="RHS4" s="166"/>
      <c r="RHT4" s="166"/>
      <c r="RHU4" s="166"/>
      <c r="RHV4" s="166"/>
      <c r="RHW4" s="166"/>
      <c r="RHX4" s="166"/>
      <c r="RHY4" s="166"/>
      <c r="RHZ4" s="166"/>
      <c r="RIA4" s="166"/>
      <c r="RIB4" s="166"/>
      <c r="RIC4" s="166"/>
      <c r="RID4" s="166"/>
      <c r="RIE4" s="166"/>
      <c r="RIF4" s="166"/>
      <c r="RIG4" s="166"/>
      <c r="RIH4" s="166"/>
      <c r="RII4" s="166"/>
      <c r="RIJ4" s="166"/>
      <c r="RIK4" s="166"/>
      <c r="RIL4" s="166"/>
      <c r="RIM4" s="166"/>
      <c r="RIN4" s="166"/>
      <c r="RIO4" s="166"/>
      <c r="RIP4" s="166"/>
      <c r="RIQ4" s="166"/>
      <c r="RIR4" s="166"/>
      <c r="RIS4" s="166"/>
      <c r="RIT4" s="166"/>
      <c r="RIU4" s="166"/>
      <c r="RIV4" s="166"/>
      <c r="RIW4" s="166"/>
      <c r="RIX4" s="166"/>
      <c r="RIY4" s="166"/>
      <c r="RIZ4" s="166"/>
      <c r="RJA4" s="166"/>
      <c r="RJB4" s="166"/>
      <c r="RJC4" s="166"/>
      <c r="RJD4" s="166"/>
      <c r="RJE4" s="166"/>
      <c r="RJF4" s="166"/>
      <c r="RJG4" s="166"/>
      <c r="RJH4" s="166"/>
      <c r="RJI4" s="166"/>
      <c r="RJJ4" s="166"/>
      <c r="RJK4" s="166"/>
      <c r="RJL4" s="166"/>
      <c r="RJM4" s="166"/>
      <c r="RJN4" s="166"/>
      <c r="RJO4" s="166"/>
      <c r="RJP4" s="166"/>
      <c r="RJQ4" s="166"/>
      <c r="RJR4" s="166"/>
      <c r="RJS4" s="166"/>
      <c r="RJT4" s="166"/>
      <c r="RJU4" s="166"/>
      <c r="RJV4" s="166"/>
      <c r="RJW4" s="166"/>
      <c r="RJX4" s="166"/>
      <c r="RJY4" s="166"/>
      <c r="RJZ4" s="166"/>
      <c r="RKA4" s="166"/>
      <c r="RKB4" s="166"/>
      <c r="RKC4" s="166"/>
      <c r="RKD4" s="166"/>
      <c r="RKE4" s="166"/>
      <c r="RKF4" s="166"/>
      <c r="RKG4" s="166"/>
      <c r="RKH4" s="166"/>
      <c r="RKI4" s="166"/>
      <c r="RKJ4" s="166"/>
      <c r="RKK4" s="166"/>
      <c r="RKL4" s="166"/>
      <c r="RKM4" s="166"/>
      <c r="RKN4" s="166"/>
      <c r="RKO4" s="166"/>
      <c r="RKP4" s="166"/>
      <c r="RKQ4" s="166"/>
      <c r="RKR4" s="166"/>
      <c r="RKS4" s="166"/>
      <c r="RKT4" s="166"/>
      <c r="RKU4" s="166"/>
      <c r="RKV4" s="166"/>
      <c r="RKW4" s="166"/>
      <c r="RKX4" s="166"/>
      <c r="RKY4" s="166"/>
      <c r="RKZ4" s="166"/>
      <c r="RLA4" s="166"/>
      <c r="RLB4" s="166"/>
      <c r="RLC4" s="166"/>
      <c r="RLD4" s="166"/>
      <c r="RLE4" s="166"/>
      <c r="RLF4" s="166"/>
      <c r="RLG4" s="166"/>
      <c r="RLH4" s="166"/>
      <c r="RLI4" s="166"/>
      <c r="RLJ4" s="166"/>
      <c r="RLK4" s="166"/>
      <c r="RLL4" s="166"/>
      <c r="RLM4" s="166"/>
      <c r="RLN4" s="166"/>
      <c r="RLO4" s="166"/>
      <c r="RLP4" s="166"/>
      <c r="RLQ4" s="166"/>
      <c r="RLR4" s="166"/>
      <c r="RLS4" s="166"/>
      <c r="RLT4" s="166"/>
      <c r="RLU4" s="166"/>
      <c r="RLV4" s="166"/>
      <c r="RLW4" s="166"/>
      <c r="RLX4" s="166"/>
      <c r="RLY4" s="166"/>
      <c r="RLZ4" s="166"/>
      <c r="RMA4" s="166"/>
      <c r="RMB4" s="166"/>
      <c r="RMC4" s="166"/>
      <c r="RMD4" s="166"/>
      <c r="RME4" s="166"/>
      <c r="RMF4" s="166"/>
      <c r="RMG4" s="166"/>
      <c r="RMH4" s="166"/>
      <c r="RMI4" s="166"/>
      <c r="RMJ4" s="166"/>
      <c r="RMK4" s="166"/>
      <c r="RML4" s="166"/>
      <c r="RMM4" s="166"/>
      <c r="RMN4" s="166"/>
      <c r="RMO4" s="166"/>
      <c r="RMP4" s="166"/>
      <c r="RMQ4" s="166"/>
      <c r="RMR4" s="166"/>
      <c r="RMS4" s="166"/>
      <c r="RMT4" s="166"/>
      <c r="RMU4" s="166"/>
      <c r="RMV4" s="166"/>
      <c r="RMW4" s="166"/>
      <c r="RMX4" s="166"/>
      <c r="RMY4" s="166"/>
      <c r="RMZ4" s="166"/>
      <c r="RNA4" s="166"/>
      <c r="RNB4" s="166"/>
      <c r="RNC4" s="166"/>
      <c r="RND4" s="166"/>
      <c r="RNE4" s="166"/>
      <c r="RNF4" s="166"/>
      <c r="RNG4" s="166"/>
      <c r="RNH4" s="166"/>
      <c r="RNI4" s="166"/>
      <c r="RNJ4" s="166"/>
      <c r="RNK4" s="166"/>
      <c r="RNL4" s="166"/>
      <c r="RNM4" s="166"/>
      <c r="RNN4" s="166"/>
      <c r="RNO4" s="166"/>
      <c r="RNP4" s="166"/>
      <c r="RNQ4" s="166"/>
      <c r="RNR4" s="166"/>
      <c r="RNS4" s="166"/>
      <c r="RNT4" s="166"/>
      <c r="RNU4" s="166"/>
      <c r="RNV4" s="166"/>
      <c r="RNW4" s="166"/>
      <c r="RNX4" s="166"/>
      <c r="RNY4" s="166"/>
      <c r="RNZ4" s="166"/>
      <c r="ROA4" s="166"/>
      <c r="ROB4" s="166"/>
      <c r="ROC4" s="166"/>
      <c r="ROD4" s="166"/>
      <c r="ROE4" s="166"/>
      <c r="ROF4" s="166"/>
      <c r="ROG4" s="166"/>
      <c r="ROH4" s="166"/>
      <c r="ROI4" s="166"/>
      <c r="ROJ4" s="166"/>
      <c r="ROK4" s="166"/>
      <c r="ROL4" s="166"/>
      <c r="ROM4" s="166"/>
      <c r="RON4" s="166"/>
      <c r="ROO4" s="166"/>
      <c r="ROP4" s="166"/>
      <c r="ROQ4" s="166"/>
      <c r="ROR4" s="166"/>
      <c r="ROS4" s="166"/>
      <c r="ROT4" s="166"/>
      <c r="ROU4" s="166"/>
      <c r="ROV4" s="166"/>
      <c r="ROW4" s="166"/>
      <c r="ROX4" s="166"/>
      <c r="ROY4" s="166"/>
      <c r="ROZ4" s="166"/>
      <c r="RPA4" s="166"/>
      <c r="RPB4" s="166"/>
      <c r="RPC4" s="166"/>
      <c r="RPD4" s="166"/>
      <c r="RPE4" s="166"/>
      <c r="RPF4" s="166"/>
      <c r="RPG4" s="166"/>
      <c r="RPH4" s="166"/>
      <c r="RPI4" s="166"/>
      <c r="RPJ4" s="166"/>
      <c r="RPK4" s="166"/>
      <c r="RPL4" s="166"/>
      <c r="RPM4" s="166"/>
      <c r="RPN4" s="166"/>
      <c r="RPO4" s="166"/>
      <c r="RPP4" s="166"/>
      <c r="RPQ4" s="166"/>
      <c r="RPR4" s="166"/>
      <c r="RPS4" s="166"/>
      <c r="RPT4" s="166"/>
      <c r="RPU4" s="166"/>
      <c r="RPV4" s="166"/>
      <c r="RPW4" s="166"/>
      <c r="RPX4" s="166"/>
      <c r="RPY4" s="166"/>
      <c r="RPZ4" s="166"/>
      <c r="RQA4" s="166"/>
      <c r="RQB4" s="166"/>
      <c r="RQC4" s="166"/>
      <c r="RQD4" s="166"/>
      <c r="RQE4" s="166"/>
      <c r="RQF4" s="166"/>
      <c r="RQG4" s="166"/>
      <c r="RQH4" s="166"/>
      <c r="RQI4" s="166"/>
      <c r="RQJ4" s="166"/>
      <c r="RQK4" s="166"/>
      <c r="RQL4" s="166"/>
      <c r="RQM4" s="166"/>
      <c r="RQN4" s="166"/>
      <c r="RQO4" s="166"/>
      <c r="RQP4" s="166"/>
      <c r="RQQ4" s="166"/>
      <c r="RQR4" s="166"/>
      <c r="RQS4" s="166"/>
      <c r="RQT4" s="166"/>
      <c r="RQU4" s="166"/>
      <c r="RQV4" s="166"/>
      <c r="RQW4" s="166"/>
      <c r="RQX4" s="166"/>
      <c r="RQY4" s="166"/>
      <c r="RQZ4" s="166"/>
      <c r="RRA4" s="166"/>
      <c r="RRB4" s="166"/>
      <c r="RRC4" s="166"/>
      <c r="RRD4" s="166"/>
      <c r="RRE4" s="166"/>
      <c r="RRF4" s="166"/>
      <c r="RRG4" s="166"/>
      <c r="RRH4" s="166"/>
      <c r="RRI4" s="166"/>
      <c r="RRJ4" s="166"/>
      <c r="RRK4" s="166"/>
      <c r="RRL4" s="166"/>
      <c r="RRM4" s="166"/>
      <c r="RRN4" s="166"/>
      <c r="RRO4" s="166"/>
      <c r="RRP4" s="166"/>
      <c r="RRQ4" s="166"/>
      <c r="RRR4" s="166"/>
      <c r="RRS4" s="166"/>
      <c r="RRT4" s="166"/>
      <c r="RRU4" s="166"/>
      <c r="RRV4" s="166"/>
      <c r="RRW4" s="166"/>
      <c r="RRX4" s="166"/>
      <c r="RRY4" s="166"/>
      <c r="RRZ4" s="166"/>
      <c r="RSA4" s="166"/>
      <c r="RSB4" s="166"/>
      <c r="RSC4" s="166"/>
      <c r="RSD4" s="166"/>
      <c r="RSE4" s="166"/>
      <c r="RSF4" s="166"/>
      <c r="RSG4" s="166"/>
      <c r="RSH4" s="166"/>
      <c r="RSI4" s="166"/>
      <c r="RSJ4" s="166"/>
      <c r="RSK4" s="166"/>
      <c r="RSL4" s="166"/>
      <c r="RSM4" s="166"/>
      <c r="RSN4" s="166"/>
      <c r="RSO4" s="166"/>
      <c r="RSP4" s="166"/>
      <c r="RSQ4" s="166"/>
      <c r="RSR4" s="166"/>
      <c r="RSS4" s="166"/>
      <c r="RST4" s="166"/>
      <c r="RSU4" s="166"/>
      <c r="RSV4" s="166"/>
      <c r="RSW4" s="166"/>
      <c r="RSX4" s="166"/>
      <c r="RSY4" s="166"/>
      <c r="RSZ4" s="166"/>
      <c r="RTA4" s="166"/>
      <c r="RTB4" s="166"/>
      <c r="RTC4" s="166"/>
      <c r="RTD4" s="166"/>
      <c r="RTE4" s="166"/>
      <c r="RTF4" s="166"/>
      <c r="RTG4" s="166"/>
      <c r="RTH4" s="166"/>
      <c r="RTI4" s="166"/>
      <c r="RTJ4" s="166"/>
      <c r="RTK4" s="166"/>
      <c r="RTL4" s="166"/>
      <c r="RTM4" s="166"/>
      <c r="RTN4" s="166"/>
      <c r="RTO4" s="166"/>
      <c r="RTP4" s="166"/>
      <c r="RTQ4" s="166"/>
      <c r="RTR4" s="166"/>
      <c r="RTS4" s="166"/>
      <c r="RTT4" s="166"/>
      <c r="RTU4" s="166"/>
      <c r="RTV4" s="166"/>
      <c r="RTW4" s="166"/>
      <c r="RTX4" s="166"/>
      <c r="RTY4" s="166"/>
      <c r="RTZ4" s="166"/>
      <c r="RUA4" s="166"/>
      <c r="RUB4" s="166"/>
      <c r="RUC4" s="166"/>
      <c r="RUD4" s="166"/>
      <c r="RUE4" s="166"/>
      <c r="RUF4" s="166"/>
      <c r="RUG4" s="166"/>
      <c r="RUH4" s="166"/>
      <c r="RUI4" s="166"/>
      <c r="RUJ4" s="166"/>
      <c r="RUK4" s="166"/>
      <c r="RUL4" s="166"/>
      <c r="RUM4" s="166"/>
      <c r="RUN4" s="166"/>
      <c r="RUO4" s="166"/>
      <c r="RUP4" s="166"/>
      <c r="RUQ4" s="166"/>
      <c r="RUR4" s="166"/>
      <c r="RUS4" s="166"/>
      <c r="RUT4" s="166"/>
      <c r="RUU4" s="166"/>
      <c r="RUV4" s="166"/>
      <c r="RUW4" s="166"/>
      <c r="RUX4" s="166"/>
      <c r="RUY4" s="166"/>
      <c r="RUZ4" s="166"/>
      <c r="RVA4" s="166"/>
      <c r="RVB4" s="166"/>
      <c r="RVC4" s="166"/>
      <c r="RVD4" s="166"/>
      <c r="RVE4" s="166"/>
      <c r="RVF4" s="166"/>
      <c r="RVG4" s="166"/>
      <c r="RVH4" s="166"/>
      <c r="RVI4" s="166"/>
      <c r="RVJ4" s="166"/>
      <c r="RVK4" s="166"/>
      <c r="RVL4" s="166"/>
      <c r="RVM4" s="166"/>
      <c r="RVN4" s="166"/>
      <c r="RVO4" s="166"/>
      <c r="RVP4" s="166"/>
      <c r="RVQ4" s="166"/>
      <c r="RVR4" s="166"/>
      <c r="RVS4" s="166"/>
      <c r="RVT4" s="166"/>
      <c r="RVU4" s="166"/>
      <c r="RVV4" s="166"/>
      <c r="RVW4" s="166"/>
      <c r="RVX4" s="166"/>
      <c r="RVY4" s="166"/>
      <c r="RVZ4" s="166"/>
      <c r="RWA4" s="166"/>
      <c r="RWB4" s="166"/>
      <c r="RWC4" s="166"/>
      <c r="RWD4" s="166"/>
      <c r="RWE4" s="166"/>
      <c r="RWF4" s="166"/>
      <c r="RWG4" s="166"/>
      <c r="RWH4" s="166"/>
      <c r="RWI4" s="166"/>
      <c r="RWJ4" s="166"/>
      <c r="RWK4" s="166"/>
      <c r="RWL4" s="166"/>
      <c r="RWM4" s="166"/>
      <c r="RWN4" s="166"/>
      <c r="RWO4" s="166"/>
      <c r="RWP4" s="166"/>
      <c r="RWQ4" s="166"/>
      <c r="RWR4" s="166"/>
      <c r="RWS4" s="166"/>
      <c r="RWT4" s="166"/>
      <c r="RWU4" s="166"/>
      <c r="RWV4" s="166"/>
      <c r="RWW4" s="166"/>
      <c r="RWX4" s="166"/>
      <c r="RWY4" s="166"/>
      <c r="RWZ4" s="166"/>
      <c r="RXA4" s="166"/>
      <c r="RXB4" s="166"/>
      <c r="RXC4" s="166"/>
      <c r="RXD4" s="166"/>
      <c r="RXE4" s="166"/>
      <c r="RXF4" s="166"/>
      <c r="RXG4" s="166"/>
      <c r="RXH4" s="166"/>
      <c r="RXI4" s="166"/>
      <c r="RXJ4" s="166"/>
      <c r="RXK4" s="166"/>
      <c r="RXL4" s="166"/>
      <c r="RXM4" s="166"/>
      <c r="RXN4" s="166"/>
      <c r="RXO4" s="166"/>
      <c r="RXP4" s="166"/>
      <c r="RXQ4" s="166"/>
      <c r="RXR4" s="166"/>
      <c r="RXS4" s="166"/>
      <c r="RXT4" s="166"/>
      <c r="RXU4" s="166"/>
      <c r="RXV4" s="166"/>
      <c r="RXW4" s="166"/>
      <c r="RXX4" s="166"/>
      <c r="RXY4" s="166"/>
      <c r="RXZ4" s="166"/>
      <c r="RYA4" s="166"/>
      <c r="RYB4" s="166"/>
      <c r="RYC4" s="166"/>
      <c r="RYD4" s="166"/>
      <c r="RYE4" s="166"/>
      <c r="RYF4" s="166"/>
      <c r="RYG4" s="166"/>
      <c r="RYH4" s="166"/>
      <c r="RYI4" s="166"/>
      <c r="RYJ4" s="166"/>
      <c r="RYK4" s="166"/>
      <c r="RYL4" s="166"/>
      <c r="RYM4" s="166"/>
      <c r="RYN4" s="166"/>
      <c r="RYO4" s="166"/>
      <c r="RYP4" s="166"/>
      <c r="RYQ4" s="166"/>
      <c r="RYR4" s="166"/>
      <c r="RYS4" s="166"/>
      <c r="RYT4" s="166"/>
      <c r="RYU4" s="166"/>
      <c r="RYV4" s="166"/>
      <c r="RYW4" s="166"/>
      <c r="RYX4" s="166"/>
      <c r="RYY4" s="166"/>
      <c r="RYZ4" s="166"/>
      <c r="RZA4" s="166"/>
      <c r="RZB4" s="166"/>
      <c r="RZC4" s="166"/>
      <c r="RZD4" s="166"/>
      <c r="RZE4" s="166"/>
      <c r="RZF4" s="166"/>
      <c r="RZG4" s="166"/>
      <c r="RZH4" s="166"/>
      <c r="RZI4" s="166"/>
      <c r="RZJ4" s="166"/>
      <c r="RZK4" s="166"/>
      <c r="RZL4" s="166"/>
      <c r="RZM4" s="166"/>
      <c r="RZN4" s="166"/>
      <c r="RZO4" s="166"/>
      <c r="RZP4" s="166"/>
      <c r="RZQ4" s="166"/>
      <c r="RZR4" s="166"/>
      <c r="RZS4" s="166"/>
      <c r="RZT4" s="166"/>
      <c r="RZU4" s="166"/>
      <c r="RZV4" s="166"/>
      <c r="RZW4" s="166"/>
      <c r="RZX4" s="166"/>
      <c r="RZY4" s="166"/>
      <c r="RZZ4" s="166"/>
      <c r="SAA4" s="166"/>
      <c r="SAB4" s="166"/>
      <c r="SAC4" s="166"/>
      <c r="SAD4" s="166"/>
      <c r="SAE4" s="166"/>
      <c r="SAF4" s="166"/>
      <c r="SAG4" s="166"/>
      <c r="SAH4" s="166"/>
      <c r="SAI4" s="166"/>
      <c r="SAJ4" s="166"/>
      <c r="SAK4" s="166"/>
      <c r="SAL4" s="166"/>
      <c r="SAM4" s="166"/>
      <c r="SAN4" s="166"/>
      <c r="SAO4" s="166"/>
      <c r="SAP4" s="166"/>
      <c r="SAQ4" s="166"/>
      <c r="SAR4" s="166"/>
      <c r="SAS4" s="166"/>
      <c r="SAT4" s="166"/>
      <c r="SAU4" s="166"/>
      <c r="SAV4" s="166"/>
      <c r="SAW4" s="166"/>
      <c r="SAX4" s="166"/>
      <c r="SAY4" s="166"/>
      <c r="SAZ4" s="166"/>
      <c r="SBA4" s="166"/>
      <c r="SBB4" s="166"/>
      <c r="SBC4" s="166"/>
      <c r="SBD4" s="166"/>
      <c r="SBE4" s="166"/>
      <c r="SBF4" s="166"/>
      <c r="SBG4" s="166"/>
      <c r="SBH4" s="166"/>
      <c r="SBI4" s="166"/>
      <c r="SBJ4" s="166"/>
      <c r="SBK4" s="166"/>
      <c r="SBL4" s="166"/>
      <c r="SBM4" s="166"/>
      <c r="SBN4" s="166"/>
      <c r="SBO4" s="166"/>
      <c r="SBP4" s="166"/>
      <c r="SBQ4" s="166"/>
      <c r="SBR4" s="166"/>
      <c r="SBS4" s="166"/>
      <c r="SBT4" s="166"/>
      <c r="SBU4" s="166"/>
      <c r="SBV4" s="166"/>
      <c r="SBW4" s="166"/>
      <c r="SBX4" s="166"/>
      <c r="SBY4" s="166"/>
      <c r="SBZ4" s="166"/>
      <c r="SCA4" s="166"/>
      <c r="SCB4" s="166"/>
      <c r="SCC4" s="166"/>
      <c r="SCD4" s="166"/>
      <c r="SCE4" s="166"/>
      <c r="SCF4" s="166"/>
      <c r="SCG4" s="166"/>
      <c r="SCH4" s="166"/>
      <c r="SCI4" s="166"/>
      <c r="SCJ4" s="166"/>
      <c r="SCK4" s="166"/>
      <c r="SCL4" s="166"/>
      <c r="SCM4" s="166"/>
      <c r="SCN4" s="166"/>
      <c r="SCO4" s="166"/>
      <c r="SCP4" s="166"/>
      <c r="SCQ4" s="166"/>
      <c r="SCR4" s="166"/>
      <c r="SCS4" s="166"/>
      <c r="SCT4" s="166"/>
      <c r="SCU4" s="166"/>
      <c r="SCV4" s="166"/>
      <c r="SCW4" s="166"/>
      <c r="SCX4" s="166"/>
      <c r="SCY4" s="166"/>
      <c r="SCZ4" s="166"/>
      <c r="SDA4" s="166"/>
      <c r="SDB4" s="166"/>
      <c r="SDC4" s="166"/>
      <c r="SDD4" s="166"/>
      <c r="SDE4" s="166"/>
      <c r="SDF4" s="166"/>
      <c r="SDG4" s="166"/>
      <c r="SDH4" s="166"/>
      <c r="SDI4" s="166"/>
      <c r="SDJ4" s="166"/>
      <c r="SDK4" s="166"/>
      <c r="SDL4" s="166"/>
      <c r="SDM4" s="166"/>
      <c r="SDN4" s="166"/>
      <c r="SDO4" s="166"/>
      <c r="SDP4" s="166"/>
      <c r="SDQ4" s="166"/>
      <c r="SDR4" s="166"/>
      <c r="SDS4" s="166"/>
      <c r="SDT4" s="166"/>
      <c r="SDU4" s="166"/>
      <c r="SDV4" s="166"/>
      <c r="SDW4" s="166"/>
      <c r="SDX4" s="166"/>
      <c r="SDY4" s="166"/>
      <c r="SDZ4" s="166"/>
      <c r="SEA4" s="166"/>
      <c r="SEB4" s="166"/>
      <c r="SEC4" s="166"/>
      <c r="SED4" s="166"/>
      <c r="SEE4" s="166"/>
      <c r="SEF4" s="166"/>
      <c r="SEG4" s="166"/>
      <c r="SEH4" s="166"/>
      <c r="SEI4" s="166"/>
      <c r="SEJ4" s="166"/>
      <c r="SEK4" s="166"/>
      <c r="SEL4" s="166"/>
      <c r="SEM4" s="166"/>
      <c r="SEN4" s="166"/>
      <c r="SEO4" s="166"/>
      <c r="SEP4" s="166"/>
      <c r="SEQ4" s="166"/>
      <c r="SER4" s="166"/>
      <c r="SES4" s="166"/>
      <c r="SET4" s="166"/>
      <c r="SEU4" s="166"/>
      <c r="SEV4" s="166"/>
      <c r="SEW4" s="166"/>
      <c r="SEX4" s="166"/>
      <c r="SEY4" s="166"/>
      <c r="SEZ4" s="166"/>
      <c r="SFA4" s="166"/>
      <c r="SFB4" s="166"/>
      <c r="SFC4" s="166"/>
      <c r="SFD4" s="166"/>
      <c r="SFE4" s="166"/>
      <c r="SFF4" s="166"/>
      <c r="SFG4" s="166"/>
      <c r="SFH4" s="166"/>
      <c r="SFI4" s="166"/>
      <c r="SFJ4" s="166"/>
      <c r="SFK4" s="166"/>
      <c r="SFL4" s="166"/>
      <c r="SFM4" s="166"/>
      <c r="SFN4" s="166"/>
      <c r="SFO4" s="166"/>
      <c r="SFP4" s="166"/>
      <c r="SFQ4" s="166"/>
      <c r="SFR4" s="166"/>
      <c r="SFS4" s="166"/>
      <c r="SFT4" s="166"/>
      <c r="SFU4" s="166"/>
      <c r="SFV4" s="166"/>
      <c r="SFW4" s="166"/>
      <c r="SFX4" s="166"/>
      <c r="SFY4" s="166"/>
      <c r="SFZ4" s="166"/>
      <c r="SGA4" s="166"/>
      <c r="SGB4" s="166"/>
      <c r="SGC4" s="166"/>
      <c r="SGD4" s="166"/>
      <c r="SGE4" s="166"/>
      <c r="SGF4" s="166"/>
      <c r="SGG4" s="166"/>
      <c r="SGH4" s="166"/>
      <c r="SGI4" s="166"/>
      <c r="SGJ4" s="166"/>
      <c r="SGK4" s="166"/>
      <c r="SGL4" s="166"/>
      <c r="SGM4" s="166"/>
      <c r="SGN4" s="166"/>
      <c r="SGO4" s="166"/>
      <c r="SGP4" s="166"/>
      <c r="SGQ4" s="166"/>
      <c r="SGR4" s="166"/>
      <c r="SGS4" s="166"/>
      <c r="SGT4" s="166"/>
      <c r="SGU4" s="166"/>
      <c r="SGV4" s="166"/>
      <c r="SGW4" s="166"/>
      <c r="SGX4" s="166"/>
      <c r="SGY4" s="166"/>
      <c r="SGZ4" s="166"/>
      <c r="SHA4" s="166"/>
      <c r="SHB4" s="166"/>
      <c r="SHC4" s="166"/>
      <c r="SHD4" s="166"/>
      <c r="SHE4" s="166"/>
      <c r="SHF4" s="166"/>
      <c r="SHG4" s="166"/>
      <c r="SHH4" s="166"/>
      <c r="SHI4" s="166"/>
      <c r="SHJ4" s="166"/>
      <c r="SHK4" s="166"/>
      <c r="SHL4" s="166"/>
      <c r="SHM4" s="166"/>
      <c r="SHN4" s="166"/>
      <c r="SHO4" s="166"/>
      <c r="SHP4" s="166"/>
      <c r="SHQ4" s="166"/>
      <c r="SHR4" s="166"/>
      <c r="SHS4" s="166"/>
      <c r="SHT4" s="166"/>
      <c r="SHU4" s="166"/>
      <c r="SHV4" s="166"/>
      <c r="SHW4" s="166"/>
      <c r="SHX4" s="166"/>
      <c r="SHY4" s="166"/>
      <c r="SHZ4" s="166"/>
      <c r="SIA4" s="166"/>
      <c r="SIB4" s="166"/>
      <c r="SIC4" s="166"/>
      <c r="SID4" s="166"/>
      <c r="SIE4" s="166"/>
      <c r="SIF4" s="166"/>
      <c r="SIG4" s="166"/>
      <c r="SIH4" s="166"/>
      <c r="SII4" s="166"/>
      <c r="SIJ4" s="166"/>
      <c r="SIK4" s="166"/>
      <c r="SIL4" s="166"/>
      <c r="SIM4" s="166"/>
      <c r="SIN4" s="166"/>
      <c r="SIO4" s="166"/>
      <c r="SIP4" s="166"/>
      <c r="SIQ4" s="166"/>
      <c r="SIR4" s="166"/>
      <c r="SIS4" s="166"/>
      <c r="SIT4" s="166"/>
      <c r="SIU4" s="166"/>
      <c r="SIV4" s="166"/>
      <c r="SIW4" s="166"/>
      <c r="SIX4" s="166"/>
      <c r="SIY4" s="166"/>
      <c r="SIZ4" s="166"/>
      <c r="SJA4" s="166"/>
      <c r="SJB4" s="166"/>
      <c r="SJC4" s="166"/>
      <c r="SJD4" s="166"/>
      <c r="SJE4" s="166"/>
      <c r="SJF4" s="166"/>
      <c r="SJG4" s="166"/>
      <c r="SJH4" s="166"/>
      <c r="SJI4" s="166"/>
      <c r="SJJ4" s="166"/>
      <c r="SJK4" s="166"/>
      <c r="SJL4" s="166"/>
      <c r="SJM4" s="166"/>
      <c r="SJN4" s="166"/>
      <c r="SJO4" s="166"/>
      <c r="SJP4" s="166"/>
      <c r="SJQ4" s="166"/>
      <c r="SJR4" s="166"/>
      <c r="SJS4" s="166"/>
      <c r="SJT4" s="166"/>
      <c r="SJU4" s="166"/>
      <c r="SJV4" s="166"/>
      <c r="SJW4" s="166"/>
      <c r="SJX4" s="166"/>
      <c r="SJY4" s="166"/>
      <c r="SJZ4" s="166"/>
      <c r="SKA4" s="166"/>
      <c r="SKB4" s="166"/>
      <c r="SKC4" s="166"/>
      <c r="SKD4" s="166"/>
      <c r="SKE4" s="166"/>
      <c r="SKF4" s="166"/>
      <c r="SKG4" s="166"/>
      <c r="SKH4" s="166"/>
      <c r="SKI4" s="166"/>
      <c r="SKJ4" s="166"/>
      <c r="SKK4" s="166"/>
      <c r="SKL4" s="166"/>
      <c r="SKM4" s="166"/>
      <c r="SKN4" s="166"/>
      <c r="SKO4" s="166"/>
      <c r="SKP4" s="166"/>
      <c r="SKQ4" s="166"/>
      <c r="SKR4" s="166"/>
      <c r="SKS4" s="166"/>
      <c r="SKT4" s="166"/>
      <c r="SKU4" s="166"/>
      <c r="SKV4" s="166"/>
      <c r="SKW4" s="166"/>
      <c r="SKX4" s="166"/>
      <c r="SKY4" s="166"/>
      <c r="SKZ4" s="166"/>
      <c r="SLA4" s="166"/>
      <c r="SLB4" s="166"/>
      <c r="SLC4" s="166"/>
      <c r="SLD4" s="166"/>
      <c r="SLE4" s="166"/>
      <c r="SLF4" s="166"/>
      <c r="SLG4" s="166"/>
      <c r="SLH4" s="166"/>
      <c r="SLI4" s="166"/>
      <c r="SLJ4" s="166"/>
      <c r="SLK4" s="166"/>
      <c r="SLL4" s="166"/>
      <c r="SLM4" s="166"/>
      <c r="SLN4" s="166"/>
      <c r="SLO4" s="166"/>
      <c r="SLP4" s="166"/>
      <c r="SLQ4" s="166"/>
      <c r="SLR4" s="166"/>
      <c r="SLS4" s="166"/>
      <c r="SLT4" s="166"/>
      <c r="SLU4" s="166"/>
      <c r="SLV4" s="166"/>
      <c r="SLW4" s="166"/>
      <c r="SLX4" s="166"/>
      <c r="SLY4" s="166"/>
      <c r="SLZ4" s="166"/>
      <c r="SMA4" s="166"/>
      <c r="SMB4" s="166"/>
      <c r="SMC4" s="166"/>
      <c r="SMD4" s="166"/>
      <c r="SME4" s="166"/>
      <c r="SMF4" s="166"/>
      <c r="SMG4" s="166"/>
      <c r="SMH4" s="166"/>
      <c r="SMI4" s="166"/>
      <c r="SMJ4" s="166"/>
      <c r="SMK4" s="166"/>
      <c r="SML4" s="166"/>
      <c r="SMM4" s="166"/>
      <c r="SMN4" s="166"/>
      <c r="SMO4" s="166"/>
      <c r="SMP4" s="166"/>
      <c r="SMQ4" s="166"/>
      <c r="SMR4" s="166"/>
      <c r="SMS4" s="166"/>
      <c r="SMT4" s="166"/>
      <c r="SMU4" s="166"/>
      <c r="SMV4" s="166"/>
      <c r="SMW4" s="166"/>
      <c r="SMX4" s="166"/>
      <c r="SMY4" s="166"/>
      <c r="SMZ4" s="166"/>
      <c r="SNA4" s="166"/>
      <c r="SNB4" s="166"/>
      <c r="SNC4" s="166"/>
      <c r="SND4" s="166"/>
      <c r="SNE4" s="166"/>
      <c r="SNF4" s="166"/>
      <c r="SNG4" s="166"/>
      <c r="SNH4" s="166"/>
      <c r="SNI4" s="166"/>
      <c r="SNJ4" s="166"/>
      <c r="SNK4" s="166"/>
      <c r="SNL4" s="166"/>
      <c r="SNM4" s="166"/>
      <c r="SNN4" s="166"/>
      <c r="SNO4" s="166"/>
      <c r="SNP4" s="166"/>
      <c r="SNQ4" s="166"/>
      <c r="SNR4" s="166"/>
      <c r="SNS4" s="166"/>
      <c r="SNT4" s="166"/>
      <c r="SNU4" s="166"/>
      <c r="SNV4" s="166"/>
      <c r="SNW4" s="166"/>
      <c r="SNX4" s="166"/>
      <c r="SNY4" s="166"/>
      <c r="SNZ4" s="166"/>
      <c r="SOA4" s="166"/>
      <c r="SOB4" s="166"/>
      <c r="SOC4" s="166"/>
      <c r="SOD4" s="166"/>
      <c r="SOE4" s="166"/>
      <c r="SOF4" s="166"/>
      <c r="SOG4" s="166"/>
      <c r="SOH4" s="166"/>
      <c r="SOI4" s="166"/>
      <c r="SOJ4" s="166"/>
      <c r="SOK4" s="166"/>
      <c r="SOL4" s="166"/>
      <c r="SOM4" s="166"/>
      <c r="SON4" s="166"/>
      <c r="SOO4" s="166"/>
      <c r="SOP4" s="166"/>
      <c r="SOQ4" s="166"/>
      <c r="SOR4" s="166"/>
      <c r="SOS4" s="166"/>
      <c r="SOT4" s="166"/>
      <c r="SOU4" s="166"/>
      <c r="SOV4" s="166"/>
      <c r="SOW4" s="166"/>
      <c r="SOX4" s="166"/>
      <c r="SOY4" s="166"/>
      <c r="SOZ4" s="166"/>
      <c r="SPA4" s="166"/>
      <c r="SPB4" s="166"/>
      <c r="SPC4" s="166"/>
      <c r="SPD4" s="166"/>
      <c r="SPE4" s="166"/>
      <c r="SPF4" s="166"/>
      <c r="SPG4" s="166"/>
      <c r="SPH4" s="166"/>
      <c r="SPI4" s="166"/>
      <c r="SPJ4" s="166"/>
      <c r="SPK4" s="166"/>
      <c r="SPL4" s="166"/>
      <c r="SPM4" s="166"/>
      <c r="SPN4" s="166"/>
      <c r="SPO4" s="166"/>
      <c r="SPP4" s="166"/>
      <c r="SPQ4" s="166"/>
      <c r="SPR4" s="166"/>
      <c r="SPS4" s="166"/>
      <c r="SPT4" s="166"/>
      <c r="SPU4" s="166"/>
      <c r="SPV4" s="166"/>
      <c r="SPW4" s="166"/>
      <c r="SPX4" s="166"/>
      <c r="SPY4" s="166"/>
      <c r="SPZ4" s="166"/>
      <c r="SQA4" s="166"/>
      <c r="SQB4" s="166"/>
      <c r="SQC4" s="166"/>
      <c r="SQD4" s="166"/>
      <c r="SQE4" s="166"/>
      <c r="SQF4" s="166"/>
      <c r="SQG4" s="166"/>
      <c r="SQH4" s="166"/>
      <c r="SQI4" s="166"/>
      <c r="SQJ4" s="166"/>
      <c r="SQK4" s="166"/>
      <c r="SQL4" s="166"/>
      <c r="SQM4" s="166"/>
      <c r="SQN4" s="166"/>
      <c r="SQO4" s="166"/>
      <c r="SQP4" s="166"/>
      <c r="SQQ4" s="166"/>
      <c r="SQR4" s="166"/>
      <c r="SQS4" s="166"/>
      <c r="SQT4" s="166"/>
      <c r="SQU4" s="166"/>
      <c r="SQV4" s="166"/>
      <c r="SQW4" s="166"/>
      <c r="SQX4" s="166"/>
      <c r="SQY4" s="166"/>
      <c r="SQZ4" s="166"/>
      <c r="SRA4" s="166"/>
      <c r="SRB4" s="166"/>
      <c r="SRC4" s="166"/>
      <c r="SRD4" s="166"/>
      <c r="SRE4" s="166"/>
      <c r="SRF4" s="166"/>
      <c r="SRG4" s="166"/>
      <c r="SRH4" s="166"/>
      <c r="SRI4" s="166"/>
      <c r="SRJ4" s="166"/>
      <c r="SRK4" s="166"/>
      <c r="SRL4" s="166"/>
      <c r="SRM4" s="166"/>
      <c r="SRN4" s="166"/>
      <c r="SRO4" s="166"/>
      <c r="SRP4" s="166"/>
      <c r="SRQ4" s="166"/>
      <c r="SRR4" s="166"/>
      <c r="SRS4" s="166"/>
      <c r="SRT4" s="166"/>
      <c r="SRU4" s="166"/>
      <c r="SRV4" s="166"/>
      <c r="SRW4" s="166"/>
      <c r="SRX4" s="166"/>
      <c r="SRY4" s="166"/>
      <c r="SRZ4" s="166"/>
      <c r="SSA4" s="166"/>
      <c r="SSB4" s="166"/>
      <c r="SSC4" s="166"/>
      <c r="SSD4" s="166"/>
      <c r="SSE4" s="166"/>
      <c r="SSF4" s="166"/>
      <c r="SSG4" s="166"/>
      <c r="SSH4" s="166"/>
      <c r="SSI4" s="166"/>
      <c r="SSJ4" s="166"/>
      <c r="SSK4" s="166"/>
      <c r="SSL4" s="166"/>
      <c r="SSM4" s="166"/>
      <c r="SSN4" s="166"/>
      <c r="SSO4" s="166"/>
      <c r="SSP4" s="166"/>
      <c r="SSQ4" s="166"/>
      <c r="SSR4" s="166"/>
      <c r="SSS4" s="166"/>
      <c r="SST4" s="166"/>
      <c r="SSU4" s="166"/>
      <c r="SSV4" s="166"/>
      <c r="SSW4" s="166"/>
      <c r="SSX4" s="166"/>
      <c r="SSY4" s="166"/>
      <c r="SSZ4" s="166"/>
      <c r="STA4" s="166"/>
      <c r="STB4" s="166"/>
      <c r="STC4" s="166"/>
      <c r="STD4" s="166"/>
      <c r="STE4" s="166"/>
      <c r="STF4" s="166"/>
      <c r="STG4" s="166"/>
      <c r="STH4" s="166"/>
      <c r="STI4" s="166"/>
      <c r="STJ4" s="166"/>
      <c r="STK4" s="166"/>
      <c r="STL4" s="166"/>
      <c r="STM4" s="166"/>
      <c r="STN4" s="166"/>
      <c r="STO4" s="166"/>
      <c r="STP4" s="166"/>
      <c r="STQ4" s="166"/>
      <c r="STR4" s="166"/>
      <c r="STS4" s="166"/>
      <c r="STT4" s="166"/>
      <c r="STU4" s="166"/>
      <c r="STV4" s="166"/>
      <c r="STW4" s="166"/>
      <c r="STX4" s="166"/>
      <c r="STY4" s="166"/>
      <c r="STZ4" s="166"/>
      <c r="SUA4" s="166"/>
      <c r="SUB4" s="166"/>
      <c r="SUC4" s="166"/>
      <c r="SUD4" s="166"/>
      <c r="SUE4" s="166"/>
      <c r="SUF4" s="166"/>
      <c r="SUG4" s="166"/>
      <c r="SUH4" s="166"/>
      <c r="SUI4" s="166"/>
      <c r="SUJ4" s="166"/>
      <c r="SUK4" s="166"/>
      <c r="SUL4" s="166"/>
      <c r="SUM4" s="166"/>
      <c r="SUN4" s="166"/>
      <c r="SUO4" s="166"/>
      <c r="SUP4" s="166"/>
      <c r="SUQ4" s="166"/>
      <c r="SUR4" s="166"/>
      <c r="SUS4" s="166"/>
      <c r="SUT4" s="166"/>
      <c r="SUU4" s="166"/>
      <c r="SUV4" s="166"/>
      <c r="SUW4" s="166"/>
      <c r="SUX4" s="166"/>
      <c r="SUY4" s="166"/>
      <c r="SUZ4" s="166"/>
      <c r="SVA4" s="166"/>
      <c r="SVB4" s="166"/>
      <c r="SVC4" s="166"/>
      <c r="SVD4" s="166"/>
      <c r="SVE4" s="166"/>
      <c r="SVF4" s="166"/>
      <c r="SVG4" s="166"/>
      <c r="SVH4" s="166"/>
      <c r="SVI4" s="166"/>
      <c r="SVJ4" s="166"/>
      <c r="SVK4" s="166"/>
      <c r="SVL4" s="166"/>
      <c r="SVM4" s="166"/>
      <c r="SVN4" s="166"/>
      <c r="SVO4" s="166"/>
      <c r="SVP4" s="166"/>
      <c r="SVQ4" s="166"/>
      <c r="SVR4" s="166"/>
      <c r="SVS4" s="166"/>
      <c r="SVT4" s="166"/>
      <c r="SVU4" s="166"/>
      <c r="SVV4" s="166"/>
      <c r="SVW4" s="166"/>
      <c r="SVX4" s="166"/>
      <c r="SVY4" s="166"/>
      <c r="SVZ4" s="166"/>
      <c r="SWA4" s="166"/>
      <c r="SWB4" s="166"/>
      <c r="SWC4" s="166"/>
      <c r="SWD4" s="166"/>
      <c r="SWE4" s="166"/>
      <c r="SWF4" s="166"/>
      <c r="SWG4" s="166"/>
      <c r="SWH4" s="166"/>
      <c r="SWI4" s="166"/>
      <c r="SWJ4" s="166"/>
      <c r="SWK4" s="166"/>
      <c r="SWL4" s="166"/>
      <c r="SWM4" s="166"/>
      <c r="SWN4" s="166"/>
      <c r="SWO4" s="166"/>
      <c r="SWP4" s="166"/>
      <c r="SWQ4" s="166"/>
      <c r="SWR4" s="166"/>
      <c r="SWS4" s="166"/>
      <c r="SWT4" s="166"/>
      <c r="SWU4" s="166"/>
      <c r="SWV4" s="166"/>
      <c r="SWW4" s="166"/>
      <c r="SWX4" s="166"/>
      <c r="SWY4" s="166"/>
      <c r="SWZ4" s="166"/>
      <c r="SXA4" s="166"/>
      <c r="SXB4" s="166"/>
      <c r="SXC4" s="166"/>
      <c r="SXD4" s="166"/>
      <c r="SXE4" s="166"/>
      <c r="SXF4" s="166"/>
      <c r="SXG4" s="166"/>
      <c r="SXH4" s="166"/>
      <c r="SXI4" s="166"/>
      <c r="SXJ4" s="166"/>
      <c r="SXK4" s="166"/>
      <c r="SXL4" s="166"/>
      <c r="SXM4" s="166"/>
      <c r="SXN4" s="166"/>
      <c r="SXO4" s="166"/>
      <c r="SXP4" s="166"/>
      <c r="SXQ4" s="166"/>
      <c r="SXR4" s="166"/>
      <c r="SXS4" s="166"/>
      <c r="SXT4" s="166"/>
      <c r="SXU4" s="166"/>
      <c r="SXV4" s="166"/>
      <c r="SXW4" s="166"/>
      <c r="SXX4" s="166"/>
      <c r="SXY4" s="166"/>
      <c r="SXZ4" s="166"/>
      <c r="SYA4" s="166"/>
      <c r="SYB4" s="166"/>
      <c r="SYC4" s="166"/>
      <c r="SYD4" s="166"/>
      <c r="SYE4" s="166"/>
      <c r="SYF4" s="166"/>
      <c r="SYG4" s="166"/>
      <c r="SYH4" s="166"/>
      <c r="SYI4" s="166"/>
      <c r="SYJ4" s="166"/>
      <c r="SYK4" s="166"/>
      <c r="SYL4" s="166"/>
      <c r="SYM4" s="166"/>
      <c r="SYN4" s="166"/>
      <c r="SYO4" s="166"/>
      <c r="SYP4" s="166"/>
      <c r="SYQ4" s="166"/>
      <c r="SYR4" s="166"/>
      <c r="SYS4" s="166"/>
      <c r="SYT4" s="166"/>
      <c r="SYU4" s="166"/>
      <c r="SYV4" s="166"/>
      <c r="SYW4" s="166"/>
      <c r="SYX4" s="166"/>
      <c r="SYY4" s="166"/>
      <c r="SYZ4" s="166"/>
      <c r="SZA4" s="166"/>
      <c r="SZB4" s="166"/>
      <c r="SZC4" s="166"/>
      <c r="SZD4" s="166"/>
      <c r="SZE4" s="166"/>
      <c r="SZF4" s="166"/>
      <c r="SZG4" s="166"/>
      <c r="SZH4" s="166"/>
      <c r="SZI4" s="166"/>
      <c r="SZJ4" s="166"/>
      <c r="SZK4" s="166"/>
      <c r="SZL4" s="166"/>
      <c r="SZM4" s="166"/>
      <c r="SZN4" s="166"/>
      <c r="SZO4" s="166"/>
      <c r="SZP4" s="166"/>
      <c r="SZQ4" s="166"/>
      <c r="SZR4" s="166"/>
      <c r="SZS4" s="166"/>
      <c r="SZT4" s="166"/>
      <c r="SZU4" s="166"/>
      <c r="SZV4" s="166"/>
      <c r="SZW4" s="166"/>
      <c r="SZX4" s="166"/>
      <c r="SZY4" s="166"/>
      <c r="SZZ4" s="166"/>
      <c r="TAA4" s="166"/>
      <c r="TAB4" s="166"/>
      <c r="TAC4" s="166"/>
      <c r="TAD4" s="166"/>
      <c r="TAE4" s="166"/>
      <c r="TAF4" s="166"/>
      <c r="TAG4" s="166"/>
      <c r="TAH4" s="166"/>
      <c r="TAI4" s="166"/>
      <c r="TAJ4" s="166"/>
      <c r="TAK4" s="166"/>
      <c r="TAL4" s="166"/>
      <c r="TAM4" s="166"/>
      <c r="TAN4" s="166"/>
      <c r="TAO4" s="166"/>
      <c r="TAP4" s="166"/>
      <c r="TAQ4" s="166"/>
      <c r="TAR4" s="166"/>
      <c r="TAS4" s="166"/>
      <c r="TAT4" s="166"/>
      <c r="TAU4" s="166"/>
      <c r="TAV4" s="166"/>
      <c r="TAW4" s="166"/>
      <c r="TAX4" s="166"/>
      <c r="TAY4" s="166"/>
      <c r="TAZ4" s="166"/>
      <c r="TBA4" s="166"/>
      <c r="TBB4" s="166"/>
      <c r="TBC4" s="166"/>
      <c r="TBD4" s="166"/>
      <c r="TBE4" s="166"/>
      <c r="TBF4" s="166"/>
      <c r="TBG4" s="166"/>
      <c r="TBH4" s="166"/>
      <c r="TBI4" s="166"/>
      <c r="TBJ4" s="166"/>
      <c r="TBK4" s="166"/>
      <c r="TBL4" s="166"/>
      <c r="TBM4" s="166"/>
      <c r="TBN4" s="166"/>
      <c r="TBO4" s="166"/>
      <c r="TBP4" s="166"/>
      <c r="TBQ4" s="166"/>
      <c r="TBR4" s="166"/>
      <c r="TBS4" s="166"/>
      <c r="TBT4" s="166"/>
      <c r="TBU4" s="166"/>
      <c r="TBV4" s="166"/>
      <c r="TBW4" s="166"/>
      <c r="TBX4" s="166"/>
      <c r="TBY4" s="166"/>
      <c r="TBZ4" s="166"/>
      <c r="TCA4" s="166"/>
      <c r="TCB4" s="166"/>
      <c r="TCC4" s="166"/>
      <c r="TCD4" s="166"/>
      <c r="TCE4" s="166"/>
      <c r="TCF4" s="166"/>
      <c r="TCG4" s="166"/>
      <c r="TCH4" s="166"/>
      <c r="TCI4" s="166"/>
      <c r="TCJ4" s="166"/>
      <c r="TCK4" s="166"/>
      <c r="TCL4" s="166"/>
      <c r="TCM4" s="166"/>
      <c r="TCN4" s="166"/>
      <c r="TCO4" s="166"/>
      <c r="TCP4" s="166"/>
      <c r="TCQ4" s="166"/>
      <c r="TCR4" s="166"/>
      <c r="TCS4" s="166"/>
      <c r="TCT4" s="166"/>
      <c r="TCU4" s="166"/>
      <c r="TCV4" s="166"/>
      <c r="TCW4" s="166"/>
      <c r="TCX4" s="166"/>
      <c r="TCY4" s="166"/>
      <c r="TCZ4" s="166"/>
      <c r="TDA4" s="166"/>
      <c r="TDB4" s="166"/>
      <c r="TDC4" s="166"/>
      <c r="TDD4" s="166"/>
      <c r="TDE4" s="166"/>
      <c r="TDF4" s="166"/>
      <c r="TDG4" s="166"/>
      <c r="TDH4" s="166"/>
      <c r="TDI4" s="166"/>
      <c r="TDJ4" s="166"/>
      <c r="TDK4" s="166"/>
      <c r="TDL4" s="166"/>
      <c r="TDM4" s="166"/>
      <c r="TDN4" s="166"/>
      <c r="TDO4" s="166"/>
      <c r="TDP4" s="166"/>
      <c r="TDQ4" s="166"/>
      <c r="TDR4" s="166"/>
      <c r="TDS4" s="166"/>
      <c r="TDT4" s="166"/>
      <c r="TDU4" s="166"/>
      <c r="TDV4" s="166"/>
      <c r="TDW4" s="166"/>
      <c r="TDX4" s="166"/>
      <c r="TDY4" s="166"/>
      <c r="TDZ4" s="166"/>
      <c r="TEA4" s="166"/>
      <c r="TEB4" s="166"/>
      <c r="TEC4" s="166"/>
      <c r="TED4" s="166"/>
      <c r="TEE4" s="166"/>
      <c r="TEF4" s="166"/>
      <c r="TEG4" s="166"/>
      <c r="TEH4" s="166"/>
      <c r="TEI4" s="166"/>
      <c r="TEJ4" s="166"/>
      <c r="TEK4" s="166"/>
      <c r="TEL4" s="166"/>
      <c r="TEM4" s="166"/>
      <c r="TEN4" s="166"/>
      <c r="TEO4" s="166"/>
      <c r="TEP4" s="166"/>
      <c r="TEQ4" s="166"/>
      <c r="TER4" s="166"/>
      <c r="TES4" s="166"/>
      <c r="TET4" s="166"/>
      <c r="TEU4" s="166"/>
      <c r="TEV4" s="166"/>
      <c r="TEW4" s="166"/>
      <c r="TEX4" s="166"/>
      <c r="TEY4" s="166"/>
      <c r="TEZ4" s="166"/>
      <c r="TFA4" s="166"/>
      <c r="TFB4" s="166"/>
      <c r="TFC4" s="166"/>
      <c r="TFD4" s="166"/>
      <c r="TFE4" s="166"/>
      <c r="TFF4" s="166"/>
      <c r="TFG4" s="166"/>
      <c r="TFH4" s="166"/>
      <c r="TFI4" s="166"/>
      <c r="TFJ4" s="166"/>
      <c r="TFK4" s="166"/>
      <c r="TFL4" s="166"/>
      <c r="TFM4" s="166"/>
      <c r="TFN4" s="166"/>
      <c r="TFO4" s="166"/>
      <c r="TFP4" s="166"/>
      <c r="TFQ4" s="166"/>
      <c r="TFR4" s="166"/>
      <c r="TFS4" s="166"/>
      <c r="TFT4" s="166"/>
      <c r="TFU4" s="166"/>
      <c r="TFV4" s="166"/>
      <c r="TFW4" s="166"/>
      <c r="TFX4" s="166"/>
      <c r="TFY4" s="166"/>
      <c r="TFZ4" s="166"/>
      <c r="TGA4" s="166"/>
      <c r="TGB4" s="166"/>
      <c r="TGC4" s="166"/>
      <c r="TGD4" s="166"/>
      <c r="TGE4" s="166"/>
      <c r="TGF4" s="166"/>
      <c r="TGG4" s="166"/>
      <c r="TGH4" s="166"/>
      <c r="TGI4" s="166"/>
      <c r="TGJ4" s="166"/>
      <c r="TGK4" s="166"/>
      <c r="TGL4" s="166"/>
      <c r="TGM4" s="166"/>
      <c r="TGN4" s="166"/>
      <c r="TGO4" s="166"/>
      <c r="TGP4" s="166"/>
      <c r="TGQ4" s="166"/>
      <c r="TGR4" s="166"/>
      <c r="TGS4" s="166"/>
      <c r="TGT4" s="166"/>
      <c r="TGU4" s="166"/>
      <c r="TGV4" s="166"/>
      <c r="TGW4" s="166"/>
      <c r="TGX4" s="166"/>
      <c r="TGY4" s="166"/>
      <c r="TGZ4" s="166"/>
      <c r="THA4" s="166"/>
      <c r="THB4" s="166"/>
      <c r="THC4" s="166"/>
      <c r="THD4" s="166"/>
      <c r="THE4" s="166"/>
      <c r="THF4" s="166"/>
      <c r="THG4" s="166"/>
      <c r="THH4" s="166"/>
      <c r="THI4" s="166"/>
      <c r="THJ4" s="166"/>
      <c r="THK4" s="166"/>
      <c r="THL4" s="166"/>
      <c r="THM4" s="166"/>
      <c r="THN4" s="166"/>
      <c r="THO4" s="166"/>
      <c r="THP4" s="166"/>
      <c r="THQ4" s="166"/>
      <c r="THR4" s="166"/>
      <c r="THS4" s="166"/>
      <c r="THT4" s="166"/>
      <c r="THU4" s="166"/>
      <c r="THV4" s="166"/>
      <c r="THW4" s="166"/>
      <c r="THX4" s="166"/>
      <c r="THY4" s="166"/>
      <c r="THZ4" s="166"/>
      <c r="TIA4" s="166"/>
      <c r="TIB4" s="166"/>
      <c r="TIC4" s="166"/>
      <c r="TID4" s="166"/>
      <c r="TIE4" s="166"/>
      <c r="TIF4" s="166"/>
      <c r="TIG4" s="166"/>
      <c r="TIH4" s="166"/>
      <c r="TII4" s="166"/>
      <c r="TIJ4" s="166"/>
      <c r="TIK4" s="166"/>
      <c r="TIL4" s="166"/>
      <c r="TIM4" s="166"/>
      <c r="TIN4" s="166"/>
      <c r="TIO4" s="166"/>
      <c r="TIP4" s="166"/>
      <c r="TIQ4" s="166"/>
      <c r="TIR4" s="166"/>
      <c r="TIS4" s="166"/>
      <c r="TIT4" s="166"/>
      <c r="TIU4" s="166"/>
      <c r="TIV4" s="166"/>
      <c r="TIW4" s="166"/>
      <c r="TIX4" s="166"/>
      <c r="TIY4" s="166"/>
      <c r="TIZ4" s="166"/>
      <c r="TJA4" s="166"/>
      <c r="TJB4" s="166"/>
      <c r="TJC4" s="166"/>
      <c r="TJD4" s="166"/>
      <c r="TJE4" s="166"/>
      <c r="TJF4" s="166"/>
      <c r="TJG4" s="166"/>
      <c r="TJH4" s="166"/>
      <c r="TJI4" s="166"/>
      <c r="TJJ4" s="166"/>
      <c r="TJK4" s="166"/>
      <c r="TJL4" s="166"/>
      <c r="TJM4" s="166"/>
      <c r="TJN4" s="166"/>
      <c r="TJO4" s="166"/>
      <c r="TJP4" s="166"/>
      <c r="TJQ4" s="166"/>
      <c r="TJR4" s="166"/>
      <c r="TJS4" s="166"/>
      <c r="TJT4" s="166"/>
      <c r="TJU4" s="166"/>
      <c r="TJV4" s="166"/>
      <c r="TJW4" s="166"/>
      <c r="TJX4" s="166"/>
      <c r="TJY4" s="166"/>
      <c r="TJZ4" s="166"/>
      <c r="TKA4" s="166"/>
      <c r="TKB4" s="166"/>
      <c r="TKC4" s="166"/>
      <c r="TKD4" s="166"/>
      <c r="TKE4" s="166"/>
      <c r="TKF4" s="166"/>
      <c r="TKG4" s="166"/>
      <c r="TKH4" s="166"/>
      <c r="TKI4" s="166"/>
      <c r="TKJ4" s="166"/>
      <c r="TKK4" s="166"/>
      <c r="TKL4" s="166"/>
      <c r="TKM4" s="166"/>
      <c r="TKN4" s="166"/>
      <c r="TKO4" s="166"/>
      <c r="TKP4" s="166"/>
      <c r="TKQ4" s="166"/>
      <c r="TKR4" s="166"/>
      <c r="TKS4" s="166"/>
      <c r="TKT4" s="166"/>
      <c r="TKU4" s="166"/>
      <c r="TKV4" s="166"/>
      <c r="TKW4" s="166"/>
      <c r="TKX4" s="166"/>
      <c r="TKY4" s="166"/>
      <c r="TKZ4" s="166"/>
      <c r="TLA4" s="166"/>
      <c r="TLB4" s="166"/>
      <c r="TLC4" s="166"/>
      <c r="TLD4" s="166"/>
      <c r="TLE4" s="166"/>
      <c r="TLF4" s="166"/>
      <c r="TLG4" s="166"/>
      <c r="TLH4" s="166"/>
      <c r="TLI4" s="166"/>
      <c r="TLJ4" s="166"/>
      <c r="TLK4" s="166"/>
      <c r="TLL4" s="166"/>
      <c r="TLM4" s="166"/>
      <c r="TLN4" s="166"/>
      <c r="TLO4" s="166"/>
      <c r="TLP4" s="166"/>
      <c r="TLQ4" s="166"/>
      <c r="TLR4" s="166"/>
      <c r="TLS4" s="166"/>
      <c r="TLT4" s="166"/>
      <c r="TLU4" s="166"/>
      <c r="TLV4" s="166"/>
      <c r="TLW4" s="166"/>
      <c r="TLX4" s="166"/>
      <c r="TLY4" s="166"/>
      <c r="TLZ4" s="166"/>
      <c r="TMA4" s="166"/>
      <c r="TMB4" s="166"/>
      <c r="TMC4" s="166"/>
      <c r="TMD4" s="166"/>
      <c r="TME4" s="166"/>
      <c r="TMF4" s="166"/>
      <c r="TMG4" s="166"/>
      <c r="TMH4" s="166"/>
      <c r="TMI4" s="166"/>
      <c r="TMJ4" s="166"/>
      <c r="TMK4" s="166"/>
      <c r="TML4" s="166"/>
      <c r="TMM4" s="166"/>
      <c r="TMN4" s="166"/>
      <c r="TMO4" s="166"/>
      <c r="TMP4" s="166"/>
      <c r="TMQ4" s="166"/>
      <c r="TMR4" s="166"/>
      <c r="TMS4" s="166"/>
      <c r="TMT4" s="166"/>
      <c r="TMU4" s="166"/>
      <c r="TMV4" s="166"/>
      <c r="TMW4" s="166"/>
      <c r="TMX4" s="166"/>
      <c r="TMY4" s="166"/>
      <c r="TMZ4" s="166"/>
      <c r="TNA4" s="166"/>
      <c r="TNB4" s="166"/>
      <c r="TNC4" s="166"/>
      <c r="TND4" s="166"/>
      <c r="TNE4" s="166"/>
      <c r="TNF4" s="166"/>
      <c r="TNG4" s="166"/>
      <c r="TNH4" s="166"/>
      <c r="TNI4" s="166"/>
      <c r="TNJ4" s="166"/>
      <c r="TNK4" s="166"/>
      <c r="TNL4" s="166"/>
      <c r="TNM4" s="166"/>
      <c r="TNN4" s="166"/>
      <c r="TNO4" s="166"/>
      <c r="TNP4" s="166"/>
      <c r="TNQ4" s="166"/>
      <c r="TNR4" s="166"/>
      <c r="TNS4" s="166"/>
      <c r="TNT4" s="166"/>
      <c r="TNU4" s="166"/>
      <c r="TNV4" s="166"/>
      <c r="TNW4" s="166"/>
      <c r="TNX4" s="166"/>
      <c r="TNY4" s="166"/>
      <c r="TNZ4" s="166"/>
      <c r="TOA4" s="166"/>
      <c r="TOB4" s="166"/>
      <c r="TOC4" s="166"/>
      <c r="TOD4" s="166"/>
      <c r="TOE4" s="166"/>
      <c r="TOF4" s="166"/>
      <c r="TOG4" s="166"/>
      <c r="TOH4" s="166"/>
      <c r="TOI4" s="166"/>
      <c r="TOJ4" s="166"/>
      <c r="TOK4" s="166"/>
      <c r="TOL4" s="166"/>
      <c r="TOM4" s="166"/>
      <c r="TON4" s="166"/>
      <c r="TOO4" s="166"/>
      <c r="TOP4" s="166"/>
      <c r="TOQ4" s="166"/>
      <c r="TOR4" s="166"/>
      <c r="TOS4" s="166"/>
      <c r="TOT4" s="166"/>
      <c r="TOU4" s="166"/>
      <c r="TOV4" s="166"/>
      <c r="TOW4" s="166"/>
      <c r="TOX4" s="166"/>
      <c r="TOY4" s="166"/>
      <c r="TOZ4" s="166"/>
      <c r="TPA4" s="166"/>
      <c r="TPB4" s="166"/>
      <c r="TPC4" s="166"/>
      <c r="TPD4" s="166"/>
      <c r="TPE4" s="166"/>
      <c r="TPF4" s="166"/>
      <c r="TPG4" s="166"/>
      <c r="TPH4" s="166"/>
      <c r="TPI4" s="166"/>
      <c r="TPJ4" s="166"/>
      <c r="TPK4" s="166"/>
      <c r="TPL4" s="166"/>
      <c r="TPM4" s="166"/>
      <c r="TPN4" s="166"/>
      <c r="TPO4" s="166"/>
      <c r="TPP4" s="166"/>
      <c r="TPQ4" s="166"/>
      <c r="TPR4" s="166"/>
      <c r="TPS4" s="166"/>
      <c r="TPT4" s="166"/>
      <c r="TPU4" s="166"/>
      <c r="TPV4" s="166"/>
      <c r="TPW4" s="166"/>
      <c r="TPX4" s="166"/>
      <c r="TPY4" s="166"/>
      <c r="TPZ4" s="166"/>
      <c r="TQA4" s="166"/>
      <c r="TQB4" s="166"/>
      <c r="TQC4" s="166"/>
      <c r="TQD4" s="166"/>
      <c r="TQE4" s="166"/>
      <c r="TQF4" s="166"/>
      <c r="TQG4" s="166"/>
      <c r="TQH4" s="166"/>
      <c r="TQI4" s="166"/>
      <c r="TQJ4" s="166"/>
      <c r="TQK4" s="166"/>
      <c r="TQL4" s="166"/>
      <c r="TQM4" s="166"/>
      <c r="TQN4" s="166"/>
      <c r="TQO4" s="166"/>
      <c r="TQP4" s="166"/>
      <c r="TQQ4" s="166"/>
      <c r="TQR4" s="166"/>
      <c r="TQS4" s="166"/>
      <c r="TQT4" s="166"/>
      <c r="TQU4" s="166"/>
      <c r="TQV4" s="166"/>
      <c r="TQW4" s="166"/>
      <c r="TQX4" s="166"/>
      <c r="TQY4" s="166"/>
      <c r="TQZ4" s="166"/>
      <c r="TRA4" s="166"/>
      <c r="TRB4" s="166"/>
      <c r="TRC4" s="166"/>
      <c r="TRD4" s="166"/>
      <c r="TRE4" s="166"/>
      <c r="TRF4" s="166"/>
      <c r="TRG4" s="166"/>
      <c r="TRH4" s="166"/>
      <c r="TRI4" s="166"/>
      <c r="TRJ4" s="166"/>
      <c r="TRK4" s="166"/>
      <c r="TRL4" s="166"/>
      <c r="TRM4" s="166"/>
      <c r="TRN4" s="166"/>
      <c r="TRO4" s="166"/>
      <c r="TRP4" s="166"/>
      <c r="TRQ4" s="166"/>
      <c r="TRR4" s="166"/>
      <c r="TRS4" s="166"/>
      <c r="TRT4" s="166"/>
      <c r="TRU4" s="166"/>
      <c r="TRV4" s="166"/>
      <c r="TRW4" s="166"/>
      <c r="TRX4" s="166"/>
      <c r="TRY4" s="166"/>
      <c r="TRZ4" s="166"/>
      <c r="TSA4" s="166"/>
      <c r="TSB4" s="166"/>
      <c r="TSC4" s="166"/>
      <c r="TSD4" s="166"/>
      <c r="TSE4" s="166"/>
      <c r="TSF4" s="166"/>
      <c r="TSG4" s="166"/>
      <c r="TSH4" s="166"/>
      <c r="TSI4" s="166"/>
      <c r="TSJ4" s="166"/>
      <c r="TSK4" s="166"/>
      <c r="TSL4" s="166"/>
      <c r="TSM4" s="166"/>
      <c r="TSN4" s="166"/>
      <c r="TSO4" s="166"/>
      <c r="TSP4" s="166"/>
      <c r="TSQ4" s="166"/>
      <c r="TSR4" s="166"/>
      <c r="TSS4" s="166"/>
      <c r="TST4" s="166"/>
      <c r="TSU4" s="166"/>
      <c r="TSV4" s="166"/>
      <c r="TSW4" s="166"/>
      <c r="TSX4" s="166"/>
      <c r="TSY4" s="166"/>
      <c r="TSZ4" s="166"/>
      <c r="TTA4" s="166"/>
      <c r="TTB4" s="166"/>
      <c r="TTC4" s="166"/>
      <c r="TTD4" s="166"/>
      <c r="TTE4" s="166"/>
      <c r="TTF4" s="166"/>
      <c r="TTG4" s="166"/>
      <c r="TTH4" s="166"/>
      <c r="TTI4" s="166"/>
      <c r="TTJ4" s="166"/>
      <c r="TTK4" s="166"/>
      <c r="TTL4" s="166"/>
      <c r="TTM4" s="166"/>
      <c r="TTN4" s="166"/>
      <c r="TTO4" s="166"/>
      <c r="TTP4" s="166"/>
      <c r="TTQ4" s="166"/>
      <c r="TTR4" s="166"/>
      <c r="TTS4" s="166"/>
      <c r="TTT4" s="166"/>
      <c r="TTU4" s="166"/>
      <c r="TTV4" s="166"/>
      <c r="TTW4" s="166"/>
      <c r="TTX4" s="166"/>
      <c r="TTY4" s="166"/>
      <c r="TTZ4" s="166"/>
      <c r="TUA4" s="166"/>
      <c r="TUB4" s="166"/>
      <c r="TUC4" s="166"/>
      <c r="TUD4" s="166"/>
      <c r="TUE4" s="166"/>
      <c r="TUF4" s="166"/>
      <c r="TUG4" s="166"/>
      <c r="TUH4" s="166"/>
      <c r="TUI4" s="166"/>
      <c r="TUJ4" s="166"/>
      <c r="TUK4" s="166"/>
      <c r="TUL4" s="166"/>
      <c r="TUM4" s="166"/>
      <c r="TUN4" s="166"/>
      <c r="TUO4" s="166"/>
      <c r="TUP4" s="166"/>
      <c r="TUQ4" s="166"/>
      <c r="TUR4" s="166"/>
      <c r="TUS4" s="166"/>
      <c r="TUT4" s="166"/>
      <c r="TUU4" s="166"/>
      <c r="TUV4" s="166"/>
      <c r="TUW4" s="166"/>
      <c r="TUX4" s="166"/>
      <c r="TUY4" s="166"/>
      <c r="TUZ4" s="166"/>
      <c r="TVA4" s="166"/>
      <c r="TVB4" s="166"/>
      <c r="TVC4" s="166"/>
      <c r="TVD4" s="166"/>
      <c r="TVE4" s="166"/>
      <c r="TVF4" s="166"/>
      <c r="TVG4" s="166"/>
      <c r="TVH4" s="166"/>
      <c r="TVI4" s="166"/>
      <c r="TVJ4" s="166"/>
      <c r="TVK4" s="166"/>
      <c r="TVL4" s="166"/>
      <c r="TVM4" s="166"/>
      <c r="TVN4" s="166"/>
      <c r="TVO4" s="166"/>
      <c r="TVP4" s="166"/>
      <c r="TVQ4" s="166"/>
      <c r="TVR4" s="166"/>
      <c r="TVS4" s="166"/>
      <c r="TVT4" s="166"/>
      <c r="TVU4" s="166"/>
      <c r="TVV4" s="166"/>
      <c r="TVW4" s="166"/>
      <c r="TVX4" s="166"/>
      <c r="TVY4" s="166"/>
      <c r="TVZ4" s="166"/>
      <c r="TWA4" s="166"/>
      <c r="TWB4" s="166"/>
      <c r="TWC4" s="166"/>
      <c r="TWD4" s="166"/>
      <c r="TWE4" s="166"/>
      <c r="TWF4" s="166"/>
      <c r="TWG4" s="166"/>
      <c r="TWH4" s="166"/>
      <c r="TWI4" s="166"/>
      <c r="TWJ4" s="166"/>
      <c r="TWK4" s="166"/>
      <c r="TWL4" s="166"/>
      <c r="TWM4" s="166"/>
      <c r="TWN4" s="166"/>
      <c r="TWO4" s="166"/>
      <c r="TWP4" s="166"/>
      <c r="TWQ4" s="166"/>
      <c r="TWR4" s="166"/>
      <c r="TWS4" s="166"/>
      <c r="TWT4" s="166"/>
      <c r="TWU4" s="166"/>
      <c r="TWV4" s="166"/>
      <c r="TWW4" s="166"/>
      <c r="TWX4" s="166"/>
      <c r="TWY4" s="166"/>
      <c r="TWZ4" s="166"/>
      <c r="TXA4" s="166"/>
      <c r="TXB4" s="166"/>
      <c r="TXC4" s="166"/>
      <c r="TXD4" s="166"/>
      <c r="TXE4" s="166"/>
      <c r="TXF4" s="166"/>
      <c r="TXG4" s="166"/>
      <c r="TXH4" s="166"/>
      <c r="TXI4" s="166"/>
      <c r="TXJ4" s="166"/>
      <c r="TXK4" s="166"/>
      <c r="TXL4" s="166"/>
      <c r="TXM4" s="166"/>
      <c r="TXN4" s="166"/>
      <c r="TXO4" s="166"/>
      <c r="TXP4" s="166"/>
      <c r="TXQ4" s="166"/>
      <c r="TXR4" s="166"/>
      <c r="TXS4" s="166"/>
      <c r="TXT4" s="166"/>
      <c r="TXU4" s="166"/>
      <c r="TXV4" s="166"/>
      <c r="TXW4" s="166"/>
      <c r="TXX4" s="166"/>
      <c r="TXY4" s="166"/>
      <c r="TXZ4" s="166"/>
      <c r="TYA4" s="166"/>
      <c r="TYB4" s="166"/>
      <c r="TYC4" s="166"/>
      <c r="TYD4" s="166"/>
      <c r="TYE4" s="166"/>
      <c r="TYF4" s="166"/>
      <c r="TYG4" s="166"/>
      <c r="TYH4" s="166"/>
      <c r="TYI4" s="166"/>
      <c r="TYJ4" s="166"/>
      <c r="TYK4" s="166"/>
      <c r="TYL4" s="166"/>
      <c r="TYM4" s="166"/>
      <c r="TYN4" s="166"/>
      <c r="TYO4" s="166"/>
      <c r="TYP4" s="166"/>
      <c r="TYQ4" s="166"/>
      <c r="TYR4" s="166"/>
      <c r="TYS4" s="166"/>
      <c r="TYT4" s="166"/>
      <c r="TYU4" s="166"/>
      <c r="TYV4" s="166"/>
      <c r="TYW4" s="166"/>
      <c r="TYX4" s="166"/>
      <c r="TYY4" s="166"/>
      <c r="TYZ4" s="166"/>
      <c r="TZA4" s="166"/>
      <c r="TZB4" s="166"/>
      <c r="TZC4" s="166"/>
      <c r="TZD4" s="166"/>
      <c r="TZE4" s="166"/>
      <c r="TZF4" s="166"/>
      <c r="TZG4" s="166"/>
      <c r="TZH4" s="166"/>
      <c r="TZI4" s="166"/>
      <c r="TZJ4" s="166"/>
      <c r="TZK4" s="166"/>
      <c r="TZL4" s="166"/>
      <c r="TZM4" s="166"/>
      <c r="TZN4" s="166"/>
      <c r="TZO4" s="166"/>
      <c r="TZP4" s="166"/>
      <c r="TZQ4" s="166"/>
      <c r="TZR4" s="166"/>
      <c r="TZS4" s="166"/>
      <c r="TZT4" s="166"/>
      <c r="TZU4" s="166"/>
      <c r="TZV4" s="166"/>
      <c r="TZW4" s="166"/>
      <c r="TZX4" s="166"/>
      <c r="TZY4" s="166"/>
      <c r="TZZ4" s="166"/>
      <c r="UAA4" s="166"/>
      <c r="UAB4" s="166"/>
      <c r="UAC4" s="166"/>
      <c r="UAD4" s="166"/>
      <c r="UAE4" s="166"/>
      <c r="UAF4" s="166"/>
      <c r="UAG4" s="166"/>
      <c r="UAH4" s="166"/>
      <c r="UAI4" s="166"/>
      <c r="UAJ4" s="166"/>
      <c r="UAK4" s="166"/>
      <c r="UAL4" s="166"/>
      <c r="UAM4" s="166"/>
      <c r="UAN4" s="166"/>
      <c r="UAO4" s="166"/>
      <c r="UAP4" s="166"/>
      <c r="UAQ4" s="166"/>
      <c r="UAR4" s="166"/>
      <c r="UAS4" s="166"/>
      <c r="UAT4" s="166"/>
      <c r="UAU4" s="166"/>
      <c r="UAV4" s="166"/>
      <c r="UAW4" s="166"/>
      <c r="UAX4" s="166"/>
      <c r="UAY4" s="166"/>
      <c r="UAZ4" s="166"/>
      <c r="UBA4" s="166"/>
      <c r="UBB4" s="166"/>
      <c r="UBC4" s="166"/>
      <c r="UBD4" s="166"/>
      <c r="UBE4" s="166"/>
      <c r="UBF4" s="166"/>
      <c r="UBG4" s="166"/>
      <c r="UBH4" s="166"/>
      <c r="UBI4" s="166"/>
      <c r="UBJ4" s="166"/>
      <c r="UBK4" s="166"/>
      <c r="UBL4" s="166"/>
      <c r="UBM4" s="166"/>
      <c r="UBN4" s="166"/>
      <c r="UBO4" s="166"/>
      <c r="UBP4" s="166"/>
      <c r="UBQ4" s="166"/>
      <c r="UBR4" s="166"/>
      <c r="UBS4" s="166"/>
      <c r="UBT4" s="166"/>
      <c r="UBU4" s="166"/>
      <c r="UBV4" s="166"/>
      <c r="UBW4" s="166"/>
      <c r="UBX4" s="166"/>
      <c r="UBY4" s="166"/>
      <c r="UBZ4" s="166"/>
      <c r="UCA4" s="166"/>
      <c r="UCB4" s="166"/>
      <c r="UCC4" s="166"/>
      <c r="UCD4" s="166"/>
      <c r="UCE4" s="166"/>
      <c r="UCF4" s="166"/>
      <c r="UCG4" s="166"/>
      <c r="UCH4" s="166"/>
      <c r="UCI4" s="166"/>
      <c r="UCJ4" s="166"/>
      <c r="UCK4" s="166"/>
      <c r="UCL4" s="166"/>
      <c r="UCM4" s="166"/>
      <c r="UCN4" s="166"/>
      <c r="UCO4" s="166"/>
      <c r="UCP4" s="166"/>
      <c r="UCQ4" s="166"/>
      <c r="UCR4" s="166"/>
      <c r="UCS4" s="166"/>
      <c r="UCT4" s="166"/>
      <c r="UCU4" s="166"/>
      <c r="UCV4" s="166"/>
      <c r="UCW4" s="166"/>
      <c r="UCX4" s="166"/>
      <c r="UCY4" s="166"/>
      <c r="UCZ4" s="166"/>
      <c r="UDA4" s="166"/>
      <c r="UDB4" s="166"/>
      <c r="UDC4" s="166"/>
      <c r="UDD4" s="166"/>
      <c r="UDE4" s="166"/>
      <c r="UDF4" s="166"/>
      <c r="UDG4" s="166"/>
      <c r="UDH4" s="166"/>
      <c r="UDI4" s="166"/>
      <c r="UDJ4" s="166"/>
      <c r="UDK4" s="166"/>
      <c r="UDL4" s="166"/>
      <c r="UDM4" s="166"/>
      <c r="UDN4" s="166"/>
      <c r="UDO4" s="166"/>
      <c r="UDP4" s="166"/>
      <c r="UDQ4" s="166"/>
      <c r="UDR4" s="166"/>
      <c r="UDS4" s="166"/>
      <c r="UDT4" s="166"/>
      <c r="UDU4" s="166"/>
      <c r="UDV4" s="166"/>
      <c r="UDW4" s="166"/>
      <c r="UDX4" s="166"/>
      <c r="UDY4" s="166"/>
      <c r="UDZ4" s="166"/>
      <c r="UEA4" s="166"/>
      <c r="UEB4" s="166"/>
      <c r="UEC4" s="166"/>
      <c r="UED4" s="166"/>
      <c r="UEE4" s="166"/>
      <c r="UEF4" s="166"/>
      <c r="UEG4" s="166"/>
      <c r="UEH4" s="166"/>
      <c r="UEI4" s="166"/>
      <c r="UEJ4" s="166"/>
      <c r="UEK4" s="166"/>
      <c r="UEL4" s="166"/>
      <c r="UEM4" s="166"/>
      <c r="UEN4" s="166"/>
      <c r="UEO4" s="166"/>
      <c r="UEP4" s="166"/>
      <c r="UEQ4" s="166"/>
      <c r="UER4" s="166"/>
      <c r="UES4" s="166"/>
      <c r="UET4" s="166"/>
      <c r="UEU4" s="166"/>
      <c r="UEV4" s="166"/>
      <c r="UEW4" s="166"/>
      <c r="UEX4" s="166"/>
      <c r="UEY4" s="166"/>
      <c r="UEZ4" s="166"/>
      <c r="UFA4" s="166"/>
      <c r="UFB4" s="166"/>
      <c r="UFC4" s="166"/>
      <c r="UFD4" s="166"/>
      <c r="UFE4" s="166"/>
      <c r="UFF4" s="166"/>
      <c r="UFG4" s="166"/>
      <c r="UFH4" s="166"/>
      <c r="UFI4" s="166"/>
      <c r="UFJ4" s="166"/>
      <c r="UFK4" s="166"/>
      <c r="UFL4" s="166"/>
      <c r="UFM4" s="166"/>
      <c r="UFN4" s="166"/>
      <c r="UFO4" s="166"/>
      <c r="UFP4" s="166"/>
      <c r="UFQ4" s="166"/>
      <c r="UFR4" s="166"/>
      <c r="UFS4" s="166"/>
      <c r="UFT4" s="166"/>
      <c r="UFU4" s="166"/>
      <c r="UFV4" s="166"/>
      <c r="UFW4" s="166"/>
      <c r="UFX4" s="166"/>
      <c r="UFY4" s="166"/>
      <c r="UFZ4" s="166"/>
      <c r="UGA4" s="166"/>
      <c r="UGB4" s="166"/>
      <c r="UGC4" s="166"/>
      <c r="UGD4" s="166"/>
      <c r="UGE4" s="166"/>
      <c r="UGF4" s="166"/>
      <c r="UGG4" s="166"/>
      <c r="UGH4" s="166"/>
      <c r="UGI4" s="166"/>
      <c r="UGJ4" s="166"/>
      <c r="UGK4" s="166"/>
      <c r="UGL4" s="166"/>
      <c r="UGM4" s="166"/>
      <c r="UGN4" s="166"/>
      <c r="UGO4" s="166"/>
      <c r="UGP4" s="166"/>
      <c r="UGQ4" s="166"/>
      <c r="UGR4" s="166"/>
      <c r="UGS4" s="166"/>
      <c r="UGT4" s="166"/>
      <c r="UGU4" s="166"/>
      <c r="UGV4" s="166"/>
      <c r="UGW4" s="166"/>
      <c r="UGX4" s="166"/>
      <c r="UGY4" s="166"/>
      <c r="UGZ4" s="166"/>
      <c r="UHA4" s="166"/>
      <c r="UHB4" s="166"/>
      <c r="UHC4" s="166"/>
      <c r="UHD4" s="166"/>
      <c r="UHE4" s="166"/>
      <c r="UHF4" s="166"/>
      <c r="UHG4" s="166"/>
      <c r="UHH4" s="166"/>
      <c r="UHI4" s="166"/>
      <c r="UHJ4" s="166"/>
      <c r="UHK4" s="166"/>
      <c r="UHL4" s="166"/>
      <c r="UHM4" s="166"/>
      <c r="UHN4" s="166"/>
      <c r="UHO4" s="166"/>
      <c r="UHP4" s="166"/>
      <c r="UHQ4" s="166"/>
      <c r="UHR4" s="166"/>
      <c r="UHS4" s="166"/>
      <c r="UHT4" s="166"/>
      <c r="UHU4" s="166"/>
      <c r="UHV4" s="166"/>
      <c r="UHW4" s="166"/>
      <c r="UHX4" s="166"/>
      <c r="UHY4" s="166"/>
      <c r="UHZ4" s="166"/>
      <c r="UIA4" s="166"/>
      <c r="UIB4" s="166"/>
      <c r="UIC4" s="166"/>
      <c r="UID4" s="166"/>
      <c r="UIE4" s="166"/>
      <c r="UIF4" s="166"/>
      <c r="UIG4" s="166"/>
      <c r="UIH4" s="166"/>
      <c r="UII4" s="166"/>
      <c r="UIJ4" s="166"/>
      <c r="UIK4" s="166"/>
      <c r="UIL4" s="166"/>
      <c r="UIM4" s="166"/>
      <c r="UIN4" s="166"/>
      <c r="UIO4" s="166"/>
      <c r="UIP4" s="166"/>
      <c r="UIQ4" s="166"/>
      <c r="UIR4" s="166"/>
      <c r="UIS4" s="166"/>
      <c r="UIT4" s="166"/>
      <c r="UIU4" s="166"/>
      <c r="UIV4" s="166"/>
      <c r="UIW4" s="166"/>
      <c r="UIX4" s="166"/>
      <c r="UIY4" s="166"/>
      <c r="UIZ4" s="166"/>
      <c r="UJA4" s="166"/>
      <c r="UJB4" s="166"/>
      <c r="UJC4" s="166"/>
      <c r="UJD4" s="166"/>
      <c r="UJE4" s="166"/>
      <c r="UJF4" s="166"/>
      <c r="UJG4" s="166"/>
      <c r="UJH4" s="166"/>
      <c r="UJI4" s="166"/>
      <c r="UJJ4" s="166"/>
      <c r="UJK4" s="166"/>
      <c r="UJL4" s="166"/>
      <c r="UJM4" s="166"/>
      <c r="UJN4" s="166"/>
      <c r="UJO4" s="166"/>
      <c r="UJP4" s="166"/>
      <c r="UJQ4" s="166"/>
      <c r="UJR4" s="166"/>
      <c r="UJS4" s="166"/>
      <c r="UJT4" s="166"/>
      <c r="UJU4" s="166"/>
      <c r="UJV4" s="166"/>
      <c r="UJW4" s="166"/>
      <c r="UJX4" s="166"/>
      <c r="UJY4" s="166"/>
      <c r="UJZ4" s="166"/>
      <c r="UKA4" s="166"/>
      <c r="UKB4" s="166"/>
      <c r="UKC4" s="166"/>
      <c r="UKD4" s="166"/>
      <c r="UKE4" s="166"/>
      <c r="UKF4" s="166"/>
      <c r="UKG4" s="166"/>
      <c r="UKH4" s="166"/>
      <c r="UKI4" s="166"/>
      <c r="UKJ4" s="166"/>
      <c r="UKK4" s="166"/>
      <c r="UKL4" s="166"/>
      <c r="UKM4" s="166"/>
      <c r="UKN4" s="166"/>
      <c r="UKO4" s="166"/>
      <c r="UKP4" s="166"/>
      <c r="UKQ4" s="166"/>
      <c r="UKR4" s="166"/>
      <c r="UKS4" s="166"/>
      <c r="UKT4" s="166"/>
      <c r="UKU4" s="166"/>
      <c r="UKV4" s="166"/>
      <c r="UKW4" s="166"/>
      <c r="UKX4" s="166"/>
      <c r="UKY4" s="166"/>
      <c r="UKZ4" s="166"/>
      <c r="ULA4" s="166"/>
      <c r="ULB4" s="166"/>
      <c r="ULC4" s="166"/>
      <c r="ULD4" s="166"/>
      <c r="ULE4" s="166"/>
      <c r="ULF4" s="166"/>
      <c r="ULG4" s="166"/>
      <c r="ULH4" s="166"/>
      <c r="ULI4" s="166"/>
      <c r="ULJ4" s="166"/>
      <c r="ULK4" s="166"/>
      <c r="ULL4" s="166"/>
      <c r="ULM4" s="166"/>
      <c r="ULN4" s="166"/>
      <c r="ULO4" s="166"/>
      <c r="ULP4" s="166"/>
      <c r="ULQ4" s="166"/>
      <c r="ULR4" s="166"/>
      <c r="ULS4" s="166"/>
      <c r="ULT4" s="166"/>
      <c r="ULU4" s="166"/>
      <c r="ULV4" s="166"/>
      <c r="ULW4" s="166"/>
      <c r="ULX4" s="166"/>
      <c r="ULY4" s="166"/>
      <c r="ULZ4" s="166"/>
      <c r="UMA4" s="166"/>
      <c r="UMB4" s="166"/>
      <c r="UMC4" s="166"/>
      <c r="UMD4" s="166"/>
      <c r="UME4" s="166"/>
      <c r="UMF4" s="166"/>
      <c r="UMG4" s="166"/>
      <c r="UMH4" s="166"/>
      <c r="UMI4" s="166"/>
      <c r="UMJ4" s="166"/>
      <c r="UMK4" s="166"/>
      <c r="UML4" s="166"/>
      <c r="UMM4" s="166"/>
      <c r="UMN4" s="166"/>
      <c r="UMO4" s="166"/>
      <c r="UMP4" s="166"/>
      <c r="UMQ4" s="166"/>
      <c r="UMR4" s="166"/>
      <c r="UMS4" s="166"/>
      <c r="UMT4" s="166"/>
      <c r="UMU4" s="166"/>
      <c r="UMV4" s="166"/>
      <c r="UMW4" s="166"/>
      <c r="UMX4" s="166"/>
      <c r="UMY4" s="166"/>
      <c r="UMZ4" s="166"/>
      <c r="UNA4" s="166"/>
      <c r="UNB4" s="166"/>
      <c r="UNC4" s="166"/>
      <c r="UND4" s="166"/>
      <c r="UNE4" s="166"/>
      <c r="UNF4" s="166"/>
      <c r="UNG4" s="166"/>
      <c r="UNH4" s="166"/>
      <c r="UNI4" s="166"/>
      <c r="UNJ4" s="166"/>
      <c r="UNK4" s="166"/>
      <c r="UNL4" s="166"/>
      <c r="UNM4" s="166"/>
      <c r="UNN4" s="166"/>
      <c r="UNO4" s="166"/>
      <c r="UNP4" s="166"/>
      <c r="UNQ4" s="166"/>
      <c r="UNR4" s="166"/>
      <c r="UNS4" s="166"/>
      <c r="UNT4" s="166"/>
      <c r="UNU4" s="166"/>
      <c r="UNV4" s="166"/>
      <c r="UNW4" s="166"/>
      <c r="UNX4" s="166"/>
      <c r="UNY4" s="166"/>
      <c r="UNZ4" s="166"/>
      <c r="UOA4" s="166"/>
      <c r="UOB4" s="166"/>
      <c r="UOC4" s="166"/>
      <c r="UOD4" s="166"/>
      <c r="UOE4" s="166"/>
      <c r="UOF4" s="166"/>
      <c r="UOG4" s="166"/>
      <c r="UOH4" s="166"/>
      <c r="UOI4" s="166"/>
      <c r="UOJ4" s="166"/>
      <c r="UOK4" s="166"/>
      <c r="UOL4" s="166"/>
      <c r="UOM4" s="166"/>
      <c r="UON4" s="166"/>
      <c r="UOO4" s="166"/>
      <c r="UOP4" s="166"/>
      <c r="UOQ4" s="166"/>
      <c r="UOR4" s="166"/>
      <c r="UOS4" s="166"/>
      <c r="UOT4" s="166"/>
      <c r="UOU4" s="166"/>
      <c r="UOV4" s="166"/>
      <c r="UOW4" s="166"/>
      <c r="UOX4" s="166"/>
      <c r="UOY4" s="166"/>
      <c r="UOZ4" s="166"/>
      <c r="UPA4" s="166"/>
      <c r="UPB4" s="166"/>
      <c r="UPC4" s="166"/>
      <c r="UPD4" s="166"/>
      <c r="UPE4" s="166"/>
      <c r="UPF4" s="166"/>
      <c r="UPG4" s="166"/>
      <c r="UPH4" s="166"/>
      <c r="UPI4" s="166"/>
      <c r="UPJ4" s="166"/>
      <c r="UPK4" s="166"/>
      <c r="UPL4" s="166"/>
      <c r="UPM4" s="166"/>
      <c r="UPN4" s="166"/>
      <c r="UPO4" s="166"/>
      <c r="UPP4" s="166"/>
      <c r="UPQ4" s="166"/>
      <c r="UPR4" s="166"/>
      <c r="UPS4" s="166"/>
      <c r="UPT4" s="166"/>
      <c r="UPU4" s="166"/>
      <c r="UPV4" s="166"/>
      <c r="UPW4" s="166"/>
      <c r="UPX4" s="166"/>
      <c r="UPY4" s="166"/>
      <c r="UPZ4" s="166"/>
      <c r="UQA4" s="166"/>
      <c r="UQB4" s="166"/>
      <c r="UQC4" s="166"/>
      <c r="UQD4" s="166"/>
      <c r="UQE4" s="166"/>
      <c r="UQF4" s="166"/>
      <c r="UQG4" s="166"/>
      <c r="UQH4" s="166"/>
      <c r="UQI4" s="166"/>
      <c r="UQJ4" s="166"/>
      <c r="UQK4" s="166"/>
      <c r="UQL4" s="166"/>
      <c r="UQM4" s="166"/>
      <c r="UQN4" s="166"/>
      <c r="UQO4" s="166"/>
      <c r="UQP4" s="166"/>
      <c r="UQQ4" s="166"/>
      <c r="UQR4" s="166"/>
      <c r="UQS4" s="166"/>
      <c r="UQT4" s="166"/>
      <c r="UQU4" s="166"/>
      <c r="UQV4" s="166"/>
      <c r="UQW4" s="166"/>
      <c r="UQX4" s="166"/>
      <c r="UQY4" s="166"/>
      <c r="UQZ4" s="166"/>
      <c r="URA4" s="166"/>
      <c r="URB4" s="166"/>
      <c r="URC4" s="166"/>
      <c r="URD4" s="166"/>
      <c r="URE4" s="166"/>
      <c r="URF4" s="166"/>
      <c r="URG4" s="166"/>
      <c r="URH4" s="166"/>
      <c r="URI4" s="166"/>
      <c r="URJ4" s="166"/>
      <c r="URK4" s="166"/>
      <c r="URL4" s="166"/>
      <c r="URM4" s="166"/>
      <c r="URN4" s="166"/>
      <c r="URO4" s="166"/>
      <c r="URP4" s="166"/>
      <c r="URQ4" s="166"/>
      <c r="URR4" s="166"/>
      <c r="URS4" s="166"/>
      <c r="URT4" s="166"/>
      <c r="URU4" s="166"/>
      <c r="URV4" s="166"/>
      <c r="URW4" s="166"/>
      <c r="URX4" s="166"/>
      <c r="URY4" s="166"/>
      <c r="URZ4" s="166"/>
      <c r="USA4" s="166"/>
      <c r="USB4" s="166"/>
      <c r="USC4" s="166"/>
      <c r="USD4" s="166"/>
      <c r="USE4" s="166"/>
      <c r="USF4" s="166"/>
      <c r="USG4" s="166"/>
      <c r="USH4" s="166"/>
      <c r="USI4" s="166"/>
      <c r="USJ4" s="166"/>
      <c r="USK4" s="166"/>
      <c r="USL4" s="166"/>
      <c r="USM4" s="166"/>
      <c r="USN4" s="166"/>
      <c r="USO4" s="166"/>
      <c r="USP4" s="166"/>
      <c r="USQ4" s="166"/>
      <c r="USR4" s="166"/>
      <c r="USS4" s="166"/>
      <c r="UST4" s="166"/>
      <c r="USU4" s="166"/>
      <c r="USV4" s="166"/>
      <c r="USW4" s="166"/>
      <c r="USX4" s="166"/>
      <c r="USY4" s="166"/>
      <c r="USZ4" s="166"/>
      <c r="UTA4" s="166"/>
      <c r="UTB4" s="166"/>
      <c r="UTC4" s="166"/>
      <c r="UTD4" s="166"/>
      <c r="UTE4" s="166"/>
      <c r="UTF4" s="166"/>
      <c r="UTG4" s="166"/>
      <c r="UTH4" s="166"/>
      <c r="UTI4" s="166"/>
      <c r="UTJ4" s="166"/>
      <c r="UTK4" s="166"/>
      <c r="UTL4" s="166"/>
      <c r="UTM4" s="166"/>
      <c r="UTN4" s="166"/>
      <c r="UTO4" s="166"/>
      <c r="UTP4" s="166"/>
      <c r="UTQ4" s="166"/>
      <c r="UTR4" s="166"/>
      <c r="UTS4" s="166"/>
      <c r="UTT4" s="166"/>
      <c r="UTU4" s="166"/>
      <c r="UTV4" s="166"/>
      <c r="UTW4" s="166"/>
      <c r="UTX4" s="166"/>
      <c r="UTY4" s="166"/>
      <c r="UTZ4" s="166"/>
      <c r="UUA4" s="166"/>
      <c r="UUB4" s="166"/>
      <c r="UUC4" s="166"/>
      <c r="UUD4" s="166"/>
      <c r="UUE4" s="166"/>
      <c r="UUF4" s="166"/>
      <c r="UUG4" s="166"/>
      <c r="UUH4" s="166"/>
      <c r="UUI4" s="166"/>
      <c r="UUJ4" s="166"/>
      <c r="UUK4" s="166"/>
      <c r="UUL4" s="166"/>
      <c r="UUM4" s="166"/>
      <c r="UUN4" s="166"/>
      <c r="UUO4" s="166"/>
      <c r="UUP4" s="166"/>
      <c r="UUQ4" s="166"/>
      <c r="UUR4" s="166"/>
      <c r="UUS4" s="166"/>
      <c r="UUT4" s="166"/>
      <c r="UUU4" s="166"/>
      <c r="UUV4" s="166"/>
      <c r="UUW4" s="166"/>
      <c r="UUX4" s="166"/>
      <c r="UUY4" s="166"/>
      <c r="UUZ4" s="166"/>
      <c r="UVA4" s="166"/>
      <c r="UVB4" s="166"/>
      <c r="UVC4" s="166"/>
      <c r="UVD4" s="166"/>
      <c r="UVE4" s="166"/>
      <c r="UVF4" s="166"/>
      <c r="UVG4" s="166"/>
      <c r="UVH4" s="166"/>
      <c r="UVI4" s="166"/>
      <c r="UVJ4" s="166"/>
      <c r="UVK4" s="166"/>
      <c r="UVL4" s="166"/>
      <c r="UVM4" s="166"/>
      <c r="UVN4" s="166"/>
      <c r="UVO4" s="166"/>
      <c r="UVP4" s="166"/>
      <c r="UVQ4" s="166"/>
      <c r="UVR4" s="166"/>
      <c r="UVS4" s="166"/>
      <c r="UVT4" s="166"/>
      <c r="UVU4" s="166"/>
      <c r="UVV4" s="166"/>
      <c r="UVW4" s="166"/>
      <c r="UVX4" s="166"/>
      <c r="UVY4" s="166"/>
      <c r="UVZ4" s="166"/>
      <c r="UWA4" s="166"/>
      <c r="UWB4" s="166"/>
      <c r="UWC4" s="166"/>
      <c r="UWD4" s="166"/>
      <c r="UWE4" s="166"/>
      <c r="UWF4" s="166"/>
      <c r="UWG4" s="166"/>
      <c r="UWH4" s="166"/>
      <c r="UWI4" s="166"/>
      <c r="UWJ4" s="166"/>
      <c r="UWK4" s="166"/>
      <c r="UWL4" s="166"/>
      <c r="UWM4" s="166"/>
      <c r="UWN4" s="166"/>
      <c r="UWO4" s="166"/>
      <c r="UWP4" s="166"/>
      <c r="UWQ4" s="166"/>
      <c r="UWR4" s="166"/>
      <c r="UWS4" s="166"/>
      <c r="UWT4" s="166"/>
      <c r="UWU4" s="166"/>
      <c r="UWV4" s="166"/>
      <c r="UWW4" s="166"/>
      <c r="UWX4" s="166"/>
      <c r="UWY4" s="166"/>
      <c r="UWZ4" s="166"/>
      <c r="UXA4" s="166"/>
      <c r="UXB4" s="166"/>
      <c r="UXC4" s="166"/>
      <c r="UXD4" s="166"/>
      <c r="UXE4" s="166"/>
      <c r="UXF4" s="166"/>
      <c r="UXG4" s="166"/>
      <c r="UXH4" s="166"/>
      <c r="UXI4" s="166"/>
      <c r="UXJ4" s="166"/>
      <c r="UXK4" s="166"/>
      <c r="UXL4" s="166"/>
      <c r="UXM4" s="166"/>
      <c r="UXN4" s="166"/>
      <c r="UXO4" s="166"/>
      <c r="UXP4" s="166"/>
      <c r="UXQ4" s="166"/>
      <c r="UXR4" s="166"/>
      <c r="UXS4" s="166"/>
      <c r="UXT4" s="166"/>
      <c r="UXU4" s="166"/>
      <c r="UXV4" s="166"/>
      <c r="UXW4" s="166"/>
      <c r="UXX4" s="166"/>
      <c r="UXY4" s="166"/>
      <c r="UXZ4" s="166"/>
      <c r="UYA4" s="166"/>
      <c r="UYB4" s="166"/>
      <c r="UYC4" s="166"/>
      <c r="UYD4" s="166"/>
      <c r="UYE4" s="166"/>
      <c r="UYF4" s="166"/>
      <c r="UYG4" s="166"/>
      <c r="UYH4" s="166"/>
      <c r="UYI4" s="166"/>
      <c r="UYJ4" s="166"/>
      <c r="UYK4" s="166"/>
      <c r="UYL4" s="166"/>
      <c r="UYM4" s="166"/>
      <c r="UYN4" s="166"/>
      <c r="UYO4" s="166"/>
      <c r="UYP4" s="166"/>
      <c r="UYQ4" s="166"/>
      <c r="UYR4" s="166"/>
      <c r="UYS4" s="166"/>
      <c r="UYT4" s="166"/>
      <c r="UYU4" s="166"/>
      <c r="UYV4" s="166"/>
      <c r="UYW4" s="166"/>
      <c r="UYX4" s="166"/>
      <c r="UYY4" s="166"/>
      <c r="UYZ4" s="166"/>
      <c r="UZA4" s="166"/>
      <c r="UZB4" s="166"/>
      <c r="UZC4" s="166"/>
      <c r="UZD4" s="166"/>
      <c r="UZE4" s="166"/>
      <c r="UZF4" s="166"/>
      <c r="UZG4" s="166"/>
      <c r="UZH4" s="166"/>
      <c r="UZI4" s="166"/>
      <c r="UZJ4" s="166"/>
      <c r="UZK4" s="166"/>
      <c r="UZL4" s="166"/>
      <c r="UZM4" s="166"/>
      <c r="UZN4" s="166"/>
      <c r="UZO4" s="166"/>
      <c r="UZP4" s="166"/>
      <c r="UZQ4" s="166"/>
      <c r="UZR4" s="166"/>
      <c r="UZS4" s="166"/>
      <c r="UZT4" s="166"/>
      <c r="UZU4" s="166"/>
      <c r="UZV4" s="166"/>
      <c r="UZW4" s="166"/>
      <c r="UZX4" s="166"/>
      <c r="UZY4" s="166"/>
      <c r="UZZ4" s="166"/>
      <c r="VAA4" s="166"/>
      <c r="VAB4" s="166"/>
      <c r="VAC4" s="166"/>
      <c r="VAD4" s="166"/>
      <c r="VAE4" s="166"/>
      <c r="VAF4" s="166"/>
      <c r="VAG4" s="166"/>
      <c r="VAH4" s="166"/>
      <c r="VAI4" s="166"/>
      <c r="VAJ4" s="166"/>
      <c r="VAK4" s="166"/>
      <c r="VAL4" s="166"/>
      <c r="VAM4" s="166"/>
      <c r="VAN4" s="166"/>
      <c r="VAO4" s="166"/>
      <c r="VAP4" s="166"/>
      <c r="VAQ4" s="166"/>
      <c r="VAR4" s="166"/>
      <c r="VAS4" s="166"/>
      <c r="VAT4" s="166"/>
      <c r="VAU4" s="166"/>
      <c r="VAV4" s="166"/>
      <c r="VAW4" s="166"/>
      <c r="VAX4" s="166"/>
      <c r="VAY4" s="166"/>
      <c r="VAZ4" s="166"/>
      <c r="VBA4" s="166"/>
      <c r="VBB4" s="166"/>
      <c r="VBC4" s="166"/>
      <c r="VBD4" s="166"/>
      <c r="VBE4" s="166"/>
      <c r="VBF4" s="166"/>
      <c r="VBG4" s="166"/>
      <c r="VBH4" s="166"/>
      <c r="VBI4" s="166"/>
      <c r="VBJ4" s="166"/>
      <c r="VBK4" s="166"/>
      <c r="VBL4" s="166"/>
      <c r="VBM4" s="166"/>
      <c r="VBN4" s="166"/>
      <c r="VBO4" s="166"/>
      <c r="VBP4" s="166"/>
      <c r="VBQ4" s="166"/>
      <c r="VBR4" s="166"/>
      <c r="VBS4" s="166"/>
      <c r="VBT4" s="166"/>
      <c r="VBU4" s="166"/>
      <c r="VBV4" s="166"/>
      <c r="VBW4" s="166"/>
      <c r="VBX4" s="166"/>
      <c r="VBY4" s="166"/>
      <c r="VBZ4" s="166"/>
      <c r="VCA4" s="166"/>
      <c r="VCB4" s="166"/>
      <c r="VCC4" s="166"/>
      <c r="VCD4" s="166"/>
      <c r="VCE4" s="166"/>
      <c r="VCF4" s="166"/>
      <c r="VCG4" s="166"/>
      <c r="VCH4" s="166"/>
      <c r="VCI4" s="166"/>
      <c r="VCJ4" s="166"/>
      <c r="VCK4" s="166"/>
      <c r="VCL4" s="166"/>
      <c r="VCM4" s="166"/>
      <c r="VCN4" s="166"/>
      <c r="VCO4" s="166"/>
      <c r="VCP4" s="166"/>
      <c r="VCQ4" s="166"/>
      <c r="VCR4" s="166"/>
      <c r="VCS4" s="166"/>
      <c r="VCT4" s="166"/>
      <c r="VCU4" s="166"/>
      <c r="VCV4" s="166"/>
      <c r="VCW4" s="166"/>
      <c r="VCX4" s="166"/>
      <c r="VCY4" s="166"/>
      <c r="VCZ4" s="166"/>
      <c r="VDA4" s="166"/>
      <c r="VDB4" s="166"/>
      <c r="VDC4" s="166"/>
      <c r="VDD4" s="166"/>
      <c r="VDE4" s="166"/>
      <c r="VDF4" s="166"/>
      <c r="VDG4" s="166"/>
      <c r="VDH4" s="166"/>
      <c r="VDI4" s="166"/>
      <c r="VDJ4" s="166"/>
      <c r="VDK4" s="166"/>
      <c r="VDL4" s="166"/>
      <c r="VDM4" s="166"/>
      <c r="VDN4" s="166"/>
      <c r="VDO4" s="166"/>
      <c r="VDP4" s="166"/>
      <c r="VDQ4" s="166"/>
      <c r="VDR4" s="166"/>
      <c r="VDS4" s="166"/>
      <c r="VDT4" s="166"/>
      <c r="VDU4" s="166"/>
      <c r="VDV4" s="166"/>
      <c r="VDW4" s="166"/>
      <c r="VDX4" s="166"/>
      <c r="VDY4" s="166"/>
      <c r="VDZ4" s="166"/>
      <c r="VEA4" s="166"/>
      <c r="VEB4" s="166"/>
      <c r="VEC4" s="166"/>
      <c r="VED4" s="166"/>
      <c r="VEE4" s="166"/>
      <c r="VEF4" s="166"/>
      <c r="VEG4" s="166"/>
      <c r="VEH4" s="166"/>
      <c r="VEI4" s="166"/>
      <c r="VEJ4" s="166"/>
      <c r="VEK4" s="166"/>
      <c r="VEL4" s="166"/>
      <c r="VEM4" s="166"/>
      <c r="VEN4" s="166"/>
      <c r="VEO4" s="166"/>
      <c r="VEP4" s="166"/>
      <c r="VEQ4" s="166"/>
      <c r="VER4" s="166"/>
      <c r="VES4" s="166"/>
      <c r="VET4" s="166"/>
      <c r="VEU4" s="166"/>
      <c r="VEV4" s="166"/>
      <c r="VEW4" s="166"/>
      <c r="VEX4" s="166"/>
      <c r="VEY4" s="166"/>
      <c r="VEZ4" s="166"/>
      <c r="VFA4" s="166"/>
      <c r="VFB4" s="166"/>
      <c r="VFC4" s="166"/>
      <c r="VFD4" s="166"/>
      <c r="VFE4" s="166"/>
      <c r="VFF4" s="166"/>
      <c r="VFG4" s="166"/>
      <c r="VFH4" s="166"/>
      <c r="VFI4" s="166"/>
      <c r="VFJ4" s="166"/>
      <c r="VFK4" s="166"/>
      <c r="VFL4" s="166"/>
      <c r="VFM4" s="166"/>
      <c r="VFN4" s="166"/>
      <c r="VFO4" s="166"/>
      <c r="VFP4" s="166"/>
      <c r="VFQ4" s="166"/>
      <c r="VFR4" s="166"/>
      <c r="VFS4" s="166"/>
      <c r="VFT4" s="166"/>
      <c r="VFU4" s="166"/>
      <c r="VFV4" s="166"/>
      <c r="VFW4" s="166"/>
      <c r="VFX4" s="166"/>
      <c r="VFY4" s="166"/>
      <c r="VFZ4" s="166"/>
      <c r="VGA4" s="166"/>
      <c r="VGB4" s="166"/>
      <c r="VGC4" s="166"/>
      <c r="VGD4" s="166"/>
      <c r="VGE4" s="166"/>
      <c r="VGF4" s="166"/>
      <c r="VGG4" s="166"/>
      <c r="VGH4" s="166"/>
      <c r="VGI4" s="166"/>
      <c r="VGJ4" s="166"/>
      <c r="VGK4" s="166"/>
      <c r="VGL4" s="166"/>
      <c r="VGM4" s="166"/>
      <c r="VGN4" s="166"/>
      <c r="VGO4" s="166"/>
      <c r="VGP4" s="166"/>
      <c r="VGQ4" s="166"/>
      <c r="VGR4" s="166"/>
      <c r="VGS4" s="166"/>
      <c r="VGT4" s="166"/>
      <c r="VGU4" s="166"/>
      <c r="VGV4" s="166"/>
      <c r="VGW4" s="166"/>
      <c r="VGX4" s="166"/>
      <c r="VGY4" s="166"/>
      <c r="VGZ4" s="166"/>
      <c r="VHA4" s="166"/>
      <c r="VHB4" s="166"/>
      <c r="VHC4" s="166"/>
      <c r="VHD4" s="166"/>
      <c r="VHE4" s="166"/>
      <c r="VHF4" s="166"/>
      <c r="VHG4" s="166"/>
      <c r="VHH4" s="166"/>
      <c r="VHI4" s="166"/>
      <c r="VHJ4" s="166"/>
      <c r="VHK4" s="166"/>
      <c r="VHL4" s="166"/>
      <c r="VHM4" s="166"/>
      <c r="VHN4" s="166"/>
      <c r="VHO4" s="166"/>
      <c r="VHP4" s="166"/>
      <c r="VHQ4" s="166"/>
      <c r="VHR4" s="166"/>
      <c r="VHS4" s="166"/>
      <c r="VHT4" s="166"/>
      <c r="VHU4" s="166"/>
      <c r="VHV4" s="166"/>
      <c r="VHW4" s="166"/>
      <c r="VHX4" s="166"/>
      <c r="VHY4" s="166"/>
      <c r="VHZ4" s="166"/>
      <c r="VIA4" s="166"/>
      <c r="VIB4" s="166"/>
      <c r="VIC4" s="166"/>
      <c r="VID4" s="166"/>
      <c r="VIE4" s="166"/>
      <c r="VIF4" s="166"/>
      <c r="VIG4" s="166"/>
      <c r="VIH4" s="166"/>
      <c r="VII4" s="166"/>
      <c r="VIJ4" s="166"/>
      <c r="VIK4" s="166"/>
      <c r="VIL4" s="166"/>
      <c r="VIM4" s="166"/>
      <c r="VIN4" s="166"/>
      <c r="VIO4" s="166"/>
      <c r="VIP4" s="166"/>
      <c r="VIQ4" s="166"/>
      <c r="VIR4" s="166"/>
      <c r="VIS4" s="166"/>
      <c r="VIT4" s="166"/>
      <c r="VIU4" s="166"/>
      <c r="VIV4" s="166"/>
      <c r="VIW4" s="166"/>
      <c r="VIX4" s="166"/>
      <c r="VIY4" s="166"/>
      <c r="VIZ4" s="166"/>
      <c r="VJA4" s="166"/>
      <c r="VJB4" s="166"/>
      <c r="VJC4" s="166"/>
      <c r="VJD4" s="166"/>
      <c r="VJE4" s="166"/>
      <c r="VJF4" s="166"/>
      <c r="VJG4" s="166"/>
      <c r="VJH4" s="166"/>
      <c r="VJI4" s="166"/>
      <c r="VJJ4" s="166"/>
      <c r="VJK4" s="166"/>
      <c r="VJL4" s="166"/>
      <c r="VJM4" s="166"/>
      <c r="VJN4" s="166"/>
      <c r="VJO4" s="166"/>
      <c r="VJP4" s="166"/>
      <c r="VJQ4" s="166"/>
      <c r="VJR4" s="166"/>
      <c r="VJS4" s="166"/>
      <c r="VJT4" s="166"/>
      <c r="VJU4" s="166"/>
      <c r="VJV4" s="166"/>
      <c r="VJW4" s="166"/>
      <c r="VJX4" s="166"/>
      <c r="VJY4" s="166"/>
      <c r="VJZ4" s="166"/>
      <c r="VKA4" s="166"/>
      <c r="VKB4" s="166"/>
      <c r="VKC4" s="166"/>
      <c r="VKD4" s="166"/>
      <c r="VKE4" s="166"/>
      <c r="VKF4" s="166"/>
      <c r="VKG4" s="166"/>
      <c r="VKH4" s="166"/>
      <c r="VKI4" s="166"/>
      <c r="VKJ4" s="166"/>
      <c r="VKK4" s="166"/>
      <c r="VKL4" s="166"/>
      <c r="VKM4" s="166"/>
      <c r="VKN4" s="166"/>
      <c r="VKO4" s="166"/>
      <c r="VKP4" s="166"/>
      <c r="VKQ4" s="166"/>
      <c r="VKR4" s="166"/>
      <c r="VKS4" s="166"/>
      <c r="VKT4" s="166"/>
      <c r="VKU4" s="166"/>
      <c r="VKV4" s="166"/>
      <c r="VKW4" s="166"/>
      <c r="VKX4" s="166"/>
      <c r="VKY4" s="166"/>
      <c r="VKZ4" s="166"/>
      <c r="VLA4" s="166"/>
      <c r="VLB4" s="166"/>
      <c r="VLC4" s="166"/>
      <c r="VLD4" s="166"/>
      <c r="VLE4" s="166"/>
      <c r="VLF4" s="166"/>
      <c r="VLG4" s="166"/>
      <c r="VLH4" s="166"/>
      <c r="VLI4" s="166"/>
      <c r="VLJ4" s="166"/>
      <c r="VLK4" s="166"/>
      <c r="VLL4" s="166"/>
      <c r="VLM4" s="166"/>
      <c r="VLN4" s="166"/>
      <c r="VLO4" s="166"/>
      <c r="VLP4" s="166"/>
      <c r="VLQ4" s="166"/>
      <c r="VLR4" s="166"/>
      <c r="VLS4" s="166"/>
      <c r="VLT4" s="166"/>
      <c r="VLU4" s="166"/>
      <c r="VLV4" s="166"/>
      <c r="VLW4" s="166"/>
      <c r="VLX4" s="166"/>
      <c r="VLY4" s="166"/>
      <c r="VLZ4" s="166"/>
      <c r="VMA4" s="166"/>
      <c r="VMB4" s="166"/>
      <c r="VMC4" s="166"/>
      <c r="VMD4" s="166"/>
      <c r="VME4" s="166"/>
      <c r="VMF4" s="166"/>
      <c r="VMG4" s="166"/>
      <c r="VMH4" s="166"/>
      <c r="VMI4" s="166"/>
      <c r="VMJ4" s="166"/>
      <c r="VMK4" s="166"/>
      <c r="VML4" s="166"/>
      <c r="VMM4" s="166"/>
      <c r="VMN4" s="166"/>
      <c r="VMO4" s="166"/>
      <c r="VMP4" s="166"/>
      <c r="VMQ4" s="166"/>
      <c r="VMR4" s="166"/>
      <c r="VMS4" s="166"/>
      <c r="VMT4" s="166"/>
      <c r="VMU4" s="166"/>
      <c r="VMV4" s="166"/>
      <c r="VMW4" s="166"/>
      <c r="VMX4" s="166"/>
      <c r="VMY4" s="166"/>
      <c r="VMZ4" s="166"/>
      <c r="VNA4" s="166"/>
      <c r="VNB4" s="166"/>
      <c r="VNC4" s="166"/>
      <c r="VND4" s="166"/>
      <c r="VNE4" s="166"/>
      <c r="VNF4" s="166"/>
      <c r="VNG4" s="166"/>
      <c r="VNH4" s="166"/>
      <c r="VNI4" s="166"/>
      <c r="VNJ4" s="166"/>
      <c r="VNK4" s="166"/>
      <c r="VNL4" s="166"/>
      <c r="VNM4" s="166"/>
      <c r="VNN4" s="166"/>
      <c r="VNO4" s="166"/>
      <c r="VNP4" s="166"/>
      <c r="VNQ4" s="166"/>
      <c r="VNR4" s="166"/>
      <c r="VNS4" s="166"/>
      <c r="VNT4" s="166"/>
      <c r="VNU4" s="166"/>
      <c r="VNV4" s="166"/>
      <c r="VNW4" s="166"/>
      <c r="VNX4" s="166"/>
      <c r="VNY4" s="166"/>
      <c r="VNZ4" s="166"/>
      <c r="VOA4" s="166"/>
      <c r="VOB4" s="166"/>
      <c r="VOC4" s="166"/>
      <c r="VOD4" s="166"/>
      <c r="VOE4" s="166"/>
      <c r="VOF4" s="166"/>
      <c r="VOG4" s="166"/>
      <c r="VOH4" s="166"/>
      <c r="VOI4" s="166"/>
      <c r="VOJ4" s="166"/>
      <c r="VOK4" s="166"/>
      <c r="VOL4" s="166"/>
      <c r="VOM4" s="166"/>
      <c r="VON4" s="166"/>
      <c r="VOO4" s="166"/>
      <c r="VOP4" s="166"/>
      <c r="VOQ4" s="166"/>
      <c r="VOR4" s="166"/>
      <c r="VOS4" s="166"/>
      <c r="VOT4" s="166"/>
      <c r="VOU4" s="166"/>
      <c r="VOV4" s="166"/>
      <c r="VOW4" s="166"/>
      <c r="VOX4" s="166"/>
      <c r="VOY4" s="166"/>
      <c r="VOZ4" s="166"/>
      <c r="VPA4" s="166"/>
      <c r="VPB4" s="166"/>
      <c r="VPC4" s="166"/>
      <c r="VPD4" s="166"/>
      <c r="VPE4" s="166"/>
      <c r="VPF4" s="166"/>
      <c r="VPG4" s="166"/>
      <c r="VPH4" s="166"/>
      <c r="VPI4" s="166"/>
      <c r="VPJ4" s="166"/>
      <c r="VPK4" s="166"/>
      <c r="VPL4" s="166"/>
      <c r="VPM4" s="166"/>
      <c r="VPN4" s="166"/>
      <c r="VPO4" s="166"/>
      <c r="VPP4" s="166"/>
      <c r="VPQ4" s="166"/>
      <c r="VPR4" s="166"/>
      <c r="VPS4" s="166"/>
      <c r="VPT4" s="166"/>
      <c r="VPU4" s="166"/>
      <c r="VPV4" s="166"/>
      <c r="VPW4" s="166"/>
      <c r="VPX4" s="166"/>
      <c r="VPY4" s="166"/>
      <c r="VPZ4" s="166"/>
      <c r="VQA4" s="166"/>
      <c r="VQB4" s="166"/>
      <c r="VQC4" s="166"/>
      <c r="VQD4" s="166"/>
      <c r="VQE4" s="166"/>
      <c r="VQF4" s="166"/>
      <c r="VQG4" s="166"/>
      <c r="VQH4" s="166"/>
      <c r="VQI4" s="166"/>
      <c r="VQJ4" s="166"/>
      <c r="VQK4" s="166"/>
      <c r="VQL4" s="166"/>
      <c r="VQM4" s="166"/>
      <c r="VQN4" s="166"/>
      <c r="VQO4" s="166"/>
      <c r="VQP4" s="166"/>
      <c r="VQQ4" s="166"/>
      <c r="VQR4" s="166"/>
      <c r="VQS4" s="166"/>
      <c r="VQT4" s="166"/>
      <c r="VQU4" s="166"/>
      <c r="VQV4" s="166"/>
      <c r="VQW4" s="166"/>
      <c r="VQX4" s="166"/>
      <c r="VQY4" s="166"/>
      <c r="VQZ4" s="166"/>
      <c r="VRA4" s="166"/>
      <c r="VRB4" s="166"/>
      <c r="VRC4" s="166"/>
      <c r="VRD4" s="166"/>
      <c r="VRE4" s="166"/>
      <c r="VRF4" s="166"/>
      <c r="VRG4" s="166"/>
      <c r="VRH4" s="166"/>
      <c r="VRI4" s="166"/>
      <c r="VRJ4" s="166"/>
      <c r="VRK4" s="166"/>
      <c r="VRL4" s="166"/>
      <c r="VRM4" s="166"/>
      <c r="VRN4" s="166"/>
      <c r="VRO4" s="166"/>
      <c r="VRP4" s="166"/>
      <c r="VRQ4" s="166"/>
      <c r="VRR4" s="166"/>
      <c r="VRS4" s="166"/>
      <c r="VRT4" s="166"/>
      <c r="VRU4" s="166"/>
      <c r="VRV4" s="166"/>
      <c r="VRW4" s="166"/>
      <c r="VRX4" s="166"/>
      <c r="VRY4" s="166"/>
      <c r="VRZ4" s="166"/>
      <c r="VSA4" s="166"/>
      <c r="VSB4" s="166"/>
      <c r="VSC4" s="166"/>
      <c r="VSD4" s="166"/>
      <c r="VSE4" s="166"/>
      <c r="VSF4" s="166"/>
      <c r="VSG4" s="166"/>
      <c r="VSH4" s="166"/>
      <c r="VSI4" s="166"/>
      <c r="VSJ4" s="166"/>
      <c r="VSK4" s="166"/>
      <c r="VSL4" s="166"/>
      <c r="VSM4" s="166"/>
      <c r="VSN4" s="166"/>
      <c r="VSO4" s="166"/>
      <c r="VSP4" s="166"/>
      <c r="VSQ4" s="166"/>
      <c r="VSR4" s="166"/>
      <c r="VSS4" s="166"/>
      <c r="VST4" s="166"/>
      <c r="VSU4" s="166"/>
      <c r="VSV4" s="166"/>
      <c r="VSW4" s="166"/>
      <c r="VSX4" s="166"/>
      <c r="VSY4" s="166"/>
      <c r="VSZ4" s="166"/>
      <c r="VTA4" s="166"/>
      <c r="VTB4" s="166"/>
      <c r="VTC4" s="166"/>
      <c r="VTD4" s="166"/>
      <c r="VTE4" s="166"/>
      <c r="VTF4" s="166"/>
      <c r="VTG4" s="166"/>
      <c r="VTH4" s="166"/>
      <c r="VTI4" s="166"/>
      <c r="VTJ4" s="166"/>
      <c r="VTK4" s="166"/>
      <c r="VTL4" s="166"/>
      <c r="VTM4" s="166"/>
      <c r="VTN4" s="166"/>
      <c r="VTO4" s="166"/>
      <c r="VTP4" s="166"/>
      <c r="VTQ4" s="166"/>
      <c r="VTR4" s="166"/>
      <c r="VTS4" s="166"/>
      <c r="VTT4" s="166"/>
      <c r="VTU4" s="166"/>
      <c r="VTV4" s="166"/>
      <c r="VTW4" s="166"/>
      <c r="VTX4" s="166"/>
      <c r="VTY4" s="166"/>
      <c r="VTZ4" s="166"/>
      <c r="VUA4" s="166"/>
      <c r="VUB4" s="166"/>
      <c r="VUC4" s="166"/>
      <c r="VUD4" s="166"/>
      <c r="VUE4" s="166"/>
      <c r="VUF4" s="166"/>
      <c r="VUG4" s="166"/>
      <c r="VUH4" s="166"/>
      <c r="VUI4" s="166"/>
      <c r="VUJ4" s="166"/>
      <c r="VUK4" s="166"/>
      <c r="VUL4" s="166"/>
      <c r="VUM4" s="166"/>
      <c r="VUN4" s="166"/>
      <c r="VUO4" s="166"/>
      <c r="VUP4" s="166"/>
      <c r="VUQ4" s="166"/>
      <c r="VUR4" s="166"/>
      <c r="VUS4" s="166"/>
      <c r="VUT4" s="166"/>
      <c r="VUU4" s="166"/>
      <c r="VUV4" s="166"/>
      <c r="VUW4" s="166"/>
      <c r="VUX4" s="166"/>
      <c r="VUY4" s="166"/>
      <c r="VUZ4" s="166"/>
      <c r="VVA4" s="166"/>
      <c r="VVB4" s="166"/>
      <c r="VVC4" s="166"/>
      <c r="VVD4" s="166"/>
      <c r="VVE4" s="166"/>
      <c r="VVF4" s="166"/>
      <c r="VVG4" s="166"/>
      <c r="VVH4" s="166"/>
      <c r="VVI4" s="166"/>
      <c r="VVJ4" s="166"/>
      <c r="VVK4" s="166"/>
      <c r="VVL4" s="166"/>
      <c r="VVM4" s="166"/>
      <c r="VVN4" s="166"/>
      <c r="VVO4" s="166"/>
      <c r="VVP4" s="166"/>
      <c r="VVQ4" s="166"/>
      <c r="VVR4" s="166"/>
      <c r="VVS4" s="166"/>
      <c r="VVT4" s="166"/>
      <c r="VVU4" s="166"/>
      <c r="VVV4" s="166"/>
      <c r="VVW4" s="166"/>
      <c r="VVX4" s="166"/>
      <c r="VVY4" s="166"/>
      <c r="VVZ4" s="166"/>
      <c r="VWA4" s="166"/>
      <c r="VWB4" s="166"/>
      <c r="VWC4" s="166"/>
      <c r="VWD4" s="166"/>
      <c r="VWE4" s="166"/>
      <c r="VWF4" s="166"/>
      <c r="VWG4" s="166"/>
      <c r="VWH4" s="166"/>
      <c r="VWI4" s="166"/>
      <c r="VWJ4" s="166"/>
      <c r="VWK4" s="166"/>
      <c r="VWL4" s="166"/>
      <c r="VWM4" s="166"/>
      <c r="VWN4" s="166"/>
      <c r="VWO4" s="166"/>
      <c r="VWP4" s="166"/>
      <c r="VWQ4" s="166"/>
      <c r="VWR4" s="166"/>
      <c r="VWS4" s="166"/>
      <c r="VWT4" s="166"/>
      <c r="VWU4" s="166"/>
      <c r="VWV4" s="166"/>
      <c r="VWW4" s="166"/>
      <c r="VWX4" s="166"/>
      <c r="VWY4" s="166"/>
      <c r="VWZ4" s="166"/>
      <c r="VXA4" s="166"/>
      <c r="VXB4" s="166"/>
      <c r="VXC4" s="166"/>
      <c r="VXD4" s="166"/>
      <c r="VXE4" s="166"/>
      <c r="VXF4" s="166"/>
      <c r="VXG4" s="166"/>
      <c r="VXH4" s="166"/>
      <c r="VXI4" s="166"/>
      <c r="VXJ4" s="166"/>
      <c r="VXK4" s="166"/>
      <c r="VXL4" s="166"/>
      <c r="VXM4" s="166"/>
      <c r="VXN4" s="166"/>
      <c r="VXO4" s="166"/>
      <c r="VXP4" s="166"/>
      <c r="VXQ4" s="166"/>
      <c r="VXR4" s="166"/>
      <c r="VXS4" s="166"/>
      <c r="VXT4" s="166"/>
      <c r="VXU4" s="166"/>
      <c r="VXV4" s="166"/>
      <c r="VXW4" s="166"/>
      <c r="VXX4" s="166"/>
      <c r="VXY4" s="166"/>
      <c r="VXZ4" s="166"/>
      <c r="VYA4" s="166"/>
      <c r="VYB4" s="166"/>
      <c r="VYC4" s="166"/>
      <c r="VYD4" s="166"/>
      <c r="VYE4" s="166"/>
      <c r="VYF4" s="166"/>
      <c r="VYG4" s="166"/>
      <c r="VYH4" s="166"/>
      <c r="VYI4" s="166"/>
      <c r="VYJ4" s="166"/>
      <c r="VYK4" s="166"/>
      <c r="VYL4" s="166"/>
      <c r="VYM4" s="166"/>
      <c r="VYN4" s="166"/>
      <c r="VYO4" s="166"/>
      <c r="VYP4" s="166"/>
      <c r="VYQ4" s="166"/>
      <c r="VYR4" s="166"/>
      <c r="VYS4" s="166"/>
      <c r="VYT4" s="166"/>
      <c r="VYU4" s="166"/>
      <c r="VYV4" s="166"/>
      <c r="VYW4" s="166"/>
      <c r="VYX4" s="166"/>
      <c r="VYY4" s="166"/>
      <c r="VYZ4" s="166"/>
      <c r="VZA4" s="166"/>
      <c r="VZB4" s="166"/>
      <c r="VZC4" s="166"/>
      <c r="VZD4" s="166"/>
      <c r="VZE4" s="166"/>
      <c r="VZF4" s="166"/>
      <c r="VZG4" s="166"/>
      <c r="VZH4" s="166"/>
      <c r="VZI4" s="166"/>
      <c r="VZJ4" s="166"/>
      <c r="VZK4" s="166"/>
      <c r="VZL4" s="166"/>
      <c r="VZM4" s="166"/>
      <c r="VZN4" s="166"/>
      <c r="VZO4" s="166"/>
      <c r="VZP4" s="166"/>
      <c r="VZQ4" s="166"/>
      <c r="VZR4" s="166"/>
      <c r="VZS4" s="166"/>
      <c r="VZT4" s="166"/>
      <c r="VZU4" s="166"/>
      <c r="VZV4" s="166"/>
      <c r="VZW4" s="166"/>
      <c r="VZX4" s="166"/>
      <c r="VZY4" s="166"/>
      <c r="VZZ4" s="166"/>
      <c r="WAA4" s="166"/>
      <c r="WAB4" s="166"/>
      <c r="WAC4" s="166"/>
      <c r="WAD4" s="166"/>
      <c r="WAE4" s="166"/>
      <c r="WAF4" s="166"/>
      <c r="WAG4" s="166"/>
      <c r="WAH4" s="166"/>
      <c r="WAI4" s="166"/>
      <c r="WAJ4" s="166"/>
      <c r="WAK4" s="166"/>
      <c r="WAL4" s="166"/>
      <c r="WAM4" s="166"/>
      <c r="WAN4" s="166"/>
      <c r="WAO4" s="166"/>
      <c r="WAP4" s="166"/>
      <c r="WAQ4" s="166"/>
      <c r="WAR4" s="166"/>
      <c r="WAS4" s="166"/>
      <c r="WAT4" s="166"/>
      <c r="WAU4" s="166"/>
      <c r="WAV4" s="166"/>
      <c r="WAW4" s="166"/>
      <c r="WAX4" s="166"/>
      <c r="WAY4" s="166"/>
      <c r="WAZ4" s="166"/>
      <c r="WBA4" s="166"/>
      <c r="WBB4" s="166"/>
      <c r="WBC4" s="166"/>
      <c r="WBD4" s="166"/>
      <c r="WBE4" s="166"/>
      <c r="WBF4" s="166"/>
      <c r="WBG4" s="166"/>
      <c r="WBH4" s="166"/>
      <c r="WBI4" s="166"/>
      <c r="WBJ4" s="166"/>
      <c r="WBK4" s="166"/>
      <c r="WBL4" s="166"/>
      <c r="WBM4" s="166"/>
      <c r="WBN4" s="166"/>
      <c r="WBO4" s="166"/>
      <c r="WBP4" s="166"/>
      <c r="WBQ4" s="166"/>
      <c r="WBR4" s="166"/>
      <c r="WBS4" s="166"/>
      <c r="WBT4" s="166"/>
      <c r="WBU4" s="166"/>
      <c r="WBV4" s="166"/>
      <c r="WBW4" s="166"/>
      <c r="WBX4" s="166"/>
      <c r="WBY4" s="166"/>
      <c r="WBZ4" s="166"/>
      <c r="WCA4" s="166"/>
      <c r="WCB4" s="166"/>
      <c r="WCC4" s="166"/>
      <c r="WCD4" s="166"/>
      <c r="WCE4" s="166"/>
      <c r="WCF4" s="166"/>
      <c r="WCG4" s="166"/>
      <c r="WCH4" s="166"/>
      <c r="WCI4" s="166"/>
      <c r="WCJ4" s="166"/>
      <c r="WCK4" s="166"/>
      <c r="WCL4" s="166"/>
      <c r="WCM4" s="166"/>
      <c r="WCN4" s="166"/>
      <c r="WCO4" s="166"/>
      <c r="WCP4" s="166"/>
      <c r="WCQ4" s="166"/>
      <c r="WCR4" s="166"/>
      <c r="WCS4" s="166"/>
      <c r="WCT4" s="166"/>
      <c r="WCU4" s="166"/>
      <c r="WCV4" s="166"/>
      <c r="WCW4" s="166"/>
      <c r="WCX4" s="166"/>
      <c r="WCY4" s="166"/>
      <c r="WCZ4" s="166"/>
      <c r="WDA4" s="166"/>
      <c r="WDB4" s="166"/>
      <c r="WDC4" s="166"/>
      <c r="WDD4" s="166"/>
      <c r="WDE4" s="166"/>
      <c r="WDF4" s="166"/>
      <c r="WDG4" s="166"/>
      <c r="WDH4" s="166"/>
      <c r="WDI4" s="166"/>
      <c r="WDJ4" s="166"/>
      <c r="WDK4" s="166"/>
      <c r="WDL4" s="166"/>
      <c r="WDM4" s="166"/>
      <c r="WDN4" s="166"/>
      <c r="WDO4" s="166"/>
      <c r="WDP4" s="166"/>
      <c r="WDQ4" s="166"/>
      <c r="WDR4" s="166"/>
      <c r="WDS4" s="166"/>
      <c r="WDT4" s="166"/>
      <c r="WDU4" s="166"/>
      <c r="WDV4" s="166"/>
      <c r="WDW4" s="166"/>
      <c r="WDX4" s="166"/>
      <c r="WDY4" s="166"/>
      <c r="WDZ4" s="166"/>
      <c r="WEA4" s="166"/>
      <c r="WEB4" s="166"/>
      <c r="WEC4" s="166"/>
      <c r="WED4" s="166"/>
      <c r="WEE4" s="166"/>
      <c r="WEF4" s="166"/>
      <c r="WEG4" s="166"/>
      <c r="WEH4" s="166"/>
      <c r="WEI4" s="166"/>
      <c r="WEJ4" s="166"/>
      <c r="WEK4" s="166"/>
      <c r="WEL4" s="166"/>
      <c r="WEM4" s="166"/>
      <c r="WEN4" s="166"/>
      <c r="WEO4" s="166"/>
      <c r="WEP4" s="166"/>
      <c r="WEQ4" s="166"/>
      <c r="WER4" s="166"/>
      <c r="WES4" s="166"/>
      <c r="WET4" s="166"/>
      <c r="WEU4" s="166"/>
      <c r="WEV4" s="166"/>
      <c r="WEW4" s="166"/>
      <c r="WEX4" s="166"/>
      <c r="WEY4" s="166"/>
      <c r="WEZ4" s="166"/>
      <c r="WFA4" s="166"/>
      <c r="WFB4" s="166"/>
      <c r="WFC4" s="166"/>
      <c r="WFD4" s="166"/>
      <c r="WFE4" s="166"/>
      <c r="WFF4" s="166"/>
      <c r="WFG4" s="166"/>
      <c r="WFH4" s="166"/>
      <c r="WFI4" s="166"/>
      <c r="WFJ4" s="166"/>
      <c r="WFK4" s="166"/>
      <c r="WFL4" s="166"/>
      <c r="WFM4" s="166"/>
      <c r="WFN4" s="166"/>
      <c r="WFO4" s="166"/>
      <c r="WFP4" s="166"/>
      <c r="WFQ4" s="166"/>
      <c r="WFR4" s="166"/>
      <c r="WFS4" s="166"/>
      <c r="WFT4" s="166"/>
      <c r="WFU4" s="166"/>
      <c r="WFV4" s="166"/>
      <c r="WFW4" s="166"/>
      <c r="WFX4" s="166"/>
      <c r="WFY4" s="166"/>
      <c r="WFZ4" s="166"/>
      <c r="WGA4" s="166"/>
      <c r="WGB4" s="166"/>
      <c r="WGC4" s="166"/>
      <c r="WGD4" s="166"/>
      <c r="WGE4" s="166"/>
      <c r="WGF4" s="166"/>
      <c r="WGG4" s="166"/>
      <c r="WGH4" s="166"/>
      <c r="WGI4" s="166"/>
      <c r="WGJ4" s="166"/>
      <c r="WGK4" s="166"/>
      <c r="WGL4" s="166"/>
      <c r="WGM4" s="166"/>
      <c r="WGN4" s="166"/>
      <c r="WGO4" s="166"/>
      <c r="WGP4" s="166"/>
      <c r="WGQ4" s="166"/>
      <c r="WGR4" s="166"/>
      <c r="WGS4" s="166"/>
      <c r="WGT4" s="166"/>
      <c r="WGU4" s="166"/>
      <c r="WGV4" s="166"/>
      <c r="WGW4" s="166"/>
      <c r="WGX4" s="166"/>
      <c r="WGY4" s="166"/>
      <c r="WGZ4" s="166"/>
      <c r="WHA4" s="166"/>
      <c r="WHB4" s="166"/>
      <c r="WHC4" s="166"/>
      <c r="WHD4" s="166"/>
      <c r="WHE4" s="166"/>
      <c r="WHF4" s="166"/>
      <c r="WHG4" s="166"/>
      <c r="WHH4" s="166"/>
      <c r="WHI4" s="166"/>
      <c r="WHJ4" s="166"/>
      <c r="WHK4" s="166"/>
      <c r="WHL4" s="166"/>
      <c r="WHM4" s="166"/>
      <c r="WHN4" s="166"/>
      <c r="WHO4" s="166"/>
      <c r="WHP4" s="166"/>
      <c r="WHQ4" s="166"/>
      <c r="WHR4" s="166"/>
      <c r="WHS4" s="166"/>
      <c r="WHT4" s="166"/>
      <c r="WHU4" s="166"/>
      <c r="WHV4" s="166"/>
      <c r="WHW4" s="166"/>
      <c r="WHX4" s="166"/>
      <c r="WHY4" s="166"/>
      <c r="WHZ4" s="166"/>
      <c r="WIA4" s="166"/>
      <c r="WIB4" s="166"/>
      <c r="WIC4" s="166"/>
      <c r="WID4" s="166"/>
      <c r="WIE4" s="166"/>
      <c r="WIF4" s="166"/>
      <c r="WIG4" s="166"/>
      <c r="WIH4" s="166"/>
      <c r="WII4" s="166"/>
      <c r="WIJ4" s="166"/>
      <c r="WIK4" s="166"/>
      <c r="WIL4" s="166"/>
      <c r="WIM4" s="166"/>
      <c r="WIN4" s="166"/>
      <c r="WIO4" s="166"/>
      <c r="WIP4" s="166"/>
      <c r="WIQ4" s="166"/>
      <c r="WIR4" s="166"/>
      <c r="WIS4" s="166"/>
      <c r="WIT4" s="166"/>
      <c r="WIU4" s="166"/>
      <c r="WIV4" s="166"/>
      <c r="WIW4" s="166"/>
      <c r="WIX4" s="166"/>
      <c r="WIY4" s="166"/>
      <c r="WIZ4" s="166"/>
      <c r="WJA4" s="166"/>
      <c r="WJB4" s="166"/>
      <c r="WJC4" s="166"/>
      <c r="WJD4" s="166"/>
      <c r="WJE4" s="166"/>
      <c r="WJF4" s="166"/>
      <c r="WJG4" s="166"/>
      <c r="WJH4" s="166"/>
      <c r="WJI4" s="166"/>
      <c r="WJJ4" s="166"/>
      <c r="WJK4" s="166"/>
      <c r="WJL4" s="166"/>
      <c r="WJM4" s="166"/>
      <c r="WJN4" s="166"/>
      <c r="WJO4" s="166"/>
      <c r="WJP4" s="166"/>
      <c r="WJQ4" s="166"/>
      <c r="WJR4" s="166"/>
      <c r="WJS4" s="166"/>
      <c r="WJT4" s="166"/>
      <c r="WJU4" s="166"/>
      <c r="WJV4" s="166"/>
      <c r="WJW4" s="166"/>
      <c r="WJX4" s="166"/>
      <c r="WJY4" s="166"/>
      <c r="WJZ4" s="166"/>
      <c r="WKA4" s="166"/>
      <c r="WKB4" s="166"/>
      <c r="WKC4" s="166"/>
      <c r="WKD4" s="166"/>
      <c r="WKE4" s="166"/>
      <c r="WKF4" s="166"/>
      <c r="WKG4" s="166"/>
      <c r="WKH4" s="166"/>
      <c r="WKI4" s="166"/>
      <c r="WKJ4" s="166"/>
      <c r="WKK4" s="166"/>
      <c r="WKL4" s="166"/>
      <c r="WKM4" s="166"/>
      <c r="WKN4" s="166"/>
      <c r="WKO4" s="166"/>
      <c r="WKP4" s="166"/>
      <c r="WKQ4" s="166"/>
      <c r="WKR4" s="166"/>
      <c r="WKS4" s="166"/>
      <c r="WKT4" s="166"/>
      <c r="WKU4" s="166"/>
      <c r="WKV4" s="166"/>
      <c r="WKW4" s="166"/>
      <c r="WKX4" s="166"/>
      <c r="WKY4" s="166"/>
      <c r="WKZ4" s="166"/>
      <c r="WLA4" s="166"/>
      <c r="WLB4" s="166"/>
      <c r="WLC4" s="166"/>
      <c r="WLD4" s="166"/>
      <c r="WLE4" s="166"/>
      <c r="WLF4" s="166"/>
      <c r="WLG4" s="166"/>
      <c r="WLH4" s="166"/>
      <c r="WLI4" s="166"/>
      <c r="WLJ4" s="166"/>
      <c r="WLK4" s="166"/>
      <c r="WLL4" s="166"/>
      <c r="WLM4" s="166"/>
      <c r="WLN4" s="166"/>
      <c r="WLO4" s="166"/>
      <c r="WLP4" s="166"/>
      <c r="WLQ4" s="166"/>
      <c r="WLR4" s="166"/>
      <c r="WLS4" s="166"/>
      <c r="WLT4" s="166"/>
      <c r="WLU4" s="166"/>
      <c r="WLV4" s="166"/>
      <c r="WLW4" s="166"/>
      <c r="WLX4" s="166"/>
      <c r="WLY4" s="166"/>
      <c r="WLZ4" s="166"/>
      <c r="WMA4" s="166"/>
      <c r="WMB4" s="166"/>
      <c r="WMC4" s="166"/>
      <c r="WMD4" s="166"/>
      <c r="WME4" s="166"/>
      <c r="WMF4" s="166"/>
      <c r="WMG4" s="166"/>
      <c r="WMH4" s="166"/>
      <c r="WMI4" s="166"/>
      <c r="WMJ4" s="166"/>
      <c r="WMK4" s="166"/>
      <c r="WML4" s="166"/>
      <c r="WMM4" s="166"/>
      <c r="WMN4" s="166"/>
      <c r="WMO4" s="166"/>
      <c r="WMP4" s="166"/>
      <c r="WMQ4" s="166"/>
      <c r="WMR4" s="166"/>
      <c r="WMS4" s="166"/>
      <c r="WMT4" s="166"/>
      <c r="WMU4" s="166"/>
      <c r="WMV4" s="166"/>
      <c r="WMW4" s="166"/>
      <c r="WMX4" s="166"/>
      <c r="WMY4" s="166"/>
      <c r="WMZ4" s="166"/>
      <c r="WNA4" s="166"/>
      <c r="WNB4" s="166"/>
      <c r="WNC4" s="166"/>
      <c r="WND4" s="166"/>
      <c r="WNE4" s="166"/>
      <c r="WNF4" s="166"/>
      <c r="WNG4" s="166"/>
      <c r="WNH4" s="166"/>
      <c r="WNI4" s="166"/>
      <c r="WNJ4" s="166"/>
      <c r="WNK4" s="166"/>
      <c r="WNL4" s="166"/>
      <c r="WNM4" s="166"/>
      <c r="WNN4" s="166"/>
      <c r="WNO4" s="166"/>
      <c r="WNP4" s="166"/>
      <c r="WNQ4" s="166"/>
      <c r="WNR4" s="166"/>
      <c r="WNS4" s="166"/>
      <c r="WNT4" s="166"/>
      <c r="WNU4" s="166"/>
      <c r="WNV4" s="166"/>
      <c r="WNW4" s="166"/>
      <c r="WNX4" s="166"/>
      <c r="WNY4" s="166"/>
      <c r="WNZ4" s="166"/>
      <c r="WOA4" s="166"/>
      <c r="WOB4" s="166"/>
      <c r="WOC4" s="166"/>
      <c r="WOD4" s="166"/>
      <c r="WOE4" s="166"/>
      <c r="WOF4" s="166"/>
      <c r="WOG4" s="166"/>
      <c r="WOH4" s="166"/>
      <c r="WOI4" s="166"/>
      <c r="WOJ4" s="166"/>
      <c r="WOK4" s="166"/>
      <c r="WOL4" s="166"/>
      <c r="WOM4" s="166"/>
      <c r="WON4" s="166"/>
      <c r="WOO4" s="166"/>
      <c r="WOP4" s="166"/>
      <c r="WOQ4" s="166"/>
      <c r="WOR4" s="166"/>
      <c r="WOS4" s="166"/>
      <c r="WOT4" s="166"/>
      <c r="WOU4" s="166"/>
      <c r="WOV4" s="166"/>
      <c r="WOW4" s="166"/>
      <c r="WOX4" s="166"/>
      <c r="WOY4" s="166"/>
      <c r="WOZ4" s="166"/>
      <c r="WPA4" s="166"/>
      <c r="WPB4" s="166"/>
      <c r="WPC4" s="166"/>
      <c r="WPD4" s="166"/>
      <c r="WPE4" s="166"/>
      <c r="WPF4" s="166"/>
      <c r="WPG4" s="166"/>
      <c r="WPH4" s="166"/>
      <c r="WPI4" s="166"/>
      <c r="WPJ4" s="166"/>
      <c r="WPK4" s="166"/>
      <c r="WPL4" s="166"/>
      <c r="WPM4" s="166"/>
      <c r="WPN4" s="166"/>
      <c r="WPO4" s="166"/>
      <c r="WPP4" s="166"/>
      <c r="WPQ4" s="166"/>
      <c r="WPR4" s="166"/>
      <c r="WPS4" s="166"/>
      <c r="WPT4" s="166"/>
      <c r="WPU4" s="166"/>
      <c r="WPV4" s="166"/>
      <c r="WPW4" s="166"/>
      <c r="WPX4" s="166"/>
      <c r="WPY4" s="166"/>
      <c r="WPZ4" s="166"/>
      <c r="WQA4" s="166"/>
      <c r="WQB4" s="166"/>
      <c r="WQC4" s="166"/>
      <c r="WQD4" s="166"/>
      <c r="WQE4" s="166"/>
      <c r="WQF4" s="166"/>
      <c r="WQG4" s="166"/>
      <c r="WQH4" s="166"/>
      <c r="WQI4" s="166"/>
      <c r="WQJ4" s="166"/>
      <c r="WQK4" s="166"/>
      <c r="WQL4" s="166"/>
      <c r="WQM4" s="166"/>
      <c r="WQN4" s="166"/>
      <c r="WQO4" s="166"/>
      <c r="WQP4" s="166"/>
      <c r="WQQ4" s="166"/>
      <c r="WQR4" s="166"/>
      <c r="WQS4" s="166"/>
      <c r="WQT4" s="166"/>
      <c r="WQU4" s="166"/>
      <c r="WQV4" s="166"/>
      <c r="WQW4" s="166"/>
      <c r="WQX4" s="166"/>
      <c r="WQY4" s="166"/>
      <c r="WQZ4" s="166"/>
      <c r="WRA4" s="166"/>
      <c r="WRB4" s="166"/>
      <c r="WRC4" s="166"/>
      <c r="WRD4" s="166"/>
      <c r="WRE4" s="166"/>
      <c r="WRF4" s="166"/>
      <c r="WRG4" s="166"/>
      <c r="WRH4" s="166"/>
      <c r="WRI4" s="166"/>
      <c r="WRJ4" s="166"/>
      <c r="WRK4" s="166"/>
      <c r="WRL4" s="166"/>
      <c r="WRM4" s="166"/>
      <c r="WRN4" s="166"/>
      <c r="WRO4" s="166"/>
      <c r="WRP4" s="166"/>
      <c r="WRQ4" s="166"/>
      <c r="WRR4" s="166"/>
      <c r="WRS4" s="166"/>
      <c r="WRT4" s="166"/>
      <c r="WRU4" s="166"/>
      <c r="WRV4" s="166"/>
      <c r="WRW4" s="166"/>
      <c r="WRX4" s="166"/>
      <c r="WRY4" s="166"/>
      <c r="WRZ4" s="166"/>
      <c r="WSA4" s="166"/>
      <c r="WSB4" s="166"/>
      <c r="WSC4" s="166"/>
      <c r="WSD4" s="166"/>
      <c r="WSE4" s="166"/>
      <c r="WSF4" s="166"/>
      <c r="WSG4" s="166"/>
      <c r="WSH4" s="166"/>
      <c r="WSI4" s="166"/>
      <c r="WSJ4" s="166"/>
      <c r="WSK4" s="166"/>
      <c r="WSL4" s="166"/>
      <c r="WSM4" s="166"/>
      <c r="WSN4" s="166"/>
      <c r="WSO4" s="166"/>
      <c r="WSP4" s="166"/>
      <c r="WSQ4" s="166"/>
      <c r="WSR4" s="166"/>
      <c r="WSS4" s="166"/>
      <c r="WST4" s="166"/>
      <c r="WSU4" s="166"/>
      <c r="WSV4" s="166"/>
      <c r="WSW4" s="166"/>
      <c r="WSX4" s="166"/>
      <c r="WSY4" s="166"/>
      <c r="WSZ4" s="166"/>
      <c r="WTA4" s="166"/>
      <c r="WTB4" s="166"/>
      <c r="WTC4" s="166"/>
      <c r="WTD4" s="166"/>
      <c r="WTE4" s="166"/>
      <c r="WTF4" s="166"/>
      <c r="WTG4" s="166"/>
      <c r="WTH4" s="166"/>
      <c r="WTI4" s="166"/>
      <c r="WTJ4" s="166"/>
      <c r="WTK4" s="166"/>
      <c r="WTL4" s="166"/>
      <c r="WTM4" s="166"/>
      <c r="WTN4" s="166"/>
      <c r="WTO4" s="166"/>
      <c r="WTP4" s="166"/>
      <c r="WTQ4" s="166"/>
      <c r="WTR4" s="166"/>
      <c r="WTS4" s="166"/>
      <c r="WTT4" s="166"/>
      <c r="WTU4" s="166"/>
      <c r="WTV4" s="166"/>
      <c r="WTW4" s="166"/>
      <c r="WTX4" s="166"/>
      <c r="WTY4" s="166"/>
      <c r="WTZ4" s="166"/>
      <c r="WUA4" s="166"/>
      <c r="WUB4" s="166"/>
      <c r="WUC4" s="166"/>
      <c r="WUD4" s="166"/>
      <c r="WUE4" s="166"/>
      <c r="WUF4" s="166"/>
      <c r="WUG4" s="166"/>
      <c r="WUH4" s="166"/>
      <c r="WUI4" s="166"/>
      <c r="WUJ4" s="166"/>
      <c r="WUK4" s="166"/>
      <c r="WUL4" s="166"/>
      <c r="WUM4" s="166"/>
      <c r="WUN4" s="166"/>
      <c r="WUO4" s="166"/>
      <c r="WUP4" s="166"/>
      <c r="WUQ4" s="166"/>
      <c r="WUR4" s="166"/>
      <c r="WUS4" s="166"/>
      <c r="WUT4" s="166"/>
      <c r="WUU4" s="166"/>
      <c r="WUV4" s="166"/>
      <c r="WUW4" s="166"/>
      <c r="WUX4" s="166"/>
      <c r="WUY4" s="166"/>
      <c r="WUZ4" s="166"/>
      <c r="WVA4" s="166"/>
      <c r="WVB4" s="166"/>
      <c r="WVC4" s="166"/>
      <c r="WVD4" s="166"/>
      <c r="WVE4" s="166"/>
      <c r="WVF4" s="166"/>
      <c r="WVG4" s="166"/>
      <c r="WVH4" s="166"/>
      <c r="WVI4" s="166"/>
      <c r="WVJ4" s="166"/>
      <c r="WVK4" s="166"/>
      <c r="WVL4" s="166"/>
      <c r="WVM4" s="166"/>
      <c r="WVN4" s="166"/>
      <c r="WVO4" s="166"/>
      <c r="WVP4" s="166"/>
      <c r="WVQ4" s="166"/>
      <c r="WVR4" s="166"/>
      <c r="WVS4" s="166"/>
      <c r="WVT4" s="166"/>
      <c r="WVU4" s="166"/>
      <c r="WVV4" s="166"/>
      <c r="WVW4" s="166"/>
      <c r="WVX4" s="166"/>
      <c r="WVY4" s="166"/>
      <c r="WVZ4" s="166"/>
      <c r="WWA4" s="166"/>
      <c r="WWB4" s="166"/>
      <c r="WWC4" s="166"/>
      <c r="WWD4" s="166"/>
      <c r="WWE4" s="166"/>
      <c r="WWF4" s="166"/>
      <c r="WWG4" s="166"/>
      <c r="WWH4" s="166"/>
      <c r="WWI4" s="166"/>
      <c r="WWJ4" s="166"/>
      <c r="WWK4" s="166"/>
      <c r="WWL4" s="166"/>
      <c r="WWM4" s="166"/>
      <c r="WWN4" s="166"/>
      <c r="WWO4" s="166"/>
      <c r="WWP4" s="166"/>
      <c r="WWQ4" s="166"/>
      <c r="WWR4" s="166"/>
      <c r="WWS4" s="166"/>
      <c r="WWT4" s="166"/>
      <c r="WWU4" s="166"/>
      <c r="WWV4" s="166"/>
      <c r="WWW4" s="166"/>
      <c r="WWX4" s="166"/>
      <c r="WWY4" s="166"/>
      <c r="WWZ4" s="166"/>
      <c r="WXA4" s="166"/>
      <c r="WXB4" s="166"/>
      <c r="WXC4" s="166"/>
      <c r="WXD4" s="166"/>
      <c r="WXE4" s="166"/>
      <c r="WXF4" s="166"/>
      <c r="WXG4" s="166"/>
      <c r="WXH4" s="166"/>
      <c r="WXI4" s="166"/>
      <c r="WXJ4" s="166"/>
      <c r="WXK4" s="166"/>
      <c r="WXL4" s="166"/>
      <c r="WXM4" s="166"/>
      <c r="WXN4" s="166"/>
      <c r="WXO4" s="166"/>
      <c r="WXP4" s="166"/>
      <c r="WXQ4" s="166"/>
      <c r="WXR4" s="166"/>
      <c r="WXS4" s="166"/>
      <c r="WXT4" s="166"/>
      <c r="WXU4" s="166"/>
      <c r="WXV4" s="166"/>
      <c r="WXW4" s="166"/>
      <c r="WXX4" s="166"/>
      <c r="WXY4" s="166"/>
      <c r="WXZ4" s="166"/>
      <c r="WYA4" s="166"/>
      <c r="WYB4" s="166"/>
      <c r="WYC4" s="166"/>
      <c r="WYD4" s="166"/>
      <c r="WYE4" s="166"/>
      <c r="WYF4" s="166"/>
      <c r="WYG4" s="166"/>
      <c r="WYH4" s="166"/>
      <c r="WYI4" s="166"/>
      <c r="WYJ4" s="166"/>
      <c r="WYK4" s="166"/>
      <c r="WYL4" s="166"/>
      <c r="WYM4" s="166"/>
      <c r="WYN4" s="166"/>
      <c r="WYO4" s="166"/>
      <c r="WYP4" s="166"/>
      <c r="WYQ4" s="166"/>
      <c r="WYR4" s="166"/>
      <c r="WYS4" s="166"/>
      <c r="WYT4" s="166"/>
      <c r="WYU4" s="166"/>
      <c r="WYV4" s="166"/>
      <c r="WYW4" s="166"/>
      <c r="WYX4" s="166"/>
      <c r="WYY4" s="166"/>
      <c r="WYZ4" s="166"/>
      <c r="WZA4" s="166"/>
      <c r="WZB4" s="166"/>
      <c r="WZC4" s="166"/>
      <c r="WZD4" s="166"/>
      <c r="WZE4" s="166"/>
      <c r="WZF4" s="166"/>
      <c r="WZG4" s="166"/>
      <c r="WZH4" s="166"/>
      <c r="WZI4" s="166"/>
      <c r="WZJ4" s="166"/>
      <c r="WZK4" s="166"/>
      <c r="WZL4" s="166"/>
      <c r="WZM4" s="166"/>
      <c r="WZN4" s="166"/>
      <c r="WZO4" s="166"/>
      <c r="WZP4" s="166"/>
      <c r="WZQ4" s="166"/>
      <c r="WZR4" s="166"/>
      <c r="WZS4" s="166"/>
      <c r="WZT4" s="166"/>
      <c r="WZU4" s="166"/>
      <c r="WZV4" s="166"/>
      <c r="WZW4" s="166"/>
      <c r="WZX4" s="166"/>
      <c r="WZY4" s="166"/>
      <c r="WZZ4" s="166"/>
      <c r="XAA4" s="166"/>
      <c r="XAB4" s="166"/>
      <c r="XAC4" s="166"/>
      <c r="XAD4" s="166"/>
      <c r="XAE4" s="166"/>
      <c r="XAF4" s="166"/>
      <c r="XAG4" s="166"/>
      <c r="XAH4" s="166"/>
      <c r="XAI4" s="166"/>
      <c r="XAJ4" s="166"/>
      <c r="XAK4" s="166"/>
      <c r="XAL4" s="166"/>
      <c r="XAM4" s="166"/>
      <c r="XAN4" s="166"/>
      <c r="XAO4" s="166"/>
      <c r="XAP4" s="166"/>
      <c r="XAQ4" s="166"/>
      <c r="XAR4" s="166"/>
      <c r="XAS4" s="166"/>
      <c r="XAT4" s="166"/>
      <c r="XAU4" s="166"/>
      <c r="XAV4" s="166"/>
      <c r="XAW4" s="166"/>
      <c r="XAX4" s="166"/>
      <c r="XAY4" s="166"/>
      <c r="XAZ4" s="166"/>
      <c r="XBA4" s="166"/>
      <c r="XBB4" s="166"/>
      <c r="XBC4" s="166"/>
      <c r="XBD4" s="166"/>
      <c r="XBE4" s="166"/>
      <c r="XBF4" s="166"/>
      <c r="XBG4" s="166"/>
      <c r="XBH4" s="166"/>
      <c r="XBI4" s="166"/>
      <c r="XBJ4" s="166"/>
      <c r="XBK4" s="166"/>
      <c r="XBL4" s="166"/>
      <c r="XBM4" s="166"/>
      <c r="XBN4" s="166"/>
      <c r="XBO4" s="166"/>
      <c r="XBP4" s="166"/>
      <c r="XBQ4" s="166"/>
      <c r="XBR4" s="166"/>
      <c r="XBS4" s="166"/>
      <c r="XBT4" s="166"/>
      <c r="XBU4" s="166"/>
      <c r="XBV4" s="166"/>
      <c r="XBW4" s="166"/>
      <c r="XBX4" s="166"/>
      <c r="XBY4" s="166"/>
      <c r="XBZ4" s="166"/>
      <c r="XCA4" s="166"/>
      <c r="XCB4" s="166"/>
      <c r="XCC4" s="166"/>
      <c r="XCD4" s="166"/>
      <c r="XCE4" s="166"/>
      <c r="XCF4" s="166"/>
      <c r="XCG4" s="166"/>
      <c r="XCH4" s="166"/>
      <c r="XCI4" s="166"/>
      <c r="XCJ4" s="166"/>
      <c r="XCK4" s="166"/>
      <c r="XCL4" s="166"/>
      <c r="XCM4" s="166"/>
      <c r="XCN4" s="166"/>
      <c r="XCO4" s="166"/>
      <c r="XCP4" s="166"/>
      <c r="XCQ4" s="166"/>
      <c r="XCR4" s="166"/>
      <c r="XCS4" s="166"/>
      <c r="XCT4" s="166"/>
      <c r="XCU4" s="166"/>
      <c r="XCV4" s="166"/>
      <c r="XCW4" s="166"/>
      <c r="XCX4" s="166"/>
      <c r="XCY4" s="166"/>
      <c r="XCZ4" s="166"/>
      <c r="XDA4" s="166"/>
      <c r="XDB4" s="166"/>
      <c r="XDC4" s="166"/>
      <c r="XDD4" s="166"/>
      <c r="XDE4" s="166"/>
      <c r="XDF4" s="166"/>
      <c r="XDG4" s="166"/>
      <c r="XDH4" s="166"/>
      <c r="XDI4" s="166"/>
      <c r="XDJ4" s="166"/>
      <c r="XDK4" s="166"/>
      <c r="XDL4" s="166"/>
      <c r="XDM4" s="166"/>
      <c r="XDN4" s="166"/>
      <c r="XDO4" s="166"/>
      <c r="XDP4" s="166"/>
      <c r="XDQ4" s="166"/>
      <c r="XDR4" s="166"/>
      <c r="XDS4" s="166"/>
      <c r="XDT4" s="166"/>
      <c r="XDU4" s="166"/>
      <c r="XDV4" s="166"/>
      <c r="XDW4" s="166"/>
      <c r="XDX4" s="166"/>
      <c r="XDY4" s="166"/>
      <c r="XDZ4" s="166"/>
      <c r="XEA4" s="166"/>
      <c r="XEB4" s="166"/>
      <c r="XEC4" s="166"/>
      <c r="XED4" s="166"/>
      <c r="XEE4" s="166"/>
      <c r="XEF4" s="166"/>
      <c r="XEG4" s="166"/>
      <c r="XEH4" s="166"/>
      <c r="XEI4" s="166"/>
      <c r="XEJ4" s="166"/>
      <c r="XEK4" s="166"/>
      <c r="XEL4" s="166"/>
      <c r="XEM4" s="166"/>
      <c r="XEN4" s="166"/>
      <c r="XEO4" s="166"/>
      <c r="XEP4" s="166"/>
      <c r="XEQ4" s="166"/>
      <c r="XER4" s="166"/>
      <c r="XES4" s="166"/>
      <c r="XET4" s="166"/>
      <c r="XEU4" s="166"/>
      <c r="XEV4" s="166"/>
      <c r="XEW4" s="166"/>
      <c r="XEX4" s="166"/>
      <c r="XEY4" s="166"/>
      <c r="XEZ4" s="166"/>
      <c r="XFA4" s="166"/>
      <c r="XFB4" s="166"/>
      <c r="XFC4" s="166"/>
    </row>
    <row r="5" spans="1:16383">
      <c r="A5" s="127" t="s">
        <v>32</v>
      </c>
      <c r="B5" s="127" t="s">
        <v>33</v>
      </c>
      <c r="C5" s="173" t="str">
        <f>' Capacity by Location'!D5</f>
        <v>Meghmani Finechem Limited</v>
      </c>
      <c r="D5" s="147">
        <f>' Capacity by Location'!E5</f>
        <v>0</v>
      </c>
      <c r="E5" s="147">
        <f>' Capacity by Location'!F5</f>
        <v>0</v>
      </c>
      <c r="F5" s="147">
        <f>' Capacity by Location'!G5</f>
        <v>0</v>
      </c>
      <c r="G5" s="147">
        <f>' Capacity by Location'!H5</f>
        <v>0</v>
      </c>
      <c r="H5" s="147">
        <f>' Capacity by Location'!I5</f>
        <v>0</v>
      </c>
      <c r="I5" s="147">
        <f>' Capacity by Location'!J5</f>
        <v>0</v>
      </c>
      <c r="J5" s="147">
        <f>' Capacity by Location'!K5</f>
        <v>0</v>
      </c>
      <c r="K5" s="147">
        <f>' Capacity by Location'!L5</f>
        <v>0</v>
      </c>
      <c r="L5" s="147">
        <f>' Capacity by Location'!M5</f>
        <v>0</v>
      </c>
      <c r="M5" s="147">
        <f>' Capacity by Location'!N5</f>
        <v>25</v>
      </c>
      <c r="N5" s="147">
        <f>' Capacity by Location'!O5</f>
        <v>25</v>
      </c>
      <c r="O5" s="147">
        <f>' Capacity by Location'!P5</f>
        <v>25</v>
      </c>
      <c r="P5" s="147">
        <f>' Capacity by Location'!Q5</f>
        <v>25</v>
      </c>
      <c r="Q5" s="147">
        <f>' Capacity by Location'!R5</f>
        <v>25</v>
      </c>
      <c r="R5" s="147">
        <f>' Capacity by Location'!S5</f>
        <v>25</v>
      </c>
      <c r="S5" s="147">
        <f>' Capacity by Location'!T5</f>
        <v>25</v>
      </c>
    </row>
    <row r="6" spans="1:16383">
      <c r="A6" s="127" t="s">
        <v>32</v>
      </c>
      <c r="B6" s="127" t="s">
        <v>33</v>
      </c>
      <c r="C6" s="173" t="s">
        <v>430</v>
      </c>
      <c r="D6" s="147">
        <v>0</v>
      </c>
      <c r="E6" s="147">
        <v>0</v>
      </c>
      <c r="F6" s="147">
        <v>0</v>
      </c>
      <c r="G6" s="147">
        <v>30</v>
      </c>
      <c r="H6" s="147">
        <v>30</v>
      </c>
      <c r="I6" s="147">
        <v>30</v>
      </c>
      <c r="J6" s="147">
        <v>30</v>
      </c>
      <c r="K6" s="147">
        <v>30</v>
      </c>
      <c r="L6" s="147">
        <v>30</v>
      </c>
      <c r="M6" s="147">
        <v>30</v>
      </c>
      <c r="N6" s="147">
        <v>30</v>
      </c>
      <c r="O6" s="147">
        <v>30</v>
      </c>
      <c r="P6" s="147">
        <v>30</v>
      </c>
      <c r="Q6" s="147">
        <v>30</v>
      </c>
      <c r="R6" s="147">
        <v>30</v>
      </c>
      <c r="S6" s="147">
        <v>30</v>
      </c>
    </row>
    <row r="7" spans="1:16383">
      <c r="A7" s="393" t="s">
        <v>32</v>
      </c>
      <c r="B7" s="393" t="s">
        <v>33</v>
      </c>
      <c r="C7" s="394" t="str">
        <f>' Capacity by Location'!D7</f>
        <v>Total</v>
      </c>
      <c r="D7" s="395">
        <f t="shared" ref="D7:S7" si="0">SUM(D2:D5)</f>
        <v>74</v>
      </c>
      <c r="E7" s="395">
        <f t="shared" si="0"/>
        <v>84</v>
      </c>
      <c r="F7" s="395">
        <f t="shared" si="0"/>
        <v>84</v>
      </c>
      <c r="G7" s="395">
        <f t="shared" si="0"/>
        <v>106</v>
      </c>
      <c r="H7" s="395">
        <f t="shared" si="0"/>
        <v>106</v>
      </c>
      <c r="I7" s="395">
        <f t="shared" si="0"/>
        <v>146</v>
      </c>
      <c r="J7" s="395">
        <f t="shared" si="0"/>
        <v>146</v>
      </c>
      <c r="K7" s="395">
        <f t="shared" si="0"/>
        <v>146</v>
      </c>
      <c r="L7" s="395">
        <f t="shared" si="0"/>
        <v>146</v>
      </c>
      <c r="M7" s="395">
        <f t="shared" si="0"/>
        <v>181</v>
      </c>
      <c r="N7" s="395">
        <f t="shared" si="0"/>
        <v>205</v>
      </c>
      <c r="O7" s="395">
        <f t="shared" si="0"/>
        <v>205</v>
      </c>
      <c r="P7" s="395">
        <f t="shared" si="0"/>
        <v>205</v>
      </c>
      <c r="Q7" s="395">
        <f t="shared" si="0"/>
        <v>205</v>
      </c>
      <c r="R7" s="395">
        <f t="shared" si="0"/>
        <v>205</v>
      </c>
      <c r="S7" s="395">
        <f t="shared" si="0"/>
        <v>205</v>
      </c>
    </row>
    <row r="8" spans="1:16383">
      <c r="A8" s="127" t="s">
        <v>32</v>
      </c>
      <c r="B8" s="127" t="s">
        <v>35</v>
      </c>
      <c r="C8" s="176" t="s">
        <v>226</v>
      </c>
      <c r="D8" s="147">
        <f>' Capacity by Location'!E8+' Capacity by Location'!E9</f>
        <v>170</v>
      </c>
      <c r="E8" s="147">
        <f>' Capacity by Location'!F8+' Capacity by Location'!F9</f>
        <v>170</v>
      </c>
      <c r="F8" s="147">
        <f>' Capacity by Location'!G8+' Capacity by Location'!G9</f>
        <v>190</v>
      </c>
      <c r="G8" s="147">
        <f>' Capacity by Location'!H8+' Capacity by Location'!H9</f>
        <v>190</v>
      </c>
      <c r="H8" s="147">
        <f>' Capacity by Location'!I8+' Capacity by Location'!I9</f>
        <v>220</v>
      </c>
      <c r="I8" s="147">
        <f>' Capacity by Location'!J8+' Capacity by Location'!J9</f>
        <v>220</v>
      </c>
      <c r="J8" s="147">
        <f>' Capacity by Location'!K8+' Capacity by Location'!K9</f>
        <v>220</v>
      </c>
      <c r="K8" s="147">
        <f>' Capacity by Location'!L8+' Capacity by Location'!L9</f>
        <v>220</v>
      </c>
      <c r="L8" s="147">
        <f>' Capacity by Location'!M8+' Capacity by Location'!M9</f>
        <v>220</v>
      </c>
      <c r="M8" s="147">
        <f>' Capacity by Location'!N8+' Capacity by Location'!N9</f>
        <v>220</v>
      </c>
      <c r="N8" s="147">
        <f>' Capacity by Location'!O8+' Capacity by Location'!O9</f>
        <v>220</v>
      </c>
      <c r="O8" s="147">
        <f>' Capacity by Location'!P8+' Capacity by Location'!P9</f>
        <v>220</v>
      </c>
      <c r="P8" s="147">
        <f>' Capacity by Location'!Q8+' Capacity by Location'!Q9</f>
        <v>220</v>
      </c>
      <c r="Q8" s="147">
        <f>' Capacity by Location'!R8+' Capacity by Location'!R9</f>
        <v>220</v>
      </c>
      <c r="R8" s="147">
        <f>' Capacity by Location'!S8+' Capacity by Location'!S9</f>
        <v>220</v>
      </c>
      <c r="S8" s="147">
        <f>' Capacity by Location'!T8+' Capacity by Location'!T9</f>
        <v>220</v>
      </c>
      <c r="T8" s="147">
        <f>' Capacity by Location'!U8+' Capacity by Location'!U9</f>
        <v>0</v>
      </c>
    </row>
    <row r="9" spans="1:16383">
      <c r="A9" s="127" t="s">
        <v>32</v>
      </c>
      <c r="B9" s="128" t="s">
        <v>35</v>
      </c>
      <c r="C9" s="176" t="s">
        <v>383</v>
      </c>
      <c r="D9" s="147">
        <f>' Capacity by Location'!E10</f>
        <v>247</v>
      </c>
      <c r="E9" s="147">
        <f>' Capacity by Location'!F10</f>
        <v>247</v>
      </c>
      <c r="F9" s="147">
        <f>' Capacity by Location'!G10</f>
        <v>247</v>
      </c>
      <c r="G9" s="147">
        <f>' Capacity by Location'!H10</f>
        <v>247</v>
      </c>
      <c r="H9" s="147">
        <f>' Capacity by Location'!I10</f>
        <v>247</v>
      </c>
      <c r="I9" s="147">
        <f>' Capacity by Location'!J10</f>
        <v>247</v>
      </c>
      <c r="J9" s="147">
        <f>' Capacity by Location'!K10</f>
        <v>247</v>
      </c>
      <c r="K9" s="147">
        <f>' Capacity by Location'!L10</f>
        <v>247</v>
      </c>
      <c r="L9" s="147">
        <f>' Capacity by Location'!M10</f>
        <v>247</v>
      </c>
      <c r="M9" s="147">
        <f>' Capacity by Location'!N10</f>
        <v>247</v>
      </c>
      <c r="N9" s="147">
        <f>' Capacity by Location'!O10</f>
        <v>247</v>
      </c>
      <c r="O9" s="147">
        <f>' Capacity by Location'!P10</f>
        <v>247</v>
      </c>
      <c r="P9" s="147">
        <f>' Capacity by Location'!Q10</f>
        <v>247</v>
      </c>
      <c r="Q9" s="147">
        <f>' Capacity by Location'!R10</f>
        <v>247</v>
      </c>
      <c r="R9" s="147">
        <f>' Capacity by Location'!S10</f>
        <v>247</v>
      </c>
      <c r="S9" s="147">
        <f>' Capacity by Location'!T10</f>
        <v>247</v>
      </c>
    </row>
    <row r="10" spans="1:16383">
      <c r="A10" s="127" t="s">
        <v>32</v>
      </c>
      <c r="B10" s="128" t="s">
        <v>35</v>
      </c>
      <c r="C10" s="267" t="s">
        <v>385</v>
      </c>
      <c r="D10" s="147">
        <f>' Capacity by Location'!E11</f>
        <v>120</v>
      </c>
      <c r="E10" s="147">
        <f>' Capacity by Location'!F11</f>
        <v>120</v>
      </c>
      <c r="F10" s="147">
        <f>' Capacity by Location'!G11</f>
        <v>120</v>
      </c>
      <c r="G10" s="147">
        <f>' Capacity by Location'!H11</f>
        <v>130</v>
      </c>
      <c r="H10" s="147">
        <f>' Capacity by Location'!I11</f>
        <v>130</v>
      </c>
      <c r="I10" s="147">
        <f>' Capacity by Location'!J11</f>
        <v>130</v>
      </c>
      <c r="J10" s="147">
        <f>' Capacity by Location'!K11</f>
        <v>130</v>
      </c>
      <c r="K10" s="147">
        <f>' Capacity by Location'!L11</f>
        <v>130</v>
      </c>
      <c r="L10" s="147">
        <f>' Capacity by Location'!M11</f>
        <v>130</v>
      </c>
      <c r="M10" s="147">
        <f>' Capacity by Location'!N11</f>
        <v>130</v>
      </c>
      <c r="N10" s="147">
        <f>' Capacity by Location'!O11</f>
        <v>130</v>
      </c>
      <c r="O10" s="147">
        <f>' Capacity by Location'!P11</f>
        <v>130</v>
      </c>
      <c r="P10" s="147">
        <f>' Capacity by Location'!Q11</f>
        <v>130</v>
      </c>
      <c r="Q10" s="147">
        <f>' Capacity by Location'!R11</f>
        <v>130</v>
      </c>
      <c r="R10" s="147">
        <f>' Capacity by Location'!S11</f>
        <v>130</v>
      </c>
      <c r="S10" s="147">
        <f>' Capacity by Location'!T11</f>
        <v>130</v>
      </c>
    </row>
    <row r="11" spans="1:16383">
      <c r="A11" s="127" t="s">
        <v>32</v>
      </c>
      <c r="B11" s="128" t="s">
        <v>35</v>
      </c>
      <c r="C11" s="128" t="s">
        <v>262</v>
      </c>
      <c r="D11" s="147">
        <f>' Capacity by Location'!E12</f>
        <v>80</v>
      </c>
      <c r="E11" s="147">
        <f>' Capacity by Location'!F12</f>
        <v>80</v>
      </c>
      <c r="F11" s="147">
        <f>' Capacity by Location'!G12</f>
        <v>200</v>
      </c>
      <c r="G11" s="147">
        <f>' Capacity by Location'!H12</f>
        <v>200</v>
      </c>
      <c r="H11" s="147">
        <f>' Capacity by Location'!I12</f>
        <v>200</v>
      </c>
      <c r="I11" s="147">
        <f>' Capacity by Location'!J12</f>
        <v>200</v>
      </c>
      <c r="J11" s="147">
        <f>' Capacity by Location'!K12</f>
        <v>200</v>
      </c>
      <c r="K11" s="147">
        <f>' Capacity by Location'!L12</f>
        <v>200</v>
      </c>
      <c r="L11" s="147">
        <f>' Capacity by Location'!M12</f>
        <v>200</v>
      </c>
      <c r="M11" s="147">
        <f>' Capacity by Location'!N12</f>
        <v>200</v>
      </c>
      <c r="N11" s="147">
        <f>' Capacity by Location'!O12</f>
        <v>200</v>
      </c>
      <c r="O11" s="147">
        <f>' Capacity by Location'!P12</f>
        <v>200</v>
      </c>
      <c r="P11" s="147">
        <f>' Capacity by Location'!Q12</f>
        <v>200</v>
      </c>
      <c r="Q11" s="147">
        <f>' Capacity by Location'!R12</f>
        <v>200</v>
      </c>
      <c r="R11" s="147">
        <f>' Capacity by Location'!S12</f>
        <v>200</v>
      </c>
      <c r="S11" s="147">
        <f>' Capacity by Location'!T12</f>
        <v>200</v>
      </c>
    </row>
    <row r="12" spans="1:16383">
      <c r="A12" s="127" t="s">
        <v>32</v>
      </c>
      <c r="B12" s="128" t="s">
        <v>35</v>
      </c>
      <c r="C12" s="176" t="s">
        <v>375</v>
      </c>
      <c r="D12" s="147">
        <f>' Capacity by Location'!E13</f>
        <v>75</v>
      </c>
      <c r="E12" s="147">
        <f>' Capacity by Location'!F13</f>
        <v>75</v>
      </c>
      <c r="F12" s="147">
        <f>' Capacity by Location'!G13</f>
        <v>95</v>
      </c>
      <c r="G12" s="147">
        <f>' Capacity by Location'!H13</f>
        <v>95</v>
      </c>
      <c r="H12" s="147">
        <f>' Capacity by Location'!I13</f>
        <v>95</v>
      </c>
      <c r="I12" s="147">
        <f>' Capacity by Location'!J13</f>
        <v>95</v>
      </c>
      <c r="J12" s="147">
        <f>' Capacity by Location'!K13</f>
        <v>95</v>
      </c>
      <c r="K12" s="147">
        <f>' Capacity by Location'!L13</f>
        <v>95</v>
      </c>
      <c r="L12" s="147">
        <f>' Capacity by Location'!M13</f>
        <v>95</v>
      </c>
      <c r="M12" s="147">
        <f>' Capacity by Location'!N13</f>
        <v>95</v>
      </c>
      <c r="N12" s="147">
        <f>' Capacity by Location'!O13</f>
        <v>95</v>
      </c>
      <c r="O12" s="147">
        <f>' Capacity by Location'!P13</f>
        <v>95</v>
      </c>
      <c r="P12" s="147">
        <f>' Capacity by Location'!Q13</f>
        <v>95</v>
      </c>
      <c r="Q12" s="147">
        <f>' Capacity by Location'!R13</f>
        <v>95</v>
      </c>
      <c r="R12" s="147">
        <f>' Capacity by Location'!S13</f>
        <v>95</v>
      </c>
      <c r="S12" s="147">
        <f>' Capacity by Location'!T13</f>
        <v>95</v>
      </c>
    </row>
    <row r="13" spans="1:16383">
      <c r="A13" s="127" t="s">
        <v>32</v>
      </c>
      <c r="B13" s="128" t="s">
        <v>35</v>
      </c>
      <c r="C13" s="95" t="s">
        <v>278</v>
      </c>
      <c r="D13" s="147">
        <f>' Capacity by Location'!E14</f>
        <v>60</v>
      </c>
      <c r="E13" s="147">
        <f>' Capacity by Location'!F14</f>
        <v>60</v>
      </c>
      <c r="F13" s="147">
        <f>' Capacity by Location'!G14</f>
        <v>60</v>
      </c>
      <c r="G13" s="147">
        <f>' Capacity by Location'!H14</f>
        <v>60</v>
      </c>
      <c r="H13" s="147">
        <f>' Capacity by Location'!I14</f>
        <v>80</v>
      </c>
      <c r="I13" s="147">
        <f>' Capacity by Location'!J14</f>
        <v>80</v>
      </c>
      <c r="J13" s="147">
        <f>' Capacity by Location'!K14</f>
        <v>80</v>
      </c>
      <c r="K13" s="147">
        <f>' Capacity by Location'!L14</f>
        <v>80</v>
      </c>
      <c r="L13" s="147">
        <f>' Capacity by Location'!M14</f>
        <v>80</v>
      </c>
      <c r="M13" s="147">
        <f>' Capacity by Location'!N14</f>
        <v>80</v>
      </c>
      <c r="N13" s="147">
        <f>' Capacity by Location'!O14</f>
        <v>80</v>
      </c>
      <c r="O13" s="147">
        <f>' Capacity by Location'!P14</f>
        <v>80</v>
      </c>
      <c r="P13" s="147">
        <f>' Capacity by Location'!Q14</f>
        <v>80</v>
      </c>
      <c r="Q13" s="147">
        <f>' Capacity by Location'!R14</f>
        <v>80</v>
      </c>
      <c r="R13" s="147">
        <f>' Capacity by Location'!S14</f>
        <v>80</v>
      </c>
      <c r="S13" s="147">
        <f>' Capacity by Location'!T14</f>
        <v>80</v>
      </c>
    </row>
    <row r="14" spans="1:16383">
      <c r="A14" s="127" t="s">
        <v>32</v>
      </c>
      <c r="B14" s="128" t="s">
        <v>35</v>
      </c>
      <c r="C14" s="96" t="s">
        <v>386</v>
      </c>
      <c r="D14" s="147">
        <f>' Capacity by Location'!E15</f>
        <v>117</v>
      </c>
      <c r="E14" s="147">
        <f>' Capacity by Location'!F15</f>
        <v>117</v>
      </c>
      <c r="F14" s="147">
        <f>' Capacity by Location'!G15</f>
        <v>117</v>
      </c>
      <c r="G14" s="147">
        <f>' Capacity by Location'!H15</f>
        <v>117</v>
      </c>
      <c r="H14" s="147">
        <f>' Capacity by Location'!I15</f>
        <v>117</v>
      </c>
      <c r="I14" s="147">
        <f>' Capacity by Location'!J15</f>
        <v>117</v>
      </c>
      <c r="J14" s="147">
        <f>' Capacity by Location'!K15</f>
        <v>117</v>
      </c>
      <c r="K14" s="147">
        <f>' Capacity by Location'!L15</f>
        <v>117</v>
      </c>
      <c r="L14" s="147">
        <f>' Capacity by Location'!M15</f>
        <v>117</v>
      </c>
      <c r="M14" s="147">
        <f>' Capacity by Location'!N15</f>
        <v>117</v>
      </c>
      <c r="N14" s="147">
        <f>' Capacity by Location'!O15</f>
        <v>117</v>
      </c>
      <c r="O14" s="147">
        <f>' Capacity by Location'!P15</f>
        <v>117</v>
      </c>
      <c r="P14" s="147">
        <f>' Capacity by Location'!Q15</f>
        <v>117</v>
      </c>
      <c r="Q14" s="147">
        <f>' Capacity by Location'!R15</f>
        <v>117</v>
      </c>
      <c r="R14" s="147">
        <f>' Capacity by Location'!S15</f>
        <v>117</v>
      </c>
      <c r="S14" s="147">
        <f>' Capacity by Location'!T15</f>
        <v>117</v>
      </c>
    </row>
    <row r="15" spans="1:16383">
      <c r="A15" s="127" t="s">
        <v>32</v>
      </c>
      <c r="B15" s="128" t="s">
        <v>35</v>
      </c>
      <c r="C15" s="95" t="s">
        <v>384</v>
      </c>
      <c r="D15" s="147">
        <f>' Capacity by Location'!E16</f>
        <v>75</v>
      </c>
      <c r="E15" s="147">
        <f>' Capacity by Location'!F16</f>
        <v>75</v>
      </c>
      <c r="F15" s="147">
        <f>' Capacity by Location'!G16</f>
        <v>75</v>
      </c>
      <c r="G15" s="147">
        <f>' Capacity by Location'!H16</f>
        <v>75</v>
      </c>
      <c r="H15" s="147">
        <f>' Capacity by Location'!I16</f>
        <v>75</v>
      </c>
      <c r="I15" s="147">
        <f>' Capacity by Location'!J16</f>
        <v>75</v>
      </c>
      <c r="J15" s="147">
        <f>' Capacity by Location'!K16</f>
        <v>75</v>
      </c>
      <c r="K15" s="147">
        <f>' Capacity by Location'!L16</f>
        <v>75</v>
      </c>
      <c r="L15" s="147">
        <f>' Capacity by Location'!M16</f>
        <v>75</v>
      </c>
      <c r="M15" s="147">
        <f>' Capacity by Location'!N16</f>
        <v>75</v>
      </c>
      <c r="N15" s="147">
        <f>' Capacity by Location'!O16</f>
        <v>75</v>
      </c>
      <c r="O15" s="147">
        <f>' Capacity by Location'!P16</f>
        <v>75</v>
      </c>
      <c r="P15" s="147">
        <f>' Capacity by Location'!Q16</f>
        <v>75</v>
      </c>
      <c r="Q15" s="147">
        <f>' Capacity by Location'!R16</f>
        <v>75</v>
      </c>
      <c r="R15" s="147">
        <f>' Capacity by Location'!S16</f>
        <v>75</v>
      </c>
      <c r="S15" s="147">
        <f>' Capacity by Location'!T16</f>
        <v>75</v>
      </c>
    </row>
    <row r="16" spans="1:16383">
      <c r="A16" s="127" t="s">
        <v>32</v>
      </c>
      <c r="B16" s="128" t="s">
        <v>35</v>
      </c>
      <c r="C16" s="95" t="s">
        <v>388</v>
      </c>
      <c r="D16" s="147">
        <f>' Capacity by Location'!E17</f>
        <v>58</v>
      </c>
      <c r="E16" s="147">
        <f>' Capacity by Location'!F17</f>
        <v>58</v>
      </c>
      <c r="F16" s="147">
        <f>' Capacity by Location'!G17</f>
        <v>58</v>
      </c>
      <c r="G16" s="147">
        <f>' Capacity by Location'!H17</f>
        <v>58</v>
      </c>
      <c r="H16" s="147">
        <f>' Capacity by Location'!I17</f>
        <v>58</v>
      </c>
      <c r="I16" s="147">
        <f>' Capacity by Location'!J17</f>
        <v>58</v>
      </c>
      <c r="J16" s="147">
        <f>' Capacity by Location'!K17</f>
        <v>58</v>
      </c>
      <c r="K16" s="147">
        <f>' Capacity by Location'!L17</f>
        <v>58</v>
      </c>
      <c r="L16" s="147">
        <f>' Capacity by Location'!M17</f>
        <v>58</v>
      </c>
      <c r="M16" s="147">
        <f>' Capacity by Location'!N17</f>
        <v>58</v>
      </c>
      <c r="N16" s="147">
        <f>' Capacity by Location'!O17</f>
        <v>58</v>
      </c>
      <c r="O16" s="147">
        <f>' Capacity by Location'!P17</f>
        <v>58</v>
      </c>
      <c r="P16" s="147">
        <f>' Capacity by Location'!Q17</f>
        <v>58</v>
      </c>
      <c r="Q16" s="147">
        <f>' Capacity by Location'!R17</f>
        <v>58</v>
      </c>
      <c r="R16" s="147">
        <f>' Capacity by Location'!S17</f>
        <v>58</v>
      </c>
      <c r="S16" s="147">
        <f>' Capacity by Location'!T17</f>
        <v>58</v>
      </c>
    </row>
    <row r="17" spans="1:20">
      <c r="A17" s="127" t="s">
        <v>32</v>
      </c>
      <c r="B17" s="128" t="s">
        <v>35</v>
      </c>
      <c r="C17" s="95" t="s">
        <v>387</v>
      </c>
      <c r="D17" s="147">
        <f>' Capacity by Location'!E18</f>
        <v>50</v>
      </c>
      <c r="E17" s="147">
        <f>' Capacity by Location'!F18</f>
        <v>50</v>
      </c>
      <c r="F17" s="147">
        <f>' Capacity by Location'!G18</f>
        <v>50</v>
      </c>
      <c r="G17" s="147">
        <f>' Capacity by Location'!H18</f>
        <v>50</v>
      </c>
      <c r="H17" s="147">
        <f>' Capacity by Location'!I18</f>
        <v>50</v>
      </c>
      <c r="I17" s="147">
        <f>' Capacity by Location'!J18</f>
        <v>50</v>
      </c>
      <c r="J17" s="147">
        <f>' Capacity by Location'!K18</f>
        <v>50</v>
      </c>
      <c r="K17" s="147">
        <f>' Capacity by Location'!L18</f>
        <v>50</v>
      </c>
      <c r="L17" s="147">
        <f>' Capacity by Location'!M18</f>
        <v>50</v>
      </c>
      <c r="M17" s="147">
        <f>' Capacity by Location'!N18</f>
        <v>50</v>
      </c>
      <c r="N17" s="147">
        <f>' Capacity by Location'!O18</f>
        <v>50</v>
      </c>
      <c r="O17" s="147">
        <f>' Capacity by Location'!P18</f>
        <v>50</v>
      </c>
      <c r="P17" s="147">
        <f>' Capacity by Location'!Q18</f>
        <v>50</v>
      </c>
      <c r="Q17" s="147">
        <f>' Capacity by Location'!R18</f>
        <v>50</v>
      </c>
      <c r="R17" s="147">
        <f>' Capacity by Location'!S18</f>
        <v>50</v>
      </c>
      <c r="S17" s="147">
        <f>' Capacity by Location'!T18</f>
        <v>50</v>
      </c>
    </row>
    <row r="18" spans="1:20">
      <c r="A18" s="127" t="s">
        <v>32</v>
      </c>
      <c r="B18" s="128" t="s">
        <v>35</v>
      </c>
      <c r="C18" s="128" t="s">
        <v>215</v>
      </c>
      <c r="D18" s="147">
        <f>' Capacity by Location'!E19</f>
        <v>41</v>
      </c>
      <c r="E18" s="147">
        <f>' Capacity by Location'!F19</f>
        <v>41</v>
      </c>
      <c r="F18" s="147">
        <f>' Capacity by Location'!G19</f>
        <v>41</v>
      </c>
      <c r="G18" s="147">
        <f>' Capacity by Location'!H19</f>
        <v>41</v>
      </c>
      <c r="H18" s="147">
        <f>' Capacity by Location'!I19</f>
        <v>41</v>
      </c>
      <c r="I18" s="147">
        <f>' Capacity by Location'!J19</f>
        <v>41</v>
      </c>
      <c r="J18" s="147">
        <f>' Capacity by Location'!K19</f>
        <v>41</v>
      </c>
      <c r="K18" s="147">
        <f>' Capacity by Location'!L19</f>
        <v>41</v>
      </c>
      <c r="L18" s="147">
        <f>' Capacity by Location'!M19</f>
        <v>41</v>
      </c>
      <c r="M18" s="147">
        <f>' Capacity by Location'!N19</f>
        <v>41</v>
      </c>
      <c r="N18" s="147">
        <f>' Capacity by Location'!O19</f>
        <v>41</v>
      </c>
      <c r="O18" s="147">
        <f>' Capacity by Location'!P19</f>
        <v>41</v>
      </c>
      <c r="P18" s="147">
        <f>' Capacity by Location'!Q19</f>
        <v>41</v>
      </c>
      <c r="Q18" s="147">
        <f>' Capacity by Location'!R19</f>
        <v>41</v>
      </c>
      <c r="R18" s="147">
        <f>' Capacity by Location'!S19</f>
        <v>41</v>
      </c>
      <c r="S18" s="147">
        <f>' Capacity by Location'!T19</f>
        <v>41</v>
      </c>
    </row>
    <row r="19" spans="1:20">
      <c r="A19" s="127" t="s">
        <v>32</v>
      </c>
      <c r="B19" s="127" t="s">
        <v>35</v>
      </c>
      <c r="C19" s="176" t="s">
        <v>225</v>
      </c>
      <c r="D19" s="147">
        <f>' Capacity by Location'!E20</f>
        <v>41</v>
      </c>
      <c r="E19" s="147">
        <f>' Capacity by Location'!F20</f>
        <v>41</v>
      </c>
      <c r="F19" s="147">
        <f>' Capacity by Location'!G20</f>
        <v>41</v>
      </c>
      <c r="G19" s="147">
        <f>' Capacity by Location'!H20</f>
        <v>41</v>
      </c>
      <c r="H19" s="147">
        <f>' Capacity by Location'!I20</f>
        <v>41</v>
      </c>
      <c r="I19" s="147">
        <f>' Capacity by Location'!J20</f>
        <v>41</v>
      </c>
      <c r="J19" s="147">
        <f>' Capacity by Location'!K20</f>
        <v>41</v>
      </c>
      <c r="K19" s="147">
        <f>' Capacity by Location'!L20</f>
        <v>41</v>
      </c>
      <c r="L19" s="147">
        <f>' Capacity by Location'!M20</f>
        <v>41</v>
      </c>
      <c r="M19" s="147">
        <f>' Capacity by Location'!N20</f>
        <v>41</v>
      </c>
      <c r="N19" s="147">
        <f>' Capacity by Location'!O20</f>
        <v>41</v>
      </c>
      <c r="O19" s="147">
        <f>' Capacity by Location'!P20</f>
        <v>41</v>
      </c>
      <c r="P19" s="147">
        <f>' Capacity by Location'!Q20</f>
        <v>41</v>
      </c>
      <c r="Q19" s="147">
        <f>' Capacity by Location'!R20</f>
        <v>41</v>
      </c>
      <c r="R19" s="147">
        <f>' Capacity by Location'!S20</f>
        <v>41</v>
      </c>
      <c r="S19" s="147">
        <f>' Capacity by Location'!T20</f>
        <v>41</v>
      </c>
    </row>
    <row r="20" spans="1:20">
      <c r="A20" s="127" t="s">
        <v>32</v>
      </c>
      <c r="B20" s="127" t="s">
        <v>35</v>
      </c>
      <c r="C20" s="176" t="s">
        <v>219</v>
      </c>
      <c r="D20" s="147">
        <f>SUM(' Capacity by Location'!E21:E22)</f>
        <v>64</v>
      </c>
      <c r="E20" s="147">
        <f>SUM(' Capacity by Location'!F21:F22)</f>
        <v>64</v>
      </c>
      <c r="F20" s="147">
        <f>SUM(' Capacity by Location'!G21:G22)</f>
        <v>64</v>
      </c>
      <c r="G20" s="147">
        <f>SUM(' Capacity by Location'!H21:H22)</f>
        <v>64</v>
      </c>
      <c r="H20" s="147">
        <f>SUM(' Capacity by Location'!I21:I22)</f>
        <v>64</v>
      </c>
      <c r="I20" s="147">
        <f>SUM(' Capacity by Location'!J21:J22)</f>
        <v>64</v>
      </c>
      <c r="J20" s="147">
        <f>SUM(' Capacity by Location'!K21:K22)</f>
        <v>64</v>
      </c>
      <c r="K20" s="147">
        <f>SUM(' Capacity by Location'!L21:L22)</f>
        <v>64</v>
      </c>
      <c r="L20" s="147">
        <f>SUM(' Capacity by Location'!M21:M22)</f>
        <v>64</v>
      </c>
      <c r="M20" s="147">
        <f>SUM(' Capacity by Location'!N21:N22)</f>
        <v>64</v>
      </c>
      <c r="N20" s="147">
        <f>SUM(' Capacity by Location'!O21:O22)</f>
        <v>64</v>
      </c>
      <c r="O20" s="147">
        <f>SUM(' Capacity by Location'!P21:P22)</f>
        <v>64</v>
      </c>
      <c r="P20" s="147">
        <f>SUM(' Capacity by Location'!Q21:Q22)</f>
        <v>64</v>
      </c>
      <c r="Q20" s="147">
        <f>SUM(' Capacity by Location'!R21:R22)</f>
        <v>64</v>
      </c>
      <c r="R20" s="147">
        <f>SUM(' Capacity by Location'!S21:S22)</f>
        <v>64</v>
      </c>
      <c r="S20" s="147">
        <f>SUM(' Capacity by Location'!T21:T22)</f>
        <v>64</v>
      </c>
    </row>
    <row r="21" spans="1:20">
      <c r="A21" s="127" t="s">
        <v>32</v>
      </c>
      <c r="B21" s="128" t="s">
        <v>35</v>
      </c>
      <c r="C21" s="176" t="s">
        <v>12</v>
      </c>
      <c r="D21" s="209">
        <f>' Capacity by Location'!E23</f>
        <v>120</v>
      </c>
      <c r="E21" s="209">
        <f>' Capacity by Location'!F23</f>
        <v>140</v>
      </c>
      <c r="F21" s="209">
        <f>' Capacity by Location'!G23</f>
        <v>160</v>
      </c>
      <c r="G21" s="209">
        <f>' Capacity by Location'!H23</f>
        <v>180</v>
      </c>
      <c r="H21" s="209">
        <f>' Capacity by Location'!I23</f>
        <v>195</v>
      </c>
      <c r="I21" s="209">
        <f>' Capacity by Location'!J23</f>
        <v>195</v>
      </c>
      <c r="J21" s="209">
        <f>' Capacity by Location'!K23</f>
        <v>210</v>
      </c>
      <c r="K21" s="209">
        <f>' Capacity by Location'!L23</f>
        <v>210</v>
      </c>
      <c r="L21" s="209">
        <f>' Capacity by Location'!M23</f>
        <v>210</v>
      </c>
      <c r="M21" s="209">
        <f>' Capacity by Location'!N23</f>
        <v>210</v>
      </c>
      <c r="N21" s="209">
        <f>' Capacity by Location'!O23</f>
        <v>210</v>
      </c>
      <c r="O21" s="209">
        <f>' Capacity by Location'!P23</f>
        <v>210</v>
      </c>
      <c r="P21" s="209">
        <f>' Capacity by Location'!Q23</f>
        <v>210</v>
      </c>
      <c r="Q21" s="209">
        <f>' Capacity by Location'!R23</f>
        <v>210</v>
      </c>
      <c r="R21" s="209">
        <f>' Capacity by Location'!S23</f>
        <v>210</v>
      </c>
      <c r="S21" s="209">
        <f>' Capacity by Location'!T23</f>
        <v>210</v>
      </c>
    </row>
    <row r="22" spans="1:20">
      <c r="A22" s="393" t="s">
        <v>32</v>
      </c>
      <c r="B22" s="394" t="s">
        <v>35</v>
      </c>
      <c r="C22" s="396" t="s">
        <v>60</v>
      </c>
      <c r="D22" s="397">
        <f>SUM(D8:D21)</f>
        <v>1318</v>
      </c>
      <c r="E22" s="397">
        <f t="shared" ref="E22:S22" si="1">SUM(E8:E21)</f>
        <v>1338</v>
      </c>
      <c r="F22" s="397">
        <f t="shared" si="1"/>
        <v>1518</v>
      </c>
      <c r="G22" s="397">
        <f t="shared" si="1"/>
        <v>1548</v>
      </c>
      <c r="H22" s="397">
        <f t="shared" si="1"/>
        <v>1613</v>
      </c>
      <c r="I22" s="397">
        <f t="shared" si="1"/>
        <v>1613</v>
      </c>
      <c r="J22" s="397">
        <f t="shared" si="1"/>
        <v>1628</v>
      </c>
      <c r="K22" s="397">
        <f t="shared" si="1"/>
        <v>1628</v>
      </c>
      <c r="L22" s="397">
        <f t="shared" si="1"/>
        <v>1628</v>
      </c>
      <c r="M22" s="397">
        <f t="shared" si="1"/>
        <v>1628</v>
      </c>
      <c r="N22" s="397">
        <f t="shared" si="1"/>
        <v>1628</v>
      </c>
      <c r="O22" s="397">
        <f t="shared" si="1"/>
        <v>1628</v>
      </c>
      <c r="P22" s="397">
        <f t="shared" si="1"/>
        <v>1628</v>
      </c>
      <c r="Q22" s="397">
        <f t="shared" si="1"/>
        <v>1628</v>
      </c>
      <c r="R22" s="397">
        <f t="shared" si="1"/>
        <v>1628</v>
      </c>
      <c r="S22" s="397">
        <f t="shared" si="1"/>
        <v>1628</v>
      </c>
    </row>
    <row r="23" spans="1:20">
      <c r="A23" s="127" t="s">
        <v>32</v>
      </c>
      <c r="B23" s="127" t="s">
        <v>43</v>
      </c>
      <c r="C23" s="176" t="str">
        <f>' Capacity by Location'!D25</f>
        <v>The Dow Chemical Company</v>
      </c>
      <c r="D23" s="209">
        <f>' Capacity by Location'!E25</f>
        <v>40</v>
      </c>
      <c r="E23" s="209">
        <f>' Capacity by Location'!F25</f>
        <v>40</v>
      </c>
      <c r="F23" s="209">
        <f>' Capacity by Location'!G25</f>
        <v>40</v>
      </c>
      <c r="G23" s="209">
        <f>' Capacity by Location'!H25</f>
        <v>40</v>
      </c>
      <c r="H23" s="209">
        <f>' Capacity by Location'!I25</f>
        <v>40</v>
      </c>
      <c r="I23" s="209">
        <f>' Capacity by Location'!J25</f>
        <v>40</v>
      </c>
      <c r="J23" s="209">
        <f>' Capacity by Location'!K25</f>
        <v>40</v>
      </c>
      <c r="K23" s="209">
        <f>' Capacity by Location'!L25</f>
        <v>40</v>
      </c>
      <c r="L23" s="209">
        <f>' Capacity by Location'!M25</f>
        <v>40</v>
      </c>
      <c r="M23" s="209">
        <f>' Capacity by Location'!N25</f>
        <v>40</v>
      </c>
      <c r="N23" s="209">
        <f>' Capacity by Location'!O25</f>
        <v>40</v>
      </c>
      <c r="O23" s="209">
        <f>' Capacity by Location'!P25</f>
        <v>40</v>
      </c>
      <c r="P23" s="209">
        <f>' Capacity by Location'!Q25</f>
        <v>40</v>
      </c>
      <c r="Q23" s="209">
        <f>' Capacity by Location'!R25</f>
        <v>40</v>
      </c>
      <c r="R23" s="209">
        <f>' Capacity by Location'!S25</f>
        <v>40</v>
      </c>
      <c r="S23" s="209">
        <f>' Capacity by Location'!T25</f>
        <v>40</v>
      </c>
      <c r="T23" s="198"/>
    </row>
    <row r="24" spans="1:20">
      <c r="A24" s="127" t="s">
        <v>32</v>
      </c>
      <c r="B24" s="127" t="s">
        <v>43</v>
      </c>
      <c r="C24" s="176" t="str">
        <f>' Capacity by Location'!D26</f>
        <v>Japan Epoxy Resins</v>
      </c>
      <c r="D24" s="209">
        <f>' Capacity by Location'!E26</f>
        <v>40</v>
      </c>
      <c r="E24" s="209">
        <f>' Capacity by Location'!F26</f>
        <v>40</v>
      </c>
      <c r="F24" s="209">
        <f>' Capacity by Location'!G26</f>
        <v>40</v>
      </c>
      <c r="G24" s="209">
        <f>' Capacity by Location'!H26</f>
        <v>40</v>
      </c>
      <c r="H24" s="209">
        <f>' Capacity by Location'!I26</f>
        <v>40</v>
      </c>
      <c r="I24" s="209">
        <f>' Capacity by Location'!J26</f>
        <v>40</v>
      </c>
      <c r="J24" s="209">
        <f>' Capacity by Location'!K26</f>
        <v>40</v>
      </c>
      <c r="K24" s="209">
        <f>' Capacity by Location'!L26</f>
        <v>40</v>
      </c>
      <c r="L24" s="209">
        <f>' Capacity by Location'!M26</f>
        <v>40</v>
      </c>
      <c r="M24" s="209">
        <f>' Capacity by Location'!N26</f>
        <v>40</v>
      </c>
      <c r="N24" s="209">
        <f>' Capacity by Location'!O26</f>
        <v>40</v>
      </c>
      <c r="O24" s="209">
        <f>' Capacity by Location'!P26</f>
        <v>40</v>
      </c>
      <c r="P24" s="209">
        <f>' Capacity by Location'!Q26</f>
        <v>40</v>
      </c>
      <c r="Q24" s="209">
        <f>' Capacity by Location'!R26</f>
        <v>40</v>
      </c>
      <c r="R24" s="209">
        <f>' Capacity by Location'!S26</f>
        <v>40</v>
      </c>
      <c r="S24" s="209">
        <f>' Capacity by Location'!T26</f>
        <v>40</v>
      </c>
      <c r="T24" s="198"/>
    </row>
    <row r="25" spans="1:20">
      <c r="A25" s="127" t="s">
        <v>32</v>
      </c>
      <c r="B25" s="127" t="s">
        <v>43</v>
      </c>
      <c r="C25" s="176" t="str">
        <f>' Capacity by Location'!D27</f>
        <v>Nippon Steel Chemical &amp; Material Co., Ltd.</v>
      </c>
      <c r="D25" s="209">
        <f>' Capacity by Location'!E27</f>
        <v>100</v>
      </c>
      <c r="E25" s="209">
        <f>' Capacity by Location'!F27</f>
        <v>100</v>
      </c>
      <c r="F25" s="209">
        <f>' Capacity by Location'!G27</f>
        <v>100</v>
      </c>
      <c r="G25" s="209">
        <f>' Capacity by Location'!H27</f>
        <v>100</v>
      </c>
      <c r="H25" s="209">
        <f>' Capacity by Location'!I27</f>
        <v>120</v>
      </c>
      <c r="I25" s="209">
        <f>' Capacity by Location'!J27</f>
        <v>120</v>
      </c>
      <c r="J25" s="209">
        <f>' Capacity by Location'!K27</f>
        <v>120</v>
      </c>
      <c r="K25" s="209">
        <f>' Capacity by Location'!L27</f>
        <v>120</v>
      </c>
      <c r="L25" s="209">
        <f>' Capacity by Location'!M27</f>
        <v>120</v>
      </c>
      <c r="M25" s="209">
        <f>' Capacity by Location'!N27</f>
        <v>120</v>
      </c>
      <c r="N25" s="209">
        <f>' Capacity by Location'!O27</f>
        <v>120</v>
      </c>
      <c r="O25" s="209">
        <f>' Capacity by Location'!P27</f>
        <v>120</v>
      </c>
      <c r="P25" s="209">
        <f>' Capacity by Location'!Q27</f>
        <v>120</v>
      </c>
      <c r="Q25" s="209">
        <f>' Capacity by Location'!R27</f>
        <v>120</v>
      </c>
      <c r="R25" s="209">
        <f>' Capacity by Location'!S27</f>
        <v>120</v>
      </c>
      <c r="S25" s="209">
        <f>' Capacity by Location'!T27</f>
        <v>120</v>
      </c>
    </row>
    <row r="26" spans="1:20">
      <c r="A26" s="393" t="s">
        <v>32</v>
      </c>
      <c r="B26" s="393" t="s">
        <v>43</v>
      </c>
      <c r="C26" s="394" t="s">
        <v>60</v>
      </c>
      <c r="D26" s="397">
        <f t="shared" ref="D26:S26" si="2">SUM(D23:D25)</f>
        <v>180</v>
      </c>
      <c r="E26" s="397">
        <f t="shared" si="2"/>
        <v>180</v>
      </c>
      <c r="F26" s="397">
        <f t="shared" si="2"/>
        <v>180</v>
      </c>
      <c r="G26" s="397">
        <f t="shared" si="2"/>
        <v>180</v>
      </c>
      <c r="H26" s="397">
        <f t="shared" si="2"/>
        <v>200</v>
      </c>
      <c r="I26" s="397">
        <f t="shared" si="2"/>
        <v>200</v>
      </c>
      <c r="J26" s="397">
        <f t="shared" si="2"/>
        <v>200</v>
      </c>
      <c r="K26" s="397">
        <f t="shared" si="2"/>
        <v>200</v>
      </c>
      <c r="L26" s="397">
        <f t="shared" si="2"/>
        <v>200</v>
      </c>
      <c r="M26" s="397">
        <f t="shared" si="2"/>
        <v>200</v>
      </c>
      <c r="N26" s="397">
        <f t="shared" si="2"/>
        <v>200</v>
      </c>
      <c r="O26" s="397">
        <f t="shared" si="2"/>
        <v>200</v>
      </c>
      <c r="P26" s="397">
        <f t="shared" si="2"/>
        <v>200</v>
      </c>
      <c r="Q26" s="397">
        <f t="shared" si="2"/>
        <v>200</v>
      </c>
      <c r="R26" s="397">
        <f t="shared" si="2"/>
        <v>200</v>
      </c>
      <c r="S26" s="397">
        <f t="shared" si="2"/>
        <v>200</v>
      </c>
    </row>
    <row r="27" spans="1:20">
      <c r="A27" s="127" t="s">
        <v>32</v>
      </c>
      <c r="B27" s="127" t="s">
        <v>51</v>
      </c>
      <c r="C27" s="176" t="s">
        <v>225</v>
      </c>
      <c r="D27" s="209">
        <f>' Capacity by Location'!E29</f>
        <v>30</v>
      </c>
      <c r="E27" s="209">
        <f>' Capacity by Location'!F29</f>
        <v>30</v>
      </c>
      <c r="F27" s="209">
        <f>' Capacity by Location'!G29</f>
        <v>30</v>
      </c>
      <c r="G27" s="209">
        <f>' Capacity by Location'!H29</f>
        <v>30</v>
      </c>
      <c r="H27" s="209">
        <f>' Capacity by Location'!I29</f>
        <v>30</v>
      </c>
      <c r="I27" s="209">
        <f>' Capacity by Location'!J29</f>
        <v>30</v>
      </c>
      <c r="J27" s="209">
        <f>' Capacity by Location'!K29</f>
        <v>30</v>
      </c>
      <c r="K27" s="209">
        <f>' Capacity by Location'!L29</f>
        <v>30</v>
      </c>
      <c r="L27" s="209">
        <f>' Capacity by Location'!M29</f>
        <v>30</v>
      </c>
      <c r="M27" s="209">
        <f>' Capacity by Location'!N29</f>
        <v>30</v>
      </c>
      <c r="N27" s="209">
        <f>' Capacity by Location'!O29</f>
        <v>30</v>
      </c>
      <c r="O27" s="209">
        <f>' Capacity by Location'!P29</f>
        <v>30</v>
      </c>
      <c r="P27" s="209">
        <f>' Capacity by Location'!Q29</f>
        <v>30</v>
      </c>
      <c r="Q27" s="209">
        <f>' Capacity by Location'!R29</f>
        <v>30</v>
      </c>
      <c r="R27" s="209">
        <f>' Capacity by Location'!S29</f>
        <v>30</v>
      </c>
      <c r="S27" s="209">
        <f>' Capacity by Location'!T29</f>
        <v>30</v>
      </c>
    </row>
    <row r="28" spans="1:20">
      <c r="A28" s="127" t="s">
        <v>32</v>
      </c>
      <c r="B28" s="127" t="s">
        <v>51</v>
      </c>
      <c r="C28" s="58" t="s">
        <v>262</v>
      </c>
      <c r="D28" s="209">
        <f>' Capacity by Location'!E30+' Capacity by Location'!E31</f>
        <v>160</v>
      </c>
      <c r="E28" s="209">
        <f>' Capacity by Location'!F30+' Capacity by Location'!F31</f>
        <v>160</v>
      </c>
      <c r="F28" s="209">
        <f>' Capacity by Location'!G30+' Capacity by Location'!G31</f>
        <v>160</v>
      </c>
      <c r="G28" s="209">
        <f>' Capacity by Location'!H30+' Capacity by Location'!H31</f>
        <v>160</v>
      </c>
      <c r="H28" s="209">
        <f>' Capacity by Location'!I30+' Capacity by Location'!I31</f>
        <v>160</v>
      </c>
      <c r="I28" s="209">
        <f>' Capacity by Location'!J30+' Capacity by Location'!J31</f>
        <v>160</v>
      </c>
      <c r="J28" s="209">
        <f>' Capacity by Location'!K30+' Capacity by Location'!K31</f>
        <v>160</v>
      </c>
      <c r="K28" s="209">
        <f>' Capacity by Location'!L30+' Capacity by Location'!L31</f>
        <v>160</v>
      </c>
      <c r="L28" s="209">
        <f>' Capacity by Location'!M30+' Capacity by Location'!M31</f>
        <v>160</v>
      </c>
      <c r="M28" s="209">
        <f>' Capacity by Location'!N30+' Capacity by Location'!N31</f>
        <v>160</v>
      </c>
      <c r="N28" s="209">
        <f>' Capacity by Location'!O30+' Capacity by Location'!O31</f>
        <v>160</v>
      </c>
      <c r="O28" s="209">
        <f>' Capacity by Location'!P30+' Capacity by Location'!P31</f>
        <v>160</v>
      </c>
      <c r="P28" s="209">
        <f>' Capacity by Location'!Q30+' Capacity by Location'!Q31</f>
        <v>160</v>
      </c>
      <c r="Q28" s="209">
        <f>' Capacity by Location'!R30+' Capacity by Location'!R31</f>
        <v>160</v>
      </c>
      <c r="R28" s="209">
        <f>' Capacity by Location'!S30+' Capacity by Location'!S31</f>
        <v>160</v>
      </c>
      <c r="S28" s="209">
        <f>' Capacity by Location'!T30+' Capacity by Location'!T31</f>
        <v>160</v>
      </c>
    </row>
    <row r="29" spans="1:20">
      <c r="A29" s="127" t="s">
        <v>32</v>
      </c>
      <c r="B29" s="127" t="s">
        <v>51</v>
      </c>
      <c r="C29" s="58" t="s">
        <v>249</v>
      </c>
      <c r="D29" s="209">
        <f>' Capacity by Location'!E32</f>
        <v>70</v>
      </c>
      <c r="E29" s="209">
        <f>' Capacity by Location'!F32</f>
        <v>70</v>
      </c>
      <c r="F29" s="209">
        <f>' Capacity by Location'!G32</f>
        <v>70</v>
      </c>
      <c r="G29" s="209">
        <f>' Capacity by Location'!H32</f>
        <v>80</v>
      </c>
      <c r="H29" s="209">
        <f>' Capacity by Location'!I32</f>
        <v>80</v>
      </c>
      <c r="I29" s="209">
        <f>' Capacity by Location'!J32</f>
        <v>80</v>
      </c>
      <c r="J29" s="209">
        <f>' Capacity by Location'!K32</f>
        <v>80</v>
      </c>
      <c r="K29" s="209">
        <f>' Capacity by Location'!L32</f>
        <v>90</v>
      </c>
      <c r="L29" s="209">
        <f>' Capacity by Location'!M32</f>
        <v>90</v>
      </c>
      <c r="M29" s="209">
        <f>' Capacity by Location'!N32</f>
        <v>90</v>
      </c>
      <c r="N29" s="209">
        <f>' Capacity by Location'!O32</f>
        <v>90</v>
      </c>
      <c r="O29" s="209">
        <f>' Capacity by Location'!P32</f>
        <v>90</v>
      </c>
      <c r="P29" s="209">
        <f>' Capacity by Location'!Q32</f>
        <v>90</v>
      </c>
      <c r="Q29" s="209">
        <f>' Capacity by Location'!R32</f>
        <v>90</v>
      </c>
      <c r="R29" s="209">
        <f>' Capacity by Location'!S32</f>
        <v>90</v>
      </c>
      <c r="S29" s="209">
        <f>' Capacity by Location'!T32</f>
        <v>90</v>
      </c>
    </row>
    <row r="30" spans="1:20">
      <c r="A30" s="127" t="s">
        <v>32</v>
      </c>
      <c r="B30" s="127" t="s">
        <v>51</v>
      </c>
      <c r="C30" s="165" t="s">
        <v>12</v>
      </c>
      <c r="D30" s="146">
        <f>' Capacity by Location'!E33</f>
        <v>25</v>
      </c>
      <c r="E30" s="146">
        <f>' Capacity by Location'!F33</f>
        <v>25</v>
      </c>
      <c r="F30" s="146">
        <f>' Capacity by Location'!G33</f>
        <v>25</v>
      </c>
      <c r="G30" s="146">
        <f>' Capacity by Location'!H33</f>
        <v>37</v>
      </c>
      <c r="H30" s="146">
        <f>' Capacity by Location'!I33</f>
        <v>37</v>
      </c>
      <c r="I30" s="146">
        <f>' Capacity by Location'!J33</f>
        <v>37</v>
      </c>
      <c r="J30" s="146">
        <f>' Capacity by Location'!K33</f>
        <v>37</v>
      </c>
      <c r="K30" s="146">
        <f>' Capacity by Location'!L33</f>
        <v>37</v>
      </c>
      <c r="L30" s="146">
        <f>' Capacity by Location'!M33</f>
        <v>37</v>
      </c>
      <c r="M30" s="146">
        <f>' Capacity by Location'!N33</f>
        <v>37</v>
      </c>
      <c r="N30" s="146">
        <f>' Capacity by Location'!O33</f>
        <v>37</v>
      </c>
      <c r="O30" s="146">
        <f>' Capacity by Location'!P33</f>
        <v>37</v>
      </c>
      <c r="P30" s="146">
        <f>' Capacity by Location'!Q33</f>
        <v>37</v>
      </c>
      <c r="Q30" s="146">
        <f>' Capacity by Location'!R33</f>
        <v>37</v>
      </c>
      <c r="R30" s="146">
        <f>' Capacity by Location'!S33</f>
        <v>37</v>
      </c>
      <c r="S30" s="146">
        <f>' Capacity by Location'!T33</f>
        <v>37</v>
      </c>
    </row>
    <row r="31" spans="1:20">
      <c r="A31" s="393" t="s">
        <v>32</v>
      </c>
      <c r="B31" s="393" t="s">
        <v>51</v>
      </c>
      <c r="C31" s="398" t="s">
        <v>60</v>
      </c>
      <c r="D31" s="399">
        <f t="shared" ref="D31:S31" si="3">SUM(D27:D30)</f>
        <v>285</v>
      </c>
      <c r="E31" s="399">
        <f t="shared" si="3"/>
        <v>285</v>
      </c>
      <c r="F31" s="399">
        <f t="shared" si="3"/>
        <v>285</v>
      </c>
      <c r="G31" s="399">
        <f t="shared" si="3"/>
        <v>307</v>
      </c>
      <c r="H31" s="399">
        <f t="shared" si="3"/>
        <v>307</v>
      </c>
      <c r="I31" s="399">
        <f t="shared" si="3"/>
        <v>307</v>
      </c>
      <c r="J31" s="399">
        <f t="shared" si="3"/>
        <v>307</v>
      </c>
      <c r="K31" s="399">
        <f t="shared" si="3"/>
        <v>317</v>
      </c>
      <c r="L31" s="399">
        <f t="shared" si="3"/>
        <v>317</v>
      </c>
      <c r="M31" s="399">
        <f t="shared" si="3"/>
        <v>317</v>
      </c>
      <c r="N31" s="399">
        <f t="shared" si="3"/>
        <v>317</v>
      </c>
      <c r="O31" s="399">
        <f t="shared" si="3"/>
        <v>317</v>
      </c>
      <c r="P31" s="399">
        <f t="shared" si="3"/>
        <v>317</v>
      </c>
      <c r="Q31" s="399">
        <f t="shared" si="3"/>
        <v>317</v>
      </c>
      <c r="R31" s="399">
        <f t="shared" si="3"/>
        <v>317</v>
      </c>
      <c r="S31" s="399">
        <f t="shared" si="3"/>
        <v>317</v>
      </c>
    </row>
    <row r="32" spans="1:20">
      <c r="A32" s="127" t="s">
        <v>32</v>
      </c>
      <c r="B32" s="127" t="s">
        <v>53</v>
      </c>
      <c r="C32" s="189" t="s">
        <v>216</v>
      </c>
      <c r="D32" s="178">
        <f>' Capacity by Location'!E35+' Capacity by Location'!E36</f>
        <v>210</v>
      </c>
      <c r="E32" s="178">
        <f>' Capacity by Location'!F35+' Capacity by Location'!F36</f>
        <v>210</v>
      </c>
      <c r="F32" s="178">
        <f>' Capacity by Location'!G35+' Capacity by Location'!G36</f>
        <v>210</v>
      </c>
      <c r="G32" s="178">
        <f>' Capacity by Location'!H35+' Capacity by Location'!H36</f>
        <v>210</v>
      </c>
      <c r="H32" s="178">
        <f>' Capacity by Location'!I35+' Capacity by Location'!I36</f>
        <v>210</v>
      </c>
      <c r="I32" s="178">
        <f>' Capacity by Location'!J35+' Capacity by Location'!J36</f>
        <v>210</v>
      </c>
      <c r="J32" s="178">
        <f>' Capacity by Location'!K35+' Capacity by Location'!K36</f>
        <v>230</v>
      </c>
      <c r="K32" s="178">
        <f>' Capacity by Location'!L35+' Capacity by Location'!L36</f>
        <v>230</v>
      </c>
      <c r="L32" s="178">
        <f>' Capacity by Location'!M35+' Capacity by Location'!M36</f>
        <v>230</v>
      </c>
      <c r="M32" s="178">
        <f>' Capacity by Location'!N35+' Capacity by Location'!N36</f>
        <v>230</v>
      </c>
      <c r="N32" s="178">
        <f>' Capacity by Location'!O35+' Capacity by Location'!O36</f>
        <v>230</v>
      </c>
      <c r="O32" s="178">
        <f>' Capacity by Location'!P35+' Capacity by Location'!P36</f>
        <v>230</v>
      </c>
      <c r="P32" s="178">
        <f>' Capacity by Location'!Q35+' Capacity by Location'!Q36</f>
        <v>230</v>
      </c>
      <c r="Q32" s="178">
        <f>' Capacity by Location'!R35+' Capacity by Location'!R36</f>
        <v>230</v>
      </c>
      <c r="R32" s="178">
        <f>' Capacity by Location'!S35+' Capacity by Location'!S36</f>
        <v>230</v>
      </c>
      <c r="S32" s="178">
        <f>' Capacity by Location'!T35+' Capacity by Location'!T36</f>
        <v>230</v>
      </c>
    </row>
    <row r="33" spans="1:16383">
      <c r="A33" s="127" t="s">
        <v>32</v>
      </c>
      <c r="B33" s="128" t="s">
        <v>53</v>
      </c>
      <c r="C33" s="189" t="s">
        <v>217</v>
      </c>
      <c r="D33" s="178">
        <f>' Capacity by Location'!E37</f>
        <v>50</v>
      </c>
      <c r="E33" s="178">
        <f>' Capacity by Location'!F37</f>
        <v>50</v>
      </c>
      <c r="F33" s="178">
        <f>' Capacity by Location'!G37</f>
        <v>50</v>
      </c>
      <c r="G33" s="178">
        <f>' Capacity by Location'!H37</f>
        <v>70</v>
      </c>
      <c r="H33" s="178">
        <f>' Capacity by Location'!I37</f>
        <v>100</v>
      </c>
      <c r="I33" s="178">
        <f>' Capacity by Location'!J37</f>
        <v>100</v>
      </c>
      <c r="J33" s="178">
        <f>' Capacity by Location'!K37</f>
        <v>100</v>
      </c>
      <c r="K33" s="178">
        <f>' Capacity by Location'!L37</f>
        <v>100</v>
      </c>
      <c r="L33" s="178">
        <f>' Capacity by Location'!M37</f>
        <v>100</v>
      </c>
      <c r="M33" s="178">
        <f>' Capacity by Location'!N37</f>
        <v>100</v>
      </c>
      <c r="N33" s="178">
        <f>' Capacity by Location'!O37</f>
        <v>100</v>
      </c>
      <c r="O33" s="178">
        <f>' Capacity by Location'!P37</f>
        <v>100</v>
      </c>
      <c r="P33" s="178">
        <f>' Capacity by Location'!Q37</f>
        <v>100</v>
      </c>
      <c r="Q33" s="178">
        <f>' Capacity by Location'!R37</f>
        <v>100</v>
      </c>
      <c r="R33" s="178">
        <f>' Capacity by Location'!S37</f>
        <v>100</v>
      </c>
      <c r="S33" s="178">
        <f>' Capacity by Location'!T37</f>
        <v>100</v>
      </c>
    </row>
    <row r="34" spans="1:16383">
      <c r="A34" s="127" t="s">
        <v>32</v>
      </c>
      <c r="B34" s="128" t="s">
        <v>53</v>
      </c>
      <c r="C34" s="165" t="s">
        <v>12</v>
      </c>
      <c r="D34" s="146">
        <f>' Capacity by Location'!E38</f>
        <v>0</v>
      </c>
      <c r="E34" s="146">
        <f>' Capacity by Location'!F38</f>
        <v>0</v>
      </c>
      <c r="F34" s="146">
        <f>' Capacity by Location'!G38</f>
        <v>0</v>
      </c>
      <c r="G34" s="146">
        <f>' Capacity by Location'!H38</f>
        <v>0</v>
      </c>
      <c r="H34" s="146">
        <f>' Capacity by Location'!I38</f>
        <v>0</v>
      </c>
      <c r="I34" s="146">
        <f>' Capacity by Location'!J38</f>
        <v>0</v>
      </c>
      <c r="J34" s="146">
        <f>' Capacity by Location'!K38</f>
        <v>0</v>
      </c>
      <c r="K34" s="146">
        <f>' Capacity by Location'!L38</f>
        <v>0</v>
      </c>
      <c r="L34" s="146">
        <f>' Capacity by Location'!M38</f>
        <v>0</v>
      </c>
      <c r="M34" s="146">
        <f>' Capacity by Location'!N38</f>
        <v>0</v>
      </c>
      <c r="N34" s="146">
        <f>' Capacity by Location'!O38</f>
        <v>0</v>
      </c>
      <c r="O34" s="146">
        <f>' Capacity by Location'!P38</f>
        <v>0</v>
      </c>
      <c r="P34" s="146">
        <f>' Capacity by Location'!Q38</f>
        <v>0</v>
      </c>
      <c r="Q34" s="146">
        <f>' Capacity by Location'!R38</f>
        <v>0</v>
      </c>
      <c r="R34" s="146">
        <f>' Capacity by Location'!S38</f>
        <v>0</v>
      </c>
      <c r="S34" s="146">
        <f>' Capacity by Location'!T38</f>
        <v>0</v>
      </c>
    </row>
    <row r="35" spans="1:16383">
      <c r="A35" s="393" t="s">
        <v>32</v>
      </c>
      <c r="B35" s="394" t="s">
        <v>53</v>
      </c>
      <c r="C35" s="398" t="s">
        <v>60</v>
      </c>
      <c r="D35" s="399">
        <f>SUM(D32:D34)</f>
        <v>260</v>
      </c>
      <c r="E35" s="399">
        <f t="shared" ref="E35:S35" si="4">SUM(E32:E34)</f>
        <v>260</v>
      </c>
      <c r="F35" s="399">
        <f t="shared" si="4"/>
        <v>260</v>
      </c>
      <c r="G35" s="399">
        <f t="shared" si="4"/>
        <v>280</v>
      </c>
      <c r="H35" s="399">
        <f t="shared" si="4"/>
        <v>310</v>
      </c>
      <c r="I35" s="399">
        <f t="shared" si="4"/>
        <v>310</v>
      </c>
      <c r="J35" s="399">
        <f t="shared" si="4"/>
        <v>330</v>
      </c>
      <c r="K35" s="399">
        <f t="shared" si="4"/>
        <v>330</v>
      </c>
      <c r="L35" s="399">
        <f t="shared" si="4"/>
        <v>330</v>
      </c>
      <c r="M35" s="399">
        <f t="shared" si="4"/>
        <v>330</v>
      </c>
      <c r="N35" s="399">
        <f t="shared" si="4"/>
        <v>330</v>
      </c>
      <c r="O35" s="399">
        <f t="shared" si="4"/>
        <v>330</v>
      </c>
      <c r="P35" s="399">
        <f t="shared" si="4"/>
        <v>330</v>
      </c>
      <c r="Q35" s="399">
        <f t="shared" si="4"/>
        <v>330</v>
      </c>
      <c r="R35" s="399">
        <f t="shared" si="4"/>
        <v>330</v>
      </c>
      <c r="S35" s="399">
        <f t="shared" si="4"/>
        <v>330</v>
      </c>
    </row>
    <row r="36" spans="1:16383">
      <c r="A36" s="127" t="s">
        <v>32</v>
      </c>
      <c r="B36" s="127" t="s">
        <v>52</v>
      </c>
      <c r="C36" s="173" t="s">
        <v>265</v>
      </c>
      <c r="D36" s="146">
        <v>37.5</v>
      </c>
      <c r="E36" s="146">
        <v>37.5</v>
      </c>
      <c r="F36" s="146">
        <v>100</v>
      </c>
      <c r="G36" s="146">
        <v>100</v>
      </c>
      <c r="H36" s="146">
        <v>100</v>
      </c>
      <c r="I36" s="146">
        <v>100</v>
      </c>
      <c r="J36" s="146">
        <v>100</v>
      </c>
      <c r="K36" s="146">
        <v>100</v>
      </c>
      <c r="L36" s="146">
        <v>100</v>
      </c>
      <c r="M36" s="146">
        <v>100</v>
      </c>
      <c r="N36" s="146">
        <v>100</v>
      </c>
      <c r="O36" s="146">
        <v>100</v>
      </c>
      <c r="P36" s="146">
        <v>100</v>
      </c>
      <c r="Q36" s="146">
        <v>100</v>
      </c>
      <c r="R36" s="146">
        <v>100</v>
      </c>
      <c r="S36" s="146">
        <v>100</v>
      </c>
    </row>
    <row r="37" spans="1:16383">
      <c r="A37" s="127" t="s">
        <v>32</v>
      </c>
      <c r="B37" s="127" t="s">
        <v>52</v>
      </c>
      <c r="C37" s="173" t="s">
        <v>60</v>
      </c>
      <c r="D37" s="149">
        <f t="shared" ref="D37:S37" si="5">SUM(D36:D36)</f>
        <v>37.5</v>
      </c>
      <c r="E37" s="149">
        <f t="shared" si="5"/>
        <v>37.5</v>
      </c>
      <c r="F37" s="149">
        <f t="shared" si="5"/>
        <v>100</v>
      </c>
      <c r="G37" s="149">
        <f t="shared" si="5"/>
        <v>100</v>
      </c>
      <c r="H37" s="149">
        <f t="shared" si="5"/>
        <v>100</v>
      </c>
      <c r="I37" s="149">
        <f t="shared" si="5"/>
        <v>100</v>
      </c>
      <c r="J37" s="149">
        <f t="shared" si="5"/>
        <v>100</v>
      </c>
      <c r="K37" s="149">
        <f t="shared" si="5"/>
        <v>100</v>
      </c>
      <c r="L37" s="149">
        <f t="shared" si="5"/>
        <v>100</v>
      </c>
      <c r="M37" s="149">
        <f t="shared" si="5"/>
        <v>100</v>
      </c>
      <c r="N37" s="149">
        <f t="shared" si="5"/>
        <v>100</v>
      </c>
      <c r="O37" s="149">
        <f t="shared" si="5"/>
        <v>100</v>
      </c>
      <c r="P37" s="149">
        <f t="shared" si="5"/>
        <v>100</v>
      </c>
      <c r="Q37" s="149">
        <f t="shared" si="5"/>
        <v>100</v>
      </c>
      <c r="R37" s="149">
        <f t="shared" si="5"/>
        <v>100</v>
      </c>
      <c r="S37" s="149">
        <f t="shared" si="5"/>
        <v>100</v>
      </c>
    </row>
    <row r="38" spans="1:16383">
      <c r="A38" s="127" t="s">
        <v>32</v>
      </c>
      <c r="B38" s="127" t="s">
        <v>54</v>
      </c>
      <c r="C38" s="173" t="s">
        <v>60</v>
      </c>
      <c r="D38" s="181">
        <f>' Capacity by Location'!E42</f>
        <v>180</v>
      </c>
      <c r="E38" s="181">
        <f>' Capacity by Location'!F42</f>
        <v>180</v>
      </c>
      <c r="F38" s="181">
        <f>' Capacity by Location'!G42</f>
        <v>180</v>
      </c>
      <c r="G38" s="181">
        <v>150</v>
      </c>
      <c r="H38" s="181">
        <f>' Capacity by Location'!I42</f>
        <v>150</v>
      </c>
      <c r="I38" s="181">
        <f>' Capacity by Location'!J42</f>
        <v>150</v>
      </c>
      <c r="J38" s="181">
        <f>' Capacity by Location'!K42</f>
        <v>150</v>
      </c>
      <c r="K38" s="181">
        <f>' Capacity by Location'!L42</f>
        <v>150</v>
      </c>
      <c r="L38" s="181">
        <f>' Capacity by Location'!M42</f>
        <v>150</v>
      </c>
      <c r="M38" s="181">
        <f>' Capacity by Location'!N42</f>
        <v>150</v>
      </c>
      <c r="N38" s="181">
        <f>' Capacity by Location'!O42</f>
        <v>150</v>
      </c>
      <c r="O38" s="181">
        <f>' Capacity by Location'!P42</f>
        <v>150</v>
      </c>
      <c r="P38" s="181">
        <f>' Capacity by Location'!Q42</f>
        <v>150</v>
      </c>
      <c r="Q38" s="181">
        <f>' Capacity by Location'!R42</f>
        <v>150</v>
      </c>
      <c r="R38" s="181">
        <f>' Capacity by Location'!S42</f>
        <v>150</v>
      </c>
      <c r="S38" s="181">
        <f>' Capacity by Location'!T42</f>
        <v>150</v>
      </c>
    </row>
    <row r="39" spans="1:16383">
      <c r="A39" s="415" t="s">
        <v>32</v>
      </c>
      <c r="B39" s="415" t="s">
        <v>32</v>
      </c>
      <c r="C39" s="416" t="s">
        <v>60</v>
      </c>
      <c r="D39" s="414">
        <f>D7+D22+D26+D31++D35+D37+D38</f>
        <v>2334.5</v>
      </c>
      <c r="E39" s="414">
        <f t="shared" ref="E39:S39" si="6">E7+E22+E26+E31++E35+E37+E38</f>
        <v>2364.5</v>
      </c>
      <c r="F39" s="414">
        <f t="shared" si="6"/>
        <v>2607</v>
      </c>
      <c r="G39" s="414">
        <f t="shared" si="6"/>
        <v>2671</v>
      </c>
      <c r="H39" s="414">
        <f t="shared" si="6"/>
        <v>2786</v>
      </c>
      <c r="I39" s="414">
        <f t="shared" si="6"/>
        <v>2826</v>
      </c>
      <c r="J39" s="414">
        <f t="shared" si="6"/>
        <v>2861</v>
      </c>
      <c r="K39" s="414">
        <f t="shared" si="6"/>
        <v>2871</v>
      </c>
      <c r="L39" s="414">
        <f t="shared" si="6"/>
        <v>2871</v>
      </c>
      <c r="M39" s="414">
        <f t="shared" si="6"/>
        <v>2906</v>
      </c>
      <c r="N39" s="414">
        <f t="shared" si="6"/>
        <v>2930</v>
      </c>
      <c r="O39" s="414">
        <f t="shared" si="6"/>
        <v>2930</v>
      </c>
      <c r="P39" s="414">
        <f t="shared" si="6"/>
        <v>2930</v>
      </c>
      <c r="Q39" s="414">
        <f t="shared" si="6"/>
        <v>2930</v>
      </c>
      <c r="R39" s="414">
        <f t="shared" si="6"/>
        <v>2930</v>
      </c>
      <c r="S39" s="414">
        <f t="shared" si="6"/>
        <v>2930</v>
      </c>
    </row>
    <row r="40" spans="1:16383">
      <c r="A40" s="127" t="s">
        <v>41</v>
      </c>
      <c r="B40" s="127" t="s">
        <v>38</v>
      </c>
      <c r="C40" s="165" t="s">
        <v>215</v>
      </c>
      <c r="D40" s="149">
        <f>' Capacity by Location'!E44+' Capacity by Location'!E45</f>
        <v>170</v>
      </c>
      <c r="E40" s="149">
        <f>' Capacity by Location'!F44+' Capacity by Location'!F45</f>
        <v>170</v>
      </c>
      <c r="F40" s="149">
        <f>' Capacity by Location'!G44+' Capacity by Location'!G45</f>
        <v>180</v>
      </c>
      <c r="G40" s="149">
        <f>' Capacity by Location'!H44+' Capacity by Location'!H45</f>
        <v>200</v>
      </c>
      <c r="H40" s="149">
        <f>' Capacity by Location'!I44+' Capacity by Location'!I45</f>
        <v>220</v>
      </c>
      <c r="I40" s="149">
        <f>' Capacity by Location'!J44+' Capacity by Location'!J45</f>
        <v>245</v>
      </c>
      <c r="J40" s="149">
        <f>' Capacity by Location'!K44+' Capacity by Location'!K45</f>
        <v>245</v>
      </c>
      <c r="K40" s="149">
        <f>' Capacity by Location'!L44+' Capacity by Location'!L45</f>
        <v>245</v>
      </c>
      <c r="L40" s="149">
        <f>' Capacity by Location'!M44+' Capacity by Location'!M45</f>
        <v>245</v>
      </c>
      <c r="M40" s="149">
        <f>' Capacity by Location'!N44+' Capacity by Location'!N45</f>
        <v>245</v>
      </c>
      <c r="N40" s="149">
        <f>' Capacity by Location'!O44+' Capacity by Location'!O45</f>
        <v>245</v>
      </c>
      <c r="O40" s="149">
        <f>' Capacity by Location'!P44+' Capacity by Location'!P45</f>
        <v>245</v>
      </c>
      <c r="P40" s="149">
        <f>' Capacity by Location'!Q44+' Capacity by Location'!Q45</f>
        <v>245</v>
      </c>
      <c r="Q40" s="149">
        <f>' Capacity by Location'!R44+' Capacity by Location'!R45</f>
        <v>245</v>
      </c>
      <c r="R40" s="149">
        <f>' Capacity by Location'!S44+' Capacity by Location'!S45</f>
        <v>245</v>
      </c>
      <c r="S40" s="149">
        <f>' Capacity by Location'!T44+' Capacity by Location'!T45</f>
        <v>245</v>
      </c>
    </row>
    <row r="41" spans="1:16383">
      <c r="A41" s="127" t="s">
        <v>41</v>
      </c>
      <c r="B41" s="127" t="s">
        <v>38</v>
      </c>
      <c r="C41" s="165" t="s">
        <v>258</v>
      </c>
      <c r="D41" s="146">
        <f>' Capacity by Location'!E46</f>
        <v>30</v>
      </c>
      <c r="E41" s="146">
        <f>' Capacity by Location'!F46</f>
        <v>30</v>
      </c>
      <c r="F41" s="146">
        <f>' Capacity by Location'!G46</f>
        <v>30</v>
      </c>
      <c r="G41" s="146">
        <f>' Capacity by Location'!H46</f>
        <v>30</v>
      </c>
      <c r="H41" s="146">
        <f>' Capacity by Location'!I46</f>
        <v>30</v>
      </c>
      <c r="I41" s="146">
        <f>' Capacity by Location'!J46</f>
        <v>30</v>
      </c>
      <c r="J41" s="146">
        <f>' Capacity by Location'!K46</f>
        <v>30</v>
      </c>
      <c r="K41" s="146">
        <f>' Capacity by Location'!L46</f>
        <v>30</v>
      </c>
      <c r="L41" s="146">
        <f>' Capacity by Location'!M46</f>
        <v>30</v>
      </c>
      <c r="M41" s="146">
        <f>' Capacity by Location'!N46</f>
        <v>30</v>
      </c>
      <c r="N41" s="146">
        <f>' Capacity by Location'!O46</f>
        <v>30</v>
      </c>
      <c r="O41" s="146">
        <f>' Capacity by Location'!P46</f>
        <v>30</v>
      </c>
      <c r="P41" s="146">
        <f>' Capacity by Location'!Q46</f>
        <v>30</v>
      </c>
      <c r="Q41" s="146">
        <f>' Capacity by Location'!R46</f>
        <v>30</v>
      </c>
      <c r="R41" s="146">
        <f>' Capacity by Location'!S46</f>
        <v>30</v>
      </c>
      <c r="S41" s="146">
        <f>' Capacity by Location'!T46</f>
        <v>30</v>
      </c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165"/>
      <c r="BD41" s="165"/>
      <c r="BE41" s="165"/>
      <c r="BF41" s="165"/>
      <c r="BG41" s="165"/>
      <c r="BH41" s="165"/>
      <c r="BI41" s="165"/>
      <c r="BJ41" s="165"/>
      <c r="BK41" s="165"/>
      <c r="BL41" s="165"/>
      <c r="BM41" s="165"/>
      <c r="BN41" s="165"/>
      <c r="BO41" s="165"/>
      <c r="BP41" s="165"/>
      <c r="BQ41" s="165"/>
      <c r="BR41" s="165"/>
      <c r="BS41" s="165"/>
      <c r="BT41" s="165"/>
      <c r="BU41" s="165"/>
      <c r="BV41" s="165"/>
      <c r="BW41" s="165"/>
      <c r="BX41" s="165"/>
      <c r="BY41" s="165"/>
      <c r="BZ41" s="165"/>
      <c r="CA41" s="165"/>
      <c r="CB41" s="165"/>
      <c r="CC41" s="165"/>
      <c r="CD41" s="165"/>
      <c r="CE41" s="165"/>
      <c r="CF41" s="165"/>
      <c r="CG41" s="165"/>
      <c r="CH41" s="165"/>
      <c r="CI41" s="165"/>
      <c r="CJ41" s="165"/>
      <c r="CK41" s="165"/>
      <c r="CL41" s="165"/>
      <c r="CM41" s="165"/>
      <c r="CN41" s="165"/>
      <c r="CO41" s="165"/>
      <c r="CP41" s="165"/>
      <c r="CQ41" s="165"/>
      <c r="CR41" s="165"/>
      <c r="CS41" s="165"/>
      <c r="CT41" s="165"/>
      <c r="CU41" s="165"/>
      <c r="CV41" s="165"/>
      <c r="CW41" s="165"/>
      <c r="CX41" s="165"/>
      <c r="CY41" s="165"/>
      <c r="CZ41" s="165"/>
      <c r="DA41" s="165"/>
      <c r="DB41" s="165"/>
      <c r="DC41" s="165"/>
      <c r="DD41" s="165"/>
      <c r="DE41" s="165"/>
      <c r="DF41" s="165"/>
      <c r="DG41" s="165"/>
      <c r="DH41" s="165"/>
      <c r="DI41" s="165"/>
      <c r="DJ41" s="165"/>
      <c r="DK41" s="165"/>
      <c r="DL41" s="165"/>
      <c r="DM41" s="165"/>
      <c r="DN41" s="165"/>
      <c r="DO41" s="165"/>
      <c r="DP41" s="165"/>
      <c r="DQ41" s="165"/>
      <c r="DR41" s="165"/>
      <c r="DS41" s="165"/>
      <c r="DT41" s="165"/>
      <c r="DU41" s="165"/>
      <c r="DV41" s="165"/>
      <c r="DW41" s="165"/>
      <c r="DX41" s="165"/>
      <c r="DY41" s="165"/>
      <c r="DZ41" s="165"/>
      <c r="EA41" s="165"/>
      <c r="EB41" s="165"/>
      <c r="EC41" s="165"/>
      <c r="ED41" s="165"/>
      <c r="EE41" s="165"/>
      <c r="EF41" s="165"/>
      <c r="EG41" s="165"/>
      <c r="EH41" s="165"/>
      <c r="EI41" s="165"/>
      <c r="EJ41" s="165"/>
      <c r="EK41" s="165"/>
      <c r="EL41" s="165"/>
      <c r="EM41" s="165"/>
      <c r="EN41" s="165"/>
      <c r="EO41" s="165"/>
      <c r="EP41" s="165"/>
      <c r="EQ41" s="165"/>
      <c r="ER41" s="165"/>
      <c r="ES41" s="165"/>
      <c r="ET41" s="165"/>
      <c r="EU41" s="165"/>
      <c r="EV41" s="165"/>
      <c r="EW41" s="165"/>
      <c r="EX41" s="165"/>
      <c r="EY41" s="165"/>
      <c r="EZ41" s="165"/>
      <c r="FA41" s="165"/>
      <c r="FB41" s="165"/>
      <c r="FC41" s="165"/>
      <c r="FD41" s="165"/>
      <c r="FE41" s="165"/>
      <c r="FF41" s="165"/>
      <c r="FG41" s="165"/>
      <c r="FH41" s="165"/>
      <c r="FI41" s="165"/>
      <c r="FJ41" s="165"/>
      <c r="FK41" s="165"/>
      <c r="FL41" s="165"/>
      <c r="FM41" s="165"/>
      <c r="FN41" s="165"/>
      <c r="FO41" s="165"/>
      <c r="FP41" s="165"/>
      <c r="FQ41" s="165"/>
      <c r="FR41" s="165"/>
      <c r="FS41" s="165"/>
      <c r="FT41" s="165"/>
      <c r="FU41" s="165"/>
      <c r="FV41" s="165"/>
      <c r="FW41" s="165"/>
      <c r="FX41" s="165"/>
      <c r="FY41" s="165"/>
      <c r="FZ41" s="165"/>
      <c r="GA41" s="165"/>
      <c r="GB41" s="165"/>
      <c r="GC41" s="165"/>
      <c r="GD41" s="165"/>
      <c r="GE41" s="165"/>
      <c r="GF41" s="165"/>
      <c r="GG41" s="165"/>
      <c r="GH41" s="165"/>
      <c r="GI41" s="165"/>
      <c r="GJ41" s="165"/>
      <c r="GK41" s="165"/>
      <c r="GL41" s="165"/>
      <c r="GM41" s="165"/>
      <c r="GN41" s="165"/>
      <c r="GO41" s="165"/>
      <c r="GP41" s="165"/>
      <c r="GQ41" s="165"/>
      <c r="GR41" s="165"/>
      <c r="GS41" s="165"/>
      <c r="GT41" s="165"/>
      <c r="GU41" s="165"/>
      <c r="GV41" s="165"/>
      <c r="GW41" s="165"/>
      <c r="GX41" s="165"/>
      <c r="GY41" s="165"/>
      <c r="GZ41" s="165"/>
      <c r="HA41" s="165"/>
      <c r="HB41" s="165"/>
      <c r="HC41" s="165"/>
      <c r="HD41" s="165"/>
      <c r="HE41" s="165"/>
      <c r="HF41" s="165"/>
      <c r="HG41" s="165"/>
      <c r="HH41" s="165"/>
      <c r="HI41" s="165"/>
      <c r="HJ41" s="165"/>
      <c r="HK41" s="165"/>
      <c r="HL41" s="165"/>
      <c r="HM41" s="165"/>
      <c r="HN41" s="165"/>
      <c r="HO41" s="165"/>
      <c r="HP41" s="165"/>
      <c r="HQ41" s="165"/>
      <c r="HR41" s="165"/>
      <c r="HS41" s="165"/>
      <c r="HT41" s="165"/>
      <c r="HU41" s="165"/>
      <c r="HV41" s="165"/>
      <c r="HW41" s="165"/>
      <c r="HX41" s="165"/>
      <c r="HY41" s="165"/>
      <c r="HZ41" s="165"/>
      <c r="IA41" s="165"/>
      <c r="IB41" s="165"/>
      <c r="IC41" s="165"/>
      <c r="ID41" s="165"/>
      <c r="IE41" s="165"/>
      <c r="IF41" s="165"/>
      <c r="IG41" s="165"/>
      <c r="IH41" s="165"/>
      <c r="II41" s="165"/>
      <c r="IJ41" s="165"/>
      <c r="IK41" s="165"/>
      <c r="IL41" s="165"/>
      <c r="IM41" s="165"/>
      <c r="IN41" s="165"/>
      <c r="IO41" s="165"/>
      <c r="IP41" s="165"/>
      <c r="IQ41" s="165"/>
      <c r="IR41" s="165"/>
      <c r="IS41" s="165"/>
      <c r="IT41" s="165"/>
      <c r="IU41" s="165"/>
      <c r="IV41" s="165"/>
      <c r="IW41" s="165"/>
      <c r="IX41" s="165"/>
      <c r="IY41" s="165"/>
      <c r="IZ41" s="165"/>
      <c r="JA41" s="165"/>
      <c r="JB41" s="165"/>
      <c r="JC41" s="165"/>
      <c r="JD41" s="165"/>
      <c r="JE41" s="165"/>
      <c r="JF41" s="165"/>
      <c r="JG41" s="165"/>
      <c r="JH41" s="165"/>
      <c r="JI41" s="165"/>
      <c r="JJ41" s="165"/>
      <c r="JK41" s="165"/>
      <c r="JL41" s="165"/>
      <c r="JM41" s="165"/>
      <c r="JN41" s="165"/>
      <c r="JO41" s="165"/>
      <c r="JP41" s="165"/>
      <c r="JQ41" s="165"/>
      <c r="JR41" s="165"/>
      <c r="JS41" s="165"/>
      <c r="JT41" s="165"/>
      <c r="JU41" s="165"/>
      <c r="JV41" s="165"/>
      <c r="JW41" s="165"/>
      <c r="JX41" s="165"/>
      <c r="JY41" s="165"/>
      <c r="JZ41" s="165"/>
      <c r="KA41" s="165"/>
      <c r="KB41" s="165"/>
      <c r="KC41" s="165"/>
      <c r="KD41" s="165"/>
      <c r="KE41" s="165"/>
      <c r="KF41" s="165"/>
      <c r="KG41" s="165"/>
      <c r="KH41" s="165"/>
      <c r="KI41" s="165"/>
      <c r="KJ41" s="165"/>
      <c r="KK41" s="165"/>
      <c r="KL41" s="165"/>
      <c r="KM41" s="165"/>
      <c r="KN41" s="165"/>
      <c r="KO41" s="165"/>
      <c r="KP41" s="165"/>
      <c r="KQ41" s="165"/>
      <c r="KR41" s="165"/>
      <c r="KS41" s="165"/>
      <c r="KT41" s="165"/>
      <c r="KU41" s="165"/>
      <c r="KV41" s="165"/>
      <c r="KW41" s="165"/>
      <c r="KX41" s="165"/>
      <c r="KY41" s="165"/>
      <c r="KZ41" s="165"/>
      <c r="LA41" s="165"/>
      <c r="LB41" s="165"/>
      <c r="LC41" s="165"/>
      <c r="LD41" s="165"/>
      <c r="LE41" s="165"/>
      <c r="LF41" s="165"/>
      <c r="LG41" s="165"/>
      <c r="LH41" s="165"/>
      <c r="LI41" s="165"/>
      <c r="LJ41" s="165"/>
      <c r="LK41" s="165"/>
      <c r="LL41" s="165"/>
      <c r="LM41" s="165"/>
      <c r="LN41" s="165"/>
      <c r="LO41" s="165"/>
      <c r="LP41" s="165"/>
      <c r="LQ41" s="165"/>
      <c r="LR41" s="165"/>
      <c r="LS41" s="165"/>
      <c r="LT41" s="165"/>
      <c r="LU41" s="165"/>
      <c r="LV41" s="165"/>
      <c r="LW41" s="165"/>
      <c r="LX41" s="165"/>
      <c r="LY41" s="165"/>
      <c r="LZ41" s="165"/>
      <c r="MA41" s="165"/>
      <c r="MB41" s="165"/>
      <c r="MC41" s="165"/>
      <c r="MD41" s="165"/>
      <c r="ME41" s="165"/>
      <c r="MF41" s="165"/>
      <c r="MG41" s="165"/>
      <c r="MH41" s="165"/>
      <c r="MI41" s="165"/>
      <c r="MJ41" s="165"/>
      <c r="MK41" s="165"/>
      <c r="ML41" s="165"/>
      <c r="MM41" s="165"/>
      <c r="MN41" s="165"/>
      <c r="MO41" s="165"/>
      <c r="MP41" s="165"/>
      <c r="MQ41" s="165"/>
      <c r="MR41" s="165"/>
      <c r="MS41" s="165"/>
      <c r="MT41" s="165"/>
      <c r="MU41" s="165"/>
      <c r="MV41" s="165"/>
      <c r="MW41" s="165"/>
      <c r="MX41" s="165"/>
      <c r="MY41" s="165"/>
      <c r="MZ41" s="165"/>
      <c r="NA41" s="165"/>
      <c r="NB41" s="165"/>
      <c r="NC41" s="165"/>
      <c r="ND41" s="165"/>
      <c r="NE41" s="165"/>
      <c r="NF41" s="165"/>
      <c r="NG41" s="165"/>
      <c r="NH41" s="165"/>
      <c r="NI41" s="165"/>
      <c r="NJ41" s="165"/>
      <c r="NK41" s="165"/>
      <c r="NL41" s="165"/>
      <c r="NM41" s="165"/>
      <c r="NN41" s="165"/>
      <c r="NO41" s="165"/>
      <c r="NP41" s="165"/>
      <c r="NQ41" s="165"/>
      <c r="NR41" s="165"/>
      <c r="NS41" s="165"/>
      <c r="NT41" s="165"/>
      <c r="NU41" s="165"/>
      <c r="NV41" s="165"/>
      <c r="NW41" s="165"/>
      <c r="NX41" s="165"/>
      <c r="NY41" s="165"/>
      <c r="NZ41" s="165"/>
      <c r="OA41" s="165"/>
      <c r="OB41" s="165"/>
      <c r="OC41" s="165"/>
      <c r="OD41" s="165"/>
      <c r="OE41" s="165"/>
      <c r="OF41" s="165"/>
      <c r="OG41" s="165"/>
      <c r="OH41" s="165"/>
      <c r="OI41" s="165"/>
      <c r="OJ41" s="165"/>
      <c r="OK41" s="165"/>
      <c r="OL41" s="165"/>
      <c r="OM41" s="165"/>
      <c r="ON41" s="165"/>
      <c r="OO41" s="165"/>
      <c r="OP41" s="165"/>
      <c r="OQ41" s="165"/>
      <c r="OR41" s="165"/>
      <c r="OS41" s="165"/>
      <c r="OT41" s="165"/>
      <c r="OU41" s="165"/>
      <c r="OV41" s="165"/>
      <c r="OW41" s="165"/>
      <c r="OX41" s="165"/>
      <c r="OY41" s="165"/>
      <c r="OZ41" s="165"/>
      <c r="PA41" s="165"/>
      <c r="PB41" s="165"/>
      <c r="PC41" s="165"/>
      <c r="PD41" s="165"/>
      <c r="PE41" s="165"/>
      <c r="PF41" s="165"/>
      <c r="PG41" s="165"/>
      <c r="PH41" s="165"/>
      <c r="PI41" s="165"/>
      <c r="PJ41" s="165"/>
      <c r="PK41" s="165"/>
      <c r="PL41" s="165"/>
      <c r="PM41" s="165"/>
      <c r="PN41" s="165"/>
      <c r="PO41" s="165"/>
      <c r="PP41" s="165"/>
      <c r="PQ41" s="165"/>
      <c r="PR41" s="165"/>
      <c r="PS41" s="165"/>
      <c r="PT41" s="165"/>
      <c r="PU41" s="165"/>
      <c r="PV41" s="165"/>
      <c r="PW41" s="165"/>
      <c r="PX41" s="165"/>
      <c r="PY41" s="165"/>
      <c r="PZ41" s="165"/>
      <c r="QA41" s="165"/>
      <c r="QB41" s="165"/>
      <c r="QC41" s="165"/>
      <c r="QD41" s="165"/>
      <c r="QE41" s="165"/>
      <c r="QF41" s="165"/>
      <c r="QG41" s="165"/>
      <c r="QH41" s="165"/>
      <c r="QI41" s="165"/>
      <c r="QJ41" s="165"/>
      <c r="QK41" s="165"/>
      <c r="QL41" s="165"/>
      <c r="QM41" s="165"/>
      <c r="QN41" s="165"/>
      <c r="QO41" s="165"/>
      <c r="QP41" s="165"/>
      <c r="QQ41" s="165"/>
      <c r="QR41" s="165"/>
      <c r="QS41" s="165"/>
      <c r="QT41" s="165"/>
      <c r="QU41" s="165"/>
      <c r="QV41" s="165"/>
      <c r="QW41" s="165"/>
      <c r="QX41" s="165"/>
      <c r="QY41" s="165"/>
      <c r="QZ41" s="165"/>
      <c r="RA41" s="165"/>
      <c r="RB41" s="165"/>
      <c r="RC41" s="165"/>
      <c r="RD41" s="165"/>
      <c r="RE41" s="165"/>
      <c r="RF41" s="165"/>
      <c r="RG41" s="165"/>
      <c r="RH41" s="165"/>
      <c r="RI41" s="165"/>
      <c r="RJ41" s="165"/>
      <c r="RK41" s="165"/>
      <c r="RL41" s="165"/>
      <c r="RM41" s="165"/>
      <c r="RN41" s="165"/>
      <c r="RO41" s="165"/>
      <c r="RP41" s="165"/>
      <c r="RQ41" s="165"/>
      <c r="RR41" s="165"/>
      <c r="RS41" s="165"/>
      <c r="RT41" s="165"/>
      <c r="RU41" s="165"/>
      <c r="RV41" s="165"/>
      <c r="RW41" s="165"/>
      <c r="RX41" s="165"/>
      <c r="RY41" s="165"/>
      <c r="RZ41" s="165"/>
      <c r="SA41" s="165"/>
      <c r="SB41" s="165"/>
      <c r="SC41" s="165"/>
      <c r="SD41" s="165"/>
      <c r="SE41" s="165"/>
      <c r="SF41" s="165"/>
      <c r="SG41" s="165"/>
      <c r="SH41" s="165"/>
      <c r="SI41" s="165"/>
      <c r="SJ41" s="165"/>
      <c r="SK41" s="165"/>
      <c r="SL41" s="165"/>
      <c r="SM41" s="165"/>
      <c r="SN41" s="165"/>
      <c r="SO41" s="165"/>
      <c r="SP41" s="165"/>
      <c r="SQ41" s="165"/>
      <c r="SR41" s="165"/>
      <c r="SS41" s="165"/>
      <c r="ST41" s="165"/>
      <c r="SU41" s="165"/>
      <c r="SV41" s="165"/>
      <c r="SW41" s="165"/>
      <c r="SX41" s="165"/>
      <c r="SY41" s="165"/>
      <c r="SZ41" s="165"/>
      <c r="TA41" s="165"/>
      <c r="TB41" s="165"/>
      <c r="TC41" s="165"/>
      <c r="TD41" s="165"/>
      <c r="TE41" s="165"/>
      <c r="TF41" s="165"/>
      <c r="TG41" s="165"/>
      <c r="TH41" s="165"/>
      <c r="TI41" s="165"/>
      <c r="TJ41" s="165"/>
      <c r="TK41" s="165"/>
      <c r="TL41" s="165"/>
      <c r="TM41" s="165"/>
      <c r="TN41" s="165"/>
      <c r="TO41" s="165"/>
      <c r="TP41" s="165"/>
      <c r="TQ41" s="165"/>
      <c r="TR41" s="165"/>
      <c r="TS41" s="165"/>
      <c r="TT41" s="165"/>
      <c r="TU41" s="165"/>
      <c r="TV41" s="165"/>
      <c r="TW41" s="165"/>
      <c r="TX41" s="165"/>
      <c r="TY41" s="165"/>
      <c r="TZ41" s="165"/>
      <c r="UA41" s="165"/>
      <c r="UB41" s="165"/>
      <c r="UC41" s="165"/>
      <c r="UD41" s="165"/>
      <c r="UE41" s="165"/>
      <c r="UF41" s="165"/>
      <c r="UG41" s="165"/>
      <c r="UH41" s="165"/>
      <c r="UI41" s="165"/>
      <c r="UJ41" s="165"/>
      <c r="UK41" s="165"/>
      <c r="UL41" s="165"/>
      <c r="UM41" s="165"/>
      <c r="UN41" s="165"/>
      <c r="UO41" s="165"/>
      <c r="UP41" s="165"/>
      <c r="UQ41" s="165"/>
      <c r="UR41" s="165"/>
      <c r="US41" s="165"/>
      <c r="UT41" s="165"/>
      <c r="UU41" s="165"/>
      <c r="UV41" s="165"/>
      <c r="UW41" s="165"/>
      <c r="UX41" s="165"/>
      <c r="UY41" s="165"/>
      <c r="UZ41" s="165"/>
      <c r="VA41" s="165"/>
      <c r="VB41" s="165"/>
      <c r="VC41" s="165"/>
      <c r="VD41" s="165"/>
      <c r="VE41" s="165"/>
      <c r="VF41" s="165"/>
      <c r="VG41" s="165"/>
      <c r="VH41" s="165"/>
      <c r="VI41" s="165"/>
      <c r="VJ41" s="165"/>
      <c r="VK41" s="165"/>
      <c r="VL41" s="165"/>
      <c r="VM41" s="165"/>
      <c r="VN41" s="165"/>
      <c r="VO41" s="165"/>
      <c r="VP41" s="165"/>
      <c r="VQ41" s="165"/>
      <c r="VR41" s="165"/>
      <c r="VS41" s="165"/>
      <c r="VT41" s="165"/>
      <c r="VU41" s="165"/>
      <c r="VV41" s="165"/>
      <c r="VW41" s="165"/>
      <c r="VX41" s="165"/>
      <c r="VY41" s="165"/>
      <c r="VZ41" s="165"/>
      <c r="WA41" s="165"/>
      <c r="WB41" s="165"/>
      <c r="WC41" s="165"/>
      <c r="WD41" s="165"/>
      <c r="WE41" s="165"/>
      <c r="WF41" s="165"/>
      <c r="WG41" s="165"/>
      <c r="WH41" s="165"/>
      <c r="WI41" s="165"/>
      <c r="WJ41" s="165"/>
      <c r="WK41" s="165"/>
      <c r="WL41" s="165"/>
      <c r="WM41" s="165"/>
      <c r="WN41" s="165"/>
      <c r="WO41" s="165"/>
      <c r="WP41" s="165"/>
      <c r="WQ41" s="165"/>
      <c r="WR41" s="165"/>
      <c r="WS41" s="165"/>
      <c r="WT41" s="165"/>
      <c r="WU41" s="165"/>
      <c r="WV41" s="165"/>
      <c r="WW41" s="165"/>
      <c r="WX41" s="165"/>
      <c r="WY41" s="165"/>
      <c r="WZ41" s="165"/>
      <c r="XA41" s="165"/>
      <c r="XB41" s="165"/>
      <c r="XC41" s="165"/>
      <c r="XD41" s="165"/>
      <c r="XE41" s="165"/>
      <c r="XF41" s="165"/>
      <c r="XG41" s="165"/>
      <c r="XH41" s="165"/>
      <c r="XI41" s="165"/>
      <c r="XJ41" s="165"/>
      <c r="XK41" s="165"/>
      <c r="XL41" s="165"/>
      <c r="XM41" s="165"/>
      <c r="XN41" s="165"/>
      <c r="XO41" s="165"/>
      <c r="XP41" s="165"/>
      <c r="XQ41" s="165"/>
      <c r="XR41" s="165"/>
      <c r="XS41" s="165"/>
      <c r="XT41" s="165"/>
      <c r="XU41" s="165"/>
      <c r="XV41" s="165"/>
      <c r="XW41" s="165"/>
      <c r="XX41" s="165"/>
      <c r="XY41" s="165"/>
      <c r="XZ41" s="165"/>
      <c r="YA41" s="165"/>
      <c r="YB41" s="165"/>
      <c r="YC41" s="165"/>
      <c r="YD41" s="165"/>
      <c r="YE41" s="165"/>
      <c r="YF41" s="165"/>
      <c r="YG41" s="165"/>
      <c r="YH41" s="165"/>
      <c r="YI41" s="165"/>
      <c r="YJ41" s="165"/>
      <c r="YK41" s="165"/>
      <c r="YL41" s="165"/>
      <c r="YM41" s="165"/>
      <c r="YN41" s="165"/>
      <c r="YO41" s="165"/>
      <c r="YP41" s="165"/>
      <c r="YQ41" s="165"/>
      <c r="YR41" s="165"/>
      <c r="YS41" s="165"/>
      <c r="YT41" s="165"/>
      <c r="YU41" s="165"/>
      <c r="YV41" s="165"/>
      <c r="YW41" s="165"/>
      <c r="YX41" s="165"/>
      <c r="YY41" s="165"/>
      <c r="YZ41" s="165"/>
      <c r="ZA41" s="165"/>
      <c r="ZB41" s="165"/>
      <c r="ZC41" s="165"/>
      <c r="ZD41" s="165"/>
      <c r="ZE41" s="165"/>
      <c r="ZF41" s="165"/>
      <c r="ZG41" s="165"/>
      <c r="ZH41" s="165"/>
      <c r="ZI41" s="165"/>
      <c r="ZJ41" s="165"/>
      <c r="ZK41" s="165"/>
      <c r="ZL41" s="165"/>
      <c r="ZM41" s="165"/>
      <c r="ZN41" s="165"/>
      <c r="ZO41" s="165"/>
      <c r="ZP41" s="165"/>
      <c r="ZQ41" s="165"/>
      <c r="ZR41" s="165"/>
      <c r="ZS41" s="165"/>
      <c r="ZT41" s="165"/>
      <c r="ZU41" s="165"/>
      <c r="ZV41" s="165"/>
      <c r="ZW41" s="165"/>
      <c r="ZX41" s="165"/>
      <c r="ZY41" s="165"/>
      <c r="ZZ41" s="165"/>
      <c r="AAA41" s="165"/>
      <c r="AAB41" s="165"/>
      <c r="AAC41" s="165"/>
      <c r="AAD41" s="165"/>
      <c r="AAE41" s="165"/>
      <c r="AAF41" s="165"/>
      <c r="AAG41" s="165"/>
      <c r="AAH41" s="165"/>
      <c r="AAI41" s="165"/>
      <c r="AAJ41" s="165"/>
      <c r="AAK41" s="165"/>
      <c r="AAL41" s="165"/>
      <c r="AAM41" s="165"/>
      <c r="AAN41" s="165"/>
      <c r="AAO41" s="165"/>
      <c r="AAP41" s="165"/>
      <c r="AAQ41" s="165"/>
      <c r="AAR41" s="165"/>
      <c r="AAS41" s="165"/>
      <c r="AAT41" s="165"/>
      <c r="AAU41" s="165"/>
      <c r="AAV41" s="165"/>
      <c r="AAW41" s="165"/>
      <c r="AAX41" s="165"/>
      <c r="AAY41" s="165"/>
      <c r="AAZ41" s="165"/>
      <c r="ABA41" s="165"/>
      <c r="ABB41" s="165"/>
      <c r="ABC41" s="165"/>
      <c r="ABD41" s="165"/>
      <c r="ABE41" s="165"/>
      <c r="ABF41" s="165"/>
      <c r="ABG41" s="165"/>
      <c r="ABH41" s="165"/>
      <c r="ABI41" s="165"/>
      <c r="ABJ41" s="165"/>
      <c r="ABK41" s="165"/>
      <c r="ABL41" s="165"/>
      <c r="ABM41" s="165"/>
      <c r="ABN41" s="165"/>
      <c r="ABO41" s="165"/>
      <c r="ABP41" s="165"/>
      <c r="ABQ41" s="165"/>
      <c r="ABR41" s="165"/>
      <c r="ABS41" s="165"/>
      <c r="ABT41" s="165"/>
      <c r="ABU41" s="165"/>
      <c r="ABV41" s="165"/>
      <c r="ABW41" s="165"/>
      <c r="ABX41" s="165"/>
      <c r="ABY41" s="165"/>
      <c r="ABZ41" s="165"/>
      <c r="ACA41" s="165"/>
      <c r="ACB41" s="165"/>
      <c r="ACC41" s="165"/>
      <c r="ACD41" s="165"/>
      <c r="ACE41" s="165"/>
      <c r="ACF41" s="165"/>
      <c r="ACG41" s="165"/>
      <c r="ACH41" s="165"/>
      <c r="ACI41" s="165"/>
      <c r="ACJ41" s="165"/>
      <c r="ACK41" s="165"/>
      <c r="ACL41" s="165"/>
      <c r="ACM41" s="165"/>
      <c r="ACN41" s="165"/>
      <c r="ACO41" s="165"/>
      <c r="ACP41" s="165"/>
      <c r="ACQ41" s="165"/>
      <c r="ACR41" s="165"/>
      <c r="ACS41" s="165"/>
      <c r="ACT41" s="165"/>
      <c r="ACU41" s="165"/>
      <c r="ACV41" s="165"/>
      <c r="ACW41" s="165"/>
      <c r="ACX41" s="165"/>
      <c r="ACY41" s="165"/>
      <c r="ACZ41" s="165"/>
      <c r="ADA41" s="165"/>
      <c r="ADB41" s="165"/>
      <c r="ADC41" s="165"/>
      <c r="ADD41" s="165"/>
      <c r="ADE41" s="165"/>
      <c r="ADF41" s="165"/>
      <c r="ADG41" s="165"/>
      <c r="ADH41" s="165"/>
      <c r="ADI41" s="165"/>
      <c r="ADJ41" s="165"/>
      <c r="ADK41" s="165"/>
      <c r="ADL41" s="165"/>
      <c r="ADM41" s="165"/>
      <c r="ADN41" s="165"/>
      <c r="ADO41" s="165"/>
      <c r="ADP41" s="165"/>
      <c r="ADQ41" s="165"/>
      <c r="ADR41" s="165"/>
      <c r="ADS41" s="165"/>
      <c r="ADT41" s="165"/>
      <c r="ADU41" s="165"/>
      <c r="ADV41" s="165"/>
      <c r="ADW41" s="165"/>
      <c r="ADX41" s="165"/>
      <c r="ADY41" s="165"/>
      <c r="ADZ41" s="165"/>
      <c r="AEA41" s="165"/>
      <c r="AEB41" s="165"/>
      <c r="AEC41" s="165"/>
      <c r="AED41" s="165"/>
      <c r="AEE41" s="165"/>
      <c r="AEF41" s="165"/>
      <c r="AEG41" s="165"/>
      <c r="AEH41" s="165"/>
      <c r="AEI41" s="165"/>
      <c r="AEJ41" s="165"/>
      <c r="AEK41" s="165"/>
      <c r="AEL41" s="165"/>
      <c r="AEM41" s="165"/>
      <c r="AEN41" s="165"/>
      <c r="AEO41" s="165"/>
      <c r="AEP41" s="165"/>
      <c r="AEQ41" s="165"/>
      <c r="AER41" s="165"/>
      <c r="AES41" s="165"/>
      <c r="AET41" s="165"/>
      <c r="AEU41" s="165"/>
      <c r="AEV41" s="165"/>
      <c r="AEW41" s="165"/>
      <c r="AEX41" s="165"/>
      <c r="AEY41" s="165"/>
      <c r="AEZ41" s="165"/>
      <c r="AFA41" s="165"/>
      <c r="AFB41" s="165"/>
      <c r="AFC41" s="165"/>
      <c r="AFD41" s="165"/>
      <c r="AFE41" s="165"/>
      <c r="AFF41" s="165"/>
      <c r="AFG41" s="165"/>
      <c r="AFH41" s="165"/>
      <c r="AFI41" s="165"/>
      <c r="AFJ41" s="165"/>
      <c r="AFK41" s="165"/>
      <c r="AFL41" s="165"/>
      <c r="AFM41" s="165"/>
      <c r="AFN41" s="165"/>
      <c r="AFO41" s="165"/>
      <c r="AFP41" s="165"/>
      <c r="AFQ41" s="165"/>
      <c r="AFR41" s="165"/>
      <c r="AFS41" s="165"/>
      <c r="AFT41" s="165"/>
      <c r="AFU41" s="165"/>
      <c r="AFV41" s="165"/>
      <c r="AFW41" s="165"/>
      <c r="AFX41" s="165"/>
      <c r="AFY41" s="165"/>
      <c r="AFZ41" s="165"/>
      <c r="AGA41" s="165"/>
      <c r="AGB41" s="165"/>
      <c r="AGC41" s="165"/>
      <c r="AGD41" s="165"/>
      <c r="AGE41" s="165"/>
      <c r="AGF41" s="165"/>
      <c r="AGG41" s="165"/>
      <c r="AGH41" s="165"/>
      <c r="AGI41" s="165"/>
      <c r="AGJ41" s="165"/>
      <c r="AGK41" s="165"/>
      <c r="AGL41" s="165"/>
      <c r="AGM41" s="165"/>
      <c r="AGN41" s="165"/>
      <c r="AGO41" s="165"/>
      <c r="AGP41" s="165"/>
      <c r="AGQ41" s="165"/>
      <c r="AGR41" s="165"/>
      <c r="AGS41" s="165"/>
      <c r="AGT41" s="165"/>
      <c r="AGU41" s="165"/>
      <c r="AGV41" s="165"/>
      <c r="AGW41" s="165"/>
      <c r="AGX41" s="165"/>
      <c r="AGY41" s="165"/>
      <c r="AGZ41" s="165"/>
      <c r="AHA41" s="165"/>
      <c r="AHB41" s="165"/>
      <c r="AHC41" s="165"/>
      <c r="AHD41" s="165"/>
      <c r="AHE41" s="165"/>
      <c r="AHF41" s="165"/>
      <c r="AHG41" s="165"/>
      <c r="AHH41" s="165"/>
      <c r="AHI41" s="165"/>
      <c r="AHJ41" s="165"/>
      <c r="AHK41" s="165"/>
      <c r="AHL41" s="165"/>
      <c r="AHM41" s="165"/>
      <c r="AHN41" s="165"/>
      <c r="AHO41" s="165"/>
      <c r="AHP41" s="165"/>
      <c r="AHQ41" s="165"/>
      <c r="AHR41" s="165"/>
      <c r="AHS41" s="165"/>
      <c r="AHT41" s="165"/>
      <c r="AHU41" s="165"/>
      <c r="AHV41" s="165"/>
      <c r="AHW41" s="165"/>
      <c r="AHX41" s="165"/>
      <c r="AHY41" s="165"/>
      <c r="AHZ41" s="165"/>
      <c r="AIA41" s="165"/>
      <c r="AIB41" s="165"/>
      <c r="AIC41" s="165"/>
      <c r="AID41" s="165"/>
      <c r="AIE41" s="165"/>
      <c r="AIF41" s="165"/>
      <c r="AIG41" s="165"/>
      <c r="AIH41" s="165"/>
      <c r="AII41" s="165"/>
      <c r="AIJ41" s="165"/>
      <c r="AIK41" s="165"/>
      <c r="AIL41" s="165"/>
      <c r="AIM41" s="165"/>
      <c r="AIN41" s="165"/>
      <c r="AIO41" s="165"/>
      <c r="AIP41" s="165"/>
      <c r="AIQ41" s="165"/>
      <c r="AIR41" s="165"/>
      <c r="AIS41" s="165"/>
      <c r="AIT41" s="165"/>
      <c r="AIU41" s="165"/>
      <c r="AIV41" s="165"/>
      <c r="AIW41" s="165"/>
      <c r="AIX41" s="165"/>
      <c r="AIY41" s="165"/>
      <c r="AIZ41" s="165"/>
      <c r="AJA41" s="165"/>
      <c r="AJB41" s="165"/>
      <c r="AJC41" s="165"/>
      <c r="AJD41" s="165"/>
      <c r="AJE41" s="165"/>
      <c r="AJF41" s="165"/>
      <c r="AJG41" s="165"/>
      <c r="AJH41" s="165"/>
      <c r="AJI41" s="165"/>
      <c r="AJJ41" s="165"/>
      <c r="AJK41" s="165"/>
      <c r="AJL41" s="165"/>
      <c r="AJM41" s="165"/>
      <c r="AJN41" s="165"/>
      <c r="AJO41" s="165"/>
      <c r="AJP41" s="165"/>
      <c r="AJQ41" s="165"/>
      <c r="AJR41" s="165"/>
      <c r="AJS41" s="165"/>
      <c r="AJT41" s="165"/>
      <c r="AJU41" s="165"/>
      <c r="AJV41" s="165"/>
      <c r="AJW41" s="165"/>
      <c r="AJX41" s="165"/>
      <c r="AJY41" s="165"/>
      <c r="AJZ41" s="165"/>
      <c r="AKA41" s="165"/>
      <c r="AKB41" s="165"/>
      <c r="AKC41" s="165"/>
      <c r="AKD41" s="165"/>
      <c r="AKE41" s="165"/>
      <c r="AKF41" s="165"/>
      <c r="AKG41" s="165"/>
      <c r="AKH41" s="165"/>
      <c r="AKI41" s="165"/>
      <c r="AKJ41" s="165"/>
      <c r="AKK41" s="165"/>
      <c r="AKL41" s="165"/>
      <c r="AKM41" s="165"/>
      <c r="AKN41" s="165"/>
      <c r="AKO41" s="165"/>
      <c r="AKP41" s="165"/>
      <c r="AKQ41" s="165"/>
      <c r="AKR41" s="165"/>
      <c r="AKS41" s="165"/>
      <c r="AKT41" s="165"/>
      <c r="AKU41" s="165"/>
      <c r="AKV41" s="165"/>
      <c r="AKW41" s="165"/>
      <c r="AKX41" s="165"/>
      <c r="AKY41" s="165"/>
      <c r="AKZ41" s="165"/>
      <c r="ALA41" s="165"/>
      <c r="ALB41" s="165"/>
      <c r="ALC41" s="165"/>
      <c r="ALD41" s="165"/>
      <c r="ALE41" s="165"/>
      <c r="ALF41" s="165"/>
      <c r="ALG41" s="165"/>
      <c r="ALH41" s="165"/>
      <c r="ALI41" s="165"/>
      <c r="ALJ41" s="165"/>
      <c r="ALK41" s="165"/>
      <c r="ALL41" s="165"/>
      <c r="ALM41" s="165"/>
      <c r="ALN41" s="165"/>
      <c r="ALO41" s="165"/>
      <c r="ALP41" s="165"/>
      <c r="ALQ41" s="165"/>
      <c r="ALR41" s="165"/>
      <c r="ALS41" s="165"/>
      <c r="ALT41" s="165"/>
      <c r="ALU41" s="165"/>
      <c r="ALV41" s="165"/>
      <c r="ALW41" s="165"/>
      <c r="ALX41" s="165"/>
      <c r="ALY41" s="165"/>
      <c r="ALZ41" s="165"/>
      <c r="AMA41" s="165"/>
      <c r="AMB41" s="165"/>
      <c r="AMC41" s="165"/>
      <c r="AMD41" s="165"/>
      <c r="AME41" s="165"/>
      <c r="AMF41" s="165"/>
      <c r="AMG41" s="165"/>
      <c r="AMH41" s="165"/>
      <c r="AMI41" s="165"/>
      <c r="AMJ41" s="165"/>
      <c r="AMK41" s="165"/>
      <c r="AML41" s="165"/>
      <c r="AMM41" s="165"/>
      <c r="AMN41" s="165"/>
      <c r="AMO41" s="165"/>
      <c r="AMP41" s="165"/>
      <c r="AMQ41" s="165"/>
      <c r="AMR41" s="165"/>
      <c r="AMS41" s="165"/>
      <c r="AMT41" s="165"/>
      <c r="AMU41" s="165"/>
      <c r="AMV41" s="165"/>
      <c r="AMW41" s="165"/>
      <c r="AMX41" s="165"/>
      <c r="AMY41" s="165"/>
      <c r="AMZ41" s="165"/>
      <c r="ANA41" s="165"/>
      <c r="ANB41" s="165"/>
      <c r="ANC41" s="165"/>
      <c r="AND41" s="165"/>
      <c r="ANE41" s="165"/>
      <c r="ANF41" s="165"/>
      <c r="ANG41" s="165"/>
      <c r="ANH41" s="165"/>
      <c r="ANI41" s="165"/>
      <c r="ANJ41" s="165"/>
      <c r="ANK41" s="165"/>
      <c r="ANL41" s="165"/>
      <c r="ANM41" s="165"/>
      <c r="ANN41" s="165"/>
      <c r="ANO41" s="165"/>
      <c r="ANP41" s="165"/>
      <c r="ANQ41" s="165"/>
      <c r="ANR41" s="165"/>
      <c r="ANS41" s="165"/>
      <c r="ANT41" s="165"/>
      <c r="ANU41" s="165"/>
      <c r="ANV41" s="165"/>
      <c r="ANW41" s="165"/>
      <c r="ANX41" s="165"/>
      <c r="ANY41" s="165"/>
      <c r="ANZ41" s="165"/>
      <c r="AOA41" s="165"/>
      <c r="AOB41" s="165"/>
      <c r="AOC41" s="165"/>
      <c r="AOD41" s="165"/>
      <c r="AOE41" s="165"/>
      <c r="AOF41" s="165"/>
      <c r="AOG41" s="165"/>
      <c r="AOH41" s="165"/>
      <c r="AOI41" s="165"/>
      <c r="AOJ41" s="165"/>
      <c r="AOK41" s="165"/>
      <c r="AOL41" s="165"/>
      <c r="AOM41" s="165"/>
      <c r="AON41" s="165"/>
      <c r="AOO41" s="165"/>
      <c r="AOP41" s="165"/>
      <c r="AOQ41" s="165"/>
      <c r="AOR41" s="165"/>
      <c r="AOS41" s="165"/>
      <c r="AOT41" s="165"/>
      <c r="AOU41" s="165"/>
      <c r="AOV41" s="165"/>
      <c r="AOW41" s="165"/>
      <c r="AOX41" s="165"/>
      <c r="AOY41" s="165"/>
      <c r="AOZ41" s="165"/>
      <c r="APA41" s="165"/>
      <c r="APB41" s="165"/>
      <c r="APC41" s="165"/>
      <c r="APD41" s="165"/>
      <c r="APE41" s="165"/>
      <c r="APF41" s="165"/>
      <c r="APG41" s="165"/>
      <c r="APH41" s="165"/>
      <c r="API41" s="165"/>
      <c r="APJ41" s="165"/>
      <c r="APK41" s="165"/>
      <c r="APL41" s="165"/>
      <c r="APM41" s="165"/>
      <c r="APN41" s="165"/>
      <c r="APO41" s="165"/>
      <c r="APP41" s="165"/>
      <c r="APQ41" s="165"/>
      <c r="APR41" s="165"/>
      <c r="APS41" s="165"/>
      <c r="APT41" s="165"/>
      <c r="APU41" s="165"/>
      <c r="APV41" s="165"/>
      <c r="APW41" s="165"/>
      <c r="APX41" s="165"/>
      <c r="APY41" s="165"/>
      <c r="APZ41" s="165"/>
      <c r="AQA41" s="165"/>
      <c r="AQB41" s="165"/>
      <c r="AQC41" s="165"/>
      <c r="AQD41" s="165"/>
      <c r="AQE41" s="165"/>
      <c r="AQF41" s="165"/>
      <c r="AQG41" s="165"/>
      <c r="AQH41" s="165"/>
      <c r="AQI41" s="165"/>
      <c r="AQJ41" s="165"/>
      <c r="AQK41" s="165"/>
      <c r="AQL41" s="165"/>
      <c r="AQM41" s="165"/>
      <c r="AQN41" s="165"/>
      <c r="AQO41" s="165"/>
      <c r="AQP41" s="165"/>
      <c r="AQQ41" s="165"/>
      <c r="AQR41" s="165"/>
      <c r="AQS41" s="165"/>
      <c r="AQT41" s="165"/>
      <c r="AQU41" s="165"/>
      <c r="AQV41" s="165"/>
      <c r="AQW41" s="165"/>
      <c r="AQX41" s="165"/>
      <c r="AQY41" s="165"/>
      <c r="AQZ41" s="165"/>
      <c r="ARA41" s="165"/>
      <c r="ARB41" s="165"/>
      <c r="ARC41" s="165"/>
      <c r="ARD41" s="165"/>
      <c r="ARE41" s="165"/>
      <c r="ARF41" s="165"/>
      <c r="ARG41" s="165"/>
      <c r="ARH41" s="165"/>
      <c r="ARI41" s="165"/>
      <c r="ARJ41" s="165"/>
      <c r="ARK41" s="165"/>
      <c r="ARL41" s="165"/>
      <c r="ARM41" s="165"/>
      <c r="ARN41" s="165"/>
      <c r="ARO41" s="165"/>
      <c r="ARP41" s="165"/>
      <c r="ARQ41" s="165"/>
      <c r="ARR41" s="165"/>
      <c r="ARS41" s="165"/>
      <c r="ART41" s="165"/>
      <c r="ARU41" s="165"/>
      <c r="ARV41" s="165"/>
      <c r="ARW41" s="165"/>
      <c r="ARX41" s="165"/>
      <c r="ARY41" s="165"/>
      <c r="ARZ41" s="165"/>
      <c r="ASA41" s="165"/>
      <c r="ASB41" s="165"/>
      <c r="ASC41" s="165"/>
      <c r="ASD41" s="165"/>
      <c r="ASE41" s="165"/>
      <c r="ASF41" s="165"/>
      <c r="ASG41" s="165"/>
      <c r="ASH41" s="165"/>
      <c r="ASI41" s="165"/>
      <c r="ASJ41" s="165"/>
      <c r="ASK41" s="165"/>
      <c r="ASL41" s="165"/>
      <c r="ASM41" s="165"/>
      <c r="ASN41" s="165"/>
      <c r="ASO41" s="165"/>
      <c r="ASP41" s="165"/>
      <c r="ASQ41" s="165"/>
      <c r="ASR41" s="165"/>
      <c r="ASS41" s="165"/>
      <c r="AST41" s="165"/>
      <c r="ASU41" s="165"/>
      <c r="ASV41" s="165"/>
      <c r="ASW41" s="165"/>
      <c r="ASX41" s="165"/>
      <c r="ASY41" s="165"/>
      <c r="ASZ41" s="165"/>
      <c r="ATA41" s="165"/>
      <c r="ATB41" s="165"/>
      <c r="ATC41" s="165"/>
      <c r="ATD41" s="165"/>
      <c r="ATE41" s="165"/>
      <c r="ATF41" s="165"/>
      <c r="ATG41" s="165"/>
      <c r="ATH41" s="165"/>
      <c r="ATI41" s="165"/>
      <c r="ATJ41" s="165"/>
      <c r="ATK41" s="165"/>
      <c r="ATL41" s="165"/>
      <c r="ATM41" s="165"/>
      <c r="ATN41" s="165"/>
      <c r="ATO41" s="165"/>
      <c r="ATP41" s="165"/>
      <c r="ATQ41" s="165"/>
      <c r="ATR41" s="165"/>
      <c r="ATS41" s="165"/>
      <c r="ATT41" s="165"/>
      <c r="ATU41" s="165"/>
      <c r="ATV41" s="165"/>
      <c r="ATW41" s="165"/>
      <c r="ATX41" s="165"/>
      <c r="ATY41" s="165"/>
      <c r="ATZ41" s="165"/>
      <c r="AUA41" s="165"/>
      <c r="AUB41" s="165"/>
      <c r="AUC41" s="165"/>
      <c r="AUD41" s="165"/>
      <c r="AUE41" s="165"/>
      <c r="AUF41" s="165"/>
      <c r="AUG41" s="165"/>
      <c r="AUH41" s="165"/>
      <c r="AUI41" s="165"/>
      <c r="AUJ41" s="165"/>
      <c r="AUK41" s="165"/>
      <c r="AUL41" s="165"/>
      <c r="AUM41" s="165"/>
      <c r="AUN41" s="165"/>
      <c r="AUO41" s="165"/>
      <c r="AUP41" s="165"/>
      <c r="AUQ41" s="165"/>
      <c r="AUR41" s="165"/>
      <c r="AUS41" s="165"/>
      <c r="AUT41" s="165"/>
      <c r="AUU41" s="165"/>
      <c r="AUV41" s="165"/>
      <c r="AUW41" s="165"/>
      <c r="AUX41" s="165"/>
      <c r="AUY41" s="165"/>
      <c r="AUZ41" s="165"/>
      <c r="AVA41" s="165"/>
      <c r="AVB41" s="165"/>
      <c r="AVC41" s="165"/>
      <c r="AVD41" s="165"/>
      <c r="AVE41" s="165"/>
      <c r="AVF41" s="165"/>
      <c r="AVG41" s="165"/>
      <c r="AVH41" s="165"/>
      <c r="AVI41" s="165"/>
      <c r="AVJ41" s="165"/>
      <c r="AVK41" s="165"/>
      <c r="AVL41" s="165"/>
      <c r="AVM41" s="165"/>
      <c r="AVN41" s="165"/>
      <c r="AVO41" s="165"/>
      <c r="AVP41" s="165"/>
      <c r="AVQ41" s="165"/>
      <c r="AVR41" s="165"/>
      <c r="AVS41" s="165"/>
      <c r="AVT41" s="165"/>
      <c r="AVU41" s="165"/>
      <c r="AVV41" s="165"/>
      <c r="AVW41" s="165"/>
      <c r="AVX41" s="165"/>
      <c r="AVY41" s="165"/>
      <c r="AVZ41" s="165"/>
      <c r="AWA41" s="165"/>
      <c r="AWB41" s="165"/>
      <c r="AWC41" s="165"/>
      <c r="AWD41" s="165"/>
      <c r="AWE41" s="165"/>
      <c r="AWF41" s="165"/>
      <c r="AWG41" s="165"/>
      <c r="AWH41" s="165"/>
      <c r="AWI41" s="165"/>
      <c r="AWJ41" s="165"/>
      <c r="AWK41" s="165"/>
      <c r="AWL41" s="165"/>
      <c r="AWM41" s="165"/>
      <c r="AWN41" s="165"/>
      <c r="AWO41" s="165"/>
      <c r="AWP41" s="165"/>
      <c r="AWQ41" s="165"/>
      <c r="AWR41" s="165"/>
      <c r="AWS41" s="165"/>
      <c r="AWT41" s="165"/>
      <c r="AWU41" s="165"/>
      <c r="AWV41" s="165"/>
      <c r="AWW41" s="165"/>
      <c r="AWX41" s="165"/>
      <c r="AWY41" s="165"/>
      <c r="AWZ41" s="165"/>
      <c r="AXA41" s="165"/>
      <c r="AXB41" s="165"/>
      <c r="AXC41" s="165"/>
      <c r="AXD41" s="165"/>
      <c r="AXE41" s="165"/>
      <c r="AXF41" s="165"/>
      <c r="AXG41" s="165"/>
      <c r="AXH41" s="165"/>
      <c r="AXI41" s="165"/>
      <c r="AXJ41" s="165"/>
      <c r="AXK41" s="165"/>
      <c r="AXL41" s="165"/>
      <c r="AXM41" s="165"/>
      <c r="AXN41" s="165"/>
      <c r="AXO41" s="165"/>
      <c r="AXP41" s="165"/>
      <c r="AXQ41" s="165"/>
      <c r="AXR41" s="165"/>
      <c r="AXS41" s="165"/>
      <c r="AXT41" s="165"/>
      <c r="AXU41" s="165"/>
      <c r="AXV41" s="165"/>
      <c r="AXW41" s="165"/>
      <c r="AXX41" s="165"/>
      <c r="AXY41" s="165"/>
      <c r="AXZ41" s="165"/>
      <c r="AYA41" s="165"/>
      <c r="AYB41" s="165"/>
      <c r="AYC41" s="165"/>
      <c r="AYD41" s="165"/>
      <c r="AYE41" s="165"/>
      <c r="AYF41" s="165"/>
      <c r="AYG41" s="165"/>
      <c r="AYH41" s="165"/>
      <c r="AYI41" s="165"/>
      <c r="AYJ41" s="165"/>
      <c r="AYK41" s="165"/>
      <c r="AYL41" s="165"/>
      <c r="AYM41" s="165"/>
      <c r="AYN41" s="165"/>
      <c r="AYO41" s="165"/>
      <c r="AYP41" s="165"/>
      <c r="AYQ41" s="165"/>
      <c r="AYR41" s="165"/>
      <c r="AYS41" s="165"/>
      <c r="AYT41" s="165"/>
      <c r="AYU41" s="165"/>
      <c r="AYV41" s="165"/>
      <c r="AYW41" s="165"/>
      <c r="AYX41" s="165"/>
      <c r="AYY41" s="165"/>
      <c r="AYZ41" s="165"/>
      <c r="AZA41" s="165"/>
      <c r="AZB41" s="165"/>
      <c r="AZC41" s="165"/>
      <c r="AZD41" s="165"/>
      <c r="AZE41" s="165"/>
      <c r="AZF41" s="165"/>
      <c r="AZG41" s="165"/>
      <c r="AZH41" s="165"/>
      <c r="AZI41" s="165"/>
      <c r="AZJ41" s="165"/>
      <c r="AZK41" s="165"/>
      <c r="AZL41" s="165"/>
      <c r="AZM41" s="165"/>
      <c r="AZN41" s="165"/>
      <c r="AZO41" s="165"/>
      <c r="AZP41" s="165"/>
      <c r="AZQ41" s="165"/>
      <c r="AZR41" s="165"/>
      <c r="AZS41" s="165"/>
      <c r="AZT41" s="165"/>
      <c r="AZU41" s="165"/>
      <c r="AZV41" s="165"/>
      <c r="AZW41" s="165"/>
      <c r="AZX41" s="165"/>
      <c r="AZY41" s="165"/>
      <c r="AZZ41" s="165"/>
      <c r="BAA41" s="165"/>
      <c r="BAB41" s="165"/>
      <c r="BAC41" s="165"/>
      <c r="BAD41" s="165"/>
      <c r="BAE41" s="165"/>
      <c r="BAF41" s="165"/>
      <c r="BAG41" s="165"/>
      <c r="BAH41" s="165"/>
      <c r="BAI41" s="165"/>
      <c r="BAJ41" s="165"/>
      <c r="BAK41" s="165"/>
      <c r="BAL41" s="165"/>
      <c r="BAM41" s="165"/>
      <c r="BAN41" s="165"/>
      <c r="BAO41" s="165"/>
      <c r="BAP41" s="165"/>
      <c r="BAQ41" s="165"/>
      <c r="BAR41" s="165"/>
      <c r="BAS41" s="165"/>
      <c r="BAT41" s="165"/>
      <c r="BAU41" s="165"/>
      <c r="BAV41" s="165"/>
      <c r="BAW41" s="165"/>
      <c r="BAX41" s="165"/>
      <c r="BAY41" s="165"/>
      <c r="BAZ41" s="165"/>
      <c r="BBA41" s="165"/>
      <c r="BBB41" s="165"/>
      <c r="BBC41" s="165"/>
      <c r="BBD41" s="165"/>
      <c r="BBE41" s="165"/>
      <c r="BBF41" s="165"/>
      <c r="BBG41" s="165"/>
      <c r="BBH41" s="165"/>
      <c r="BBI41" s="165"/>
      <c r="BBJ41" s="165"/>
      <c r="BBK41" s="165"/>
      <c r="BBL41" s="165"/>
      <c r="BBM41" s="165"/>
      <c r="BBN41" s="165"/>
      <c r="BBO41" s="165"/>
      <c r="BBP41" s="165"/>
      <c r="BBQ41" s="165"/>
      <c r="BBR41" s="165"/>
      <c r="BBS41" s="165"/>
      <c r="BBT41" s="165"/>
      <c r="BBU41" s="165"/>
      <c r="BBV41" s="165"/>
      <c r="BBW41" s="165"/>
      <c r="BBX41" s="165"/>
      <c r="BBY41" s="165"/>
      <c r="BBZ41" s="165"/>
      <c r="BCA41" s="165"/>
      <c r="BCB41" s="165"/>
      <c r="BCC41" s="165"/>
      <c r="BCD41" s="165"/>
      <c r="BCE41" s="165"/>
      <c r="BCF41" s="165"/>
      <c r="BCG41" s="165"/>
      <c r="BCH41" s="165"/>
      <c r="BCI41" s="165"/>
      <c r="BCJ41" s="165"/>
      <c r="BCK41" s="165"/>
      <c r="BCL41" s="165"/>
      <c r="BCM41" s="165"/>
      <c r="BCN41" s="165"/>
      <c r="BCO41" s="165"/>
      <c r="BCP41" s="165"/>
      <c r="BCQ41" s="165"/>
      <c r="BCR41" s="165"/>
      <c r="BCS41" s="165"/>
      <c r="BCT41" s="165"/>
      <c r="BCU41" s="165"/>
      <c r="BCV41" s="165"/>
      <c r="BCW41" s="165"/>
      <c r="BCX41" s="165"/>
      <c r="BCY41" s="165"/>
      <c r="BCZ41" s="165"/>
      <c r="BDA41" s="165"/>
      <c r="BDB41" s="165"/>
      <c r="BDC41" s="165"/>
      <c r="BDD41" s="165"/>
      <c r="BDE41" s="165"/>
      <c r="BDF41" s="165"/>
      <c r="BDG41" s="165"/>
      <c r="BDH41" s="165"/>
      <c r="BDI41" s="165"/>
      <c r="BDJ41" s="165"/>
      <c r="BDK41" s="165"/>
      <c r="BDL41" s="165"/>
      <c r="BDM41" s="165"/>
      <c r="BDN41" s="165"/>
      <c r="BDO41" s="165"/>
      <c r="BDP41" s="165"/>
      <c r="BDQ41" s="165"/>
      <c r="BDR41" s="165"/>
      <c r="BDS41" s="165"/>
      <c r="BDT41" s="165"/>
      <c r="BDU41" s="165"/>
      <c r="BDV41" s="165"/>
      <c r="BDW41" s="165"/>
      <c r="BDX41" s="165"/>
      <c r="BDY41" s="165"/>
      <c r="BDZ41" s="165"/>
      <c r="BEA41" s="165"/>
      <c r="BEB41" s="165"/>
      <c r="BEC41" s="165"/>
      <c r="BED41" s="165"/>
      <c r="BEE41" s="165"/>
      <c r="BEF41" s="165"/>
      <c r="BEG41" s="165"/>
      <c r="BEH41" s="165"/>
      <c r="BEI41" s="165"/>
      <c r="BEJ41" s="165"/>
      <c r="BEK41" s="165"/>
      <c r="BEL41" s="165"/>
      <c r="BEM41" s="165"/>
      <c r="BEN41" s="165"/>
      <c r="BEO41" s="165"/>
      <c r="BEP41" s="165"/>
      <c r="BEQ41" s="165"/>
      <c r="BER41" s="165"/>
      <c r="BES41" s="165"/>
      <c r="BET41" s="165"/>
      <c r="BEU41" s="165"/>
      <c r="BEV41" s="165"/>
      <c r="BEW41" s="165"/>
      <c r="BEX41" s="165"/>
      <c r="BEY41" s="165"/>
      <c r="BEZ41" s="165"/>
      <c r="BFA41" s="165"/>
      <c r="BFB41" s="165"/>
      <c r="BFC41" s="165"/>
      <c r="BFD41" s="165"/>
      <c r="BFE41" s="165"/>
      <c r="BFF41" s="165"/>
      <c r="BFG41" s="165"/>
      <c r="BFH41" s="165"/>
      <c r="BFI41" s="165"/>
      <c r="BFJ41" s="165"/>
      <c r="BFK41" s="165"/>
      <c r="BFL41" s="165"/>
      <c r="BFM41" s="165"/>
      <c r="BFN41" s="165"/>
      <c r="BFO41" s="165"/>
      <c r="BFP41" s="165"/>
      <c r="BFQ41" s="165"/>
      <c r="BFR41" s="165"/>
      <c r="BFS41" s="165"/>
      <c r="BFT41" s="165"/>
      <c r="BFU41" s="165"/>
      <c r="BFV41" s="165"/>
      <c r="BFW41" s="165"/>
      <c r="BFX41" s="165"/>
      <c r="BFY41" s="165"/>
      <c r="BFZ41" s="165"/>
      <c r="BGA41" s="165"/>
      <c r="BGB41" s="165"/>
      <c r="BGC41" s="165"/>
      <c r="BGD41" s="165"/>
      <c r="BGE41" s="165"/>
      <c r="BGF41" s="165"/>
      <c r="BGG41" s="165"/>
      <c r="BGH41" s="165"/>
      <c r="BGI41" s="165"/>
      <c r="BGJ41" s="165"/>
      <c r="BGK41" s="165"/>
      <c r="BGL41" s="165"/>
      <c r="BGM41" s="165"/>
      <c r="BGN41" s="165"/>
      <c r="BGO41" s="165"/>
      <c r="BGP41" s="165"/>
      <c r="BGQ41" s="165"/>
      <c r="BGR41" s="165"/>
      <c r="BGS41" s="165"/>
      <c r="BGT41" s="165"/>
      <c r="BGU41" s="165"/>
      <c r="BGV41" s="165"/>
      <c r="BGW41" s="165"/>
      <c r="BGX41" s="165"/>
      <c r="BGY41" s="165"/>
      <c r="BGZ41" s="165"/>
      <c r="BHA41" s="165"/>
      <c r="BHB41" s="165"/>
      <c r="BHC41" s="165"/>
      <c r="BHD41" s="165"/>
      <c r="BHE41" s="165"/>
      <c r="BHF41" s="165"/>
      <c r="BHG41" s="165"/>
      <c r="BHH41" s="165"/>
      <c r="BHI41" s="165"/>
      <c r="BHJ41" s="165"/>
      <c r="BHK41" s="165"/>
      <c r="BHL41" s="165"/>
      <c r="BHM41" s="165"/>
      <c r="BHN41" s="165"/>
      <c r="BHO41" s="165"/>
      <c r="BHP41" s="165"/>
      <c r="BHQ41" s="165"/>
      <c r="BHR41" s="165"/>
      <c r="BHS41" s="165"/>
      <c r="BHT41" s="165"/>
      <c r="BHU41" s="165"/>
      <c r="BHV41" s="165"/>
      <c r="BHW41" s="165"/>
      <c r="BHX41" s="165"/>
      <c r="BHY41" s="165"/>
      <c r="BHZ41" s="165"/>
      <c r="BIA41" s="165"/>
      <c r="BIB41" s="165"/>
      <c r="BIC41" s="165"/>
      <c r="BID41" s="165"/>
      <c r="BIE41" s="165"/>
      <c r="BIF41" s="165"/>
      <c r="BIG41" s="165"/>
      <c r="BIH41" s="165"/>
      <c r="BII41" s="165"/>
      <c r="BIJ41" s="165"/>
      <c r="BIK41" s="165"/>
      <c r="BIL41" s="165"/>
      <c r="BIM41" s="165"/>
      <c r="BIN41" s="165"/>
      <c r="BIO41" s="165"/>
      <c r="BIP41" s="165"/>
      <c r="BIQ41" s="165"/>
      <c r="BIR41" s="165"/>
      <c r="BIS41" s="165"/>
      <c r="BIT41" s="165"/>
      <c r="BIU41" s="165"/>
      <c r="BIV41" s="165"/>
      <c r="BIW41" s="165"/>
      <c r="BIX41" s="165"/>
      <c r="BIY41" s="165"/>
      <c r="BIZ41" s="165"/>
      <c r="BJA41" s="165"/>
      <c r="BJB41" s="165"/>
      <c r="BJC41" s="165"/>
      <c r="BJD41" s="165"/>
      <c r="BJE41" s="165"/>
      <c r="BJF41" s="165"/>
      <c r="BJG41" s="165"/>
      <c r="BJH41" s="165"/>
      <c r="BJI41" s="165"/>
      <c r="BJJ41" s="165"/>
      <c r="BJK41" s="165"/>
      <c r="BJL41" s="165"/>
      <c r="BJM41" s="165"/>
      <c r="BJN41" s="165"/>
      <c r="BJO41" s="165"/>
      <c r="BJP41" s="165"/>
      <c r="BJQ41" s="165"/>
      <c r="BJR41" s="165"/>
      <c r="BJS41" s="165"/>
      <c r="BJT41" s="165"/>
      <c r="BJU41" s="165"/>
      <c r="BJV41" s="165"/>
      <c r="BJW41" s="165"/>
      <c r="BJX41" s="165"/>
      <c r="BJY41" s="165"/>
      <c r="BJZ41" s="165"/>
      <c r="BKA41" s="165"/>
      <c r="BKB41" s="165"/>
      <c r="BKC41" s="165"/>
      <c r="BKD41" s="165"/>
      <c r="BKE41" s="165"/>
      <c r="BKF41" s="165"/>
      <c r="BKG41" s="165"/>
      <c r="BKH41" s="165"/>
      <c r="BKI41" s="165"/>
      <c r="BKJ41" s="165"/>
      <c r="BKK41" s="165"/>
      <c r="BKL41" s="165"/>
      <c r="BKM41" s="165"/>
      <c r="BKN41" s="165"/>
      <c r="BKO41" s="165"/>
      <c r="BKP41" s="165"/>
      <c r="BKQ41" s="165"/>
      <c r="BKR41" s="165"/>
      <c r="BKS41" s="165"/>
      <c r="BKT41" s="165"/>
      <c r="BKU41" s="165"/>
      <c r="BKV41" s="165"/>
      <c r="BKW41" s="165"/>
      <c r="BKX41" s="165"/>
      <c r="BKY41" s="165"/>
      <c r="BKZ41" s="165"/>
      <c r="BLA41" s="165"/>
      <c r="BLB41" s="165"/>
      <c r="BLC41" s="165"/>
      <c r="BLD41" s="165"/>
      <c r="BLE41" s="165"/>
      <c r="BLF41" s="165"/>
      <c r="BLG41" s="165"/>
      <c r="BLH41" s="165"/>
      <c r="BLI41" s="165"/>
      <c r="BLJ41" s="165"/>
      <c r="BLK41" s="165"/>
      <c r="BLL41" s="165"/>
      <c r="BLM41" s="165"/>
      <c r="BLN41" s="165"/>
      <c r="BLO41" s="165"/>
      <c r="BLP41" s="165"/>
      <c r="BLQ41" s="165"/>
      <c r="BLR41" s="165"/>
      <c r="BLS41" s="165"/>
      <c r="BLT41" s="165"/>
      <c r="BLU41" s="165"/>
      <c r="BLV41" s="165"/>
      <c r="BLW41" s="165"/>
      <c r="BLX41" s="165"/>
      <c r="BLY41" s="165"/>
      <c r="BLZ41" s="165"/>
      <c r="BMA41" s="165"/>
      <c r="BMB41" s="165"/>
      <c r="BMC41" s="165"/>
      <c r="BMD41" s="165"/>
      <c r="BME41" s="165"/>
      <c r="BMF41" s="165"/>
      <c r="BMG41" s="165"/>
      <c r="BMH41" s="165"/>
      <c r="BMI41" s="165"/>
      <c r="BMJ41" s="165"/>
      <c r="BMK41" s="165"/>
      <c r="BML41" s="165"/>
      <c r="BMM41" s="165"/>
      <c r="BMN41" s="165"/>
      <c r="BMO41" s="165"/>
      <c r="BMP41" s="165"/>
      <c r="BMQ41" s="165"/>
      <c r="BMR41" s="165"/>
      <c r="BMS41" s="165"/>
      <c r="BMT41" s="165"/>
      <c r="BMU41" s="165"/>
      <c r="BMV41" s="165"/>
      <c r="BMW41" s="165"/>
      <c r="BMX41" s="165"/>
      <c r="BMY41" s="165"/>
      <c r="BMZ41" s="165"/>
      <c r="BNA41" s="165"/>
      <c r="BNB41" s="165"/>
      <c r="BNC41" s="165"/>
      <c r="BND41" s="165"/>
      <c r="BNE41" s="165"/>
      <c r="BNF41" s="165"/>
      <c r="BNG41" s="165"/>
      <c r="BNH41" s="165"/>
      <c r="BNI41" s="165"/>
      <c r="BNJ41" s="165"/>
      <c r="BNK41" s="165"/>
      <c r="BNL41" s="165"/>
      <c r="BNM41" s="165"/>
      <c r="BNN41" s="165"/>
      <c r="BNO41" s="165"/>
      <c r="BNP41" s="165"/>
      <c r="BNQ41" s="165"/>
      <c r="BNR41" s="165"/>
      <c r="BNS41" s="165"/>
      <c r="BNT41" s="165"/>
      <c r="BNU41" s="165"/>
      <c r="BNV41" s="165"/>
      <c r="BNW41" s="165"/>
      <c r="BNX41" s="165"/>
      <c r="BNY41" s="165"/>
      <c r="BNZ41" s="165"/>
      <c r="BOA41" s="165"/>
      <c r="BOB41" s="165"/>
      <c r="BOC41" s="165"/>
      <c r="BOD41" s="165"/>
      <c r="BOE41" s="165"/>
      <c r="BOF41" s="165"/>
      <c r="BOG41" s="165"/>
      <c r="BOH41" s="165"/>
      <c r="BOI41" s="165"/>
      <c r="BOJ41" s="165"/>
      <c r="BOK41" s="165"/>
      <c r="BOL41" s="165"/>
      <c r="BOM41" s="165"/>
      <c r="BON41" s="165"/>
      <c r="BOO41" s="165"/>
      <c r="BOP41" s="165"/>
      <c r="BOQ41" s="165"/>
      <c r="BOR41" s="165"/>
      <c r="BOS41" s="165"/>
      <c r="BOT41" s="165"/>
      <c r="BOU41" s="165"/>
      <c r="BOV41" s="165"/>
      <c r="BOW41" s="165"/>
      <c r="BOX41" s="165"/>
      <c r="BOY41" s="165"/>
      <c r="BOZ41" s="165"/>
      <c r="BPA41" s="165"/>
      <c r="BPB41" s="165"/>
      <c r="BPC41" s="165"/>
      <c r="BPD41" s="165"/>
      <c r="BPE41" s="165"/>
      <c r="BPF41" s="165"/>
      <c r="BPG41" s="165"/>
      <c r="BPH41" s="165"/>
      <c r="BPI41" s="165"/>
      <c r="BPJ41" s="165"/>
      <c r="BPK41" s="165"/>
      <c r="BPL41" s="165"/>
      <c r="BPM41" s="165"/>
      <c r="BPN41" s="165"/>
      <c r="BPO41" s="165"/>
      <c r="BPP41" s="165"/>
      <c r="BPQ41" s="165"/>
      <c r="BPR41" s="165"/>
      <c r="BPS41" s="165"/>
      <c r="BPT41" s="165"/>
      <c r="BPU41" s="165"/>
      <c r="BPV41" s="165"/>
      <c r="BPW41" s="165"/>
      <c r="BPX41" s="165"/>
      <c r="BPY41" s="165"/>
      <c r="BPZ41" s="165"/>
      <c r="BQA41" s="165"/>
      <c r="BQB41" s="165"/>
      <c r="BQC41" s="165"/>
      <c r="BQD41" s="165"/>
      <c r="BQE41" s="165"/>
      <c r="BQF41" s="165"/>
      <c r="BQG41" s="165"/>
      <c r="BQH41" s="165"/>
      <c r="BQI41" s="165"/>
      <c r="BQJ41" s="165"/>
      <c r="BQK41" s="165"/>
      <c r="BQL41" s="165"/>
      <c r="BQM41" s="165"/>
      <c r="BQN41" s="165"/>
      <c r="BQO41" s="165"/>
      <c r="BQP41" s="165"/>
      <c r="BQQ41" s="165"/>
      <c r="BQR41" s="165"/>
      <c r="BQS41" s="165"/>
      <c r="BQT41" s="165"/>
      <c r="BQU41" s="165"/>
      <c r="BQV41" s="165"/>
      <c r="BQW41" s="165"/>
      <c r="BQX41" s="165"/>
      <c r="BQY41" s="165"/>
      <c r="BQZ41" s="165"/>
      <c r="BRA41" s="165"/>
      <c r="BRB41" s="165"/>
      <c r="BRC41" s="165"/>
      <c r="BRD41" s="165"/>
      <c r="BRE41" s="165"/>
      <c r="BRF41" s="165"/>
      <c r="BRG41" s="165"/>
      <c r="BRH41" s="165"/>
      <c r="BRI41" s="165"/>
      <c r="BRJ41" s="165"/>
      <c r="BRK41" s="165"/>
      <c r="BRL41" s="165"/>
      <c r="BRM41" s="165"/>
      <c r="BRN41" s="165"/>
      <c r="BRO41" s="165"/>
      <c r="BRP41" s="165"/>
      <c r="BRQ41" s="165"/>
      <c r="BRR41" s="165"/>
      <c r="BRS41" s="165"/>
      <c r="BRT41" s="165"/>
      <c r="BRU41" s="165"/>
      <c r="BRV41" s="165"/>
      <c r="BRW41" s="165"/>
      <c r="BRX41" s="165"/>
      <c r="BRY41" s="165"/>
      <c r="BRZ41" s="165"/>
      <c r="BSA41" s="165"/>
      <c r="BSB41" s="165"/>
      <c r="BSC41" s="165"/>
      <c r="BSD41" s="165"/>
      <c r="BSE41" s="165"/>
      <c r="BSF41" s="165"/>
      <c r="BSG41" s="165"/>
      <c r="BSH41" s="165"/>
      <c r="BSI41" s="165"/>
      <c r="BSJ41" s="165"/>
      <c r="BSK41" s="165"/>
      <c r="BSL41" s="165"/>
      <c r="BSM41" s="165"/>
      <c r="BSN41" s="165"/>
      <c r="BSO41" s="165"/>
      <c r="BSP41" s="165"/>
      <c r="BSQ41" s="165"/>
      <c r="BSR41" s="165"/>
      <c r="BSS41" s="165"/>
      <c r="BST41" s="165"/>
      <c r="BSU41" s="165"/>
      <c r="BSV41" s="165"/>
      <c r="BSW41" s="165"/>
      <c r="BSX41" s="165"/>
      <c r="BSY41" s="165"/>
      <c r="BSZ41" s="165"/>
      <c r="BTA41" s="165"/>
      <c r="BTB41" s="165"/>
      <c r="BTC41" s="165"/>
      <c r="BTD41" s="165"/>
      <c r="BTE41" s="165"/>
      <c r="BTF41" s="165"/>
      <c r="BTG41" s="165"/>
      <c r="BTH41" s="165"/>
      <c r="BTI41" s="165"/>
      <c r="BTJ41" s="165"/>
      <c r="BTK41" s="165"/>
      <c r="BTL41" s="165"/>
      <c r="BTM41" s="165"/>
      <c r="BTN41" s="165"/>
      <c r="BTO41" s="165"/>
      <c r="BTP41" s="165"/>
      <c r="BTQ41" s="165"/>
      <c r="BTR41" s="165"/>
      <c r="BTS41" s="165"/>
      <c r="BTT41" s="165"/>
      <c r="BTU41" s="165"/>
      <c r="BTV41" s="165"/>
      <c r="BTW41" s="165"/>
      <c r="BTX41" s="165"/>
      <c r="BTY41" s="165"/>
      <c r="BTZ41" s="165"/>
      <c r="BUA41" s="165"/>
      <c r="BUB41" s="165"/>
      <c r="BUC41" s="165"/>
      <c r="BUD41" s="165"/>
      <c r="BUE41" s="165"/>
      <c r="BUF41" s="165"/>
      <c r="BUG41" s="165"/>
      <c r="BUH41" s="165"/>
      <c r="BUI41" s="165"/>
      <c r="BUJ41" s="165"/>
      <c r="BUK41" s="165"/>
      <c r="BUL41" s="165"/>
      <c r="BUM41" s="165"/>
      <c r="BUN41" s="165"/>
      <c r="BUO41" s="165"/>
      <c r="BUP41" s="165"/>
      <c r="BUQ41" s="165"/>
      <c r="BUR41" s="165"/>
      <c r="BUS41" s="165"/>
      <c r="BUT41" s="165"/>
      <c r="BUU41" s="165"/>
      <c r="BUV41" s="165"/>
      <c r="BUW41" s="165"/>
      <c r="BUX41" s="165"/>
      <c r="BUY41" s="165"/>
      <c r="BUZ41" s="165"/>
      <c r="BVA41" s="165"/>
      <c r="BVB41" s="165"/>
      <c r="BVC41" s="165"/>
      <c r="BVD41" s="165"/>
      <c r="BVE41" s="165"/>
      <c r="BVF41" s="165"/>
      <c r="BVG41" s="165"/>
      <c r="BVH41" s="165"/>
      <c r="BVI41" s="165"/>
      <c r="BVJ41" s="165"/>
      <c r="BVK41" s="165"/>
      <c r="BVL41" s="165"/>
      <c r="BVM41" s="165"/>
      <c r="BVN41" s="165"/>
      <c r="BVO41" s="165"/>
      <c r="BVP41" s="165"/>
      <c r="BVQ41" s="165"/>
      <c r="BVR41" s="165"/>
      <c r="BVS41" s="165"/>
      <c r="BVT41" s="165"/>
      <c r="BVU41" s="165"/>
      <c r="BVV41" s="165"/>
      <c r="BVW41" s="165"/>
      <c r="BVX41" s="165"/>
      <c r="BVY41" s="165"/>
      <c r="BVZ41" s="165"/>
      <c r="BWA41" s="165"/>
      <c r="BWB41" s="165"/>
      <c r="BWC41" s="165"/>
      <c r="BWD41" s="165"/>
      <c r="BWE41" s="165"/>
      <c r="BWF41" s="165"/>
      <c r="BWG41" s="165"/>
      <c r="BWH41" s="165"/>
      <c r="BWI41" s="165"/>
      <c r="BWJ41" s="165"/>
      <c r="BWK41" s="165"/>
      <c r="BWL41" s="165"/>
      <c r="BWM41" s="165"/>
      <c r="BWN41" s="165"/>
      <c r="BWO41" s="165"/>
      <c r="BWP41" s="165"/>
      <c r="BWQ41" s="165"/>
      <c r="BWR41" s="165"/>
      <c r="BWS41" s="165"/>
      <c r="BWT41" s="165"/>
      <c r="BWU41" s="165"/>
      <c r="BWV41" s="165"/>
      <c r="BWW41" s="165"/>
      <c r="BWX41" s="165"/>
      <c r="BWY41" s="165"/>
      <c r="BWZ41" s="165"/>
      <c r="BXA41" s="165"/>
      <c r="BXB41" s="165"/>
      <c r="BXC41" s="165"/>
      <c r="BXD41" s="165"/>
      <c r="BXE41" s="165"/>
      <c r="BXF41" s="165"/>
      <c r="BXG41" s="165"/>
      <c r="BXH41" s="165"/>
      <c r="BXI41" s="165"/>
      <c r="BXJ41" s="165"/>
      <c r="BXK41" s="165"/>
      <c r="BXL41" s="165"/>
      <c r="BXM41" s="165"/>
      <c r="BXN41" s="165"/>
      <c r="BXO41" s="165"/>
      <c r="BXP41" s="165"/>
      <c r="BXQ41" s="165"/>
      <c r="BXR41" s="165"/>
      <c r="BXS41" s="165"/>
      <c r="BXT41" s="165"/>
      <c r="BXU41" s="165"/>
      <c r="BXV41" s="165"/>
      <c r="BXW41" s="165"/>
      <c r="BXX41" s="165"/>
      <c r="BXY41" s="165"/>
      <c r="BXZ41" s="165"/>
      <c r="BYA41" s="165"/>
      <c r="BYB41" s="165"/>
      <c r="BYC41" s="165"/>
      <c r="BYD41" s="165"/>
      <c r="BYE41" s="165"/>
      <c r="BYF41" s="165"/>
      <c r="BYG41" s="165"/>
      <c r="BYH41" s="165"/>
      <c r="BYI41" s="165"/>
      <c r="BYJ41" s="165"/>
      <c r="BYK41" s="165"/>
      <c r="BYL41" s="165"/>
      <c r="BYM41" s="165"/>
      <c r="BYN41" s="165"/>
      <c r="BYO41" s="165"/>
      <c r="BYP41" s="165"/>
      <c r="BYQ41" s="165"/>
      <c r="BYR41" s="165"/>
      <c r="BYS41" s="165"/>
      <c r="BYT41" s="165"/>
      <c r="BYU41" s="165"/>
      <c r="BYV41" s="165"/>
      <c r="BYW41" s="165"/>
      <c r="BYX41" s="165"/>
      <c r="BYY41" s="165"/>
      <c r="BYZ41" s="165"/>
      <c r="BZA41" s="165"/>
      <c r="BZB41" s="165"/>
      <c r="BZC41" s="165"/>
      <c r="BZD41" s="165"/>
      <c r="BZE41" s="165"/>
      <c r="BZF41" s="165"/>
      <c r="BZG41" s="165"/>
      <c r="BZH41" s="165"/>
      <c r="BZI41" s="165"/>
      <c r="BZJ41" s="165"/>
      <c r="BZK41" s="165"/>
      <c r="BZL41" s="165"/>
      <c r="BZM41" s="165"/>
      <c r="BZN41" s="165"/>
      <c r="BZO41" s="165"/>
      <c r="BZP41" s="165"/>
      <c r="BZQ41" s="165"/>
      <c r="BZR41" s="165"/>
      <c r="BZS41" s="165"/>
      <c r="BZT41" s="165"/>
      <c r="BZU41" s="165"/>
      <c r="BZV41" s="165"/>
      <c r="BZW41" s="165"/>
      <c r="BZX41" s="165"/>
      <c r="BZY41" s="165"/>
      <c r="BZZ41" s="165"/>
      <c r="CAA41" s="165"/>
      <c r="CAB41" s="165"/>
      <c r="CAC41" s="165"/>
      <c r="CAD41" s="165"/>
      <c r="CAE41" s="165"/>
      <c r="CAF41" s="165"/>
      <c r="CAG41" s="165"/>
      <c r="CAH41" s="165"/>
      <c r="CAI41" s="165"/>
      <c r="CAJ41" s="165"/>
      <c r="CAK41" s="165"/>
      <c r="CAL41" s="165"/>
      <c r="CAM41" s="165"/>
      <c r="CAN41" s="165"/>
      <c r="CAO41" s="165"/>
      <c r="CAP41" s="165"/>
      <c r="CAQ41" s="165"/>
      <c r="CAR41" s="165"/>
      <c r="CAS41" s="165"/>
      <c r="CAT41" s="165"/>
      <c r="CAU41" s="165"/>
      <c r="CAV41" s="165"/>
      <c r="CAW41" s="165"/>
      <c r="CAX41" s="165"/>
      <c r="CAY41" s="165"/>
      <c r="CAZ41" s="165"/>
      <c r="CBA41" s="165"/>
      <c r="CBB41" s="165"/>
      <c r="CBC41" s="165"/>
      <c r="CBD41" s="165"/>
      <c r="CBE41" s="165"/>
      <c r="CBF41" s="165"/>
      <c r="CBG41" s="165"/>
      <c r="CBH41" s="165"/>
      <c r="CBI41" s="165"/>
      <c r="CBJ41" s="165"/>
      <c r="CBK41" s="165"/>
      <c r="CBL41" s="165"/>
      <c r="CBM41" s="165"/>
      <c r="CBN41" s="165"/>
      <c r="CBO41" s="165"/>
      <c r="CBP41" s="165"/>
      <c r="CBQ41" s="165"/>
      <c r="CBR41" s="165"/>
      <c r="CBS41" s="165"/>
      <c r="CBT41" s="165"/>
      <c r="CBU41" s="165"/>
      <c r="CBV41" s="165"/>
      <c r="CBW41" s="165"/>
      <c r="CBX41" s="165"/>
      <c r="CBY41" s="165"/>
      <c r="CBZ41" s="165"/>
      <c r="CCA41" s="165"/>
      <c r="CCB41" s="165"/>
      <c r="CCC41" s="165"/>
      <c r="CCD41" s="165"/>
      <c r="CCE41" s="165"/>
      <c r="CCF41" s="165"/>
      <c r="CCG41" s="165"/>
      <c r="CCH41" s="165"/>
      <c r="CCI41" s="165"/>
      <c r="CCJ41" s="165"/>
      <c r="CCK41" s="165"/>
      <c r="CCL41" s="165"/>
      <c r="CCM41" s="165"/>
      <c r="CCN41" s="165"/>
      <c r="CCO41" s="165"/>
      <c r="CCP41" s="165"/>
      <c r="CCQ41" s="165"/>
      <c r="CCR41" s="165"/>
      <c r="CCS41" s="165"/>
      <c r="CCT41" s="165"/>
      <c r="CCU41" s="165"/>
      <c r="CCV41" s="165"/>
      <c r="CCW41" s="165"/>
      <c r="CCX41" s="165"/>
      <c r="CCY41" s="165"/>
      <c r="CCZ41" s="165"/>
      <c r="CDA41" s="165"/>
      <c r="CDB41" s="165"/>
      <c r="CDC41" s="165"/>
      <c r="CDD41" s="165"/>
      <c r="CDE41" s="165"/>
      <c r="CDF41" s="165"/>
      <c r="CDG41" s="165"/>
      <c r="CDH41" s="165"/>
      <c r="CDI41" s="165"/>
      <c r="CDJ41" s="165"/>
      <c r="CDK41" s="165"/>
      <c r="CDL41" s="165"/>
      <c r="CDM41" s="165"/>
      <c r="CDN41" s="165"/>
      <c r="CDO41" s="165"/>
      <c r="CDP41" s="165"/>
      <c r="CDQ41" s="165"/>
      <c r="CDR41" s="165"/>
      <c r="CDS41" s="165"/>
      <c r="CDT41" s="165"/>
      <c r="CDU41" s="165"/>
      <c r="CDV41" s="165"/>
      <c r="CDW41" s="165"/>
      <c r="CDX41" s="165"/>
      <c r="CDY41" s="165"/>
      <c r="CDZ41" s="165"/>
      <c r="CEA41" s="165"/>
      <c r="CEB41" s="165"/>
      <c r="CEC41" s="165"/>
      <c r="CED41" s="165"/>
      <c r="CEE41" s="165"/>
      <c r="CEF41" s="165"/>
      <c r="CEG41" s="165"/>
      <c r="CEH41" s="165"/>
      <c r="CEI41" s="165"/>
      <c r="CEJ41" s="165"/>
      <c r="CEK41" s="165"/>
      <c r="CEL41" s="165"/>
      <c r="CEM41" s="165"/>
      <c r="CEN41" s="165"/>
      <c r="CEO41" s="165"/>
      <c r="CEP41" s="165"/>
      <c r="CEQ41" s="165"/>
      <c r="CER41" s="165"/>
      <c r="CES41" s="165"/>
      <c r="CET41" s="165"/>
      <c r="CEU41" s="165"/>
      <c r="CEV41" s="165"/>
      <c r="CEW41" s="165"/>
      <c r="CEX41" s="165"/>
      <c r="CEY41" s="165"/>
      <c r="CEZ41" s="165"/>
      <c r="CFA41" s="165"/>
      <c r="CFB41" s="165"/>
      <c r="CFC41" s="165"/>
      <c r="CFD41" s="165"/>
      <c r="CFE41" s="165"/>
      <c r="CFF41" s="165"/>
      <c r="CFG41" s="165"/>
      <c r="CFH41" s="165"/>
      <c r="CFI41" s="165"/>
      <c r="CFJ41" s="165"/>
      <c r="CFK41" s="165"/>
      <c r="CFL41" s="165"/>
      <c r="CFM41" s="165"/>
      <c r="CFN41" s="165"/>
      <c r="CFO41" s="165"/>
      <c r="CFP41" s="165"/>
      <c r="CFQ41" s="165"/>
      <c r="CFR41" s="165"/>
      <c r="CFS41" s="165"/>
      <c r="CFT41" s="165"/>
      <c r="CFU41" s="165"/>
      <c r="CFV41" s="165"/>
      <c r="CFW41" s="165"/>
      <c r="CFX41" s="165"/>
      <c r="CFY41" s="165"/>
      <c r="CFZ41" s="165"/>
      <c r="CGA41" s="165"/>
      <c r="CGB41" s="165"/>
      <c r="CGC41" s="165"/>
      <c r="CGD41" s="165"/>
      <c r="CGE41" s="165"/>
      <c r="CGF41" s="165"/>
      <c r="CGG41" s="165"/>
      <c r="CGH41" s="165"/>
      <c r="CGI41" s="165"/>
      <c r="CGJ41" s="165"/>
      <c r="CGK41" s="165"/>
      <c r="CGL41" s="165"/>
      <c r="CGM41" s="165"/>
      <c r="CGN41" s="165"/>
      <c r="CGO41" s="165"/>
      <c r="CGP41" s="165"/>
      <c r="CGQ41" s="165"/>
      <c r="CGR41" s="165"/>
      <c r="CGS41" s="165"/>
      <c r="CGT41" s="165"/>
      <c r="CGU41" s="165"/>
      <c r="CGV41" s="165"/>
      <c r="CGW41" s="165"/>
      <c r="CGX41" s="165"/>
      <c r="CGY41" s="165"/>
      <c r="CGZ41" s="165"/>
      <c r="CHA41" s="165"/>
      <c r="CHB41" s="165"/>
      <c r="CHC41" s="165"/>
      <c r="CHD41" s="165"/>
      <c r="CHE41" s="165"/>
      <c r="CHF41" s="165"/>
      <c r="CHG41" s="165"/>
      <c r="CHH41" s="165"/>
      <c r="CHI41" s="165"/>
      <c r="CHJ41" s="165"/>
      <c r="CHK41" s="165"/>
      <c r="CHL41" s="165"/>
      <c r="CHM41" s="165"/>
      <c r="CHN41" s="165"/>
      <c r="CHO41" s="165"/>
      <c r="CHP41" s="165"/>
      <c r="CHQ41" s="165"/>
      <c r="CHR41" s="165"/>
      <c r="CHS41" s="165"/>
      <c r="CHT41" s="165"/>
      <c r="CHU41" s="165"/>
      <c r="CHV41" s="165"/>
      <c r="CHW41" s="165"/>
      <c r="CHX41" s="165"/>
      <c r="CHY41" s="165"/>
      <c r="CHZ41" s="165"/>
      <c r="CIA41" s="165"/>
      <c r="CIB41" s="165"/>
      <c r="CIC41" s="165"/>
      <c r="CID41" s="165"/>
      <c r="CIE41" s="165"/>
      <c r="CIF41" s="165"/>
      <c r="CIG41" s="165"/>
      <c r="CIH41" s="165"/>
      <c r="CII41" s="165"/>
      <c r="CIJ41" s="165"/>
      <c r="CIK41" s="165"/>
      <c r="CIL41" s="165"/>
      <c r="CIM41" s="165"/>
      <c r="CIN41" s="165"/>
      <c r="CIO41" s="165"/>
      <c r="CIP41" s="165"/>
      <c r="CIQ41" s="165"/>
      <c r="CIR41" s="165"/>
      <c r="CIS41" s="165"/>
      <c r="CIT41" s="165"/>
      <c r="CIU41" s="165"/>
      <c r="CIV41" s="165"/>
      <c r="CIW41" s="165"/>
      <c r="CIX41" s="165"/>
      <c r="CIY41" s="165"/>
      <c r="CIZ41" s="165"/>
      <c r="CJA41" s="165"/>
      <c r="CJB41" s="165"/>
      <c r="CJC41" s="165"/>
      <c r="CJD41" s="165"/>
      <c r="CJE41" s="165"/>
      <c r="CJF41" s="165"/>
      <c r="CJG41" s="165"/>
      <c r="CJH41" s="165"/>
      <c r="CJI41" s="165"/>
      <c r="CJJ41" s="165"/>
      <c r="CJK41" s="165"/>
      <c r="CJL41" s="165"/>
      <c r="CJM41" s="165"/>
      <c r="CJN41" s="165"/>
      <c r="CJO41" s="165"/>
      <c r="CJP41" s="165"/>
      <c r="CJQ41" s="165"/>
      <c r="CJR41" s="165"/>
      <c r="CJS41" s="165"/>
      <c r="CJT41" s="165"/>
      <c r="CJU41" s="165"/>
      <c r="CJV41" s="165"/>
      <c r="CJW41" s="165"/>
      <c r="CJX41" s="165"/>
      <c r="CJY41" s="165"/>
      <c r="CJZ41" s="165"/>
      <c r="CKA41" s="165"/>
      <c r="CKB41" s="165"/>
      <c r="CKC41" s="165"/>
      <c r="CKD41" s="165"/>
      <c r="CKE41" s="165"/>
      <c r="CKF41" s="165"/>
      <c r="CKG41" s="165"/>
      <c r="CKH41" s="165"/>
      <c r="CKI41" s="165"/>
      <c r="CKJ41" s="165"/>
      <c r="CKK41" s="165"/>
      <c r="CKL41" s="165"/>
      <c r="CKM41" s="165"/>
      <c r="CKN41" s="165"/>
      <c r="CKO41" s="165"/>
      <c r="CKP41" s="165"/>
      <c r="CKQ41" s="165"/>
      <c r="CKR41" s="165"/>
      <c r="CKS41" s="165"/>
      <c r="CKT41" s="165"/>
      <c r="CKU41" s="165"/>
      <c r="CKV41" s="165"/>
      <c r="CKW41" s="165"/>
      <c r="CKX41" s="165"/>
      <c r="CKY41" s="165"/>
      <c r="CKZ41" s="165"/>
      <c r="CLA41" s="165"/>
      <c r="CLB41" s="165"/>
      <c r="CLC41" s="165"/>
      <c r="CLD41" s="165"/>
      <c r="CLE41" s="165"/>
      <c r="CLF41" s="165"/>
      <c r="CLG41" s="165"/>
      <c r="CLH41" s="165"/>
      <c r="CLI41" s="165"/>
      <c r="CLJ41" s="165"/>
      <c r="CLK41" s="165"/>
      <c r="CLL41" s="165"/>
      <c r="CLM41" s="165"/>
      <c r="CLN41" s="165"/>
      <c r="CLO41" s="165"/>
      <c r="CLP41" s="165"/>
      <c r="CLQ41" s="165"/>
      <c r="CLR41" s="165"/>
      <c r="CLS41" s="165"/>
      <c r="CLT41" s="165"/>
      <c r="CLU41" s="165"/>
      <c r="CLV41" s="165"/>
      <c r="CLW41" s="165"/>
      <c r="CLX41" s="165"/>
      <c r="CLY41" s="165"/>
      <c r="CLZ41" s="165"/>
      <c r="CMA41" s="165"/>
      <c r="CMB41" s="165"/>
      <c r="CMC41" s="165"/>
      <c r="CMD41" s="165"/>
      <c r="CME41" s="165"/>
      <c r="CMF41" s="165"/>
      <c r="CMG41" s="165"/>
      <c r="CMH41" s="165"/>
      <c r="CMI41" s="165"/>
      <c r="CMJ41" s="165"/>
      <c r="CMK41" s="165"/>
      <c r="CML41" s="165"/>
      <c r="CMM41" s="165"/>
      <c r="CMN41" s="165"/>
      <c r="CMO41" s="165"/>
      <c r="CMP41" s="165"/>
      <c r="CMQ41" s="165"/>
      <c r="CMR41" s="165"/>
      <c r="CMS41" s="165"/>
      <c r="CMT41" s="165"/>
      <c r="CMU41" s="165"/>
      <c r="CMV41" s="165"/>
      <c r="CMW41" s="165"/>
      <c r="CMX41" s="165"/>
      <c r="CMY41" s="165"/>
      <c r="CMZ41" s="165"/>
      <c r="CNA41" s="165"/>
      <c r="CNB41" s="165"/>
      <c r="CNC41" s="165"/>
      <c r="CND41" s="165"/>
      <c r="CNE41" s="165"/>
      <c r="CNF41" s="165"/>
      <c r="CNG41" s="165"/>
      <c r="CNH41" s="165"/>
      <c r="CNI41" s="165"/>
      <c r="CNJ41" s="165"/>
      <c r="CNK41" s="165"/>
      <c r="CNL41" s="165"/>
      <c r="CNM41" s="165"/>
      <c r="CNN41" s="165"/>
      <c r="CNO41" s="165"/>
      <c r="CNP41" s="165"/>
      <c r="CNQ41" s="165"/>
      <c r="CNR41" s="165"/>
      <c r="CNS41" s="165"/>
      <c r="CNT41" s="165"/>
      <c r="CNU41" s="165"/>
      <c r="CNV41" s="165"/>
      <c r="CNW41" s="165"/>
      <c r="CNX41" s="165"/>
      <c r="CNY41" s="165"/>
      <c r="CNZ41" s="165"/>
      <c r="COA41" s="165"/>
      <c r="COB41" s="165"/>
      <c r="COC41" s="165"/>
      <c r="COD41" s="165"/>
      <c r="COE41" s="165"/>
      <c r="COF41" s="165"/>
      <c r="COG41" s="165"/>
      <c r="COH41" s="165"/>
      <c r="COI41" s="165"/>
      <c r="COJ41" s="165"/>
      <c r="COK41" s="165"/>
      <c r="COL41" s="165"/>
      <c r="COM41" s="165"/>
      <c r="CON41" s="165"/>
      <c r="COO41" s="165"/>
      <c r="COP41" s="165"/>
      <c r="COQ41" s="165"/>
      <c r="COR41" s="165"/>
      <c r="COS41" s="165"/>
      <c r="COT41" s="165"/>
      <c r="COU41" s="165"/>
      <c r="COV41" s="165"/>
      <c r="COW41" s="165"/>
      <c r="COX41" s="165"/>
      <c r="COY41" s="165"/>
      <c r="COZ41" s="165"/>
      <c r="CPA41" s="165"/>
      <c r="CPB41" s="165"/>
      <c r="CPC41" s="165"/>
      <c r="CPD41" s="165"/>
      <c r="CPE41" s="165"/>
      <c r="CPF41" s="165"/>
      <c r="CPG41" s="165"/>
      <c r="CPH41" s="165"/>
      <c r="CPI41" s="165"/>
      <c r="CPJ41" s="165"/>
      <c r="CPK41" s="165"/>
      <c r="CPL41" s="165"/>
      <c r="CPM41" s="165"/>
      <c r="CPN41" s="165"/>
      <c r="CPO41" s="165"/>
      <c r="CPP41" s="165"/>
      <c r="CPQ41" s="165"/>
      <c r="CPR41" s="165"/>
      <c r="CPS41" s="165"/>
      <c r="CPT41" s="165"/>
      <c r="CPU41" s="165"/>
      <c r="CPV41" s="165"/>
      <c r="CPW41" s="165"/>
      <c r="CPX41" s="165"/>
      <c r="CPY41" s="165"/>
      <c r="CPZ41" s="165"/>
      <c r="CQA41" s="165"/>
      <c r="CQB41" s="165"/>
      <c r="CQC41" s="165"/>
      <c r="CQD41" s="165"/>
      <c r="CQE41" s="165"/>
      <c r="CQF41" s="165"/>
      <c r="CQG41" s="165"/>
      <c r="CQH41" s="165"/>
      <c r="CQI41" s="165"/>
      <c r="CQJ41" s="165"/>
      <c r="CQK41" s="165"/>
      <c r="CQL41" s="165"/>
      <c r="CQM41" s="165"/>
      <c r="CQN41" s="165"/>
      <c r="CQO41" s="165"/>
      <c r="CQP41" s="165"/>
      <c r="CQQ41" s="165"/>
      <c r="CQR41" s="165"/>
      <c r="CQS41" s="165"/>
      <c r="CQT41" s="165"/>
      <c r="CQU41" s="165"/>
      <c r="CQV41" s="165"/>
      <c r="CQW41" s="165"/>
      <c r="CQX41" s="165"/>
      <c r="CQY41" s="165"/>
      <c r="CQZ41" s="165"/>
      <c r="CRA41" s="165"/>
      <c r="CRB41" s="165"/>
      <c r="CRC41" s="165"/>
      <c r="CRD41" s="165"/>
      <c r="CRE41" s="165"/>
      <c r="CRF41" s="165"/>
      <c r="CRG41" s="165"/>
      <c r="CRH41" s="165"/>
      <c r="CRI41" s="165"/>
      <c r="CRJ41" s="165"/>
      <c r="CRK41" s="165"/>
      <c r="CRL41" s="165"/>
      <c r="CRM41" s="165"/>
      <c r="CRN41" s="165"/>
      <c r="CRO41" s="165"/>
      <c r="CRP41" s="165"/>
      <c r="CRQ41" s="165"/>
      <c r="CRR41" s="165"/>
      <c r="CRS41" s="165"/>
      <c r="CRT41" s="165"/>
      <c r="CRU41" s="165"/>
      <c r="CRV41" s="165"/>
      <c r="CRW41" s="165"/>
      <c r="CRX41" s="165"/>
      <c r="CRY41" s="165"/>
      <c r="CRZ41" s="165"/>
      <c r="CSA41" s="165"/>
      <c r="CSB41" s="165"/>
      <c r="CSC41" s="165"/>
      <c r="CSD41" s="165"/>
      <c r="CSE41" s="165"/>
      <c r="CSF41" s="165"/>
      <c r="CSG41" s="165"/>
      <c r="CSH41" s="165"/>
      <c r="CSI41" s="165"/>
      <c r="CSJ41" s="165"/>
      <c r="CSK41" s="165"/>
      <c r="CSL41" s="165"/>
      <c r="CSM41" s="165"/>
      <c r="CSN41" s="165"/>
      <c r="CSO41" s="165"/>
      <c r="CSP41" s="165"/>
      <c r="CSQ41" s="165"/>
      <c r="CSR41" s="165"/>
      <c r="CSS41" s="165"/>
      <c r="CST41" s="165"/>
      <c r="CSU41" s="165"/>
      <c r="CSV41" s="165"/>
      <c r="CSW41" s="165"/>
      <c r="CSX41" s="165"/>
      <c r="CSY41" s="165"/>
      <c r="CSZ41" s="165"/>
      <c r="CTA41" s="165"/>
      <c r="CTB41" s="165"/>
      <c r="CTC41" s="165"/>
      <c r="CTD41" s="165"/>
      <c r="CTE41" s="165"/>
      <c r="CTF41" s="165"/>
      <c r="CTG41" s="165"/>
      <c r="CTH41" s="165"/>
      <c r="CTI41" s="165"/>
      <c r="CTJ41" s="165"/>
      <c r="CTK41" s="165"/>
      <c r="CTL41" s="165"/>
      <c r="CTM41" s="165"/>
      <c r="CTN41" s="165"/>
      <c r="CTO41" s="165"/>
      <c r="CTP41" s="165"/>
      <c r="CTQ41" s="165"/>
      <c r="CTR41" s="165"/>
      <c r="CTS41" s="165"/>
      <c r="CTT41" s="165"/>
      <c r="CTU41" s="165"/>
      <c r="CTV41" s="165"/>
      <c r="CTW41" s="165"/>
      <c r="CTX41" s="165"/>
      <c r="CTY41" s="165"/>
      <c r="CTZ41" s="165"/>
      <c r="CUA41" s="165"/>
      <c r="CUB41" s="165"/>
      <c r="CUC41" s="165"/>
      <c r="CUD41" s="165"/>
      <c r="CUE41" s="165"/>
      <c r="CUF41" s="165"/>
      <c r="CUG41" s="165"/>
      <c r="CUH41" s="165"/>
      <c r="CUI41" s="165"/>
      <c r="CUJ41" s="165"/>
      <c r="CUK41" s="165"/>
      <c r="CUL41" s="165"/>
      <c r="CUM41" s="165"/>
      <c r="CUN41" s="165"/>
      <c r="CUO41" s="165"/>
      <c r="CUP41" s="165"/>
      <c r="CUQ41" s="165"/>
      <c r="CUR41" s="165"/>
      <c r="CUS41" s="165"/>
      <c r="CUT41" s="165"/>
      <c r="CUU41" s="165"/>
      <c r="CUV41" s="165"/>
      <c r="CUW41" s="165"/>
      <c r="CUX41" s="165"/>
      <c r="CUY41" s="165"/>
      <c r="CUZ41" s="165"/>
      <c r="CVA41" s="165"/>
      <c r="CVB41" s="165"/>
      <c r="CVC41" s="165"/>
      <c r="CVD41" s="165"/>
      <c r="CVE41" s="165"/>
      <c r="CVF41" s="165"/>
      <c r="CVG41" s="165"/>
      <c r="CVH41" s="165"/>
      <c r="CVI41" s="165"/>
      <c r="CVJ41" s="165"/>
      <c r="CVK41" s="165"/>
      <c r="CVL41" s="165"/>
      <c r="CVM41" s="165"/>
      <c r="CVN41" s="165"/>
      <c r="CVO41" s="165"/>
      <c r="CVP41" s="165"/>
      <c r="CVQ41" s="165"/>
      <c r="CVR41" s="165"/>
      <c r="CVS41" s="165"/>
      <c r="CVT41" s="165"/>
      <c r="CVU41" s="165"/>
      <c r="CVV41" s="165"/>
      <c r="CVW41" s="165"/>
      <c r="CVX41" s="165"/>
      <c r="CVY41" s="165"/>
      <c r="CVZ41" s="165"/>
      <c r="CWA41" s="165"/>
      <c r="CWB41" s="165"/>
      <c r="CWC41" s="165"/>
      <c r="CWD41" s="165"/>
      <c r="CWE41" s="165"/>
      <c r="CWF41" s="165"/>
      <c r="CWG41" s="165"/>
      <c r="CWH41" s="165"/>
      <c r="CWI41" s="165"/>
      <c r="CWJ41" s="165"/>
      <c r="CWK41" s="165"/>
      <c r="CWL41" s="165"/>
      <c r="CWM41" s="165"/>
      <c r="CWN41" s="165"/>
      <c r="CWO41" s="165"/>
      <c r="CWP41" s="165"/>
      <c r="CWQ41" s="165"/>
      <c r="CWR41" s="165"/>
      <c r="CWS41" s="165"/>
      <c r="CWT41" s="165"/>
      <c r="CWU41" s="165"/>
      <c r="CWV41" s="165"/>
      <c r="CWW41" s="165"/>
      <c r="CWX41" s="165"/>
      <c r="CWY41" s="165"/>
      <c r="CWZ41" s="165"/>
      <c r="CXA41" s="165"/>
      <c r="CXB41" s="165"/>
      <c r="CXC41" s="165"/>
      <c r="CXD41" s="165"/>
      <c r="CXE41" s="165"/>
      <c r="CXF41" s="165"/>
      <c r="CXG41" s="165"/>
      <c r="CXH41" s="165"/>
      <c r="CXI41" s="165"/>
      <c r="CXJ41" s="165"/>
      <c r="CXK41" s="165"/>
      <c r="CXL41" s="165"/>
      <c r="CXM41" s="165"/>
      <c r="CXN41" s="165"/>
      <c r="CXO41" s="165"/>
      <c r="CXP41" s="165"/>
      <c r="CXQ41" s="165"/>
      <c r="CXR41" s="165"/>
      <c r="CXS41" s="165"/>
      <c r="CXT41" s="165"/>
      <c r="CXU41" s="165"/>
      <c r="CXV41" s="165"/>
      <c r="CXW41" s="165"/>
      <c r="CXX41" s="165"/>
      <c r="CXY41" s="165"/>
      <c r="CXZ41" s="165"/>
      <c r="CYA41" s="165"/>
      <c r="CYB41" s="165"/>
      <c r="CYC41" s="165"/>
      <c r="CYD41" s="165"/>
      <c r="CYE41" s="165"/>
      <c r="CYF41" s="165"/>
      <c r="CYG41" s="165"/>
      <c r="CYH41" s="165"/>
      <c r="CYI41" s="165"/>
      <c r="CYJ41" s="165"/>
      <c r="CYK41" s="165"/>
      <c r="CYL41" s="165"/>
      <c r="CYM41" s="165"/>
      <c r="CYN41" s="165"/>
      <c r="CYO41" s="165"/>
      <c r="CYP41" s="165"/>
      <c r="CYQ41" s="165"/>
      <c r="CYR41" s="165"/>
      <c r="CYS41" s="165"/>
      <c r="CYT41" s="165"/>
      <c r="CYU41" s="165"/>
      <c r="CYV41" s="165"/>
      <c r="CYW41" s="165"/>
      <c r="CYX41" s="165"/>
      <c r="CYY41" s="165"/>
      <c r="CYZ41" s="165"/>
      <c r="CZA41" s="165"/>
      <c r="CZB41" s="165"/>
      <c r="CZC41" s="165"/>
      <c r="CZD41" s="165"/>
      <c r="CZE41" s="165"/>
      <c r="CZF41" s="165"/>
      <c r="CZG41" s="165"/>
      <c r="CZH41" s="165"/>
      <c r="CZI41" s="165"/>
      <c r="CZJ41" s="165"/>
      <c r="CZK41" s="165"/>
      <c r="CZL41" s="165"/>
      <c r="CZM41" s="165"/>
      <c r="CZN41" s="165"/>
      <c r="CZO41" s="165"/>
      <c r="CZP41" s="165"/>
      <c r="CZQ41" s="165"/>
      <c r="CZR41" s="165"/>
      <c r="CZS41" s="165"/>
      <c r="CZT41" s="165"/>
      <c r="CZU41" s="165"/>
      <c r="CZV41" s="165"/>
      <c r="CZW41" s="165"/>
      <c r="CZX41" s="165"/>
      <c r="CZY41" s="165"/>
      <c r="CZZ41" s="165"/>
      <c r="DAA41" s="165"/>
      <c r="DAB41" s="165"/>
      <c r="DAC41" s="165"/>
      <c r="DAD41" s="165"/>
      <c r="DAE41" s="165"/>
      <c r="DAF41" s="165"/>
      <c r="DAG41" s="165"/>
      <c r="DAH41" s="165"/>
      <c r="DAI41" s="165"/>
      <c r="DAJ41" s="165"/>
      <c r="DAK41" s="165"/>
      <c r="DAL41" s="165"/>
      <c r="DAM41" s="165"/>
      <c r="DAN41" s="165"/>
      <c r="DAO41" s="165"/>
      <c r="DAP41" s="165"/>
      <c r="DAQ41" s="165"/>
      <c r="DAR41" s="165"/>
      <c r="DAS41" s="165"/>
      <c r="DAT41" s="165"/>
      <c r="DAU41" s="165"/>
      <c r="DAV41" s="165"/>
      <c r="DAW41" s="165"/>
      <c r="DAX41" s="165"/>
      <c r="DAY41" s="165"/>
      <c r="DAZ41" s="165"/>
      <c r="DBA41" s="165"/>
      <c r="DBB41" s="165"/>
      <c r="DBC41" s="165"/>
      <c r="DBD41" s="165"/>
      <c r="DBE41" s="165"/>
      <c r="DBF41" s="165"/>
      <c r="DBG41" s="165"/>
      <c r="DBH41" s="165"/>
      <c r="DBI41" s="165"/>
      <c r="DBJ41" s="165"/>
      <c r="DBK41" s="165"/>
      <c r="DBL41" s="165"/>
      <c r="DBM41" s="165"/>
      <c r="DBN41" s="165"/>
      <c r="DBO41" s="165"/>
      <c r="DBP41" s="165"/>
      <c r="DBQ41" s="165"/>
      <c r="DBR41" s="165"/>
      <c r="DBS41" s="165"/>
      <c r="DBT41" s="165"/>
      <c r="DBU41" s="165"/>
      <c r="DBV41" s="165"/>
      <c r="DBW41" s="165"/>
      <c r="DBX41" s="165"/>
      <c r="DBY41" s="165"/>
      <c r="DBZ41" s="165"/>
      <c r="DCA41" s="165"/>
      <c r="DCB41" s="165"/>
      <c r="DCC41" s="165"/>
      <c r="DCD41" s="165"/>
      <c r="DCE41" s="165"/>
      <c r="DCF41" s="165"/>
      <c r="DCG41" s="165"/>
      <c r="DCH41" s="165"/>
      <c r="DCI41" s="165"/>
      <c r="DCJ41" s="165"/>
      <c r="DCK41" s="165"/>
      <c r="DCL41" s="165"/>
      <c r="DCM41" s="165"/>
      <c r="DCN41" s="165"/>
      <c r="DCO41" s="165"/>
      <c r="DCP41" s="165"/>
      <c r="DCQ41" s="165"/>
      <c r="DCR41" s="165"/>
      <c r="DCS41" s="165"/>
      <c r="DCT41" s="165"/>
      <c r="DCU41" s="165"/>
      <c r="DCV41" s="165"/>
      <c r="DCW41" s="165"/>
      <c r="DCX41" s="165"/>
      <c r="DCY41" s="165"/>
      <c r="DCZ41" s="165"/>
      <c r="DDA41" s="165"/>
      <c r="DDB41" s="165"/>
      <c r="DDC41" s="165"/>
      <c r="DDD41" s="165"/>
      <c r="DDE41" s="165"/>
      <c r="DDF41" s="165"/>
      <c r="DDG41" s="165"/>
      <c r="DDH41" s="165"/>
      <c r="DDI41" s="165"/>
      <c r="DDJ41" s="165"/>
      <c r="DDK41" s="165"/>
      <c r="DDL41" s="165"/>
      <c r="DDM41" s="165"/>
      <c r="DDN41" s="165"/>
      <c r="DDO41" s="165"/>
      <c r="DDP41" s="165"/>
      <c r="DDQ41" s="165"/>
      <c r="DDR41" s="165"/>
      <c r="DDS41" s="165"/>
      <c r="DDT41" s="165"/>
      <c r="DDU41" s="165"/>
      <c r="DDV41" s="165"/>
      <c r="DDW41" s="165"/>
      <c r="DDX41" s="165"/>
      <c r="DDY41" s="165"/>
      <c r="DDZ41" s="165"/>
      <c r="DEA41" s="165"/>
      <c r="DEB41" s="165"/>
      <c r="DEC41" s="165"/>
      <c r="DED41" s="165"/>
      <c r="DEE41" s="165"/>
      <c r="DEF41" s="165"/>
      <c r="DEG41" s="165"/>
      <c r="DEH41" s="165"/>
      <c r="DEI41" s="165"/>
      <c r="DEJ41" s="165"/>
      <c r="DEK41" s="165"/>
      <c r="DEL41" s="165"/>
      <c r="DEM41" s="165"/>
      <c r="DEN41" s="165"/>
      <c r="DEO41" s="165"/>
      <c r="DEP41" s="165"/>
      <c r="DEQ41" s="165"/>
      <c r="DER41" s="165"/>
      <c r="DES41" s="165"/>
      <c r="DET41" s="165"/>
      <c r="DEU41" s="165"/>
      <c r="DEV41" s="165"/>
      <c r="DEW41" s="165"/>
      <c r="DEX41" s="165"/>
      <c r="DEY41" s="165"/>
      <c r="DEZ41" s="165"/>
      <c r="DFA41" s="165"/>
      <c r="DFB41" s="165"/>
      <c r="DFC41" s="165"/>
      <c r="DFD41" s="165"/>
      <c r="DFE41" s="165"/>
      <c r="DFF41" s="165"/>
      <c r="DFG41" s="165"/>
      <c r="DFH41" s="165"/>
      <c r="DFI41" s="165"/>
      <c r="DFJ41" s="165"/>
      <c r="DFK41" s="165"/>
      <c r="DFL41" s="165"/>
      <c r="DFM41" s="165"/>
      <c r="DFN41" s="165"/>
      <c r="DFO41" s="165"/>
      <c r="DFP41" s="165"/>
      <c r="DFQ41" s="165"/>
      <c r="DFR41" s="165"/>
      <c r="DFS41" s="165"/>
      <c r="DFT41" s="165"/>
      <c r="DFU41" s="165"/>
      <c r="DFV41" s="165"/>
      <c r="DFW41" s="165"/>
      <c r="DFX41" s="165"/>
      <c r="DFY41" s="165"/>
      <c r="DFZ41" s="165"/>
      <c r="DGA41" s="165"/>
      <c r="DGB41" s="165"/>
      <c r="DGC41" s="165"/>
      <c r="DGD41" s="165"/>
      <c r="DGE41" s="165"/>
      <c r="DGF41" s="165"/>
      <c r="DGG41" s="165"/>
      <c r="DGH41" s="165"/>
      <c r="DGI41" s="165"/>
      <c r="DGJ41" s="165"/>
      <c r="DGK41" s="165"/>
      <c r="DGL41" s="165"/>
      <c r="DGM41" s="165"/>
      <c r="DGN41" s="165"/>
      <c r="DGO41" s="165"/>
      <c r="DGP41" s="165"/>
      <c r="DGQ41" s="165"/>
      <c r="DGR41" s="165"/>
      <c r="DGS41" s="165"/>
      <c r="DGT41" s="165"/>
      <c r="DGU41" s="165"/>
      <c r="DGV41" s="165"/>
      <c r="DGW41" s="165"/>
      <c r="DGX41" s="165"/>
      <c r="DGY41" s="165"/>
      <c r="DGZ41" s="165"/>
      <c r="DHA41" s="165"/>
      <c r="DHB41" s="165"/>
      <c r="DHC41" s="165"/>
      <c r="DHD41" s="165"/>
      <c r="DHE41" s="165"/>
      <c r="DHF41" s="165"/>
      <c r="DHG41" s="165"/>
      <c r="DHH41" s="165"/>
      <c r="DHI41" s="165"/>
      <c r="DHJ41" s="165"/>
      <c r="DHK41" s="165"/>
      <c r="DHL41" s="165"/>
      <c r="DHM41" s="165"/>
      <c r="DHN41" s="165"/>
      <c r="DHO41" s="165"/>
      <c r="DHP41" s="165"/>
      <c r="DHQ41" s="165"/>
      <c r="DHR41" s="165"/>
      <c r="DHS41" s="165"/>
      <c r="DHT41" s="165"/>
      <c r="DHU41" s="165"/>
      <c r="DHV41" s="165"/>
      <c r="DHW41" s="165"/>
      <c r="DHX41" s="165"/>
      <c r="DHY41" s="165"/>
      <c r="DHZ41" s="165"/>
      <c r="DIA41" s="165"/>
      <c r="DIB41" s="165"/>
      <c r="DIC41" s="165"/>
      <c r="DID41" s="165"/>
      <c r="DIE41" s="165"/>
      <c r="DIF41" s="165"/>
      <c r="DIG41" s="165"/>
      <c r="DIH41" s="165"/>
      <c r="DII41" s="165"/>
      <c r="DIJ41" s="165"/>
      <c r="DIK41" s="165"/>
      <c r="DIL41" s="165"/>
      <c r="DIM41" s="165"/>
      <c r="DIN41" s="165"/>
      <c r="DIO41" s="165"/>
      <c r="DIP41" s="165"/>
      <c r="DIQ41" s="165"/>
      <c r="DIR41" s="165"/>
      <c r="DIS41" s="165"/>
      <c r="DIT41" s="165"/>
      <c r="DIU41" s="165"/>
      <c r="DIV41" s="165"/>
      <c r="DIW41" s="165"/>
      <c r="DIX41" s="165"/>
      <c r="DIY41" s="165"/>
      <c r="DIZ41" s="165"/>
      <c r="DJA41" s="165"/>
      <c r="DJB41" s="165"/>
      <c r="DJC41" s="165"/>
      <c r="DJD41" s="165"/>
      <c r="DJE41" s="165"/>
      <c r="DJF41" s="165"/>
      <c r="DJG41" s="165"/>
      <c r="DJH41" s="165"/>
      <c r="DJI41" s="165"/>
      <c r="DJJ41" s="165"/>
      <c r="DJK41" s="165"/>
      <c r="DJL41" s="165"/>
      <c r="DJM41" s="165"/>
      <c r="DJN41" s="165"/>
      <c r="DJO41" s="165"/>
      <c r="DJP41" s="165"/>
      <c r="DJQ41" s="165"/>
      <c r="DJR41" s="165"/>
      <c r="DJS41" s="165"/>
      <c r="DJT41" s="165"/>
      <c r="DJU41" s="165"/>
      <c r="DJV41" s="165"/>
      <c r="DJW41" s="165"/>
      <c r="DJX41" s="165"/>
      <c r="DJY41" s="165"/>
      <c r="DJZ41" s="165"/>
      <c r="DKA41" s="165"/>
      <c r="DKB41" s="165"/>
      <c r="DKC41" s="165"/>
      <c r="DKD41" s="165"/>
      <c r="DKE41" s="165"/>
      <c r="DKF41" s="165"/>
      <c r="DKG41" s="165"/>
      <c r="DKH41" s="165"/>
      <c r="DKI41" s="165"/>
      <c r="DKJ41" s="165"/>
      <c r="DKK41" s="165"/>
      <c r="DKL41" s="165"/>
      <c r="DKM41" s="165"/>
      <c r="DKN41" s="165"/>
      <c r="DKO41" s="165"/>
      <c r="DKP41" s="165"/>
      <c r="DKQ41" s="165"/>
      <c r="DKR41" s="165"/>
      <c r="DKS41" s="165"/>
      <c r="DKT41" s="165"/>
      <c r="DKU41" s="165"/>
      <c r="DKV41" s="165"/>
      <c r="DKW41" s="165"/>
      <c r="DKX41" s="165"/>
      <c r="DKY41" s="165"/>
      <c r="DKZ41" s="165"/>
      <c r="DLA41" s="165"/>
      <c r="DLB41" s="165"/>
      <c r="DLC41" s="165"/>
      <c r="DLD41" s="165"/>
      <c r="DLE41" s="165"/>
      <c r="DLF41" s="165"/>
      <c r="DLG41" s="165"/>
      <c r="DLH41" s="165"/>
      <c r="DLI41" s="165"/>
      <c r="DLJ41" s="165"/>
      <c r="DLK41" s="165"/>
      <c r="DLL41" s="165"/>
      <c r="DLM41" s="165"/>
      <c r="DLN41" s="165"/>
      <c r="DLO41" s="165"/>
      <c r="DLP41" s="165"/>
      <c r="DLQ41" s="165"/>
      <c r="DLR41" s="165"/>
      <c r="DLS41" s="165"/>
      <c r="DLT41" s="165"/>
      <c r="DLU41" s="165"/>
      <c r="DLV41" s="165"/>
      <c r="DLW41" s="165"/>
      <c r="DLX41" s="165"/>
      <c r="DLY41" s="165"/>
      <c r="DLZ41" s="165"/>
      <c r="DMA41" s="165"/>
      <c r="DMB41" s="165"/>
      <c r="DMC41" s="165"/>
      <c r="DMD41" s="165"/>
      <c r="DME41" s="165"/>
      <c r="DMF41" s="165"/>
      <c r="DMG41" s="165"/>
      <c r="DMH41" s="165"/>
      <c r="DMI41" s="165"/>
      <c r="DMJ41" s="165"/>
      <c r="DMK41" s="165"/>
      <c r="DML41" s="165"/>
      <c r="DMM41" s="165"/>
      <c r="DMN41" s="165"/>
      <c r="DMO41" s="165"/>
      <c r="DMP41" s="165"/>
      <c r="DMQ41" s="165"/>
      <c r="DMR41" s="165"/>
      <c r="DMS41" s="165"/>
      <c r="DMT41" s="165"/>
      <c r="DMU41" s="165"/>
      <c r="DMV41" s="165"/>
      <c r="DMW41" s="165"/>
      <c r="DMX41" s="165"/>
      <c r="DMY41" s="165"/>
      <c r="DMZ41" s="165"/>
      <c r="DNA41" s="165"/>
      <c r="DNB41" s="165"/>
      <c r="DNC41" s="165"/>
      <c r="DND41" s="165"/>
      <c r="DNE41" s="165"/>
      <c r="DNF41" s="165"/>
      <c r="DNG41" s="165"/>
      <c r="DNH41" s="165"/>
      <c r="DNI41" s="165"/>
      <c r="DNJ41" s="165"/>
      <c r="DNK41" s="165"/>
      <c r="DNL41" s="165"/>
      <c r="DNM41" s="165"/>
      <c r="DNN41" s="165"/>
      <c r="DNO41" s="165"/>
      <c r="DNP41" s="165"/>
      <c r="DNQ41" s="165"/>
      <c r="DNR41" s="165"/>
      <c r="DNS41" s="165"/>
      <c r="DNT41" s="165"/>
      <c r="DNU41" s="165"/>
      <c r="DNV41" s="165"/>
      <c r="DNW41" s="165"/>
      <c r="DNX41" s="165"/>
      <c r="DNY41" s="165"/>
      <c r="DNZ41" s="165"/>
      <c r="DOA41" s="165"/>
      <c r="DOB41" s="165"/>
      <c r="DOC41" s="165"/>
      <c r="DOD41" s="165"/>
      <c r="DOE41" s="165"/>
      <c r="DOF41" s="165"/>
      <c r="DOG41" s="165"/>
      <c r="DOH41" s="165"/>
      <c r="DOI41" s="165"/>
      <c r="DOJ41" s="165"/>
      <c r="DOK41" s="165"/>
      <c r="DOL41" s="165"/>
      <c r="DOM41" s="165"/>
      <c r="DON41" s="165"/>
      <c r="DOO41" s="165"/>
      <c r="DOP41" s="165"/>
      <c r="DOQ41" s="165"/>
      <c r="DOR41" s="165"/>
      <c r="DOS41" s="165"/>
      <c r="DOT41" s="165"/>
      <c r="DOU41" s="165"/>
      <c r="DOV41" s="165"/>
      <c r="DOW41" s="165"/>
      <c r="DOX41" s="165"/>
      <c r="DOY41" s="165"/>
      <c r="DOZ41" s="165"/>
      <c r="DPA41" s="165"/>
      <c r="DPB41" s="165"/>
      <c r="DPC41" s="165"/>
      <c r="DPD41" s="165"/>
      <c r="DPE41" s="165"/>
      <c r="DPF41" s="165"/>
      <c r="DPG41" s="165"/>
      <c r="DPH41" s="165"/>
      <c r="DPI41" s="165"/>
      <c r="DPJ41" s="165"/>
      <c r="DPK41" s="165"/>
      <c r="DPL41" s="165"/>
      <c r="DPM41" s="165"/>
      <c r="DPN41" s="165"/>
      <c r="DPO41" s="165"/>
      <c r="DPP41" s="165"/>
      <c r="DPQ41" s="165"/>
      <c r="DPR41" s="165"/>
      <c r="DPS41" s="165"/>
      <c r="DPT41" s="165"/>
      <c r="DPU41" s="165"/>
      <c r="DPV41" s="165"/>
      <c r="DPW41" s="165"/>
      <c r="DPX41" s="165"/>
      <c r="DPY41" s="165"/>
      <c r="DPZ41" s="165"/>
      <c r="DQA41" s="165"/>
      <c r="DQB41" s="165"/>
      <c r="DQC41" s="165"/>
      <c r="DQD41" s="165"/>
      <c r="DQE41" s="165"/>
      <c r="DQF41" s="165"/>
      <c r="DQG41" s="165"/>
      <c r="DQH41" s="165"/>
      <c r="DQI41" s="165"/>
      <c r="DQJ41" s="165"/>
      <c r="DQK41" s="165"/>
      <c r="DQL41" s="165"/>
      <c r="DQM41" s="165"/>
      <c r="DQN41" s="165"/>
      <c r="DQO41" s="165"/>
      <c r="DQP41" s="165"/>
      <c r="DQQ41" s="165"/>
      <c r="DQR41" s="165"/>
      <c r="DQS41" s="165"/>
      <c r="DQT41" s="165"/>
      <c r="DQU41" s="165"/>
      <c r="DQV41" s="165"/>
      <c r="DQW41" s="165"/>
      <c r="DQX41" s="165"/>
      <c r="DQY41" s="165"/>
      <c r="DQZ41" s="165"/>
      <c r="DRA41" s="165"/>
      <c r="DRB41" s="165"/>
      <c r="DRC41" s="165"/>
      <c r="DRD41" s="165"/>
      <c r="DRE41" s="165"/>
      <c r="DRF41" s="165"/>
      <c r="DRG41" s="165"/>
      <c r="DRH41" s="165"/>
      <c r="DRI41" s="165"/>
      <c r="DRJ41" s="165"/>
      <c r="DRK41" s="165"/>
      <c r="DRL41" s="165"/>
      <c r="DRM41" s="165"/>
      <c r="DRN41" s="165"/>
      <c r="DRO41" s="165"/>
      <c r="DRP41" s="165"/>
      <c r="DRQ41" s="165"/>
      <c r="DRR41" s="165"/>
      <c r="DRS41" s="165"/>
      <c r="DRT41" s="165"/>
      <c r="DRU41" s="165"/>
      <c r="DRV41" s="165"/>
      <c r="DRW41" s="165"/>
      <c r="DRX41" s="165"/>
      <c r="DRY41" s="165"/>
      <c r="DRZ41" s="165"/>
      <c r="DSA41" s="165"/>
      <c r="DSB41" s="165"/>
      <c r="DSC41" s="165"/>
      <c r="DSD41" s="165"/>
      <c r="DSE41" s="165"/>
      <c r="DSF41" s="165"/>
      <c r="DSG41" s="165"/>
      <c r="DSH41" s="165"/>
      <c r="DSI41" s="165"/>
      <c r="DSJ41" s="165"/>
      <c r="DSK41" s="165"/>
      <c r="DSL41" s="165"/>
      <c r="DSM41" s="165"/>
      <c r="DSN41" s="165"/>
      <c r="DSO41" s="165"/>
      <c r="DSP41" s="165"/>
      <c r="DSQ41" s="165"/>
      <c r="DSR41" s="165"/>
      <c r="DSS41" s="165"/>
      <c r="DST41" s="165"/>
      <c r="DSU41" s="165"/>
      <c r="DSV41" s="165"/>
      <c r="DSW41" s="165"/>
      <c r="DSX41" s="165"/>
      <c r="DSY41" s="165"/>
      <c r="DSZ41" s="165"/>
      <c r="DTA41" s="165"/>
      <c r="DTB41" s="165"/>
      <c r="DTC41" s="165"/>
      <c r="DTD41" s="165"/>
      <c r="DTE41" s="165"/>
      <c r="DTF41" s="165"/>
      <c r="DTG41" s="165"/>
      <c r="DTH41" s="165"/>
      <c r="DTI41" s="165"/>
      <c r="DTJ41" s="165"/>
      <c r="DTK41" s="165"/>
      <c r="DTL41" s="165"/>
      <c r="DTM41" s="165"/>
      <c r="DTN41" s="165"/>
      <c r="DTO41" s="165"/>
      <c r="DTP41" s="165"/>
      <c r="DTQ41" s="165"/>
      <c r="DTR41" s="165"/>
      <c r="DTS41" s="165"/>
      <c r="DTT41" s="165"/>
      <c r="DTU41" s="165"/>
      <c r="DTV41" s="165"/>
      <c r="DTW41" s="165"/>
      <c r="DTX41" s="165"/>
      <c r="DTY41" s="165"/>
      <c r="DTZ41" s="165"/>
      <c r="DUA41" s="165"/>
      <c r="DUB41" s="165"/>
      <c r="DUC41" s="165"/>
      <c r="DUD41" s="165"/>
      <c r="DUE41" s="165"/>
      <c r="DUF41" s="165"/>
      <c r="DUG41" s="165"/>
      <c r="DUH41" s="165"/>
      <c r="DUI41" s="165"/>
      <c r="DUJ41" s="165"/>
      <c r="DUK41" s="165"/>
      <c r="DUL41" s="165"/>
      <c r="DUM41" s="165"/>
      <c r="DUN41" s="165"/>
      <c r="DUO41" s="165"/>
      <c r="DUP41" s="165"/>
      <c r="DUQ41" s="165"/>
      <c r="DUR41" s="165"/>
      <c r="DUS41" s="165"/>
      <c r="DUT41" s="165"/>
      <c r="DUU41" s="165"/>
      <c r="DUV41" s="165"/>
      <c r="DUW41" s="165"/>
      <c r="DUX41" s="165"/>
      <c r="DUY41" s="165"/>
      <c r="DUZ41" s="165"/>
      <c r="DVA41" s="165"/>
      <c r="DVB41" s="165"/>
      <c r="DVC41" s="165"/>
      <c r="DVD41" s="165"/>
      <c r="DVE41" s="165"/>
      <c r="DVF41" s="165"/>
      <c r="DVG41" s="165"/>
      <c r="DVH41" s="165"/>
      <c r="DVI41" s="165"/>
      <c r="DVJ41" s="165"/>
      <c r="DVK41" s="165"/>
      <c r="DVL41" s="165"/>
      <c r="DVM41" s="165"/>
      <c r="DVN41" s="165"/>
      <c r="DVO41" s="165"/>
      <c r="DVP41" s="165"/>
      <c r="DVQ41" s="165"/>
      <c r="DVR41" s="165"/>
      <c r="DVS41" s="165"/>
      <c r="DVT41" s="165"/>
      <c r="DVU41" s="165"/>
      <c r="DVV41" s="165"/>
      <c r="DVW41" s="165"/>
      <c r="DVX41" s="165"/>
      <c r="DVY41" s="165"/>
      <c r="DVZ41" s="165"/>
      <c r="DWA41" s="165"/>
      <c r="DWB41" s="165"/>
      <c r="DWC41" s="165"/>
      <c r="DWD41" s="165"/>
      <c r="DWE41" s="165"/>
      <c r="DWF41" s="165"/>
      <c r="DWG41" s="165"/>
      <c r="DWH41" s="165"/>
      <c r="DWI41" s="165"/>
      <c r="DWJ41" s="165"/>
      <c r="DWK41" s="165"/>
      <c r="DWL41" s="165"/>
      <c r="DWM41" s="165"/>
      <c r="DWN41" s="165"/>
      <c r="DWO41" s="165"/>
      <c r="DWP41" s="165"/>
      <c r="DWQ41" s="165"/>
      <c r="DWR41" s="165"/>
      <c r="DWS41" s="165"/>
      <c r="DWT41" s="165"/>
      <c r="DWU41" s="165"/>
      <c r="DWV41" s="165"/>
      <c r="DWW41" s="165"/>
      <c r="DWX41" s="165"/>
      <c r="DWY41" s="165"/>
      <c r="DWZ41" s="165"/>
      <c r="DXA41" s="165"/>
      <c r="DXB41" s="165"/>
      <c r="DXC41" s="165"/>
      <c r="DXD41" s="165"/>
      <c r="DXE41" s="165"/>
      <c r="DXF41" s="165"/>
      <c r="DXG41" s="165"/>
      <c r="DXH41" s="165"/>
      <c r="DXI41" s="165"/>
      <c r="DXJ41" s="165"/>
      <c r="DXK41" s="165"/>
      <c r="DXL41" s="165"/>
      <c r="DXM41" s="165"/>
      <c r="DXN41" s="165"/>
      <c r="DXO41" s="165"/>
      <c r="DXP41" s="165"/>
      <c r="DXQ41" s="165"/>
      <c r="DXR41" s="165"/>
      <c r="DXS41" s="165"/>
      <c r="DXT41" s="165"/>
      <c r="DXU41" s="165"/>
      <c r="DXV41" s="165"/>
      <c r="DXW41" s="165"/>
      <c r="DXX41" s="165"/>
      <c r="DXY41" s="165"/>
      <c r="DXZ41" s="165"/>
      <c r="DYA41" s="165"/>
      <c r="DYB41" s="165"/>
      <c r="DYC41" s="165"/>
      <c r="DYD41" s="165"/>
      <c r="DYE41" s="165"/>
      <c r="DYF41" s="165"/>
      <c r="DYG41" s="165"/>
      <c r="DYH41" s="165"/>
      <c r="DYI41" s="165"/>
      <c r="DYJ41" s="165"/>
      <c r="DYK41" s="165"/>
      <c r="DYL41" s="165"/>
      <c r="DYM41" s="165"/>
      <c r="DYN41" s="165"/>
      <c r="DYO41" s="165"/>
      <c r="DYP41" s="165"/>
      <c r="DYQ41" s="165"/>
      <c r="DYR41" s="165"/>
      <c r="DYS41" s="165"/>
      <c r="DYT41" s="165"/>
      <c r="DYU41" s="165"/>
      <c r="DYV41" s="165"/>
      <c r="DYW41" s="165"/>
      <c r="DYX41" s="165"/>
      <c r="DYY41" s="165"/>
      <c r="DYZ41" s="165"/>
      <c r="DZA41" s="165"/>
      <c r="DZB41" s="165"/>
      <c r="DZC41" s="165"/>
      <c r="DZD41" s="165"/>
      <c r="DZE41" s="165"/>
      <c r="DZF41" s="165"/>
      <c r="DZG41" s="165"/>
      <c r="DZH41" s="165"/>
      <c r="DZI41" s="165"/>
      <c r="DZJ41" s="165"/>
      <c r="DZK41" s="165"/>
      <c r="DZL41" s="165"/>
      <c r="DZM41" s="165"/>
      <c r="DZN41" s="165"/>
      <c r="DZO41" s="165"/>
      <c r="DZP41" s="165"/>
      <c r="DZQ41" s="165"/>
      <c r="DZR41" s="165"/>
      <c r="DZS41" s="165"/>
      <c r="DZT41" s="165"/>
      <c r="DZU41" s="165"/>
      <c r="DZV41" s="165"/>
      <c r="DZW41" s="165"/>
      <c r="DZX41" s="165"/>
      <c r="DZY41" s="165"/>
      <c r="DZZ41" s="165"/>
      <c r="EAA41" s="165"/>
      <c r="EAB41" s="165"/>
      <c r="EAC41" s="165"/>
      <c r="EAD41" s="165"/>
      <c r="EAE41" s="165"/>
      <c r="EAF41" s="165"/>
      <c r="EAG41" s="165"/>
      <c r="EAH41" s="165"/>
      <c r="EAI41" s="165"/>
      <c r="EAJ41" s="165"/>
      <c r="EAK41" s="165"/>
      <c r="EAL41" s="165"/>
      <c r="EAM41" s="165"/>
      <c r="EAN41" s="165"/>
      <c r="EAO41" s="165"/>
      <c r="EAP41" s="165"/>
      <c r="EAQ41" s="165"/>
      <c r="EAR41" s="165"/>
      <c r="EAS41" s="165"/>
      <c r="EAT41" s="165"/>
      <c r="EAU41" s="165"/>
      <c r="EAV41" s="165"/>
      <c r="EAW41" s="165"/>
      <c r="EAX41" s="165"/>
      <c r="EAY41" s="165"/>
      <c r="EAZ41" s="165"/>
      <c r="EBA41" s="165"/>
      <c r="EBB41" s="165"/>
      <c r="EBC41" s="165"/>
      <c r="EBD41" s="165"/>
      <c r="EBE41" s="165"/>
      <c r="EBF41" s="165"/>
      <c r="EBG41" s="165"/>
      <c r="EBH41" s="165"/>
      <c r="EBI41" s="165"/>
      <c r="EBJ41" s="165"/>
      <c r="EBK41" s="165"/>
      <c r="EBL41" s="165"/>
      <c r="EBM41" s="165"/>
      <c r="EBN41" s="165"/>
      <c r="EBO41" s="165"/>
      <c r="EBP41" s="165"/>
      <c r="EBQ41" s="165"/>
      <c r="EBR41" s="165"/>
      <c r="EBS41" s="165"/>
      <c r="EBT41" s="165"/>
      <c r="EBU41" s="165"/>
      <c r="EBV41" s="165"/>
      <c r="EBW41" s="165"/>
      <c r="EBX41" s="165"/>
      <c r="EBY41" s="165"/>
      <c r="EBZ41" s="165"/>
      <c r="ECA41" s="165"/>
      <c r="ECB41" s="165"/>
      <c r="ECC41" s="165"/>
      <c r="ECD41" s="165"/>
      <c r="ECE41" s="165"/>
      <c r="ECF41" s="165"/>
      <c r="ECG41" s="165"/>
      <c r="ECH41" s="165"/>
      <c r="ECI41" s="165"/>
      <c r="ECJ41" s="165"/>
      <c r="ECK41" s="165"/>
      <c r="ECL41" s="165"/>
      <c r="ECM41" s="165"/>
      <c r="ECN41" s="165"/>
      <c r="ECO41" s="165"/>
      <c r="ECP41" s="165"/>
      <c r="ECQ41" s="165"/>
      <c r="ECR41" s="165"/>
      <c r="ECS41" s="165"/>
      <c r="ECT41" s="165"/>
      <c r="ECU41" s="165"/>
      <c r="ECV41" s="165"/>
      <c r="ECW41" s="165"/>
      <c r="ECX41" s="165"/>
      <c r="ECY41" s="165"/>
      <c r="ECZ41" s="165"/>
      <c r="EDA41" s="165"/>
      <c r="EDB41" s="165"/>
      <c r="EDC41" s="165"/>
      <c r="EDD41" s="165"/>
      <c r="EDE41" s="165"/>
      <c r="EDF41" s="165"/>
      <c r="EDG41" s="165"/>
      <c r="EDH41" s="165"/>
      <c r="EDI41" s="165"/>
      <c r="EDJ41" s="165"/>
      <c r="EDK41" s="165"/>
      <c r="EDL41" s="165"/>
      <c r="EDM41" s="165"/>
      <c r="EDN41" s="165"/>
      <c r="EDO41" s="165"/>
      <c r="EDP41" s="165"/>
      <c r="EDQ41" s="165"/>
      <c r="EDR41" s="165"/>
      <c r="EDS41" s="165"/>
      <c r="EDT41" s="165"/>
      <c r="EDU41" s="165"/>
      <c r="EDV41" s="165"/>
      <c r="EDW41" s="165"/>
      <c r="EDX41" s="165"/>
      <c r="EDY41" s="165"/>
      <c r="EDZ41" s="165"/>
      <c r="EEA41" s="165"/>
      <c r="EEB41" s="165"/>
      <c r="EEC41" s="165"/>
      <c r="EED41" s="165"/>
      <c r="EEE41" s="165"/>
      <c r="EEF41" s="165"/>
      <c r="EEG41" s="165"/>
      <c r="EEH41" s="165"/>
      <c r="EEI41" s="165"/>
      <c r="EEJ41" s="165"/>
      <c r="EEK41" s="165"/>
      <c r="EEL41" s="165"/>
      <c r="EEM41" s="165"/>
      <c r="EEN41" s="165"/>
      <c r="EEO41" s="165"/>
      <c r="EEP41" s="165"/>
      <c r="EEQ41" s="165"/>
      <c r="EER41" s="165"/>
      <c r="EES41" s="165"/>
      <c r="EET41" s="165"/>
      <c r="EEU41" s="165"/>
      <c r="EEV41" s="165"/>
      <c r="EEW41" s="165"/>
      <c r="EEX41" s="165"/>
      <c r="EEY41" s="165"/>
      <c r="EEZ41" s="165"/>
      <c r="EFA41" s="165"/>
      <c r="EFB41" s="165"/>
      <c r="EFC41" s="165"/>
      <c r="EFD41" s="165"/>
      <c r="EFE41" s="165"/>
      <c r="EFF41" s="165"/>
      <c r="EFG41" s="165"/>
      <c r="EFH41" s="165"/>
      <c r="EFI41" s="165"/>
      <c r="EFJ41" s="165"/>
      <c r="EFK41" s="165"/>
      <c r="EFL41" s="165"/>
      <c r="EFM41" s="165"/>
      <c r="EFN41" s="165"/>
      <c r="EFO41" s="165"/>
      <c r="EFP41" s="165"/>
      <c r="EFQ41" s="165"/>
      <c r="EFR41" s="165"/>
      <c r="EFS41" s="165"/>
      <c r="EFT41" s="165"/>
      <c r="EFU41" s="165"/>
      <c r="EFV41" s="165"/>
      <c r="EFW41" s="165"/>
      <c r="EFX41" s="165"/>
      <c r="EFY41" s="165"/>
      <c r="EFZ41" s="165"/>
      <c r="EGA41" s="165"/>
      <c r="EGB41" s="165"/>
      <c r="EGC41" s="165"/>
      <c r="EGD41" s="165"/>
      <c r="EGE41" s="165"/>
      <c r="EGF41" s="165"/>
      <c r="EGG41" s="165"/>
      <c r="EGH41" s="165"/>
      <c r="EGI41" s="165"/>
      <c r="EGJ41" s="165"/>
      <c r="EGK41" s="165"/>
      <c r="EGL41" s="165"/>
      <c r="EGM41" s="165"/>
      <c r="EGN41" s="165"/>
      <c r="EGO41" s="165"/>
      <c r="EGP41" s="165"/>
      <c r="EGQ41" s="165"/>
      <c r="EGR41" s="165"/>
      <c r="EGS41" s="165"/>
      <c r="EGT41" s="165"/>
      <c r="EGU41" s="165"/>
      <c r="EGV41" s="165"/>
      <c r="EGW41" s="165"/>
      <c r="EGX41" s="165"/>
      <c r="EGY41" s="165"/>
      <c r="EGZ41" s="165"/>
      <c r="EHA41" s="165"/>
      <c r="EHB41" s="165"/>
      <c r="EHC41" s="165"/>
      <c r="EHD41" s="165"/>
      <c r="EHE41" s="165"/>
      <c r="EHF41" s="165"/>
      <c r="EHG41" s="165"/>
      <c r="EHH41" s="165"/>
      <c r="EHI41" s="165"/>
      <c r="EHJ41" s="165"/>
      <c r="EHK41" s="165"/>
      <c r="EHL41" s="165"/>
      <c r="EHM41" s="165"/>
      <c r="EHN41" s="165"/>
      <c r="EHO41" s="165"/>
      <c r="EHP41" s="165"/>
      <c r="EHQ41" s="165"/>
      <c r="EHR41" s="165"/>
      <c r="EHS41" s="165"/>
      <c r="EHT41" s="165"/>
      <c r="EHU41" s="165"/>
      <c r="EHV41" s="165"/>
      <c r="EHW41" s="165"/>
      <c r="EHX41" s="165"/>
      <c r="EHY41" s="165"/>
      <c r="EHZ41" s="165"/>
      <c r="EIA41" s="165"/>
      <c r="EIB41" s="165"/>
      <c r="EIC41" s="165"/>
      <c r="EID41" s="165"/>
      <c r="EIE41" s="165"/>
      <c r="EIF41" s="165"/>
      <c r="EIG41" s="165"/>
      <c r="EIH41" s="165"/>
      <c r="EII41" s="165"/>
      <c r="EIJ41" s="165"/>
      <c r="EIK41" s="165"/>
      <c r="EIL41" s="165"/>
      <c r="EIM41" s="165"/>
      <c r="EIN41" s="165"/>
      <c r="EIO41" s="165"/>
      <c r="EIP41" s="165"/>
      <c r="EIQ41" s="165"/>
      <c r="EIR41" s="165"/>
      <c r="EIS41" s="165"/>
      <c r="EIT41" s="165"/>
      <c r="EIU41" s="165"/>
      <c r="EIV41" s="165"/>
      <c r="EIW41" s="165"/>
      <c r="EIX41" s="165"/>
      <c r="EIY41" s="165"/>
      <c r="EIZ41" s="165"/>
      <c r="EJA41" s="165"/>
      <c r="EJB41" s="165"/>
      <c r="EJC41" s="165"/>
      <c r="EJD41" s="165"/>
      <c r="EJE41" s="165"/>
      <c r="EJF41" s="165"/>
      <c r="EJG41" s="165"/>
      <c r="EJH41" s="165"/>
      <c r="EJI41" s="165"/>
      <c r="EJJ41" s="165"/>
      <c r="EJK41" s="165"/>
      <c r="EJL41" s="165"/>
      <c r="EJM41" s="165"/>
      <c r="EJN41" s="165"/>
      <c r="EJO41" s="165"/>
      <c r="EJP41" s="165"/>
      <c r="EJQ41" s="165"/>
      <c r="EJR41" s="165"/>
      <c r="EJS41" s="165"/>
      <c r="EJT41" s="165"/>
      <c r="EJU41" s="165"/>
      <c r="EJV41" s="165"/>
      <c r="EJW41" s="165"/>
      <c r="EJX41" s="165"/>
      <c r="EJY41" s="165"/>
      <c r="EJZ41" s="165"/>
      <c r="EKA41" s="165"/>
      <c r="EKB41" s="165"/>
      <c r="EKC41" s="165"/>
      <c r="EKD41" s="165"/>
      <c r="EKE41" s="165"/>
      <c r="EKF41" s="165"/>
      <c r="EKG41" s="165"/>
      <c r="EKH41" s="165"/>
      <c r="EKI41" s="165"/>
      <c r="EKJ41" s="165"/>
      <c r="EKK41" s="165"/>
      <c r="EKL41" s="165"/>
      <c r="EKM41" s="165"/>
      <c r="EKN41" s="165"/>
      <c r="EKO41" s="165"/>
      <c r="EKP41" s="165"/>
      <c r="EKQ41" s="165"/>
      <c r="EKR41" s="165"/>
      <c r="EKS41" s="165"/>
      <c r="EKT41" s="165"/>
      <c r="EKU41" s="165"/>
      <c r="EKV41" s="165"/>
      <c r="EKW41" s="165"/>
      <c r="EKX41" s="165"/>
      <c r="EKY41" s="165"/>
      <c r="EKZ41" s="165"/>
      <c r="ELA41" s="165"/>
      <c r="ELB41" s="165"/>
      <c r="ELC41" s="165"/>
      <c r="ELD41" s="165"/>
      <c r="ELE41" s="165"/>
      <c r="ELF41" s="165"/>
      <c r="ELG41" s="165"/>
      <c r="ELH41" s="165"/>
      <c r="ELI41" s="165"/>
      <c r="ELJ41" s="165"/>
      <c r="ELK41" s="165"/>
      <c r="ELL41" s="165"/>
      <c r="ELM41" s="165"/>
      <c r="ELN41" s="165"/>
      <c r="ELO41" s="165"/>
      <c r="ELP41" s="165"/>
      <c r="ELQ41" s="165"/>
      <c r="ELR41" s="165"/>
      <c r="ELS41" s="165"/>
      <c r="ELT41" s="165"/>
      <c r="ELU41" s="165"/>
      <c r="ELV41" s="165"/>
      <c r="ELW41" s="165"/>
      <c r="ELX41" s="165"/>
      <c r="ELY41" s="165"/>
      <c r="ELZ41" s="165"/>
      <c r="EMA41" s="165"/>
      <c r="EMB41" s="165"/>
      <c r="EMC41" s="165"/>
      <c r="EMD41" s="165"/>
      <c r="EME41" s="165"/>
      <c r="EMF41" s="165"/>
      <c r="EMG41" s="165"/>
      <c r="EMH41" s="165"/>
      <c r="EMI41" s="165"/>
      <c r="EMJ41" s="165"/>
      <c r="EMK41" s="165"/>
      <c r="EML41" s="165"/>
      <c r="EMM41" s="165"/>
      <c r="EMN41" s="165"/>
      <c r="EMO41" s="165"/>
      <c r="EMP41" s="165"/>
      <c r="EMQ41" s="165"/>
      <c r="EMR41" s="165"/>
      <c r="EMS41" s="165"/>
      <c r="EMT41" s="165"/>
      <c r="EMU41" s="165"/>
      <c r="EMV41" s="165"/>
      <c r="EMW41" s="165"/>
      <c r="EMX41" s="165"/>
      <c r="EMY41" s="165"/>
      <c r="EMZ41" s="165"/>
      <c r="ENA41" s="165"/>
      <c r="ENB41" s="165"/>
      <c r="ENC41" s="165"/>
      <c r="END41" s="165"/>
      <c r="ENE41" s="165"/>
      <c r="ENF41" s="165"/>
      <c r="ENG41" s="165"/>
      <c r="ENH41" s="165"/>
      <c r="ENI41" s="165"/>
      <c r="ENJ41" s="165"/>
      <c r="ENK41" s="165"/>
      <c r="ENL41" s="165"/>
      <c r="ENM41" s="165"/>
      <c r="ENN41" s="165"/>
      <c r="ENO41" s="165"/>
      <c r="ENP41" s="165"/>
      <c r="ENQ41" s="165"/>
      <c r="ENR41" s="165"/>
      <c r="ENS41" s="165"/>
      <c r="ENT41" s="165"/>
      <c r="ENU41" s="165"/>
      <c r="ENV41" s="165"/>
      <c r="ENW41" s="165"/>
      <c r="ENX41" s="165"/>
      <c r="ENY41" s="165"/>
      <c r="ENZ41" s="165"/>
      <c r="EOA41" s="165"/>
      <c r="EOB41" s="165"/>
      <c r="EOC41" s="165"/>
      <c r="EOD41" s="165"/>
      <c r="EOE41" s="165"/>
      <c r="EOF41" s="165"/>
      <c r="EOG41" s="165"/>
      <c r="EOH41" s="165"/>
      <c r="EOI41" s="165"/>
      <c r="EOJ41" s="165"/>
      <c r="EOK41" s="165"/>
      <c r="EOL41" s="165"/>
      <c r="EOM41" s="165"/>
      <c r="EON41" s="165"/>
      <c r="EOO41" s="165"/>
      <c r="EOP41" s="165"/>
      <c r="EOQ41" s="165"/>
      <c r="EOR41" s="165"/>
      <c r="EOS41" s="165"/>
      <c r="EOT41" s="165"/>
      <c r="EOU41" s="165"/>
      <c r="EOV41" s="165"/>
      <c r="EOW41" s="165"/>
      <c r="EOX41" s="165"/>
      <c r="EOY41" s="165"/>
      <c r="EOZ41" s="165"/>
      <c r="EPA41" s="165"/>
      <c r="EPB41" s="165"/>
      <c r="EPC41" s="165"/>
      <c r="EPD41" s="165"/>
      <c r="EPE41" s="165"/>
      <c r="EPF41" s="165"/>
      <c r="EPG41" s="165"/>
      <c r="EPH41" s="165"/>
      <c r="EPI41" s="165"/>
      <c r="EPJ41" s="165"/>
      <c r="EPK41" s="165"/>
      <c r="EPL41" s="165"/>
      <c r="EPM41" s="165"/>
      <c r="EPN41" s="165"/>
      <c r="EPO41" s="165"/>
      <c r="EPP41" s="165"/>
      <c r="EPQ41" s="165"/>
      <c r="EPR41" s="165"/>
      <c r="EPS41" s="165"/>
      <c r="EPT41" s="165"/>
      <c r="EPU41" s="165"/>
      <c r="EPV41" s="165"/>
      <c r="EPW41" s="165"/>
      <c r="EPX41" s="165"/>
      <c r="EPY41" s="165"/>
      <c r="EPZ41" s="165"/>
      <c r="EQA41" s="165"/>
      <c r="EQB41" s="165"/>
      <c r="EQC41" s="165"/>
      <c r="EQD41" s="165"/>
      <c r="EQE41" s="165"/>
      <c r="EQF41" s="165"/>
      <c r="EQG41" s="165"/>
      <c r="EQH41" s="165"/>
      <c r="EQI41" s="165"/>
      <c r="EQJ41" s="165"/>
      <c r="EQK41" s="165"/>
      <c r="EQL41" s="165"/>
      <c r="EQM41" s="165"/>
      <c r="EQN41" s="165"/>
      <c r="EQO41" s="165"/>
      <c r="EQP41" s="165"/>
      <c r="EQQ41" s="165"/>
      <c r="EQR41" s="165"/>
      <c r="EQS41" s="165"/>
      <c r="EQT41" s="165"/>
      <c r="EQU41" s="165"/>
      <c r="EQV41" s="165"/>
      <c r="EQW41" s="165"/>
      <c r="EQX41" s="165"/>
      <c r="EQY41" s="165"/>
      <c r="EQZ41" s="165"/>
      <c r="ERA41" s="165"/>
      <c r="ERB41" s="165"/>
      <c r="ERC41" s="165"/>
      <c r="ERD41" s="165"/>
      <c r="ERE41" s="165"/>
      <c r="ERF41" s="165"/>
      <c r="ERG41" s="165"/>
      <c r="ERH41" s="165"/>
      <c r="ERI41" s="165"/>
      <c r="ERJ41" s="165"/>
      <c r="ERK41" s="165"/>
      <c r="ERL41" s="165"/>
      <c r="ERM41" s="165"/>
      <c r="ERN41" s="165"/>
      <c r="ERO41" s="165"/>
      <c r="ERP41" s="165"/>
      <c r="ERQ41" s="165"/>
      <c r="ERR41" s="165"/>
      <c r="ERS41" s="165"/>
      <c r="ERT41" s="165"/>
      <c r="ERU41" s="165"/>
      <c r="ERV41" s="165"/>
      <c r="ERW41" s="165"/>
      <c r="ERX41" s="165"/>
      <c r="ERY41" s="165"/>
      <c r="ERZ41" s="165"/>
      <c r="ESA41" s="165"/>
      <c r="ESB41" s="165"/>
      <c r="ESC41" s="165"/>
      <c r="ESD41" s="165"/>
      <c r="ESE41" s="165"/>
      <c r="ESF41" s="165"/>
      <c r="ESG41" s="165"/>
      <c r="ESH41" s="165"/>
      <c r="ESI41" s="165"/>
      <c r="ESJ41" s="165"/>
      <c r="ESK41" s="165"/>
      <c r="ESL41" s="165"/>
      <c r="ESM41" s="165"/>
      <c r="ESN41" s="165"/>
      <c r="ESO41" s="165"/>
      <c r="ESP41" s="165"/>
      <c r="ESQ41" s="165"/>
      <c r="ESR41" s="165"/>
      <c r="ESS41" s="165"/>
      <c r="EST41" s="165"/>
      <c r="ESU41" s="165"/>
      <c r="ESV41" s="165"/>
      <c r="ESW41" s="165"/>
      <c r="ESX41" s="165"/>
      <c r="ESY41" s="165"/>
      <c r="ESZ41" s="165"/>
      <c r="ETA41" s="165"/>
      <c r="ETB41" s="165"/>
      <c r="ETC41" s="165"/>
      <c r="ETD41" s="165"/>
      <c r="ETE41" s="165"/>
      <c r="ETF41" s="165"/>
      <c r="ETG41" s="165"/>
      <c r="ETH41" s="165"/>
      <c r="ETI41" s="165"/>
      <c r="ETJ41" s="165"/>
      <c r="ETK41" s="165"/>
      <c r="ETL41" s="165"/>
      <c r="ETM41" s="165"/>
      <c r="ETN41" s="165"/>
      <c r="ETO41" s="165"/>
      <c r="ETP41" s="165"/>
      <c r="ETQ41" s="165"/>
      <c r="ETR41" s="165"/>
      <c r="ETS41" s="165"/>
      <c r="ETT41" s="165"/>
      <c r="ETU41" s="165"/>
      <c r="ETV41" s="165"/>
      <c r="ETW41" s="165"/>
      <c r="ETX41" s="165"/>
      <c r="ETY41" s="165"/>
      <c r="ETZ41" s="165"/>
      <c r="EUA41" s="165"/>
      <c r="EUB41" s="165"/>
      <c r="EUC41" s="165"/>
      <c r="EUD41" s="165"/>
      <c r="EUE41" s="165"/>
      <c r="EUF41" s="165"/>
      <c r="EUG41" s="165"/>
      <c r="EUH41" s="165"/>
      <c r="EUI41" s="165"/>
      <c r="EUJ41" s="165"/>
      <c r="EUK41" s="165"/>
      <c r="EUL41" s="165"/>
      <c r="EUM41" s="165"/>
      <c r="EUN41" s="165"/>
      <c r="EUO41" s="165"/>
      <c r="EUP41" s="165"/>
      <c r="EUQ41" s="165"/>
      <c r="EUR41" s="165"/>
      <c r="EUS41" s="165"/>
      <c r="EUT41" s="165"/>
      <c r="EUU41" s="165"/>
      <c r="EUV41" s="165"/>
      <c r="EUW41" s="165"/>
      <c r="EUX41" s="165"/>
      <c r="EUY41" s="165"/>
      <c r="EUZ41" s="165"/>
      <c r="EVA41" s="165"/>
      <c r="EVB41" s="165"/>
      <c r="EVC41" s="165"/>
      <c r="EVD41" s="165"/>
      <c r="EVE41" s="165"/>
      <c r="EVF41" s="165"/>
      <c r="EVG41" s="165"/>
      <c r="EVH41" s="165"/>
      <c r="EVI41" s="165"/>
      <c r="EVJ41" s="165"/>
      <c r="EVK41" s="165"/>
      <c r="EVL41" s="165"/>
      <c r="EVM41" s="165"/>
      <c r="EVN41" s="165"/>
      <c r="EVO41" s="165"/>
      <c r="EVP41" s="165"/>
      <c r="EVQ41" s="165"/>
      <c r="EVR41" s="165"/>
      <c r="EVS41" s="165"/>
      <c r="EVT41" s="165"/>
      <c r="EVU41" s="165"/>
      <c r="EVV41" s="165"/>
      <c r="EVW41" s="165"/>
      <c r="EVX41" s="165"/>
      <c r="EVY41" s="165"/>
      <c r="EVZ41" s="165"/>
      <c r="EWA41" s="165"/>
      <c r="EWB41" s="165"/>
      <c r="EWC41" s="165"/>
      <c r="EWD41" s="165"/>
      <c r="EWE41" s="165"/>
      <c r="EWF41" s="165"/>
      <c r="EWG41" s="165"/>
      <c r="EWH41" s="165"/>
      <c r="EWI41" s="165"/>
      <c r="EWJ41" s="165"/>
      <c r="EWK41" s="165"/>
      <c r="EWL41" s="165"/>
      <c r="EWM41" s="165"/>
      <c r="EWN41" s="165"/>
      <c r="EWO41" s="165"/>
      <c r="EWP41" s="165"/>
      <c r="EWQ41" s="165"/>
      <c r="EWR41" s="165"/>
      <c r="EWS41" s="165"/>
      <c r="EWT41" s="165"/>
      <c r="EWU41" s="165"/>
      <c r="EWV41" s="165"/>
      <c r="EWW41" s="165"/>
      <c r="EWX41" s="165"/>
      <c r="EWY41" s="165"/>
      <c r="EWZ41" s="165"/>
      <c r="EXA41" s="165"/>
      <c r="EXB41" s="165"/>
      <c r="EXC41" s="165"/>
      <c r="EXD41" s="165"/>
      <c r="EXE41" s="165"/>
      <c r="EXF41" s="165"/>
      <c r="EXG41" s="165"/>
      <c r="EXH41" s="165"/>
      <c r="EXI41" s="165"/>
      <c r="EXJ41" s="165"/>
      <c r="EXK41" s="165"/>
      <c r="EXL41" s="165"/>
      <c r="EXM41" s="165"/>
      <c r="EXN41" s="165"/>
      <c r="EXO41" s="165"/>
      <c r="EXP41" s="165"/>
      <c r="EXQ41" s="165"/>
      <c r="EXR41" s="165"/>
      <c r="EXS41" s="165"/>
      <c r="EXT41" s="165"/>
      <c r="EXU41" s="165"/>
      <c r="EXV41" s="165"/>
      <c r="EXW41" s="165"/>
      <c r="EXX41" s="165"/>
      <c r="EXY41" s="165"/>
      <c r="EXZ41" s="165"/>
      <c r="EYA41" s="165"/>
      <c r="EYB41" s="165"/>
      <c r="EYC41" s="165"/>
      <c r="EYD41" s="165"/>
      <c r="EYE41" s="165"/>
      <c r="EYF41" s="165"/>
      <c r="EYG41" s="165"/>
      <c r="EYH41" s="165"/>
      <c r="EYI41" s="165"/>
      <c r="EYJ41" s="165"/>
      <c r="EYK41" s="165"/>
      <c r="EYL41" s="165"/>
      <c r="EYM41" s="165"/>
      <c r="EYN41" s="165"/>
      <c r="EYO41" s="165"/>
      <c r="EYP41" s="165"/>
      <c r="EYQ41" s="165"/>
      <c r="EYR41" s="165"/>
      <c r="EYS41" s="165"/>
      <c r="EYT41" s="165"/>
      <c r="EYU41" s="165"/>
      <c r="EYV41" s="165"/>
      <c r="EYW41" s="165"/>
      <c r="EYX41" s="165"/>
      <c r="EYY41" s="165"/>
      <c r="EYZ41" s="165"/>
      <c r="EZA41" s="165"/>
      <c r="EZB41" s="165"/>
      <c r="EZC41" s="165"/>
      <c r="EZD41" s="165"/>
      <c r="EZE41" s="165"/>
      <c r="EZF41" s="165"/>
      <c r="EZG41" s="165"/>
      <c r="EZH41" s="165"/>
      <c r="EZI41" s="165"/>
      <c r="EZJ41" s="165"/>
      <c r="EZK41" s="165"/>
      <c r="EZL41" s="165"/>
      <c r="EZM41" s="165"/>
      <c r="EZN41" s="165"/>
      <c r="EZO41" s="165"/>
      <c r="EZP41" s="165"/>
      <c r="EZQ41" s="165"/>
      <c r="EZR41" s="165"/>
      <c r="EZS41" s="165"/>
      <c r="EZT41" s="165"/>
      <c r="EZU41" s="165"/>
      <c r="EZV41" s="165"/>
      <c r="EZW41" s="165"/>
      <c r="EZX41" s="165"/>
      <c r="EZY41" s="165"/>
      <c r="EZZ41" s="165"/>
      <c r="FAA41" s="165"/>
      <c r="FAB41" s="165"/>
      <c r="FAC41" s="165"/>
      <c r="FAD41" s="165"/>
      <c r="FAE41" s="165"/>
      <c r="FAF41" s="165"/>
      <c r="FAG41" s="165"/>
      <c r="FAH41" s="165"/>
      <c r="FAI41" s="165"/>
      <c r="FAJ41" s="165"/>
      <c r="FAK41" s="165"/>
      <c r="FAL41" s="165"/>
      <c r="FAM41" s="165"/>
      <c r="FAN41" s="165"/>
      <c r="FAO41" s="165"/>
      <c r="FAP41" s="165"/>
      <c r="FAQ41" s="165"/>
      <c r="FAR41" s="165"/>
      <c r="FAS41" s="165"/>
      <c r="FAT41" s="165"/>
      <c r="FAU41" s="165"/>
      <c r="FAV41" s="165"/>
      <c r="FAW41" s="165"/>
      <c r="FAX41" s="165"/>
      <c r="FAY41" s="165"/>
      <c r="FAZ41" s="165"/>
      <c r="FBA41" s="165"/>
      <c r="FBB41" s="165"/>
      <c r="FBC41" s="165"/>
      <c r="FBD41" s="165"/>
      <c r="FBE41" s="165"/>
      <c r="FBF41" s="165"/>
      <c r="FBG41" s="165"/>
      <c r="FBH41" s="165"/>
      <c r="FBI41" s="165"/>
      <c r="FBJ41" s="165"/>
      <c r="FBK41" s="165"/>
      <c r="FBL41" s="165"/>
      <c r="FBM41" s="165"/>
      <c r="FBN41" s="165"/>
      <c r="FBO41" s="165"/>
      <c r="FBP41" s="165"/>
      <c r="FBQ41" s="165"/>
      <c r="FBR41" s="165"/>
      <c r="FBS41" s="165"/>
      <c r="FBT41" s="165"/>
      <c r="FBU41" s="165"/>
      <c r="FBV41" s="165"/>
      <c r="FBW41" s="165"/>
      <c r="FBX41" s="165"/>
      <c r="FBY41" s="165"/>
      <c r="FBZ41" s="165"/>
      <c r="FCA41" s="165"/>
      <c r="FCB41" s="165"/>
      <c r="FCC41" s="165"/>
      <c r="FCD41" s="165"/>
      <c r="FCE41" s="165"/>
      <c r="FCF41" s="165"/>
      <c r="FCG41" s="165"/>
      <c r="FCH41" s="165"/>
      <c r="FCI41" s="165"/>
      <c r="FCJ41" s="165"/>
      <c r="FCK41" s="165"/>
      <c r="FCL41" s="165"/>
      <c r="FCM41" s="165"/>
      <c r="FCN41" s="165"/>
      <c r="FCO41" s="165"/>
      <c r="FCP41" s="165"/>
      <c r="FCQ41" s="165"/>
      <c r="FCR41" s="165"/>
      <c r="FCS41" s="165"/>
      <c r="FCT41" s="165"/>
      <c r="FCU41" s="165"/>
      <c r="FCV41" s="165"/>
      <c r="FCW41" s="165"/>
      <c r="FCX41" s="165"/>
      <c r="FCY41" s="165"/>
      <c r="FCZ41" s="165"/>
      <c r="FDA41" s="165"/>
      <c r="FDB41" s="165"/>
      <c r="FDC41" s="165"/>
      <c r="FDD41" s="165"/>
      <c r="FDE41" s="165"/>
      <c r="FDF41" s="165"/>
      <c r="FDG41" s="165"/>
      <c r="FDH41" s="165"/>
      <c r="FDI41" s="165"/>
      <c r="FDJ41" s="165"/>
      <c r="FDK41" s="165"/>
      <c r="FDL41" s="165"/>
      <c r="FDM41" s="165"/>
      <c r="FDN41" s="165"/>
      <c r="FDO41" s="165"/>
      <c r="FDP41" s="165"/>
      <c r="FDQ41" s="165"/>
      <c r="FDR41" s="165"/>
      <c r="FDS41" s="165"/>
      <c r="FDT41" s="165"/>
      <c r="FDU41" s="165"/>
      <c r="FDV41" s="165"/>
      <c r="FDW41" s="165"/>
      <c r="FDX41" s="165"/>
      <c r="FDY41" s="165"/>
      <c r="FDZ41" s="165"/>
      <c r="FEA41" s="165"/>
      <c r="FEB41" s="165"/>
      <c r="FEC41" s="165"/>
      <c r="FED41" s="165"/>
      <c r="FEE41" s="165"/>
      <c r="FEF41" s="165"/>
      <c r="FEG41" s="165"/>
      <c r="FEH41" s="165"/>
      <c r="FEI41" s="165"/>
      <c r="FEJ41" s="165"/>
      <c r="FEK41" s="165"/>
      <c r="FEL41" s="165"/>
      <c r="FEM41" s="165"/>
      <c r="FEN41" s="165"/>
      <c r="FEO41" s="165"/>
      <c r="FEP41" s="165"/>
      <c r="FEQ41" s="165"/>
      <c r="FER41" s="165"/>
      <c r="FES41" s="165"/>
      <c r="FET41" s="165"/>
      <c r="FEU41" s="165"/>
      <c r="FEV41" s="165"/>
      <c r="FEW41" s="165"/>
      <c r="FEX41" s="165"/>
      <c r="FEY41" s="165"/>
      <c r="FEZ41" s="165"/>
      <c r="FFA41" s="165"/>
      <c r="FFB41" s="165"/>
      <c r="FFC41" s="165"/>
      <c r="FFD41" s="165"/>
      <c r="FFE41" s="165"/>
      <c r="FFF41" s="165"/>
      <c r="FFG41" s="165"/>
      <c r="FFH41" s="165"/>
      <c r="FFI41" s="165"/>
      <c r="FFJ41" s="165"/>
      <c r="FFK41" s="165"/>
      <c r="FFL41" s="165"/>
      <c r="FFM41" s="165"/>
      <c r="FFN41" s="165"/>
      <c r="FFO41" s="165"/>
      <c r="FFP41" s="165"/>
      <c r="FFQ41" s="165"/>
      <c r="FFR41" s="165"/>
      <c r="FFS41" s="165"/>
      <c r="FFT41" s="165"/>
      <c r="FFU41" s="165"/>
      <c r="FFV41" s="165"/>
      <c r="FFW41" s="165"/>
      <c r="FFX41" s="165"/>
      <c r="FFY41" s="165"/>
      <c r="FFZ41" s="165"/>
      <c r="FGA41" s="165"/>
      <c r="FGB41" s="165"/>
      <c r="FGC41" s="165"/>
      <c r="FGD41" s="165"/>
      <c r="FGE41" s="165"/>
      <c r="FGF41" s="165"/>
      <c r="FGG41" s="165"/>
      <c r="FGH41" s="165"/>
      <c r="FGI41" s="165"/>
      <c r="FGJ41" s="165"/>
      <c r="FGK41" s="165"/>
      <c r="FGL41" s="165"/>
      <c r="FGM41" s="165"/>
      <c r="FGN41" s="165"/>
      <c r="FGO41" s="165"/>
      <c r="FGP41" s="165"/>
      <c r="FGQ41" s="165"/>
      <c r="FGR41" s="165"/>
      <c r="FGS41" s="165"/>
      <c r="FGT41" s="165"/>
      <c r="FGU41" s="165"/>
      <c r="FGV41" s="165"/>
      <c r="FGW41" s="165"/>
      <c r="FGX41" s="165"/>
      <c r="FGY41" s="165"/>
      <c r="FGZ41" s="165"/>
      <c r="FHA41" s="165"/>
      <c r="FHB41" s="165"/>
      <c r="FHC41" s="165"/>
      <c r="FHD41" s="165"/>
      <c r="FHE41" s="165"/>
      <c r="FHF41" s="165"/>
      <c r="FHG41" s="165"/>
      <c r="FHH41" s="165"/>
      <c r="FHI41" s="165"/>
      <c r="FHJ41" s="165"/>
      <c r="FHK41" s="165"/>
      <c r="FHL41" s="165"/>
      <c r="FHM41" s="165"/>
      <c r="FHN41" s="165"/>
      <c r="FHO41" s="165"/>
      <c r="FHP41" s="165"/>
      <c r="FHQ41" s="165"/>
      <c r="FHR41" s="165"/>
      <c r="FHS41" s="165"/>
      <c r="FHT41" s="165"/>
      <c r="FHU41" s="165"/>
      <c r="FHV41" s="165"/>
      <c r="FHW41" s="165"/>
      <c r="FHX41" s="165"/>
      <c r="FHY41" s="165"/>
      <c r="FHZ41" s="165"/>
      <c r="FIA41" s="165"/>
      <c r="FIB41" s="165"/>
      <c r="FIC41" s="165"/>
      <c r="FID41" s="165"/>
      <c r="FIE41" s="165"/>
      <c r="FIF41" s="165"/>
      <c r="FIG41" s="165"/>
      <c r="FIH41" s="165"/>
      <c r="FII41" s="165"/>
      <c r="FIJ41" s="165"/>
      <c r="FIK41" s="165"/>
      <c r="FIL41" s="165"/>
      <c r="FIM41" s="165"/>
      <c r="FIN41" s="165"/>
      <c r="FIO41" s="165"/>
      <c r="FIP41" s="165"/>
      <c r="FIQ41" s="165"/>
      <c r="FIR41" s="165"/>
      <c r="FIS41" s="165"/>
      <c r="FIT41" s="165"/>
      <c r="FIU41" s="165"/>
      <c r="FIV41" s="165"/>
      <c r="FIW41" s="165"/>
      <c r="FIX41" s="165"/>
      <c r="FIY41" s="165"/>
      <c r="FIZ41" s="165"/>
      <c r="FJA41" s="165"/>
      <c r="FJB41" s="165"/>
      <c r="FJC41" s="165"/>
      <c r="FJD41" s="165"/>
      <c r="FJE41" s="165"/>
      <c r="FJF41" s="165"/>
      <c r="FJG41" s="165"/>
      <c r="FJH41" s="165"/>
      <c r="FJI41" s="165"/>
      <c r="FJJ41" s="165"/>
      <c r="FJK41" s="165"/>
      <c r="FJL41" s="165"/>
      <c r="FJM41" s="165"/>
      <c r="FJN41" s="165"/>
      <c r="FJO41" s="165"/>
      <c r="FJP41" s="165"/>
      <c r="FJQ41" s="165"/>
      <c r="FJR41" s="165"/>
      <c r="FJS41" s="165"/>
      <c r="FJT41" s="165"/>
      <c r="FJU41" s="165"/>
      <c r="FJV41" s="165"/>
      <c r="FJW41" s="165"/>
      <c r="FJX41" s="165"/>
      <c r="FJY41" s="165"/>
      <c r="FJZ41" s="165"/>
      <c r="FKA41" s="165"/>
      <c r="FKB41" s="165"/>
      <c r="FKC41" s="165"/>
      <c r="FKD41" s="165"/>
      <c r="FKE41" s="165"/>
      <c r="FKF41" s="165"/>
      <c r="FKG41" s="165"/>
      <c r="FKH41" s="165"/>
      <c r="FKI41" s="165"/>
      <c r="FKJ41" s="165"/>
      <c r="FKK41" s="165"/>
      <c r="FKL41" s="165"/>
      <c r="FKM41" s="165"/>
      <c r="FKN41" s="165"/>
      <c r="FKO41" s="165"/>
      <c r="FKP41" s="165"/>
      <c r="FKQ41" s="165"/>
      <c r="FKR41" s="165"/>
      <c r="FKS41" s="165"/>
      <c r="FKT41" s="165"/>
      <c r="FKU41" s="165"/>
      <c r="FKV41" s="165"/>
      <c r="FKW41" s="165"/>
      <c r="FKX41" s="165"/>
      <c r="FKY41" s="165"/>
      <c r="FKZ41" s="165"/>
      <c r="FLA41" s="165"/>
      <c r="FLB41" s="165"/>
      <c r="FLC41" s="165"/>
      <c r="FLD41" s="165"/>
      <c r="FLE41" s="165"/>
      <c r="FLF41" s="165"/>
      <c r="FLG41" s="165"/>
      <c r="FLH41" s="165"/>
      <c r="FLI41" s="165"/>
      <c r="FLJ41" s="165"/>
      <c r="FLK41" s="165"/>
      <c r="FLL41" s="165"/>
      <c r="FLM41" s="165"/>
      <c r="FLN41" s="165"/>
      <c r="FLO41" s="165"/>
      <c r="FLP41" s="165"/>
      <c r="FLQ41" s="165"/>
      <c r="FLR41" s="165"/>
      <c r="FLS41" s="165"/>
      <c r="FLT41" s="165"/>
      <c r="FLU41" s="165"/>
      <c r="FLV41" s="165"/>
      <c r="FLW41" s="165"/>
      <c r="FLX41" s="165"/>
      <c r="FLY41" s="165"/>
      <c r="FLZ41" s="165"/>
      <c r="FMA41" s="165"/>
      <c r="FMB41" s="165"/>
      <c r="FMC41" s="165"/>
      <c r="FMD41" s="165"/>
      <c r="FME41" s="165"/>
      <c r="FMF41" s="165"/>
      <c r="FMG41" s="165"/>
      <c r="FMH41" s="165"/>
      <c r="FMI41" s="165"/>
      <c r="FMJ41" s="165"/>
      <c r="FMK41" s="165"/>
      <c r="FML41" s="165"/>
      <c r="FMM41" s="165"/>
      <c r="FMN41" s="165"/>
      <c r="FMO41" s="165"/>
      <c r="FMP41" s="165"/>
      <c r="FMQ41" s="165"/>
      <c r="FMR41" s="165"/>
      <c r="FMS41" s="165"/>
      <c r="FMT41" s="165"/>
      <c r="FMU41" s="165"/>
      <c r="FMV41" s="165"/>
      <c r="FMW41" s="165"/>
      <c r="FMX41" s="165"/>
      <c r="FMY41" s="165"/>
      <c r="FMZ41" s="165"/>
      <c r="FNA41" s="165"/>
      <c r="FNB41" s="165"/>
      <c r="FNC41" s="165"/>
      <c r="FND41" s="165"/>
      <c r="FNE41" s="165"/>
      <c r="FNF41" s="165"/>
      <c r="FNG41" s="165"/>
      <c r="FNH41" s="165"/>
      <c r="FNI41" s="165"/>
      <c r="FNJ41" s="165"/>
      <c r="FNK41" s="165"/>
      <c r="FNL41" s="165"/>
      <c r="FNM41" s="165"/>
      <c r="FNN41" s="165"/>
      <c r="FNO41" s="165"/>
      <c r="FNP41" s="165"/>
      <c r="FNQ41" s="165"/>
      <c r="FNR41" s="165"/>
      <c r="FNS41" s="165"/>
      <c r="FNT41" s="165"/>
      <c r="FNU41" s="165"/>
      <c r="FNV41" s="165"/>
      <c r="FNW41" s="165"/>
      <c r="FNX41" s="165"/>
      <c r="FNY41" s="165"/>
      <c r="FNZ41" s="165"/>
      <c r="FOA41" s="165"/>
      <c r="FOB41" s="165"/>
      <c r="FOC41" s="165"/>
      <c r="FOD41" s="165"/>
      <c r="FOE41" s="165"/>
      <c r="FOF41" s="165"/>
      <c r="FOG41" s="165"/>
      <c r="FOH41" s="165"/>
      <c r="FOI41" s="165"/>
      <c r="FOJ41" s="165"/>
      <c r="FOK41" s="165"/>
      <c r="FOL41" s="165"/>
      <c r="FOM41" s="165"/>
      <c r="FON41" s="165"/>
      <c r="FOO41" s="165"/>
      <c r="FOP41" s="165"/>
      <c r="FOQ41" s="165"/>
      <c r="FOR41" s="165"/>
      <c r="FOS41" s="165"/>
      <c r="FOT41" s="165"/>
      <c r="FOU41" s="165"/>
      <c r="FOV41" s="165"/>
      <c r="FOW41" s="165"/>
      <c r="FOX41" s="165"/>
      <c r="FOY41" s="165"/>
      <c r="FOZ41" s="165"/>
      <c r="FPA41" s="165"/>
      <c r="FPB41" s="165"/>
      <c r="FPC41" s="165"/>
      <c r="FPD41" s="165"/>
      <c r="FPE41" s="165"/>
      <c r="FPF41" s="165"/>
      <c r="FPG41" s="165"/>
      <c r="FPH41" s="165"/>
      <c r="FPI41" s="165"/>
      <c r="FPJ41" s="165"/>
      <c r="FPK41" s="165"/>
      <c r="FPL41" s="165"/>
      <c r="FPM41" s="165"/>
      <c r="FPN41" s="165"/>
      <c r="FPO41" s="165"/>
      <c r="FPP41" s="165"/>
      <c r="FPQ41" s="165"/>
      <c r="FPR41" s="165"/>
      <c r="FPS41" s="165"/>
      <c r="FPT41" s="165"/>
      <c r="FPU41" s="165"/>
      <c r="FPV41" s="165"/>
      <c r="FPW41" s="165"/>
      <c r="FPX41" s="165"/>
      <c r="FPY41" s="165"/>
      <c r="FPZ41" s="165"/>
      <c r="FQA41" s="165"/>
      <c r="FQB41" s="165"/>
      <c r="FQC41" s="165"/>
      <c r="FQD41" s="165"/>
      <c r="FQE41" s="165"/>
      <c r="FQF41" s="165"/>
      <c r="FQG41" s="165"/>
      <c r="FQH41" s="165"/>
      <c r="FQI41" s="165"/>
      <c r="FQJ41" s="165"/>
      <c r="FQK41" s="165"/>
      <c r="FQL41" s="165"/>
      <c r="FQM41" s="165"/>
      <c r="FQN41" s="165"/>
      <c r="FQO41" s="165"/>
      <c r="FQP41" s="165"/>
      <c r="FQQ41" s="165"/>
      <c r="FQR41" s="165"/>
      <c r="FQS41" s="165"/>
      <c r="FQT41" s="165"/>
      <c r="FQU41" s="165"/>
      <c r="FQV41" s="165"/>
      <c r="FQW41" s="165"/>
      <c r="FQX41" s="165"/>
      <c r="FQY41" s="165"/>
      <c r="FQZ41" s="165"/>
      <c r="FRA41" s="165"/>
      <c r="FRB41" s="165"/>
      <c r="FRC41" s="165"/>
      <c r="FRD41" s="165"/>
      <c r="FRE41" s="165"/>
      <c r="FRF41" s="165"/>
      <c r="FRG41" s="165"/>
      <c r="FRH41" s="165"/>
      <c r="FRI41" s="165"/>
      <c r="FRJ41" s="165"/>
      <c r="FRK41" s="165"/>
      <c r="FRL41" s="165"/>
      <c r="FRM41" s="165"/>
      <c r="FRN41" s="165"/>
      <c r="FRO41" s="165"/>
      <c r="FRP41" s="165"/>
      <c r="FRQ41" s="165"/>
      <c r="FRR41" s="165"/>
      <c r="FRS41" s="165"/>
      <c r="FRT41" s="165"/>
      <c r="FRU41" s="165"/>
      <c r="FRV41" s="165"/>
      <c r="FRW41" s="165"/>
      <c r="FRX41" s="165"/>
      <c r="FRY41" s="165"/>
      <c r="FRZ41" s="165"/>
      <c r="FSA41" s="165"/>
      <c r="FSB41" s="165"/>
      <c r="FSC41" s="165"/>
      <c r="FSD41" s="165"/>
      <c r="FSE41" s="165"/>
      <c r="FSF41" s="165"/>
      <c r="FSG41" s="165"/>
      <c r="FSH41" s="165"/>
      <c r="FSI41" s="165"/>
      <c r="FSJ41" s="165"/>
      <c r="FSK41" s="165"/>
      <c r="FSL41" s="165"/>
      <c r="FSM41" s="165"/>
      <c r="FSN41" s="165"/>
      <c r="FSO41" s="165"/>
      <c r="FSP41" s="165"/>
      <c r="FSQ41" s="165"/>
      <c r="FSR41" s="165"/>
      <c r="FSS41" s="165"/>
      <c r="FST41" s="165"/>
      <c r="FSU41" s="165"/>
      <c r="FSV41" s="165"/>
      <c r="FSW41" s="165"/>
      <c r="FSX41" s="165"/>
      <c r="FSY41" s="165"/>
      <c r="FSZ41" s="165"/>
      <c r="FTA41" s="165"/>
      <c r="FTB41" s="165"/>
      <c r="FTC41" s="165"/>
      <c r="FTD41" s="165"/>
      <c r="FTE41" s="165"/>
      <c r="FTF41" s="165"/>
      <c r="FTG41" s="165"/>
      <c r="FTH41" s="165"/>
      <c r="FTI41" s="165"/>
      <c r="FTJ41" s="165"/>
      <c r="FTK41" s="165"/>
      <c r="FTL41" s="165"/>
      <c r="FTM41" s="165"/>
      <c r="FTN41" s="165"/>
      <c r="FTO41" s="165"/>
      <c r="FTP41" s="165"/>
      <c r="FTQ41" s="165"/>
      <c r="FTR41" s="165"/>
      <c r="FTS41" s="165"/>
      <c r="FTT41" s="165"/>
      <c r="FTU41" s="165"/>
      <c r="FTV41" s="165"/>
      <c r="FTW41" s="165"/>
      <c r="FTX41" s="165"/>
      <c r="FTY41" s="165"/>
      <c r="FTZ41" s="165"/>
      <c r="FUA41" s="165"/>
      <c r="FUB41" s="165"/>
      <c r="FUC41" s="165"/>
      <c r="FUD41" s="165"/>
      <c r="FUE41" s="165"/>
      <c r="FUF41" s="165"/>
      <c r="FUG41" s="165"/>
      <c r="FUH41" s="165"/>
      <c r="FUI41" s="165"/>
      <c r="FUJ41" s="165"/>
      <c r="FUK41" s="165"/>
      <c r="FUL41" s="165"/>
      <c r="FUM41" s="165"/>
      <c r="FUN41" s="165"/>
      <c r="FUO41" s="165"/>
      <c r="FUP41" s="165"/>
      <c r="FUQ41" s="165"/>
      <c r="FUR41" s="165"/>
      <c r="FUS41" s="165"/>
      <c r="FUT41" s="165"/>
      <c r="FUU41" s="165"/>
      <c r="FUV41" s="165"/>
      <c r="FUW41" s="165"/>
      <c r="FUX41" s="165"/>
      <c r="FUY41" s="165"/>
      <c r="FUZ41" s="165"/>
      <c r="FVA41" s="165"/>
      <c r="FVB41" s="165"/>
      <c r="FVC41" s="165"/>
      <c r="FVD41" s="165"/>
      <c r="FVE41" s="165"/>
      <c r="FVF41" s="165"/>
      <c r="FVG41" s="165"/>
      <c r="FVH41" s="165"/>
      <c r="FVI41" s="165"/>
      <c r="FVJ41" s="165"/>
      <c r="FVK41" s="165"/>
      <c r="FVL41" s="165"/>
      <c r="FVM41" s="165"/>
      <c r="FVN41" s="165"/>
      <c r="FVO41" s="165"/>
      <c r="FVP41" s="165"/>
      <c r="FVQ41" s="165"/>
      <c r="FVR41" s="165"/>
      <c r="FVS41" s="165"/>
      <c r="FVT41" s="165"/>
      <c r="FVU41" s="165"/>
      <c r="FVV41" s="165"/>
      <c r="FVW41" s="165"/>
      <c r="FVX41" s="165"/>
      <c r="FVY41" s="165"/>
      <c r="FVZ41" s="165"/>
      <c r="FWA41" s="165"/>
      <c r="FWB41" s="165"/>
      <c r="FWC41" s="165"/>
      <c r="FWD41" s="165"/>
      <c r="FWE41" s="165"/>
      <c r="FWF41" s="165"/>
      <c r="FWG41" s="165"/>
      <c r="FWH41" s="165"/>
      <c r="FWI41" s="165"/>
      <c r="FWJ41" s="165"/>
      <c r="FWK41" s="165"/>
      <c r="FWL41" s="165"/>
      <c r="FWM41" s="165"/>
      <c r="FWN41" s="165"/>
      <c r="FWO41" s="165"/>
      <c r="FWP41" s="165"/>
      <c r="FWQ41" s="165"/>
      <c r="FWR41" s="165"/>
      <c r="FWS41" s="165"/>
      <c r="FWT41" s="165"/>
      <c r="FWU41" s="165"/>
      <c r="FWV41" s="165"/>
      <c r="FWW41" s="165"/>
      <c r="FWX41" s="165"/>
      <c r="FWY41" s="165"/>
      <c r="FWZ41" s="165"/>
      <c r="FXA41" s="165"/>
      <c r="FXB41" s="165"/>
      <c r="FXC41" s="165"/>
      <c r="FXD41" s="165"/>
      <c r="FXE41" s="165"/>
      <c r="FXF41" s="165"/>
      <c r="FXG41" s="165"/>
      <c r="FXH41" s="165"/>
      <c r="FXI41" s="165"/>
      <c r="FXJ41" s="165"/>
      <c r="FXK41" s="165"/>
      <c r="FXL41" s="165"/>
      <c r="FXM41" s="165"/>
      <c r="FXN41" s="165"/>
      <c r="FXO41" s="165"/>
      <c r="FXP41" s="165"/>
      <c r="FXQ41" s="165"/>
      <c r="FXR41" s="165"/>
      <c r="FXS41" s="165"/>
      <c r="FXT41" s="165"/>
      <c r="FXU41" s="165"/>
      <c r="FXV41" s="165"/>
      <c r="FXW41" s="165"/>
      <c r="FXX41" s="165"/>
      <c r="FXY41" s="165"/>
      <c r="FXZ41" s="165"/>
      <c r="FYA41" s="165"/>
      <c r="FYB41" s="165"/>
      <c r="FYC41" s="165"/>
      <c r="FYD41" s="165"/>
      <c r="FYE41" s="165"/>
      <c r="FYF41" s="165"/>
      <c r="FYG41" s="165"/>
      <c r="FYH41" s="165"/>
      <c r="FYI41" s="165"/>
      <c r="FYJ41" s="165"/>
      <c r="FYK41" s="165"/>
      <c r="FYL41" s="165"/>
      <c r="FYM41" s="165"/>
      <c r="FYN41" s="165"/>
      <c r="FYO41" s="165"/>
      <c r="FYP41" s="165"/>
      <c r="FYQ41" s="165"/>
      <c r="FYR41" s="165"/>
      <c r="FYS41" s="165"/>
      <c r="FYT41" s="165"/>
      <c r="FYU41" s="165"/>
      <c r="FYV41" s="165"/>
      <c r="FYW41" s="165"/>
      <c r="FYX41" s="165"/>
      <c r="FYY41" s="165"/>
      <c r="FYZ41" s="165"/>
      <c r="FZA41" s="165"/>
      <c r="FZB41" s="165"/>
      <c r="FZC41" s="165"/>
      <c r="FZD41" s="165"/>
      <c r="FZE41" s="165"/>
      <c r="FZF41" s="165"/>
      <c r="FZG41" s="165"/>
      <c r="FZH41" s="165"/>
      <c r="FZI41" s="165"/>
      <c r="FZJ41" s="165"/>
      <c r="FZK41" s="165"/>
      <c r="FZL41" s="165"/>
      <c r="FZM41" s="165"/>
      <c r="FZN41" s="165"/>
      <c r="FZO41" s="165"/>
      <c r="FZP41" s="165"/>
      <c r="FZQ41" s="165"/>
      <c r="FZR41" s="165"/>
      <c r="FZS41" s="165"/>
      <c r="FZT41" s="165"/>
      <c r="FZU41" s="165"/>
      <c r="FZV41" s="165"/>
      <c r="FZW41" s="165"/>
      <c r="FZX41" s="165"/>
      <c r="FZY41" s="165"/>
      <c r="FZZ41" s="165"/>
      <c r="GAA41" s="165"/>
      <c r="GAB41" s="165"/>
      <c r="GAC41" s="165"/>
      <c r="GAD41" s="165"/>
      <c r="GAE41" s="165"/>
      <c r="GAF41" s="165"/>
      <c r="GAG41" s="165"/>
      <c r="GAH41" s="165"/>
      <c r="GAI41" s="165"/>
      <c r="GAJ41" s="165"/>
      <c r="GAK41" s="165"/>
      <c r="GAL41" s="165"/>
      <c r="GAM41" s="165"/>
      <c r="GAN41" s="165"/>
      <c r="GAO41" s="165"/>
      <c r="GAP41" s="165"/>
      <c r="GAQ41" s="165"/>
      <c r="GAR41" s="165"/>
      <c r="GAS41" s="165"/>
      <c r="GAT41" s="165"/>
      <c r="GAU41" s="165"/>
      <c r="GAV41" s="165"/>
      <c r="GAW41" s="165"/>
      <c r="GAX41" s="165"/>
      <c r="GAY41" s="165"/>
      <c r="GAZ41" s="165"/>
      <c r="GBA41" s="165"/>
      <c r="GBB41" s="165"/>
      <c r="GBC41" s="165"/>
      <c r="GBD41" s="165"/>
      <c r="GBE41" s="165"/>
      <c r="GBF41" s="165"/>
      <c r="GBG41" s="165"/>
      <c r="GBH41" s="165"/>
      <c r="GBI41" s="165"/>
      <c r="GBJ41" s="165"/>
      <c r="GBK41" s="165"/>
      <c r="GBL41" s="165"/>
      <c r="GBM41" s="165"/>
      <c r="GBN41" s="165"/>
      <c r="GBO41" s="165"/>
      <c r="GBP41" s="165"/>
      <c r="GBQ41" s="165"/>
      <c r="GBR41" s="165"/>
      <c r="GBS41" s="165"/>
      <c r="GBT41" s="165"/>
      <c r="GBU41" s="165"/>
      <c r="GBV41" s="165"/>
      <c r="GBW41" s="165"/>
      <c r="GBX41" s="165"/>
      <c r="GBY41" s="165"/>
      <c r="GBZ41" s="165"/>
      <c r="GCA41" s="165"/>
      <c r="GCB41" s="165"/>
      <c r="GCC41" s="165"/>
      <c r="GCD41" s="165"/>
      <c r="GCE41" s="165"/>
      <c r="GCF41" s="165"/>
      <c r="GCG41" s="165"/>
      <c r="GCH41" s="165"/>
      <c r="GCI41" s="165"/>
      <c r="GCJ41" s="165"/>
      <c r="GCK41" s="165"/>
      <c r="GCL41" s="165"/>
      <c r="GCM41" s="165"/>
      <c r="GCN41" s="165"/>
      <c r="GCO41" s="165"/>
      <c r="GCP41" s="165"/>
      <c r="GCQ41" s="165"/>
      <c r="GCR41" s="165"/>
      <c r="GCS41" s="165"/>
      <c r="GCT41" s="165"/>
      <c r="GCU41" s="165"/>
      <c r="GCV41" s="165"/>
      <c r="GCW41" s="165"/>
      <c r="GCX41" s="165"/>
      <c r="GCY41" s="165"/>
      <c r="GCZ41" s="165"/>
      <c r="GDA41" s="165"/>
      <c r="GDB41" s="165"/>
      <c r="GDC41" s="165"/>
      <c r="GDD41" s="165"/>
      <c r="GDE41" s="165"/>
      <c r="GDF41" s="165"/>
      <c r="GDG41" s="165"/>
      <c r="GDH41" s="165"/>
      <c r="GDI41" s="165"/>
      <c r="GDJ41" s="165"/>
      <c r="GDK41" s="165"/>
      <c r="GDL41" s="165"/>
      <c r="GDM41" s="165"/>
      <c r="GDN41" s="165"/>
      <c r="GDO41" s="165"/>
      <c r="GDP41" s="165"/>
      <c r="GDQ41" s="165"/>
      <c r="GDR41" s="165"/>
      <c r="GDS41" s="165"/>
      <c r="GDT41" s="165"/>
      <c r="GDU41" s="165"/>
      <c r="GDV41" s="165"/>
      <c r="GDW41" s="165"/>
      <c r="GDX41" s="165"/>
      <c r="GDY41" s="165"/>
      <c r="GDZ41" s="165"/>
      <c r="GEA41" s="165"/>
      <c r="GEB41" s="165"/>
      <c r="GEC41" s="165"/>
      <c r="GED41" s="165"/>
      <c r="GEE41" s="165"/>
      <c r="GEF41" s="165"/>
      <c r="GEG41" s="165"/>
      <c r="GEH41" s="165"/>
      <c r="GEI41" s="165"/>
      <c r="GEJ41" s="165"/>
      <c r="GEK41" s="165"/>
      <c r="GEL41" s="165"/>
      <c r="GEM41" s="165"/>
      <c r="GEN41" s="165"/>
      <c r="GEO41" s="165"/>
      <c r="GEP41" s="165"/>
      <c r="GEQ41" s="165"/>
      <c r="GER41" s="165"/>
      <c r="GES41" s="165"/>
      <c r="GET41" s="165"/>
      <c r="GEU41" s="165"/>
      <c r="GEV41" s="165"/>
      <c r="GEW41" s="165"/>
      <c r="GEX41" s="165"/>
      <c r="GEY41" s="165"/>
      <c r="GEZ41" s="165"/>
      <c r="GFA41" s="165"/>
      <c r="GFB41" s="165"/>
      <c r="GFC41" s="165"/>
      <c r="GFD41" s="165"/>
      <c r="GFE41" s="165"/>
      <c r="GFF41" s="165"/>
      <c r="GFG41" s="165"/>
      <c r="GFH41" s="165"/>
      <c r="GFI41" s="165"/>
      <c r="GFJ41" s="165"/>
      <c r="GFK41" s="165"/>
      <c r="GFL41" s="165"/>
      <c r="GFM41" s="165"/>
      <c r="GFN41" s="165"/>
      <c r="GFO41" s="165"/>
      <c r="GFP41" s="165"/>
      <c r="GFQ41" s="165"/>
      <c r="GFR41" s="165"/>
      <c r="GFS41" s="165"/>
      <c r="GFT41" s="165"/>
      <c r="GFU41" s="165"/>
      <c r="GFV41" s="165"/>
      <c r="GFW41" s="165"/>
      <c r="GFX41" s="165"/>
      <c r="GFY41" s="165"/>
      <c r="GFZ41" s="165"/>
      <c r="GGA41" s="165"/>
      <c r="GGB41" s="165"/>
      <c r="GGC41" s="165"/>
      <c r="GGD41" s="165"/>
      <c r="GGE41" s="165"/>
      <c r="GGF41" s="165"/>
      <c r="GGG41" s="165"/>
      <c r="GGH41" s="165"/>
      <c r="GGI41" s="165"/>
      <c r="GGJ41" s="165"/>
      <c r="GGK41" s="165"/>
      <c r="GGL41" s="165"/>
      <c r="GGM41" s="165"/>
      <c r="GGN41" s="165"/>
      <c r="GGO41" s="165"/>
      <c r="GGP41" s="165"/>
      <c r="GGQ41" s="165"/>
      <c r="GGR41" s="165"/>
      <c r="GGS41" s="165"/>
      <c r="GGT41" s="165"/>
      <c r="GGU41" s="165"/>
      <c r="GGV41" s="165"/>
      <c r="GGW41" s="165"/>
      <c r="GGX41" s="165"/>
      <c r="GGY41" s="165"/>
      <c r="GGZ41" s="165"/>
      <c r="GHA41" s="165"/>
      <c r="GHB41" s="165"/>
      <c r="GHC41" s="165"/>
      <c r="GHD41" s="165"/>
      <c r="GHE41" s="165"/>
      <c r="GHF41" s="165"/>
      <c r="GHG41" s="165"/>
      <c r="GHH41" s="165"/>
      <c r="GHI41" s="165"/>
      <c r="GHJ41" s="165"/>
      <c r="GHK41" s="165"/>
      <c r="GHL41" s="165"/>
      <c r="GHM41" s="165"/>
      <c r="GHN41" s="165"/>
      <c r="GHO41" s="165"/>
      <c r="GHP41" s="165"/>
      <c r="GHQ41" s="165"/>
      <c r="GHR41" s="165"/>
      <c r="GHS41" s="165"/>
      <c r="GHT41" s="165"/>
      <c r="GHU41" s="165"/>
      <c r="GHV41" s="165"/>
      <c r="GHW41" s="165"/>
      <c r="GHX41" s="165"/>
      <c r="GHY41" s="165"/>
      <c r="GHZ41" s="165"/>
      <c r="GIA41" s="165"/>
      <c r="GIB41" s="165"/>
      <c r="GIC41" s="165"/>
      <c r="GID41" s="165"/>
      <c r="GIE41" s="165"/>
      <c r="GIF41" s="165"/>
      <c r="GIG41" s="165"/>
      <c r="GIH41" s="165"/>
      <c r="GII41" s="165"/>
      <c r="GIJ41" s="165"/>
      <c r="GIK41" s="165"/>
      <c r="GIL41" s="165"/>
      <c r="GIM41" s="165"/>
      <c r="GIN41" s="165"/>
      <c r="GIO41" s="165"/>
      <c r="GIP41" s="165"/>
      <c r="GIQ41" s="165"/>
      <c r="GIR41" s="165"/>
      <c r="GIS41" s="165"/>
      <c r="GIT41" s="165"/>
      <c r="GIU41" s="165"/>
      <c r="GIV41" s="165"/>
      <c r="GIW41" s="165"/>
      <c r="GIX41" s="165"/>
      <c r="GIY41" s="165"/>
      <c r="GIZ41" s="165"/>
      <c r="GJA41" s="165"/>
      <c r="GJB41" s="165"/>
      <c r="GJC41" s="165"/>
      <c r="GJD41" s="165"/>
      <c r="GJE41" s="165"/>
      <c r="GJF41" s="165"/>
      <c r="GJG41" s="165"/>
      <c r="GJH41" s="165"/>
      <c r="GJI41" s="165"/>
      <c r="GJJ41" s="165"/>
      <c r="GJK41" s="165"/>
      <c r="GJL41" s="165"/>
      <c r="GJM41" s="165"/>
      <c r="GJN41" s="165"/>
      <c r="GJO41" s="165"/>
      <c r="GJP41" s="165"/>
      <c r="GJQ41" s="165"/>
      <c r="GJR41" s="165"/>
      <c r="GJS41" s="165"/>
      <c r="GJT41" s="165"/>
      <c r="GJU41" s="165"/>
      <c r="GJV41" s="165"/>
      <c r="GJW41" s="165"/>
      <c r="GJX41" s="165"/>
      <c r="GJY41" s="165"/>
      <c r="GJZ41" s="165"/>
      <c r="GKA41" s="165"/>
      <c r="GKB41" s="165"/>
      <c r="GKC41" s="165"/>
      <c r="GKD41" s="165"/>
      <c r="GKE41" s="165"/>
      <c r="GKF41" s="165"/>
      <c r="GKG41" s="165"/>
      <c r="GKH41" s="165"/>
      <c r="GKI41" s="165"/>
      <c r="GKJ41" s="165"/>
      <c r="GKK41" s="165"/>
      <c r="GKL41" s="165"/>
      <c r="GKM41" s="165"/>
      <c r="GKN41" s="165"/>
      <c r="GKO41" s="165"/>
      <c r="GKP41" s="165"/>
      <c r="GKQ41" s="165"/>
      <c r="GKR41" s="165"/>
      <c r="GKS41" s="165"/>
      <c r="GKT41" s="165"/>
      <c r="GKU41" s="165"/>
      <c r="GKV41" s="165"/>
      <c r="GKW41" s="165"/>
      <c r="GKX41" s="165"/>
      <c r="GKY41" s="165"/>
      <c r="GKZ41" s="165"/>
      <c r="GLA41" s="165"/>
      <c r="GLB41" s="165"/>
      <c r="GLC41" s="165"/>
      <c r="GLD41" s="165"/>
      <c r="GLE41" s="165"/>
      <c r="GLF41" s="165"/>
      <c r="GLG41" s="165"/>
      <c r="GLH41" s="165"/>
      <c r="GLI41" s="165"/>
      <c r="GLJ41" s="165"/>
      <c r="GLK41" s="165"/>
      <c r="GLL41" s="165"/>
      <c r="GLM41" s="165"/>
      <c r="GLN41" s="165"/>
      <c r="GLO41" s="165"/>
      <c r="GLP41" s="165"/>
      <c r="GLQ41" s="165"/>
      <c r="GLR41" s="165"/>
      <c r="GLS41" s="165"/>
      <c r="GLT41" s="165"/>
      <c r="GLU41" s="165"/>
      <c r="GLV41" s="165"/>
      <c r="GLW41" s="165"/>
      <c r="GLX41" s="165"/>
      <c r="GLY41" s="165"/>
      <c r="GLZ41" s="165"/>
      <c r="GMA41" s="165"/>
      <c r="GMB41" s="165"/>
      <c r="GMC41" s="165"/>
      <c r="GMD41" s="165"/>
      <c r="GME41" s="165"/>
      <c r="GMF41" s="165"/>
      <c r="GMG41" s="165"/>
      <c r="GMH41" s="165"/>
      <c r="GMI41" s="165"/>
      <c r="GMJ41" s="165"/>
      <c r="GMK41" s="165"/>
      <c r="GML41" s="165"/>
      <c r="GMM41" s="165"/>
      <c r="GMN41" s="165"/>
      <c r="GMO41" s="165"/>
      <c r="GMP41" s="165"/>
      <c r="GMQ41" s="165"/>
      <c r="GMR41" s="165"/>
      <c r="GMS41" s="165"/>
      <c r="GMT41" s="165"/>
      <c r="GMU41" s="165"/>
      <c r="GMV41" s="165"/>
      <c r="GMW41" s="165"/>
      <c r="GMX41" s="165"/>
      <c r="GMY41" s="165"/>
      <c r="GMZ41" s="165"/>
      <c r="GNA41" s="165"/>
      <c r="GNB41" s="165"/>
      <c r="GNC41" s="165"/>
      <c r="GND41" s="165"/>
      <c r="GNE41" s="165"/>
      <c r="GNF41" s="165"/>
      <c r="GNG41" s="165"/>
      <c r="GNH41" s="165"/>
      <c r="GNI41" s="165"/>
      <c r="GNJ41" s="165"/>
      <c r="GNK41" s="165"/>
      <c r="GNL41" s="165"/>
      <c r="GNM41" s="165"/>
      <c r="GNN41" s="165"/>
      <c r="GNO41" s="165"/>
      <c r="GNP41" s="165"/>
      <c r="GNQ41" s="165"/>
      <c r="GNR41" s="165"/>
      <c r="GNS41" s="165"/>
      <c r="GNT41" s="165"/>
      <c r="GNU41" s="165"/>
      <c r="GNV41" s="165"/>
      <c r="GNW41" s="165"/>
      <c r="GNX41" s="165"/>
      <c r="GNY41" s="165"/>
      <c r="GNZ41" s="165"/>
      <c r="GOA41" s="165"/>
      <c r="GOB41" s="165"/>
      <c r="GOC41" s="165"/>
      <c r="GOD41" s="165"/>
      <c r="GOE41" s="165"/>
      <c r="GOF41" s="165"/>
      <c r="GOG41" s="165"/>
      <c r="GOH41" s="165"/>
      <c r="GOI41" s="165"/>
      <c r="GOJ41" s="165"/>
      <c r="GOK41" s="165"/>
      <c r="GOL41" s="165"/>
      <c r="GOM41" s="165"/>
      <c r="GON41" s="165"/>
      <c r="GOO41" s="165"/>
      <c r="GOP41" s="165"/>
      <c r="GOQ41" s="165"/>
      <c r="GOR41" s="165"/>
      <c r="GOS41" s="165"/>
      <c r="GOT41" s="165"/>
      <c r="GOU41" s="165"/>
      <c r="GOV41" s="165"/>
      <c r="GOW41" s="165"/>
      <c r="GOX41" s="165"/>
      <c r="GOY41" s="165"/>
      <c r="GOZ41" s="165"/>
      <c r="GPA41" s="165"/>
      <c r="GPB41" s="165"/>
      <c r="GPC41" s="165"/>
      <c r="GPD41" s="165"/>
      <c r="GPE41" s="165"/>
      <c r="GPF41" s="165"/>
      <c r="GPG41" s="165"/>
      <c r="GPH41" s="165"/>
      <c r="GPI41" s="165"/>
      <c r="GPJ41" s="165"/>
      <c r="GPK41" s="165"/>
      <c r="GPL41" s="165"/>
      <c r="GPM41" s="165"/>
      <c r="GPN41" s="165"/>
      <c r="GPO41" s="165"/>
      <c r="GPP41" s="165"/>
      <c r="GPQ41" s="165"/>
      <c r="GPR41" s="165"/>
      <c r="GPS41" s="165"/>
      <c r="GPT41" s="165"/>
      <c r="GPU41" s="165"/>
      <c r="GPV41" s="165"/>
      <c r="GPW41" s="165"/>
      <c r="GPX41" s="165"/>
      <c r="GPY41" s="165"/>
      <c r="GPZ41" s="165"/>
      <c r="GQA41" s="165"/>
      <c r="GQB41" s="165"/>
      <c r="GQC41" s="165"/>
      <c r="GQD41" s="165"/>
      <c r="GQE41" s="165"/>
      <c r="GQF41" s="165"/>
      <c r="GQG41" s="165"/>
      <c r="GQH41" s="165"/>
      <c r="GQI41" s="165"/>
      <c r="GQJ41" s="165"/>
      <c r="GQK41" s="165"/>
      <c r="GQL41" s="165"/>
      <c r="GQM41" s="165"/>
      <c r="GQN41" s="165"/>
      <c r="GQO41" s="165"/>
      <c r="GQP41" s="165"/>
      <c r="GQQ41" s="165"/>
      <c r="GQR41" s="165"/>
      <c r="GQS41" s="165"/>
      <c r="GQT41" s="165"/>
      <c r="GQU41" s="165"/>
      <c r="GQV41" s="165"/>
      <c r="GQW41" s="165"/>
      <c r="GQX41" s="165"/>
      <c r="GQY41" s="165"/>
      <c r="GQZ41" s="165"/>
      <c r="GRA41" s="165"/>
      <c r="GRB41" s="165"/>
      <c r="GRC41" s="165"/>
      <c r="GRD41" s="165"/>
      <c r="GRE41" s="165"/>
      <c r="GRF41" s="165"/>
      <c r="GRG41" s="165"/>
      <c r="GRH41" s="165"/>
      <c r="GRI41" s="165"/>
      <c r="GRJ41" s="165"/>
      <c r="GRK41" s="165"/>
      <c r="GRL41" s="165"/>
      <c r="GRM41" s="165"/>
      <c r="GRN41" s="165"/>
      <c r="GRO41" s="165"/>
      <c r="GRP41" s="165"/>
      <c r="GRQ41" s="165"/>
      <c r="GRR41" s="165"/>
      <c r="GRS41" s="165"/>
      <c r="GRT41" s="165"/>
      <c r="GRU41" s="165"/>
      <c r="GRV41" s="165"/>
      <c r="GRW41" s="165"/>
      <c r="GRX41" s="165"/>
      <c r="GRY41" s="165"/>
      <c r="GRZ41" s="165"/>
      <c r="GSA41" s="165"/>
      <c r="GSB41" s="165"/>
      <c r="GSC41" s="165"/>
      <c r="GSD41" s="165"/>
      <c r="GSE41" s="165"/>
      <c r="GSF41" s="165"/>
      <c r="GSG41" s="165"/>
      <c r="GSH41" s="165"/>
      <c r="GSI41" s="165"/>
      <c r="GSJ41" s="165"/>
      <c r="GSK41" s="165"/>
      <c r="GSL41" s="165"/>
      <c r="GSM41" s="165"/>
      <c r="GSN41" s="165"/>
      <c r="GSO41" s="165"/>
      <c r="GSP41" s="165"/>
      <c r="GSQ41" s="165"/>
      <c r="GSR41" s="165"/>
      <c r="GSS41" s="165"/>
      <c r="GST41" s="165"/>
      <c r="GSU41" s="165"/>
      <c r="GSV41" s="165"/>
      <c r="GSW41" s="165"/>
      <c r="GSX41" s="165"/>
      <c r="GSY41" s="165"/>
      <c r="GSZ41" s="165"/>
      <c r="GTA41" s="165"/>
      <c r="GTB41" s="165"/>
      <c r="GTC41" s="165"/>
      <c r="GTD41" s="165"/>
      <c r="GTE41" s="165"/>
      <c r="GTF41" s="165"/>
      <c r="GTG41" s="165"/>
      <c r="GTH41" s="165"/>
      <c r="GTI41" s="165"/>
      <c r="GTJ41" s="165"/>
      <c r="GTK41" s="165"/>
      <c r="GTL41" s="165"/>
      <c r="GTM41" s="165"/>
      <c r="GTN41" s="165"/>
      <c r="GTO41" s="165"/>
      <c r="GTP41" s="165"/>
      <c r="GTQ41" s="165"/>
      <c r="GTR41" s="165"/>
      <c r="GTS41" s="165"/>
      <c r="GTT41" s="165"/>
      <c r="GTU41" s="165"/>
      <c r="GTV41" s="165"/>
      <c r="GTW41" s="165"/>
      <c r="GTX41" s="165"/>
      <c r="GTY41" s="165"/>
      <c r="GTZ41" s="165"/>
      <c r="GUA41" s="165"/>
      <c r="GUB41" s="165"/>
      <c r="GUC41" s="165"/>
      <c r="GUD41" s="165"/>
      <c r="GUE41" s="165"/>
      <c r="GUF41" s="165"/>
      <c r="GUG41" s="165"/>
      <c r="GUH41" s="165"/>
      <c r="GUI41" s="165"/>
      <c r="GUJ41" s="165"/>
      <c r="GUK41" s="165"/>
      <c r="GUL41" s="165"/>
      <c r="GUM41" s="165"/>
      <c r="GUN41" s="165"/>
      <c r="GUO41" s="165"/>
      <c r="GUP41" s="165"/>
      <c r="GUQ41" s="165"/>
      <c r="GUR41" s="165"/>
      <c r="GUS41" s="165"/>
      <c r="GUT41" s="165"/>
      <c r="GUU41" s="165"/>
      <c r="GUV41" s="165"/>
      <c r="GUW41" s="165"/>
      <c r="GUX41" s="165"/>
      <c r="GUY41" s="165"/>
      <c r="GUZ41" s="165"/>
      <c r="GVA41" s="165"/>
      <c r="GVB41" s="165"/>
      <c r="GVC41" s="165"/>
      <c r="GVD41" s="165"/>
      <c r="GVE41" s="165"/>
      <c r="GVF41" s="165"/>
      <c r="GVG41" s="165"/>
      <c r="GVH41" s="165"/>
      <c r="GVI41" s="165"/>
      <c r="GVJ41" s="165"/>
      <c r="GVK41" s="165"/>
      <c r="GVL41" s="165"/>
      <c r="GVM41" s="165"/>
      <c r="GVN41" s="165"/>
      <c r="GVO41" s="165"/>
      <c r="GVP41" s="165"/>
      <c r="GVQ41" s="165"/>
      <c r="GVR41" s="165"/>
      <c r="GVS41" s="165"/>
      <c r="GVT41" s="165"/>
      <c r="GVU41" s="165"/>
      <c r="GVV41" s="165"/>
      <c r="GVW41" s="165"/>
      <c r="GVX41" s="165"/>
      <c r="GVY41" s="165"/>
      <c r="GVZ41" s="165"/>
      <c r="GWA41" s="165"/>
      <c r="GWB41" s="165"/>
      <c r="GWC41" s="165"/>
      <c r="GWD41" s="165"/>
      <c r="GWE41" s="165"/>
      <c r="GWF41" s="165"/>
      <c r="GWG41" s="165"/>
      <c r="GWH41" s="165"/>
      <c r="GWI41" s="165"/>
      <c r="GWJ41" s="165"/>
      <c r="GWK41" s="165"/>
      <c r="GWL41" s="165"/>
      <c r="GWM41" s="165"/>
      <c r="GWN41" s="165"/>
      <c r="GWO41" s="165"/>
      <c r="GWP41" s="165"/>
      <c r="GWQ41" s="165"/>
      <c r="GWR41" s="165"/>
      <c r="GWS41" s="165"/>
      <c r="GWT41" s="165"/>
      <c r="GWU41" s="165"/>
      <c r="GWV41" s="165"/>
      <c r="GWW41" s="165"/>
      <c r="GWX41" s="165"/>
      <c r="GWY41" s="165"/>
      <c r="GWZ41" s="165"/>
      <c r="GXA41" s="165"/>
      <c r="GXB41" s="165"/>
      <c r="GXC41" s="165"/>
      <c r="GXD41" s="165"/>
      <c r="GXE41" s="165"/>
      <c r="GXF41" s="165"/>
      <c r="GXG41" s="165"/>
      <c r="GXH41" s="165"/>
      <c r="GXI41" s="165"/>
      <c r="GXJ41" s="165"/>
      <c r="GXK41" s="165"/>
      <c r="GXL41" s="165"/>
      <c r="GXM41" s="165"/>
      <c r="GXN41" s="165"/>
      <c r="GXO41" s="165"/>
      <c r="GXP41" s="165"/>
      <c r="GXQ41" s="165"/>
      <c r="GXR41" s="165"/>
      <c r="GXS41" s="165"/>
      <c r="GXT41" s="165"/>
      <c r="GXU41" s="165"/>
      <c r="GXV41" s="165"/>
      <c r="GXW41" s="165"/>
      <c r="GXX41" s="165"/>
      <c r="GXY41" s="165"/>
      <c r="GXZ41" s="165"/>
      <c r="GYA41" s="165"/>
      <c r="GYB41" s="165"/>
      <c r="GYC41" s="165"/>
      <c r="GYD41" s="165"/>
      <c r="GYE41" s="165"/>
      <c r="GYF41" s="165"/>
      <c r="GYG41" s="165"/>
      <c r="GYH41" s="165"/>
      <c r="GYI41" s="165"/>
      <c r="GYJ41" s="165"/>
      <c r="GYK41" s="165"/>
      <c r="GYL41" s="165"/>
      <c r="GYM41" s="165"/>
      <c r="GYN41" s="165"/>
      <c r="GYO41" s="165"/>
      <c r="GYP41" s="165"/>
      <c r="GYQ41" s="165"/>
      <c r="GYR41" s="165"/>
      <c r="GYS41" s="165"/>
      <c r="GYT41" s="165"/>
      <c r="GYU41" s="165"/>
      <c r="GYV41" s="165"/>
      <c r="GYW41" s="165"/>
      <c r="GYX41" s="165"/>
      <c r="GYY41" s="165"/>
      <c r="GYZ41" s="165"/>
      <c r="GZA41" s="165"/>
      <c r="GZB41" s="165"/>
      <c r="GZC41" s="165"/>
      <c r="GZD41" s="165"/>
      <c r="GZE41" s="165"/>
      <c r="GZF41" s="165"/>
      <c r="GZG41" s="165"/>
      <c r="GZH41" s="165"/>
      <c r="GZI41" s="165"/>
      <c r="GZJ41" s="165"/>
      <c r="GZK41" s="165"/>
      <c r="GZL41" s="165"/>
      <c r="GZM41" s="165"/>
      <c r="GZN41" s="165"/>
      <c r="GZO41" s="165"/>
      <c r="GZP41" s="165"/>
      <c r="GZQ41" s="165"/>
      <c r="GZR41" s="165"/>
      <c r="GZS41" s="165"/>
      <c r="GZT41" s="165"/>
      <c r="GZU41" s="165"/>
      <c r="GZV41" s="165"/>
      <c r="GZW41" s="165"/>
      <c r="GZX41" s="165"/>
      <c r="GZY41" s="165"/>
      <c r="GZZ41" s="165"/>
      <c r="HAA41" s="165"/>
      <c r="HAB41" s="165"/>
      <c r="HAC41" s="165"/>
      <c r="HAD41" s="165"/>
      <c r="HAE41" s="165"/>
      <c r="HAF41" s="165"/>
      <c r="HAG41" s="165"/>
      <c r="HAH41" s="165"/>
      <c r="HAI41" s="165"/>
      <c r="HAJ41" s="165"/>
      <c r="HAK41" s="165"/>
      <c r="HAL41" s="165"/>
      <c r="HAM41" s="165"/>
      <c r="HAN41" s="165"/>
      <c r="HAO41" s="165"/>
      <c r="HAP41" s="165"/>
      <c r="HAQ41" s="165"/>
      <c r="HAR41" s="165"/>
      <c r="HAS41" s="165"/>
      <c r="HAT41" s="165"/>
      <c r="HAU41" s="165"/>
      <c r="HAV41" s="165"/>
      <c r="HAW41" s="165"/>
      <c r="HAX41" s="165"/>
      <c r="HAY41" s="165"/>
      <c r="HAZ41" s="165"/>
      <c r="HBA41" s="165"/>
      <c r="HBB41" s="165"/>
      <c r="HBC41" s="165"/>
      <c r="HBD41" s="165"/>
      <c r="HBE41" s="165"/>
      <c r="HBF41" s="165"/>
      <c r="HBG41" s="165"/>
      <c r="HBH41" s="165"/>
      <c r="HBI41" s="165"/>
      <c r="HBJ41" s="165"/>
      <c r="HBK41" s="165"/>
      <c r="HBL41" s="165"/>
      <c r="HBM41" s="165"/>
      <c r="HBN41" s="165"/>
      <c r="HBO41" s="165"/>
      <c r="HBP41" s="165"/>
      <c r="HBQ41" s="165"/>
      <c r="HBR41" s="165"/>
      <c r="HBS41" s="165"/>
      <c r="HBT41" s="165"/>
      <c r="HBU41" s="165"/>
      <c r="HBV41" s="165"/>
      <c r="HBW41" s="165"/>
      <c r="HBX41" s="165"/>
      <c r="HBY41" s="165"/>
      <c r="HBZ41" s="165"/>
      <c r="HCA41" s="165"/>
      <c r="HCB41" s="165"/>
      <c r="HCC41" s="165"/>
      <c r="HCD41" s="165"/>
      <c r="HCE41" s="165"/>
      <c r="HCF41" s="165"/>
      <c r="HCG41" s="165"/>
      <c r="HCH41" s="165"/>
      <c r="HCI41" s="165"/>
      <c r="HCJ41" s="165"/>
      <c r="HCK41" s="165"/>
      <c r="HCL41" s="165"/>
      <c r="HCM41" s="165"/>
      <c r="HCN41" s="165"/>
      <c r="HCO41" s="165"/>
      <c r="HCP41" s="165"/>
      <c r="HCQ41" s="165"/>
      <c r="HCR41" s="165"/>
      <c r="HCS41" s="165"/>
      <c r="HCT41" s="165"/>
      <c r="HCU41" s="165"/>
      <c r="HCV41" s="165"/>
      <c r="HCW41" s="165"/>
      <c r="HCX41" s="165"/>
      <c r="HCY41" s="165"/>
      <c r="HCZ41" s="165"/>
      <c r="HDA41" s="165"/>
      <c r="HDB41" s="165"/>
      <c r="HDC41" s="165"/>
      <c r="HDD41" s="165"/>
      <c r="HDE41" s="165"/>
      <c r="HDF41" s="165"/>
      <c r="HDG41" s="165"/>
      <c r="HDH41" s="165"/>
      <c r="HDI41" s="165"/>
      <c r="HDJ41" s="165"/>
      <c r="HDK41" s="165"/>
      <c r="HDL41" s="165"/>
      <c r="HDM41" s="165"/>
      <c r="HDN41" s="165"/>
      <c r="HDO41" s="165"/>
      <c r="HDP41" s="165"/>
      <c r="HDQ41" s="165"/>
      <c r="HDR41" s="165"/>
      <c r="HDS41" s="165"/>
      <c r="HDT41" s="165"/>
      <c r="HDU41" s="165"/>
      <c r="HDV41" s="165"/>
      <c r="HDW41" s="165"/>
      <c r="HDX41" s="165"/>
      <c r="HDY41" s="165"/>
      <c r="HDZ41" s="165"/>
      <c r="HEA41" s="165"/>
      <c r="HEB41" s="165"/>
      <c r="HEC41" s="165"/>
      <c r="HED41" s="165"/>
      <c r="HEE41" s="165"/>
      <c r="HEF41" s="165"/>
      <c r="HEG41" s="165"/>
      <c r="HEH41" s="165"/>
      <c r="HEI41" s="165"/>
      <c r="HEJ41" s="165"/>
      <c r="HEK41" s="165"/>
      <c r="HEL41" s="165"/>
      <c r="HEM41" s="165"/>
      <c r="HEN41" s="165"/>
      <c r="HEO41" s="165"/>
      <c r="HEP41" s="165"/>
      <c r="HEQ41" s="165"/>
      <c r="HER41" s="165"/>
      <c r="HES41" s="165"/>
      <c r="HET41" s="165"/>
      <c r="HEU41" s="165"/>
      <c r="HEV41" s="165"/>
      <c r="HEW41" s="165"/>
      <c r="HEX41" s="165"/>
      <c r="HEY41" s="165"/>
      <c r="HEZ41" s="165"/>
      <c r="HFA41" s="165"/>
      <c r="HFB41" s="165"/>
      <c r="HFC41" s="165"/>
      <c r="HFD41" s="165"/>
      <c r="HFE41" s="165"/>
      <c r="HFF41" s="165"/>
      <c r="HFG41" s="165"/>
      <c r="HFH41" s="165"/>
      <c r="HFI41" s="165"/>
      <c r="HFJ41" s="165"/>
      <c r="HFK41" s="165"/>
      <c r="HFL41" s="165"/>
      <c r="HFM41" s="165"/>
      <c r="HFN41" s="165"/>
      <c r="HFO41" s="165"/>
      <c r="HFP41" s="165"/>
      <c r="HFQ41" s="165"/>
      <c r="HFR41" s="165"/>
      <c r="HFS41" s="165"/>
      <c r="HFT41" s="165"/>
      <c r="HFU41" s="165"/>
      <c r="HFV41" s="165"/>
      <c r="HFW41" s="165"/>
      <c r="HFX41" s="165"/>
      <c r="HFY41" s="165"/>
      <c r="HFZ41" s="165"/>
      <c r="HGA41" s="165"/>
      <c r="HGB41" s="165"/>
      <c r="HGC41" s="165"/>
      <c r="HGD41" s="165"/>
      <c r="HGE41" s="165"/>
      <c r="HGF41" s="165"/>
      <c r="HGG41" s="165"/>
      <c r="HGH41" s="165"/>
      <c r="HGI41" s="165"/>
      <c r="HGJ41" s="165"/>
      <c r="HGK41" s="165"/>
      <c r="HGL41" s="165"/>
      <c r="HGM41" s="165"/>
      <c r="HGN41" s="165"/>
      <c r="HGO41" s="165"/>
      <c r="HGP41" s="165"/>
      <c r="HGQ41" s="165"/>
      <c r="HGR41" s="165"/>
      <c r="HGS41" s="165"/>
      <c r="HGT41" s="165"/>
      <c r="HGU41" s="165"/>
      <c r="HGV41" s="165"/>
      <c r="HGW41" s="165"/>
      <c r="HGX41" s="165"/>
      <c r="HGY41" s="165"/>
      <c r="HGZ41" s="165"/>
      <c r="HHA41" s="165"/>
      <c r="HHB41" s="165"/>
      <c r="HHC41" s="165"/>
      <c r="HHD41" s="165"/>
      <c r="HHE41" s="165"/>
      <c r="HHF41" s="165"/>
      <c r="HHG41" s="165"/>
      <c r="HHH41" s="165"/>
      <c r="HHI41" s="165"/>
      <c r="HHJ41" s="165"/>
      <c r="HHK41" s="165"/>
      <c r="HHL41" s="165"/>
      <c r="HHM41" s="165"/>
      <c r="HHN41" s="165"/>
      <c r="HHO41" s="165"/>
      <c r="HHP41" s="165"/>
      <c r="HHQ41" s="165"/>
      <c r="HHR41" s="165"/>
      <c r="HHS41" s="165"/>
      <c r="HHT41" s="165"/>
      <c r="HHU41" s="165"/>
      <c r="HHV41" s="165"/>
      <c r="HHW41" s="165"/>
      <c r="HHX41" s="165"/>
      <c r="HHY41" s="165"/>
      <c r="HHZ41" s="165"/>
      <c r="HIA41" s="165"/>
      <c r="HIB41" s="165"/>
      <c r="HIC41" s="165"/>
      <c r="HID41" s="165"/>
      <c r="HIE41" s="165"/>
      <c r="HIF41" s="165"/>
      <c r="HIG41" s="165"/>
      <c r="HIH41" s="165"/>
      <c r="HII41" s="165"/>
      <c r="HIJ41" s="165"/>
      <c r="HIK41" s="165"/>
      <c r="HIL41" s="165"/>
      <c r="HIM41" s="165"/>
      <c r="HIN41" s="165"/>
      <c r="HIO41" s="165"/>
      <c r="HIP41" s="165"/>
      <c r="HIQ41" s="165"/>
      <c r="HIR41" s="165"/>
      <c r="HIS41" s="165"/>
      <c r="HIT41" s="165"/>
      <c r="HIU41" s="165"/>
      <c r="HIV41" s="165"/>
      <c r="HIW41" s="165"/>
      <c r="HIX41" s="165"/>
      <c r="HIY41" s="165"/>
      <c r="HIZ41" s="165"/>
      <c r="HJA41" s="165"/>
      <c r="HJB41" s="165"/>
      <c r="HJC41" s="165"/>
      <c r="HJD41" s="165"/>
      <c r="HJE41" s="165"/>
      <c r="HJF41" s="165"/>
      <c r="HJG41" s="165"/>
      <c r="HJH41" s="165"/>
      <c r="HJI41" s="165"/>
      <c r="HJJ41" s="165"/>
      <c r="HJK41" s="165"/>
      <c r="HJL41" s="165"/>
      <c r="HJM41" s="165"/>
      <c r="HJN41" s="165"/>
      <c r="HJO41" s="165"/>
      <c r="HJP41" s="165"/>
      <c r="HJQ41" s="165"/>
      <c r="HJR41" s="165"/>
      <c r="HJS41" s="165"/>
      <c r="HJT41" s="165"/>
      <c r="HJU41" s="165"/>
      <c r="HJV41" s="165"/>
      <c r="HJW41" s="165"/>
      <c r="HJX41" s="165"/>
      <c r="HJY41" s="165"/>
      <c r="HJZ41" s="165"/>
      <c r="HKA41" s="165"/>
      <c r="HKB41" s="165"/>
      <c r="HKC41" s="165"/>
      <c r="HKD41" s="165"/>
      <c r="HKE41" s="165"/>
      <c r="HKF41" s="165"/>
      <c r="HKG41" s="165"/>
      <c r="HKH41" s="165"/>
      <c r="HKI41" s="165"/>
      <c r="HKJ41" s="165"/>
      <c r="HKK41" s="165"/>
      <c r="HKL41" s="165"/>
      <c r="HKM41" s="165"/>
      <c r="HKN41" s="165"/>
      <c r="HKO41" s="165"/>
      <c r="HKP41" s="165"/>
      <c r="HKQ41" s="165"/>
      <c r="HKR41" s="165"/>
      <c r="HKS41" s="165"/>
      <c r="HKT41" s="165"/>
      <c r="HKU41" s="165"/>
      <c r="HKV41" s="165"/>
      <c r="HKW41" s="165"/>
      <c r="HKX41" s="165"/>
      <c r="HKY41" s="165"/>
      <c r="HKZ41" s="165"/>
      <c r="HLA41" s="165"/>
      <c r="HLB41" s="165"/>
      <c r="HLC41" s="165"/>
      <c r="HLD41" s="165"/>
      <c r="HLE41" s="165"/>
      <c r="HLF41" s="165"/>
      <c r="HLG41" s="165"/>
      <c r="HLH41" s="165"/>
      <c r="HLI41" s="165"/>
      <c r="HLJ41" s="165"/>
      <c r="HLK41" s="165"/>
      <c r="HLL41" s="165"/>
      <c r="HLM41" s="165"/>
      <c r="HLN41" s="165"/>
      <c r="HLO41" s="165"/>
      <c r="HLP41" s="165"/>
      <c r="HLQ41" s="165"/>
      <c r="HLR41" s="165"/>
      <c r="HLS41" s="165"/>
      <c r="HLT41" s="165"/>
      <c r="HLU41" s="165"/>
      <c r="HLV41" s="165"/>
      <c r="HLW41" s="165"/>
      <c r="HLX41" s="165"/>
      <c r="HLY41" s="165"/>
      <c r="HLZ41" s="165"/>
      <c r="HMA41" s="165"/>
      <c r="HMB41" s="165"/>
      <c r="HMC41" s="165"/>
      <c r="HMD41" s="165"/>
      <c r="HME41" s="165"/>
      <c r="HMF41" s="165"/>
      <c r="HMG41" s="165"/>
      <c r="HMH41" s="165"/>
      <c r="HMI41" s="165"/>
      <c r="HMJ41" s="165"/>
      <c r="HMK41" s="165"/>
      <c r="HML41" s="165"/>
      <c r="HMM41" s="165"/>
      <c r="HMN41" s="165"/>
      <c r="HMO41" s="165"/>
      <c r="HMP41" s="165"/>
      <c r="HMQ41" s="165"/>
      <c r="HMR41" s="165"/>
      <c r="HMS41" s="165"/>
      <c r="HMT41" s="165"/>
      <c r="HMU41" s="165"/>
      <c r="HMV41" s="165"/>
      <c r="HMW41" s="165"/>
      <c r="HMX41" s="165"/>
      <c r="HMY41" s="165"/>
      <c r="HMZ41" s="165"/>
      <c r="HNA41" s="165"/>
      <c r="HNB41" s="165"/>
      <c r="HNC41" s="165"/>
      <c r="HND41" s="165"/>
      <c r="HNE41" s="165"/>
      <c r="HNF41" s="165"/>
      <c r="HNG41" s="165"/>
      <c r="HNH41" s="165"/>
      <c r="HNI41" s="165"/>
      <c r="HNJ41" s="165"/>
      <c r="HNK41" s="165"/>
      <c r="HNL41" s="165"/>
      <c r="HNM41" s="165"/>
      <c r="HNN41" s="165"/>
      <c r="HNO41" s="165"/>
      <c r="HNP41" s="165"/>
      <c r="HNQ41" s="165"/>
      <c r="HNR41" s="165"/>
      <c r="HNS41" s="165"/>
      <c r="HNT41" s="165"/>
      <c r="HNU41" s="165"/>
      <c r="HNV41" s="165"/>
      <c r="HNW41" s="165"/>
      <c r="HNX41" s="165"/>
      <c r="HNY41" s="165"/>
      <c r="HNZ41" s="165"/>
      <c r="HOA41" s="165"/>
      <c r="HOB41" s="165"/>
      <c r="HOC41" s="165"/>
      <c r="HOD41" s="165"/>
      <c r="HOE41" s="165"/>
      <c r="HOF41" s="165"/>
      <c r="HOG41" s="165"/>
      <c r="HOH41" s="165"/>
      <c r="HOI41" s="165"/>
      <c r="HOJ41" s="165"/>
      <c r="HOK41" s="165"/>
      <c r="HOL41" s="165"/>
      <c r="HOM41" s="165"/>
      <c r="HON41" s="165"/>
      <c r="HOO41" s="165"/>
      <c r="HOP41" s="165"/>
      <c r="HOQ41" s="165"/>
      <c r="HOR41" s="165"/>
      <c r="HOS41" s="165"/>
      <c r="HOT41" s="165"/>
      <c r="HOU41" s="165"/>
      <c r="HOV41" s="165"/>
      <c r="HOW41" s="165"/>
      <c r="HOX41" s="165"/>
      <c r="HOY41" s="165"/>
      <c r="HOZ41" s="165"/>
      <c r="HPA41" s="165"/>
      <c r="HPB41" s="165"/>
      <c r="HPC41" s="165"/>
      <c r="HPD41" s="165"/>
      <c r="HPE41" s="165"/>
      <c r="HPF41" s="165"/>
      <c r="HPG41" s="165"/>
      <c r="HPH41" s="165"/>
      <c r="HPI41" s="165"/>
      <c r="HPJ41" s="165"/>
      <c r="HPK41" s="165"/>
      <c r="HPL41" s="165"/>
      <c r="HPM41" s="165"/>
      <c r="HPN41" s="165"/>
      <c r="HPO41" s="165"/>
      <c r="HPP41" s="165"/>
      <c r="HPQ41" s="165"/>
      <c r="HPR41" s="165"/>
      <c r="HPS41" s="165"/>
      <c r="HPT41" s="165"/>
      <c r="HPU41" s="165"/>
      <c r="HPV41" s="165"/>
      <c r="HPW41" s="165"/>
      <c r="HPX41" s="165"/>
      <c r="HPY41" s="165"/>
      <c r="HPZ41" s="165"/>
      <c r="HQA41" s="165"/>
      <c r="HQB41" s="165"/>
      <c r="HQC41" s="165"/>
      <c r="HQD41" s="165"/>
      <c r="HQE41" s="165"/>
      <c r="HQF41" s="165"/>
      <c r="HQG41" s="165"/>
      <c r="HQH41" s="165"/>
      <c r="HQI41" s="165"/>
      <c r="HQJ41" s="165"/>
      <c r="HQK41" s="165"/>
      <c r="HQL41" s="165"/>
      <c r="HQM41" s="165"/>
      <c r="HQN41" s="165"/>
      <c r="HQO41" s="165"/>
      <c r="HQP41" s="165"/>
      <c r="HQQ41" s="165"/>
      <c r="HQR41" s="165"/>
      <c r="HQS41" s="165"/>
      <c r="HQT41" s="165"/>
      <c r="HQU41" s="165"/>
      <c r="HQV41" s="165"/>
      <c r="HQW41" s="165"/>
      <c r="HQX41" s="165"/>
      <c r="HQY41" s="165"/>
      <c r="HQZ41" s="165"/>
      <c r="HRA41" s="165"/>
      <c r="HRB41" s="165"/>
      <c r="HRC41" s="165"/>
      <c r="HRD41" s="165"/>
      <c r="HRE41" s="165"/>
      <c r="HRF41" s="165"/>
      <c r="HRG41" s="165"/>
      <c r="HRH41" s="165"/>
      <c r="HRI41" s="165"/>
      <c r="HRJ41" s="165"/>
      <c r="HRK41" s="165"/>
      <c r="HRL41" s="165"/>
      <c r="HRM41" s="165"/>
      <c r="HRN41" s="165"/>
      <c r="HRO41" s="165"/>
      <c r="HRP41" s="165"/>
      <c r="HRQ41" s="165"/>
      <c r="HRR41" s="165"/>
      <c r="HRS41" s="165"/>
      <c r="HRT41" s="165"/>
      <c r="HRU41" s="165"/>
      <c r="HRV41" s="165"/>
      <c r="HRW41" s="165"/>
      <c r="HRX41" s="165"/>
      <c r="HRY41" s="165"/>
      <c r="HRZ41" s="165"/>
      <c r="HSA41" s="165"/>
      <c r="HSB41" s="165"/>
      <c r="HSC41" s="165"/>
      <c r="HSD41" s="165"/>
      <c r="HSE41" s="165"/>
      <c r="HSF41" s="165"/>
      <c r="HSG41" s="165"/>
      <c r="HSH41" s="165"/>
      <c r="HSI41" s="165"/>
      <c r="HSJ41" s="165"/>
      <c r="HSK41" s="165"/>
      <c r="HSL41" s="165"/>
      <c r="HSM41" s="165"/>
      <c r="HSN41" s="165"/>
      <c r="HSO41" s="165"/>
      <c r="HSP41" s="165"/>
      <c r="HSQ41" s="165"/>
      <c r="HSR41" s="165"/>
      <c r="HSS41" s="165"/>
      <c r="HST41" s="165"/>
      <c r="HSU41" s="165"/>
      <c r="HSV41" s="165"/>
      <c r="HSW41" s="165"/>
      <c r="HSX41" s="165"/>
      <c r="HSY41" s="165"/>
      <c r="HSZ41" s="165"/>
      <c r="HTA41" s="165"/>
      <c r="HTB41" s="165"/>
      <c r="HTC41" s="165"/>
      <c r="HTD41" s="165"/>
      <c r="HTE41" s="165"/>
      <c r="HTF41" s="165"/>
      <c r="HTG41" s="165"/>
      <c r="HTH41" s="165"/>
      <c r="HTI41" s="165"/>
      <c r="HTJ41" s="165"/>
      <c r="HTK41" s="165"/>
      <c r="HTL41" s="165"/>
      <c r="HTM41" s="165"/>
      <c r="HTN41" s="165"/>
      <c r="HTO41" s="165"/>
      <c r="HTP41" s="165"/>
      <c r="HTQ41" s="165"/>
      <c r="HTR41" s="165"/>
      <c r="HTS41" s="165"/>
      <c r="HTT41" s="165"/>
      <c r="HTU41" s="165"/>
      <c r="HTV41" s="165"/>
      <c r="HTW41" s="165"/>
      <c r="HTX41" s="165"/>
      <c r="HTY41" s="165"/>
      <c r="HTZ41" s="165"/>
      <c r="HUA41" s="165"/>
      <c r="HUB41" s="165"/>
      <c r="HUC41" s="165"/>
      <c r="HUD41" s="165"/>
      <c r="HUE41" s="165"/>
      <c r="HUF41" s="165"/>
      <c r="HUG41" s="165"/>
      <c r="HUH41" s="165"/>
      <c r="HUI41" s="165"/>
      <c r="HUJ41" s="165"/>
      <c r="HUK41" s="165"/>
      <c r="HUL41" s="165"/>
      <c r="HUM41" s="165"/>
      <c r="HUN41" s="165"/>
      <c r="HUO41" s="165"/>
      <c r="HUP41" s="165"/>
      <c r="HUQ41" s="165"/>
      <c r="HUR41" s="165"/>
      <c r="HUS41" s="165"/>
      <c r="HUT41" s="165"/>
      <c r="HUU41" s="165"/>
      <c r="HUV41" s="165"/>
      <c r="HUW41" s="165"/>
      <c r="HUX41" s="165"/>
      <c r="HUY41" s="165"/>
      <c r="HUZ41" s="165"/>
      <c r="HVA41" s="165"/>
      <c r="HVB41" s="165"/>
      <c r="HVC41" s="165"/>
      <c r="HVD41" s="165"/>
      <c r="HVE41" s="165"/>
      <c r="HVF41" s="165"/>
      <c r="HVG41" s="165"/>
      <c r="HVH41" s="165"/>
      <c r="HVI41" s="165"/>
      <c r="HVJ41" s="165"/>
      <c r="HVK41" s="165"/>
      <c r="HVL41" s="165"/>
      <c r="HVM41" s="165"/>
      <c r="HVN41" s="165"/>
      <c r="HVO41" s="165"/>
      <c r="HVP41" s="165"/>
      <c r="HVQ41" s="165"/>
      <c r="HVR41" s="165"/>
      <c r="HVS41" s="165"/>
      <c r="HVT41" s="165"/>
      <c r="HVU41" s="165"/>
      <c r="HVV41" s="165"/>
      <c r="HVW41" s="165"/>
      <c r="HVX41" s="165"/>
      <c r="HVY41" s="165"/>
      <c r="HVZ41" s="165"/>
      <c r="HWA41" s="165"/>
      <c r="HWB41" s="165"/>
      <c r="HWC41" s="165"/>
      <c r="HWD41" s="165"/>
      <c r="HWE41" s="165"/>
      <c r="HWF41" s="165"/>
      <c r="HWG41" s="165"/>
      <c r="HWH41" s="165"/>
      <c r="HWI41" s="165"/>
      <c r="HWJ41" s="165"/>
      <c r="HWK41" s="165"/>
      <c r="HWL41" s="165"/>
      <c r="HWM41" s="165"/>
      <c r="HWN41" s="165"/>
      <c r="HWO41" s="165"/>
      <c r="HWP41" s="165"/>
      <c r="HWQ41" s="165"/>
      <c r="HWR41" s="165"/>
      <c r="HWS41" s="165"/>
      <c r="HWT41" s="165"/>
      <c r="HWU41" s="165"/>
      <c r="HWV41" s="165"/>
      <c r="HWW41" s="165"/>
      <c r="HWX41" s="165"/>
      <c r="HWY41" s="165"/>
      <c r="HWZ41" s="165"/>
      <c r="HXA41" s="165"/>
      <c r="HXB41" s="165"/>
      <c r="HXC41" s="165"/>
      <c r="HXD41" s="165"/>
      <c r="HXE41" s="165"/>
      <c r="HXF41" s="165"/>
      <c r="HXG41" s="165"/>
      <c r="HXH41" s="165"/>
      <c r="HXI41" s="165"/>
      <c r="HXJ41" s="165"/>
      <c r="HXK41" s="165"/>
      <c r="HXL41" s="165"/>
      <c r="HXM41" s="165"/>
      <c r="HXN41" s="165"/>
      <c r="HXO41" s="165"/>
      <c r="HXP41" s="165"/>
      <c r="HXQ41" s="165"/>
      <c r="HXR41" s="165"/>
      <c r="HXS41" s="165"/>
      <c r="HXT41" s="165"/>
      <c r="HXU41" s="165"/>
      <c r="HXV41" s="165"/>
      <c r="HXW41" s="165"/>
      <c r="HXX41" s="165"/>
      <c r="HXY41" s="165"/>
      <c r="HXZ41" s="165"/>
      <c r="HYA41" s="165"/>
      <c r="HYB41" s="165"/>
      <c r="HYC41" s="165"/>
      <c r="HYD41" s="165"/>
      <c r="HYE41" s="165"/>
      <c r="HYF41" s="165"/>
      <c r="HYG41" s="165"/>
      <c r="HYH41" s="165"/>
      <c r="HYI41" s="165"/>
      <c r="HYJ41" s="165"/>
      <c r="HYK41" s="165"/>
      <c r="HYL41" s="165"/>
      <c r="HYM41" s="165"/>
      <c r="HYN41" s="165"/>
      <c r="HYO41" s="165"/>
      <c r="HYP41" s="165"/>
      <c r="HYQ41" s="165"/>
      <c r="HYR41" s="165"/>
      <c r="HYS41" s="165"/>
      <c r="HYT41" s="165"/>
      <c r="HYU41" s="165"/>
      <c r="HYV41" s="165"/>
      <c r="HYW41" s="165"/>
      <c r="HYX41" s="165"/>
      <c r="HYY41" s="165"/>
      <c r="HYZ41" s="165"/>
      <c r="HZA41" s="165"/>
      <c r="HZB41" s="165"/>
      <c r="HZC41" s="165"/>
      <c r="HZD41" s="165"/>
      <c r="HZE41" s="165"/>
      <c r="HZF41" s="165"/>
      <c r="HZG41" s="165"/>
      <c r="HZH41" s="165"/>
      <c r="HZI41" s="165"/>
      <c r="HZJ41" s="165"/>
      <c r="HZK41" s="165"/>
      <c r="HZL41" s="165"/>
      <c r="HZM41" s="165"/>
      <c r="HZN41" s="165"/>
      <c r="HZO41" s="165"/>
      <c r="HZP41" s="165"/>
      <c r="HZQ41" s="165"/>
      <c r="HZR41" s="165"/>
      <c r="HZS41" s="165"/>
      <c r="HZT41" s="165"/>
      <c r="HZU41" s="165"/>
      <c r="HZV41" s="165"/>
      <c r="HZW41" s="165"/>
      <c r="HZX41" s="165"/>
      <c r="HZY41" s="165"/>
      <c r="HZZ41" s="165"/>
      <c r="IAA41" s="165"/>
      <c r="IAB41" s="165"/>
      <c r="IAC41" s="165"/>
      <c r="IAD41" s="165"/>
      <c r="IAE41" s="165"/>
      <c r="IAF41" s="165"/>
      <c r="IAG41" s="165"/>
      <c r="IAH41" s="165"/>
      <c r="IAI41" s="165"/>
      <c r="IAJ41" s="165"/>
      <c r="IAK41" s="165"/>
      <c r="IAL41" s="165"/>
      <c r="IAM41" s="165"/>
      <c r="IAN41" s="165"/>
      <c r="IAO41" s="165"/>
      <c r="IAP41" s="165"/>
      <c r="IAQ41" s="165"/>
      <c r="IAR41" s="165"/>
      <c r="IAS41" s="165"/>
      <c r="IAT41" s="165"/>
      <c r="IAU41" s="165"/>
      <c r="IAV41" s="165"/>
      <c r="IAW41" s="165"/>
      <c r="IAX41" s="165"/>
      <c r="IAY41" s="165"/>
      <c r="IAZ41" s="165"/>
      <c r="IBA41" s="165"/>
      <c r="IBB41" s="165"/>
      <c r="IBC41" s="165"/>
      <c r="IBD41" s="165"/>
      <c r="IBE41" s="165"/>
      <c r="IBF41" s="165"/>
      <c r="IBG41" s="165"/>
      <c r="IBH41" s="165"/>
      <c r="IBI41" s="165"/>
      <c r="IBJ41" s="165"/>
      <c r="IBK41" s="165"/>
      <c r="IBL41" s="165"/>
      <c r="IBM41" s="165"/>
      <c r="IBN41" s="165"/>
      <c r="IBO41" s="165"/>
      <c r="IBP41" s="165"/>
      <c r="IBQ41" s="165"/>
      <c r="IBR41" s="165"/>
      <c r="IBS41" s="165"/>
      <c r="IBT41" s="165"/>
      <c r="IBU41" s="165"/>
      <c r="IBV41" s="165"/>
      <c r="IBW41" s="165"/>
      <c r="IBX41" s="165"/>
      <c r="IBY41" s="165"/>
      <c r="IBZ41" s="165"/>
      <c r="ICA41" s="165"/>
      <c r="ICB41" s="165"/>
      <c r="ICC41" s="165"/>
      <c r="ICD41" s="165"/>
      <c r="ICE41" s="165"/>
      <c r="ICF41" s="165"/>
      <c r="ICG41" s="165"/>
      <c r="ICH41" s="165"/>
      <c r="ICI41" s="165"/>
      <c r="ICJ41" s="165"/>
      <c r="ICK41" s="165"/>
      <c r="ICL41" s="165"/>
      <c r="ICM41" s="165"/>
      <c r="ICN41" s="165"/>
      <c r="ICO41" s="165"/>
      <c r="ICP41" s="165"/>
      <c r="ICQ41" s="165"/>
      <c r="ICR41" s="165"/>
      <c r="ICS41" s="165"/>
      <c r="ICT41" s="165"/>
      <c r="ICU41" s="165"/>
      <c r="ICV41" s="165"/>
      <c r="ICW41" s="165"/>
      <c r="ICX41" s="165"/>
      <c r="ICY41" s="165"/>
      <c r="ICZ41" s="165"/>
      <c r="IDA41" s="165"/>
      <c r="IDB41" s="165"/>
      <c r="IDC41" s="165"/>
      <c r="IDD41" s="165"/>
      <c r="IDE41" s="165"/>
      <c r="IDF41" s="165"/>
      <c r="IDG41" s="165"/>
      <c r="IDH41" s="165"/>
      <c r="IDI41" s="165"/>
      <c r="IDJ41" s="165"/>
      <c r="IDK41" s="165"/>
      <c r="IDL41" s="165"/>
      <c r="IDM41" s="165"/>
      <c r="IDN41" s="165"/>
      <c r="IDO41" s="165"/>
      <c r="IDP41" s="165"/>
      <c r="IDQ41" s="165"/>
      <c r="IDR41" s="165"/>
      <c r="IDS41" s="165"/>
      <c r="IDT41" s="165"/>
      <c r="IDU41" s="165"/>
      <c r="IDV41" s="165"/>
      <c r="IDW41" s="165"/>
      <c r="IDX41" s="165"/>
      <c r="IDY41" s="165"/>
      <c r="IDZ41" s="165"/>
      <c r="IEA41" s="165"/>
      <c r="IEB41" s="165"/>
      <c r="IEC41" s="165"/>
      <c r="IED41" s="165"/>
      <c r="IEE41" s="165"/>
      <c r="IEF41" s="165"/>
      <c r="IEG41" s="165"/>
      <c r="IEH41" s="165"/>
      <c r="IEI41" s="165"/>
      <c r="IEJ41" s="165"/>
      <c r="IEK41" s="165"/>
      <c r="IEL41" s="165"/>
      <c r="IEM41" s="165"/>
      <c r="IEN41" s="165"/>
      <c r="IEO41" s="165"/>
      <c r="IEP41" s="165"/>
      <c r="IEQ41" s="165"/>
      <c r="IER41" s="165"/>
      <c r="IES41" s="165"/>
      <c r="IET41" s="165"/>
      <c r="IEU41" s="165"/>
      <c r="IEV41" s="165"/>
      <c r="IEW41" s="165"/>
      <c r="IEX41" s="165"/>
      <c r="IEY41" s="165"/>
      <c r="IEZ41" s="165"/>
      <c r="IFA41" s="165"/>
      <c r="IFB41" s="165"/>
      <c r="IFC41" s="165"/>
      <c r="IFD41" s="165"/>
      <c r="IFE41" s="165"/>
      <c r="IFF41" s="165"/>
      <c r="IFG41" s="165"/>
      <c r="IFH41" s="165"/>
      <c r="IFI41" s="165"/>
      <c r="IFJ41" s="165"/>
      <c r="IFK41" s="165"/>
      <c r="IFL41" s="165"/>
      <c r="IFM41" s="165"/>
      <c r="IFN41" s="165"/>
      <c r="IFO41" s="165"/>
      <c r="IFP41" s="165"/>
      <c r="IFQ41" s="165"/>
      <c r="IFR41" s="165"/>
      <c r="IFS41" s="165"/>
      <c r="IFT41" s="165"/>
      <c r="IFU41" s="165"/>
      <c r="IFV41" s="165"/>
      <c r="IFW41" s="165"/>
      <c r="IFX41" s="165"/>
      <c r="IFY41" s="165"/>
      <c r="IFZ41" s="165"/>
      <c r="IGA41" s="165"/>
      <c r="IGB41" s="165"/>
      <c r="IGC41" s="165"/>
      <c r="IGD41" s="165"/>
      <c r="IGE41" s="165"/>
      <c r="IGF41" s="165"/>
      <c r="IGG41" s="165"/>
      <c r="IGH41" s="165"/>
      <c r="IGI41" s="165"/>
      <c r="IGJ41" s="165"/>
      <c r="IGK41" s="165"/>
      <c r="IGL41" s="165"/>
      <c r="IGM41" s="165"/>
      <c r="IGN41" s="165"/>
      <c r="IGO41" s="165"/>
      <c r="IGP41" s="165"/>
      <c r="IGQ41" s="165"/>
      <c r="IGR41" s="165"/>
      <c r="IGS41" s="165"/>
      <c r="IGT41" s="165"/>
      <c r="IGU41" s="165"/>
      <c r="IGV41" s="165"/>
      <c r="IGW41" s="165"/>
      <c r="IGX41" s="165"/>
      <c r="IGY41" s="165"/>
      <c r="IGZ41" s="165"/>
      <c r="IHA41" s="165"/>
      <c r="IHB41" s="165"/>
      <c r="IHC41" s="165"/>
      <c r="IHD41" s="165"/>
      <c r="IHE41" s="165"/>
      <c r="IHF41" s="165"/>
      <c r="IHG41" s="165"/>
      <c r="IHH41" s="165"/>
      <c r="IHI41" s="165"/>
      <c r="IHJ41" s="165"/>
      <c r="IHK41" s="165"/>
      <c r="IHL41" s="165"/>
      <c r="IHM41" s="165"/>
      <c r="IHN41" s="165"/>
      <c r="IHO41" s="165"/>
      <c r="IHP41" s="165"/>
      <c r="IHQ41" s="165"/>
      <c r="IHR41" s="165"/>
      <c r="IHS41" s="165"/>
      <c r="IHT41" s="165"/>
      <c r="IHU41" s="165"/>
      <c r="IHV41" s="165"/>
      <c r="IHW41" s="165"/>
      <c r="IHX41" s="165"/>
      <c r="IHY41" s="165"/>
      <c r="IHZ41" s="165"/>
      <c r="IIA41" s="165"/>
      <c r="IIB41" s="165"/>
      <c r="IIC41" s="165"/>
      <c r="IID41" s="165"/>
      <c r="IIE41" s="165"/>
      <c r="IIF41" s="165"/>
      <c r="IIG41" s="165"/>
      <c r="IIH41" s="165"/>
      <c r="III41" s="165"/>
      <c r="IIJ41" s="165"/>
      <c r="IIK41" s="165"/>
      <c r="IIL41" s="165"/>
      <c r="IIM41" s="165"/>
      <c r="IIN41" s="165"/>
      <c r="IIO41" s="165"/>
      <c r="IIP41" s="165"/>
      <c r="IIQ41" s="165"/>
      <c r="IIR41" s="165"/>
      <c r="IIS41" s="165"/>
      <c r="IIT41" s="165"/>
      <c r="IIU41" s="165"/>
      <c r="IIV41" s="165"/>
      <c r="IIW41" s="165"/>
      <c r="IIX41" s="165"/>
      <c r="IIY41" s="165"/>
      <c r="IIZ41" s="165"/>
      <c r="IJA41" s="165"/>
      <c r="IJB41" s="165"/>
      <c r="IJC41" s="165"/>
      <c r="IJD41" s="165"/>
      <c r="IJE41" s="165"/>
      <c r="IJF41" s="165"/>
      <c r="IJG41" s="165"/>
      <c r="IJH41" s="165"/>
      <c r="IJI41" s="165"/>
      <c r="IJJ41" s="165"/>
      <c r="IJK41" s="165"/>
      <c r="IJL41" s="165"/>
      <c r="IJM41" s="165"/>
      <c r="IJN41" s="165"/>
      <c r="IJO41" s="165"/>
      <c r="IJP41" s="165"/>
      <c r="IJQ41" s="165"/>
      <c r="IJR41" s="165"/>
      <c r="IJS41" s="165"/>
      <c r="IJT41" s="165"/>
      <c r="IJU41" s="165"/>
      <c r="IJV41" s="165"/>
      <c r="IJW41" s="165"/>
      <c r="IJX41" s="165"/>
      <c r="IJY41" s="165"/>
      <c r="IJZ41" s="165"/>
      <c r="IKA41" s="165"/>
      <c r="IKB41" s="165"/>
      <c r="IKC41" s="165"/>
      <c r="IKD41" s="165"/>
      <c r="IKE41" s="165"/>
      <c r="IKF41" s="165"/>
      <c r="IKG41" s="165"/>
      <c r="IKH41" s="165"/>
      <c r="IKI41" s="165"/>
      <c r="IKJ41" s="165"/>
      <c r="IKK41" s="165"/>
      <c r="IKL41" s="165"/>
      <c r="IKM41" s="165"/>
      <c r="IKN41" s="165"/>
      <c r="IKO41" s="165"/>
      <c r="IKP41" s="165"/>
      <c r="IKQ41" s="165"/>
      <c r="IKR41" s="165"/>
      <c r="IKS41" s="165"/>
      <c r="IKT41" s="165"/>
      <c r="IKU41" s="165"/>
      <c r="IKV41" s="165"/>
      <c r="IKW41" s="165"/>
      <c r="IKX41" s="165"/>
      <c r="IKY41" s="165"/>
      <c r="IKZ41" s="165"/>
      <c r="ILA41" s="165"/>
      <c r="ILB41" s="165"/>
      <c r="ILC41" s="165"/>
      <c r="ILD41" s="165"/>
      <c r="ILE41" s="165"/>
      <c r="ILF41" s="165"/>
      <c r="ILG41" s="165"/>
      <c r="ILH41" s="165"/>
      <c r="ILI41" s="165"/>
      <c r="ILJ41" s="165"/>
      <c r="ILK41" s="165"/>
      <c r="ILL41" s="165"/>
      <c r="ILM41" s="165"/>
      <c r="ILN41" s="165"/>
      <c r="ILO41" s="165"/>
      <c r="ILP41" s="165"/>
      <c r="ILQ41" s="165"/>
      <c r="ILR41" s="165"/>
      <c r="ILS41" s="165"/>
      <c r="ILT41" s="165"/>
      <c r="ILU41" s="165"/>
      <c r="ILV41" s="165"/>
      <c r="ILW41" s="165"/>
      <c r="ILX41" s="165"/>
      <c r="ILY41" s="165"/>
      <c r="ILZ41" s="165"/>
      <c r="IMA41" s="165"/>
      <c r="IMB41" s="165"/>
      <c r="IMC41" s="165"/>
      <c r="IMD41" s="165"/>
      <c r="IME41" s="165"/>
      <c r="IMF41" s="165"/>
      <c r="IMG41" s="165"/>
      <c r="IMH41" s="165"/>
      <c r="IMI41" s="165"/>
      <c r="IMJ41" s="165"/>
      <c r="IMK41" s="165"/>
      <c r="IML41" s="165"/>
      <c r="IMM41" s="165"/>
      <c r="IMN41" s="165"/>
      <c r="IMO41" s="165"/>
      <c r="IMP41" s="165"/>
      <c r="IMQ41" s="165"/>
      <c r="IMR41" s="165"/>
      <c r="IMS41" s="165"/>
      <c r="IMT41" s="165"/>
      <c r="IMU41" s="165"/>
      <c r="IMV41" s="165"/>
      <c r="IMW41" s="165"/>
      <c r="IMX41" s="165"/>
      <c r="IMY41" s="165"/>
      <c r="IMZ41" s="165"/>
      <c r="INA41" s="165"/>
      <c r="INB41" s="165"/>
      <c r="INC41" s="165"/>
      <c r="IND41" s="165"/>
      <c r="INE41" s="165"/>
      <c r="INF41" s="165"/>
      <c r="ING41" s="165"/>
      <c r="INH41" s="165"/>
      <c r="INI41" s="165"/>
      <c r="INJ41" s="165"/>
      <c r="INK41" s="165"/>
      <c r="INL41" s="165"/>
      <c r="INM41" s="165"/>
      <c r="INN41" s="165"/>
      <c r="INO41" s="165"/>
      <c r="INP41" s="165"/>
      <c r="INQ41" s="165"/>
      <c r="INR41" s="165"/>
      <c r="INS41" s="165"/>
      <c r="INT41" s="165"/>
      <c r="INU41" s="165"/>
      <c r="INV41" s="165"/>
      <c r="INW41" s="165"/>
      <c r="INX41" s="165"/>
      <c r="INY41" s="165"/>
      <c r="INZ41" s="165"/>
      <c r="IOA41" s="165"/>
      <c r="IOB41" s="165"/>
      <c r="IOC41" s="165"/>
      <c r="IOD41" s="165"/>
      <c r="IOE41" s="165"/>
      <c r="IOF41" s="165"/>
      <c r="IOG41" s="165"/>
      <c r="IOH41" s="165"/>
      <c r="IOI41" s="165"/>
      <c r="IOJ41" s="165"/>
      <c r="IOK41" s="165"/>
      <c r="IOL41" s="165"/>
      <c r="IOM41" s="165"/>
      <c r="ION41" s="165"/>
      <c r="IOO41" s="165"/>
      <c r="IOP41" s="165"/>
      <c r="IOQ41" s="165"/>
      <c r="IOR41" s="165"/>
      <c r="IOS41" s="165"/>
      <c r="IOT41" s="165"/>
      <c r="IOU41" s="165"/>
      <c r="IOV41" s="165"/>
      <c r="IOW41" s="165"/>
      <c r="IOX41" s="165"/>
      <c r="IOY41" s="165"/>
      <c r="IOZ41" s="165"/>
      <c r="IPA41" s="165"/>
      <c r="IPB41" s="165"/>
      <c r="IPC41" s="165"/>
      <c r="IPD41" s="165"/>
      <c r="IPE41" s="165"/>
      <c r="IPF41" s="165"/>
      <c r="IPG41" s="165"/>
      <c r="IPH41" s="165"/>
      <c r="IPI41" s="165"/>
      <c r="IPJ41" s="165"/>
      <c r="IPK41" s="165"/>
      <c r="IPL41" s="165"/>
      <c r="IPM41" s="165"/>
      <c r="IPN41" s="165"/>
      <c r="IPO41" s="165"/>
      <c r="IPP41" s="165"/>
      <c r="IPQ41" s="165"/>
      <c r="IPR41" s="165"/>
      <c r="IPS41" s="165"/>
      <c r="IPT41" s="165"/>
      <c r="IPU41" s="165"/>
      <c r="IPV41" s="165"/>
      <c r="IPW41" s="165"/>
      <c r="IPX41" s="165"/>
      <c r="IPY41" s="165"/>
      <c r="IPZ41" s="165"/>
      <c r="IQA41" s="165"/>
      <c r="IQB41" s="165"/>
      <c r="IQC41" s="165"/>
      <c r="IQD41" s="165"/>
      <c r="IQE41" s="165"/>
      <c r="IQF41" s="165"/>
      <c r="IQG41" s="165"/>
      <c r="IQH41" s="165"/>
      <c r="IQI41" s="165"/>
      <c r="IQJ41" s="165"/>
      <c r="IQK41" s="165"/>
      <c r="IQL41" s="165"/>
      <c r="IQM41" s="165"/>
      <c r="IQN41" s="165"/>
      <c r="IQO41" s="165"/>
      <c r="IQP41" s="165"/>
      <c r="IQQ41" s="165"/>
      <c r="IQR41" s="165"/>
      <c r="IQS41" s="165"/>
      <c r="IQT41" s="165"/>
      <c r="IQU41" s="165"/>
      <c r="IQV41" s="165"/>
      <c r="IQW41" s="165"/>
      <c r="IQX41" s="165"/>
      <c r="IQY41" s="165"/>
      <c r="IQZ41" s="165"/>
      <c r="IRA41" s="165"/>
      <c r="IRB41" s="165"/>
      <c r="IRC41" s="165"/>
      <c r="IRD41" s="165"/>
      <c r="IRE41" s="165"/>
      <c r="IRF41" s="165"/>
      <c r="IRG41" s="165"/>
      <c r="IRH41" s="165"/>
      <c r="IRI41" s="165"/>
      <c r="IRJ41" s="165"/>
      <c r="IRK41" s="165"/>
      <c r="IRL41" s="165"/>
      <c r="IRM41" s="165"/>
      <c r="IRN41" s="165"/>
      <c r="IRO41" s="165"/>
      <c r="IRP41" s="165"/>
      <c r="IRQ41" s="165"/>
      <c r="IRR41" s="165"/>
      <c r="IRS41" s="165"/>
      <c r="IRT41" s="165"/>
      <c r="IRU41" s="165"/>
      <c r="IRV41" s="165"/>
      <c r="IRW41" s="165"/>
      <c r="IRX41" s="165"/>
      <c r="IRY41" s="165"/>
      <c r="IRZ41" s="165"/>
      <c r="ISA41" s="165"/>
      <c r="ISB41" s="165"/>
      <c r="ISC41" s="165"/>
      <c r="ISD41" s="165"/>
      <c r="ISE41" s="165"/>
      <c r="ISF41" s="165"/>
      <c r="ISG41" s="165"/>
      <c r="ISH41" s="165"/>
      <c r="ISI41" s="165"/>
      <c r="ISJ41" s="165"/>
      <c r="ISK41" s="165"/>
      <c r="ISL41" s="165"/>
      <c r="ISM41" s="165"/>
      <c r="ISN41" s="165"/>
      <c r="ISO41" s="165"/>
      <c r="ISP41" s="165"/>
      <c r="ISQ41" s="165"/>
      <c r="ISR41" s="165"/>
      <c r="ISS41" s="165"/>
      <c r="IST41" s="165"/>
      <c r="ISU41" s="165"/>
      <c r="ISV41" s="165"/>
      <c r="ISW41" s="165"/>
      <c r="ISX41" s="165"/>
      <c r="ISY41" s="165"/>
      <c r="ISZ41" s="165"/>
      <c r="ITA41" s="165"/>
      <c r="ITB41" s="165"/>
      <c r="ITC41" s="165"/>
      <c r="ITD41" s="165"/>
      <c r="ITE41" s="165"/>
      <c r="ITF41" s="165"/>
      <c r="ITG41" s="165"/>
      <c r="ITH41" s="165"/>
      <c r="ITI41" s="165"/>
      <c r="ITJ41" s="165"/>
      <c r="ITK41" s="165"/>
      <c r="ITL41" s="165"/>
      <c r="ITM41" s="165"/>
      <c r="ITN41" s="165"/>
      <c r="ITO41" s="165"/>
      <c r="ITP41" s="165"/>
      <c r="ITQ41" s="165"/>
      <c r="ITR41" s="165"/>
      <c r="ITS41" s="165"/>
      <c r="ITT41" s="165"/>
      <c r="ITU41" s="165"/>
      <c r="ITV41" s="165"/>
      <c r="ITW41" s="165"/>
      <c r="ITX41" s="165"/>
      <c r="ITY41" s="165"/>
      <c r="ITZ41" s="165"/>
      <c r="IUA41" s="165"/>
      <c r="IUB41" s="165"/>
      <c r="IUC41" s="165"/>
      <c r="IUD41" s="165"/>
      <c r="IUE41" s="165"/>
      <c r="IUF41" s="165"/>
      <c r="IUG41" s="165"/>
      <c r="IUH41" s="165"/>
      <c r="IUI41" s="165"/>
      <c r="IUJ41" s="165"/>
      <c r="IUK41" s="165"/>
      <c r="IUL41" s="165"/>
      <c r="IUM41" s="165"/>
      <c r="IUN41" s="165"/>
      <c r="IUO41" s="165"/>
      <c r="IUP41" s="165"/>
      <c r="IUQ41" s="165"/>
      <c r="IUR41" s="165"/>
      <c r="IUS41" s="165"/>
      <c r="IUT41" s="165"/>
      <c r="IUU41" s="165"/>
      <c r="IUV41" s="165"/>
      <c r="IUW41" s="165"/>
      <c r="IUX41" s="165"/>
      <c r="IUY41" s="165"/>
      <c r="IUZ41" s="165"/>
      <c r="IVA41" s="165"/>
      <c r="IVB41" s="165"/>
      <c r="IVC41" s="165"/>
      <c r="IVD41" s="165"/>
      <c r="IVE41" s="165"/>
      <c r="IVF41" s="165"/>
      <c r="IVG41" s="165"/>
      <c r="IVH41" s="165"/>
      <c r="IVI41" s="165"/>
      <c r="IVJ41" s="165"/>
      <c r="IVK41" s="165"/>
      <c r="IVL41" s="165"/>
      <c r="IVM41" s="165"/>
      <c r="IVN41" s="165"/>
      <c r="IVO41" s="165"/>
      <c r="IVP41" s="165"/>
      <c r="IVQ41" s="165"/>
      <c r="IVR41" s="165"/>
      <c r="IVS41" s="165"/>
      <c r="IVT41" s="165"/>
      <c r="IVU41" s="165"/>
      <c r="IVV41" s="165"/>
      <c r="IVW41" s="165"/>
      <c r="IVX41" s="165"/>
      <c r="IVY41" s="165"/>
      <c r="IVZ41" s="165"/>
      <c r="IWA41" s="165"/>
      <c r="IWB41" s="165"/>
      <c r="IWC41" s="165"/>
      <c r="IWD41" s="165"/>
      <c r="IWE41" s="165"/>
      <c r="IWF41" s="165"/>
      <c r="IWG41" s="165"/>
      <c r="IWH41" s="165"/>
      <c r="IWI41" s="165"/>
      <c r="IWJ41" s="165"/>
      <c r="IWK41" s="165"/>
      <c r="IWL41" s="165"/>
      <c r="IWM41" s="165"/>
      <c r="IWN41" s="165"/>
      <c r="IWO41" s="165"/>
      <c r="IWP41" s="165"/>
      <c r="IWQ41" s="165"/>
      <c r="IWR41" s="165"/>
      <c r="IWS41" s="165"/>
      <c r="IWT41" s="165"/>
      <c r="IWU41" s="165"/>
      <c r="IWV41" s="165"/>
      <c r="IWW41" s="165"/>
      <c r="IWX41" s="165"/>
      <c r="IWY41" s="165"/>
      <c r="IWZ41" s="165"/>
      <c r="IXA41" s="165"/>
      <c r="IXB41" s="165"/>
      <c r="IXC41" s="165"/>
      <c r="IXD41" s="165"/>
      <c r="IXE41" s="165"/>
      <c r="IXF41" s="165"/>
      <c r="IXG41" s="165"/>
      <c r="IXH41" s="165"/>
      <c r="IXI41" s="165"/>
      <c r="IXJ41" s="165"/>
      <c r="IXK41" s="165"/>
      <c r="IXL41" s="165"/>
      <c r="IXM41" s="165"/>
      <c r="IXN41" s="165"/>
      <c r="IXO41" s="165"/>
      <c r="IXP41" s="165"/>
      <c r="IXQ41" s="165"/>
      <c r="IXR41" s="165"/>
      <c r="IXS41" s="165"/>
      <c r="IXT41" s="165"/>
      <c r="IXU41" s="165"/>
      <c r="IXV41" s="165"/>
      <c r="IXW41" s="165"/>
      <c r="IXX41" s="165"/>
      <c r="IXY41" s="165"/>
      <c r="IXZ41" s="165"/>
      <c r="IYA41" s="165"/>
      <c r="IYB41" s="165"/>
      <c r="IYC41" s="165"/>
      <c r="IYD41" s="165"/>
      <c r="IYE41" s="165"/>
      <c r="IYF41" s="165"/>
      <c r="IYG41" s="165"/>
      <c r="IYH41" s="165"/>
      <c r="IYI41" s="165"/>
      <c r="IYJ41" s="165"/>
      <c r="IYK41" s="165"/>
      <c r="IYL41" s="165"/>
      <c r="IYM41" s="165"/>
      <c r="IYN41" s="165"/>
      <c r="IYO41" s="165"/>
      <c r="IYP41" s="165"/>
      <c r="IYQ41" s="165"/>
      <c r="IYR41" s="165"/>
      <c r="IYS41" s="165"/>
      <c r="IYT41" s="165"/>
      <c r="IYU41" s="165"/>
      <c r="IYV41" s="165"/>
      <c r="IYW41" s="165"/>
      <c r="IYX41" s="165"/>
      <c r="IYY41" s="165"/>
      <c r="IYZ41" s="165"/>
      <c r="IZA41" s="165"/>
      <c r="IZB41" s="165"/>
      <c r="IZC41" s="165"/>
      <c r="IZD41" s="165"/>
      <c r="IZE41" s="165"/>
      <c r="IZF41" s="165"/>
      <c r="IZG41" s="165"/>
      <c r="IZH41" s="165"/>
      <c r="IZI41" s="165"/>
      <c r="IZJ41" s="165"/>
      <c r="IZK41" s="165"/>
      <c r="IZL41" s="165"/>
      <c r="IZM41" s="165"/>
      <c r="IZN41" s="165"/>
      <c r="IZO41" s="165"/>
      <c r="IZP41" s="165"/>
      <c r="IZQ41" s="165"/>
      <c r="IZR41" s="165"/>
      <c r="IZS41" s="165"/>
      <c r="IZT41" s="165"/>
      <c r="IZU41" s="165"/>
      <c r="IZV41" s="165"/>
      <c r="IZW41" s="165"/>
      <c r="IZX41" s="165"/>
      <c r="IZY41" s="165"/>
      <c r="IZZ41" s="165"/>
      <c r="JAA41" s="165"/>
      <c r="JAB41" s="165"/>
      <c r="JAC41" s="165"/>
      <c r="JAD41" s="165"/>
      <c r="JAE41" s="165"/>
      <c r="JAF41" s="165"/>
      <c r="JAG41" s="165"/>
      <c r="JAH41" s="165"/>
      <c r="JAI41" s="165"/>
      <c r="JAJ41" s="165"/>
      <c r="JAK41" s="165"/>
      <c r="JAL41" s="165"/>
      <c r="JAM41" s="165"/>
      <c r="JAN41" s="165"/>
      <c r="JAO41" s="165"/>
      <c r="JAP41" s="165"/>
      <c r="JAQ41" s="165"/>
      <c r="JAR41" s="165"/>
      <c r="JAS41" s="165"/>
      <c r="JAT41" s="165"/>
      <c r="JAU41" s="165"/>
      <c r="JAV41" s="165"/>
      <c r="JAW41" s="165"/>
      <c r="JAX41" s="165"/>
      <c r="JAY41" s="165"/>
      <c r="JAZ41" s="165"/>
      <c r="JBA41" s="165"/>
      <c r="JBB41" s="165"/>
      <c r="JBC41" s="165"/>
      <c r="JBD41" s="165"/>
      <c r="JBE41" s="165"/>
      <c r="JBF41" s="165"/>
      <c r="JBG41" s="165"/>
      <c r="JBH41" s="165"/>
      <c r="JBI41" s="165"/>
      <c r="JBJ41" s="165"/>
      <c r="JBK41" s="165"/>
      <c r="JBL41" s="165"/>
      <c r="JBM41" s="165"/>
      <c r="JBN41" s="165"/>
      <c r="JBO41" s="165"/>
      <c r="JBP41" s="165"/>
      <c r="JBQ41" s="165"/>
      <c r="JBR41" s="165"/>
      <c r="JBS41" s="165"/>
      <c r="JBT41" s="165"/>
      <c r="JBU41" s="165"/>
      <c r="JBV41" s="165"/>
      <c r="JBW41" s="165"/>
      <c r="JBX41" s="165"/>
      <c r="JBY41" s="165"/>
      <c r="JBZ41" s="165"/>
      <c r="JCA41" s="165"/>
      <c r="JCB41" s="165"/>
      <c r="JCC41" s="165"/>
      <c r="JCD41" s="165"/>
      <c r="JCE41" s="165"/>
      <c r="JCF41" s="165"/>
      <c r="JCG41" s="165"/>
      <c r="JCH41" s="165"/>
      <c r="JCI41" s="165"/>
      <c r="JCJ41" s="165"/>
      <c r="JCK41" s="165"/>
      <c r="JCL41" s="165"/>
      <c r="JCM41" s="165"/>
      <c r="JCN41" s="165"/>
      <c r="JCO41" s="165"/>
      <c r="JCP41" s="165"/>
      <c r="JCQ41" s="165"/>
      <c r="JCR41" s="165"/>
      <c r="JCS41" s="165"/>
      <c r="JCT41" s="165"/>
      <c r="JCU41" s="165"/>
      <c r="JCV41" s="165"/>
      <c r="JCW41" s="165"/>
      <c r="JCX41" s="165"/>
      <c r="JCY41" s="165"/>
      <c r="JCZ41" s="165"/>
      <c r="JDA41" s="165"/>
      <c r="JDB41" s="165"/>
      <c r="JDC41" s="165"/>
      <c r="JDD41" s="165"/>
      <c r="JDE41" s="165"/>
      <c r="JDF41" s="165"/>
      <c r="JDG41" s="165"/>
      <c r="JDH41" s="165"/>
      <c r="JDI41" s="165"/>
      <c r="JDJ41" s="165"/>
      <c r="JDK41" s="165"/>
      <c r="JDL41" s="165"/>
      <c r="JDM41" s="165"/>
      <c r="JDN41" s="165"/>
      <c r="JDO41" s="165"/>
      <c r="JDP41" s="165"/>
      <c r="JDQ41" s="165"/>
      <c r="JDR41" s="165"/>
      <c r="JDS41" s="165"/>
      <c r="JDT41" s="165"/>
      <c r="JDU41" s="165"/>
      <c r="JDV41" s="165"/>
      <c r="JDW41" s="165"/>
      <c r="JDX41" s="165"/>
      <c r="JDY41" s="165"/>
      <c r="JDZ41" s="165"/>
      <c r="JEA41" s="165"/>
      <c r="JEB41" s="165"/>
      <c r="JEC41" s="165"/>
      <c r="JED41" s="165"/>
      <c r="JEE41" s="165"/>
      <c r="JEF41" s="165"/>
      <c r="JEG41" s="165"/>
      <c r="JEH41" s="165"/>
      <c r="JEI41" s="165"/>
      <c r="JEJ41" s="165"/>
      <c r="JEK41" s="165"/>
      <c r="JEL41" s="165"/>
      <c r="JEM41" s="165"/>
      <c r="JEN41" s="165"/>
      <c r="JEO41" s="165"/>
      <c r="JEP41" s="165"/>
      <c r="JEQ41" s="165"/>
      <c r="JER41" s="165"/>
      <c r="JES41" s="165"/>
      <c r="JET41" s="165"/>
      <c r="JEU41" s="165"/>
      <c r="JEV41" s="165"/>
      <c r="JEW41" s="165"/>
      <c r="JEX41" s="165"/>
      <c r="JEY41" s="165"/>
      <c r="JEZ41" s="165"/>
      <c r="JFA41" s="165"/>
      <c r="JFB41" s="165"/>
      <c r="JFC41" s="165"/>
      <c r="JFD41" s="165"/>
      <c r="JFE41" s="165"/>
      <c r="JFF41" s="165"/>
      <c r="JFG41" s="165"/>
      <c r="JFH41" s="165"/>
      <c r="JFI41" s="165"/>
      <c r="JFJ41" s="165"/>
      <c r="JFK41" s="165"/>
      <c r="JFL41" s="165"/>
      <c r="JFM41" s="165"/>
      <c r="JFN41" s="165"/>
      <c r="JFO41" s="165"/>
      <c r="JFP41" s="165"/>
      <c r="JFQ41" s="165"/>
      <c r="JFR41" s="165"/>
      <c r="JFS41" s="165"/>
      <c r="JFT41" s="165"/>
      <c r="JFU41" s="165"/>
      <c r="JFV41" s="165"/>
      <c r="JFW41" s="165"/>
      <c r="JFX41" s="165"/>
      <c r="JFY41" s="165"/>
      <c r="JFZ41" s="165"/>
      <c r="JGA41" s="165"/>
      <c r="JGB41" s="165"/>
      <c r="JGC41" s="165"/>
      <c r="JGD41" s="165"/>
      <c r="JGE41" s="165"/>
      <c r="JGF41" s="165"/>
      <c r="JGG41" s="165"/>
      <c r="JGH41" s="165"/>
      <c r="JGI41" s="165"/>
      <c r="JGJ41" s="165"/>
      <c r="JGK41" s="165"/>
      <c r="JGL41" s="165"/>
      <c r="JGM41" s="165"/>
      <c r="JGN41" s="165"/>
      <c r="JGO41" s="165"/>
      <c r="JGP41" s="165"/>
      <c r="JGQ41" s="165"/>
      <c r="JGR41" s="165"/>
      <c r="JGS41" s="165"/>
      <c r="JGT41" s="165"/>
      <c r="JGU41" s="165"/>
      <c r="JGV41" s="165"/>
      <c r="JGW41" s="165"/>
      <c r="JGX41" s="165"/>
      <c r="JGY41" s="165"/>
      <c r="JGZ41" s="165"/>
      <c r="JHA41" s="165"/>
      <c r="JHB41" s="165"/>
      <c r="JHC41" s="165"/>
      <c r="JHD41" s="165"/>
      <c r="JHE41" s="165"/>
      <c r="JHF41" s="165"/>
      <c r="JHG41" s="165"/>
      <c r="JHH41" s="165"/>
      <c r="JHI41" s="165"/>
      <c r="JHJ41" s="165"/>
      <c r="JHK41" s="165"/>
      <c r="JHL41" s="165"/>
      <c r="JHM41" s="165"/>
      <c r="JHN41" s="165"/>
      <c r="JHO41" s="165"/>
      <c r="JHP41" s="165"/>
      <c r="JHQ41" s="165"/>
      <c r="JHR41" s="165"/>
      <c r="JHS41" s="165"/>
      <c r="JHT41" s="165"/>
      <c r="JHU41" s="165"/>
      <c r="JHV41" s="165"/>
      <c r="JHW41" s="165"/>
      <c r="JHX41" s="165"/>
      <c r="JHY41" s="165"/>
      <c r="JHZ41" s="165"/>
      <c r="JIA41" s="165"/>
      <c r="JIB41" s="165"/>
      <c r="JIC41" s="165"/>
      <c r="JID41" s="165"/>
      <c r="JIE41" s="165"/>
      <c r="JIF41" s="165"/>
      <c r="JIG41" s="165"/>
      <c r="JIH41" s="165"/>
      <c r="JII41" s="165"/>
      <c r="JIJ41" s="165"/>
      <c r="JIK41" s="165"/>
      <c r="JIL41" s="165"/>
      <c r="JIM41" s="165"/>
      <c r="JIN41" s="165"/>
      <c r="JIO41" s="165"/>
      <c r="JIP41" s="165"/>
      <c r="JIQ41" s="165"/>
      <c r="JIR41" s="165"/>
      <c r="JIS41" s="165"/>
      <c r="JIT41" s="165"/>
      <c r="JIU41" s="165"/>
      <c r="JIV41" s="165"/>
      <c r="JIW41" s="165"/>
      <c r="JIX41" s="165"/>
      <c r="JIY41" s="165"/>
      <c r="JIZ41" s="165"/>
      <c r="JJA41" s="165"/>
      <c r="JJB41" s="165"/>
      <c r="JJC41" s="165"/>
      <c r="JJD41" s="165"/>
      <c r="JJE41" s="165"/>
      <c r="JJF41" s="165"/>
      <c r="JJG41" s="165"/>
      <c r="JJH41" s="165"/>
      <c r="JJI41" s="165"/>
      <c r="JJJ41" s="165"/>
      <c r="JJK41" s="165"/>
      <c r="JJL41" s="165"/>
      <c r="JJM41" s="165"/>
      <c r="JJN41" s="165"/>
      <c r="JJO41" s="165"/>
      <c r="JJP41" s="165"/>
      <c r="JJQ41" s="165"/>
      <c r="JJR41" s="165"/>
      <c r="JJS41" s="165"/>
      <c r="JJT41" s="165"/>
      <c r="JJU41" s="165"/>
      <c r="JJV41" s="165"/>
      <c r="JJW41" s="165"/>
      <c r="JJX41" s="165"/>
      <c r="JJY41" s="165"/>
      <c r="JJZ41" s="165"/>
      <c r="JKA41" s="165"/>
      <c r="JKB41" s="165"/>
      <c r="JKC41" s="165"/>
      <c r="JKD41" s="165"/>
      <c r="JKE41" s="165"/>
      <c r="JKF41" s="165"/>
      <c r="JKG41" s="165"/>
      <c r="JKH41" s="165"/>
      <c r="JKI41" s="165"/>
      <c r="JKJ41" s="165"/>
      <c r="JKK41" s="165"/>
      <c r="JKL41" s="165"/>
      <c r="JKM41" s="165"/>
      <c r="JKN41" s="165"/>
      <c r="JKO41" s="165"/>
      <c r="JKP41" s="165"/>
      <c r="JKQ41" s="165"/>
      <c r="JKR41" s="165"/>
      <c r="JKS41" s="165"/>
      <c r="JKT41" s="165"/>
      <c r="JKU41" s="165"/>
      <c r="JKV41" s="165"/>
      <c r="JKW41" s="165"/>
      <c r="JKX41" s="165"/>
      <c r="JKY41" s="165"/>
      <c r="JKZ41" s="165"/>
      <c r="JLA41" s="165"/>
      <c r="JLB41" s="165"/>
      <c r="JLC41" s="165"/>
      <c r="JLD41" s="165"/>
      <c r="JLE41" s="165"/>
      <c r="JLF41" s="165"/>
      <c r="JLG41" s="165"/>
      <c r="JLH41" s="165"/>
      <c r="JLI41" s="165"/>
      <c r="JLJ41" s="165"/>
      <c r="JLK41" s="165"/>
      <c r="JLL41" s="165"/>
      <c r="JLM41" s="165"/>
      <c r="JLN41" s="165"/>
      <c r="JLO41" s="165"/>
      <c r="JLP41" s="165"/>
      <c r="JLQ41" s="165"/>
      <c r="JLR41" s="165"/>
      <c r="JLS41" s="165"/>
      <c r="JLT41" s="165"/>
      <c r="JLU41" s="165"/>
      <c r="JLV41" s="165"/>
      <c r="JLW41" s="165"/>
      <c r="JLX41" s="165"/>
      <c r="JLY41" s="165"/>
      <c r="JLZ41" s="165"/>
      <c r="JMA41" s="165"/>
      <c r="JMB41" s="165"/>
      <c r="JMC41" s="165"/>
      <c r="JMD41" s="165"/>
      <c r="JME41" s="165"/>
      <c r="JMF41" s="165"/>
      <c r="JMG41" s="165"/>
      <c r="JMH41" s="165"/>
      <c r="JMI41" s="165"/>
      <c r="JMJ41" s="165"/>
      <c r="JMK41" s="165"/>
      <c r="JML41" s="165"/>
      <c r="JMM41" s="165"/>
      <c r="JMN41" s="165"/>
      <c r="JMO41" s="165"/>
      <c r="JMP41" s="165"/>
      <c r="JMQ41" s="165"/>
      <c r="JMR41" s="165"/>
      <c r="JMS41" s="165"/>
      <c r="JMT41" s="165"/>
      <c r="JMU41" s="165"/>
      <c r="JMV41" s="165"/>
      <c r="JMW41" s="165"/>
      <c r="JMX41" s="165"/>
      <c r="JMY41" s="165"/>
      <c r="JMZ41" s="165"/>
      <c r="JNA41" s="165"/>
      <c r="JNB41" s="165"/>
      <c r="JNC41" s="165"/>
      <c r="JND41" s="165"/>
      <c r="JNE41" s="165"/>
      <c r="JNF41" s="165"/>
      <c r="JNG41" s="165"/>
      <c r="JNH41" s="165"/>
      <c r="JNI41" s="165"/>
      <c r="JNJ41" s="165"/>
      <c r="JNK41" s="165"/>
      <c r="JNL41" s="165"/>
      <c r="JNM41" s="165"/>
      <c r="JNN41" s="165"/>
      <c r="JNO41" s="165"/>
      <c r="JNP41" s="165"/>
      <c r="JNQ41" s="165"/>
      <c r="JNR41" s="165"/>
      <c r="JNS41" s="165"/>
      <c r="JNT41" s="165"/>
      <c r="JNU41" s="165"/>
      <c r="JNV41" s="165"/>
      <c r="JNW41" s="165"/>
      <c r="JNX41" s="165"/>
      <c r="JNY41" s="165"/>
      <c r="JNZ41" s="165"/>
      <c r="JOA41" s="165"/>
      <c r="JOB41" s="165"/>
      <c r="JOC41" s="165"/>
      <c r="JOD41" s="165"/>
      <c r="JOE41" s="165"/>
      <c r="JOF41" s="165"/>
      <c r="JOG41" s="165"/>
      <c r="JOH41" s="165"/>
      <c r="JOI41" s="165"/>
      <c r="JOJ41" s="165"/>
      <c r="JOK41" s="165"/>
      <c r="JOL41" s="165"/>
      <c r="JOM41" s="165"/>
      <c r="JON41" s="165"/>
      <c r="JOO41" s="165"/>
      <c r="JOP41" s="165"/>
      <c r="JOQ41" s="165"/>
      <c r="JOR41" s="165"/>
      <c r="JOS41" s="165"/>
      <c r="JOT41" s="165"/>
      <c r="JOU41" s="165"/>
      <c r="JOV41" s="165"/>
      <c r="JOW41" s="165"/>
      <c r="JOX41" s="165"/>
      <c r="JOY41" s="165"/>
      <c r="JOZ41" s="165"/>
      <c r="JPA41" s="165"/>
      <c r="JPB41" s="165"/>
      <c r="JPC41" s="165"/>
      <c r="JPD41" s="165"/>
      <c r="JPE41" s="165"/>
      <c r="JPF41" s="165"/>
      <c r="JPG41" s="165"/>
      <c r="JPH41" s="165"/>
      <c r="JPI41" s="165"/>
      <c r="JPJ41" s="165"/>
      <c r="JPK41" s="165"/>
      <c r="JPL41" s="165"/>
      <c r="JPM41" s="165"/>
      <c r="JPN41" s="165"/>
      <c r="JPO41" s="165"/>
      <c r="JPP41" s="165"/>
      <c r="JPQ41" s="165"/>
      <c r="JPR41" s="165"/>
      <c r="JPS41" s="165"/>
      <c r="JPT41" s="165"/>
      <c r="JPU41" s="165"/>
      <c r="JPV41" s="165"/>
      <c r="JPW41" s="165"/>
      <c r="JPX41" s="165"/>
      <c r="JPY41" s="165"/>
      <c r="JPZ41" s="165"/>
      <c r="JQA41" s="165"/>
      <c r="JQB41" s="165"/>
      <c r="JQC41" s="165"/>
      <c r="JQD41" s="165"/>
      <c r="JQE41" s="165"/>
      <c r="JQF41" s="165"/>
      <c r="JQG41" s="165"/>
      <c r="JQH41" s="165"/>
      <c r="JQI41" s="165"/>
      <c r="JQJ41" s="165"/>
      <c r="JQK41" s="165"/>
      <c r="JQL41" s="165"/>
      <c r="JQM41" s="165"/>
      <c r="JQN41" s="165"/>
      <c r="JQO41" s="165"/>
      <c r="JQP41" s="165"/>
      <c r="JQQ41" s="165"/>
      <c r="JQR41" s="165"/>
      <c r="JQS41" s="165"/>
      <c r="JQT41" s="165"/>
      <c r="JQU41" s="165"/>
      <c r="JQV41" s="165"/>
      <c r="JQW41" s="165"/>
      <c r="JQX41" s="165"/>
      <c r="JQY41" s="165"/>
      <c r="JQZ41" s="165"/>
      <c r="JRA41" s="165"/>
      <c r="JRB41" s="165"/>
      <c r="JRC41" s="165"/>
      <c r="JRD41" s="165"/>
      <c r="JRE41" s="165"/>
      <c r="JRF41" s="165"/>
      <c r="JRG41" s="165"/>
      <c r="JRH41" s="165"/>
      <c r="JRI41" s="165"/>
      <c r="JRJ41" s="165"/>
      <c r="JRK41" s="165"/>
      <c r="JRL41" s="165"/>
      <c r="JRM41" s="165"/>
      <c r="JRN41" s="165"/>
      <c r="JRO41" s="165"/>
      <c r="JRP41" s="165"/>
      <c r="JRQ41" s="165"/>
      <c r="JRR41" s="165"/>
      <c r="JRS41" s="165"/>
      <c r="JRT41" s="165"/>
      <c r="JRU41" s="165"/>
      <c r="JRV41" s="165"/>
      <c r="JRW41" s="165"/>
      <c r="JRX41" s="165"/>
      <c r="JRY41" s="165"/>
      <c r="JRZ41" s="165"/>
      <c r="JSA41" s="165"/>
      <c r="JSB41" s="165"/>
      <c r="JSC41" s="165"/>
      <c r="JSD41" s="165"/>
      <c r="JSE41" s="165"/>
      <c r="JSF41" s="165"/>
      <c r="JSG41" s="165"/>
      <c r="JSH41" s="165"/>
      <c r="JSI41" s="165"/>
      <c r="JSJ41" s="165"/>
      <c r="JSK41" s="165"/>
      <c r="JSL41" s="165"/>
      <c r="JSM41" s="165"/>
      <c r="JSN41" s="165"/>
      <c r="JSO41" s="165"/>
      <c r="JSP41" s="165"/>
      <c r="JSQ41" s="165"/>
      <c r="JSR41" s="165"/>
      <c r="JSS41" s="165"/>
      <c r="JST41" s="165"/>
      <c r="JSU41" s="165"/>
      <c r="JSV41" s="165"/>
      <c r="JSW41" s="165"/>
      <c r="JSX41" s="165"/>
      <c r="JSY41" s="165"/>
      <c r="JSZ41" s="165"/>
      <c r="JTA41" s="165"/>
      <c r="JTB41" s="165"/>
      <c r="JTC41" s="165"/>
      <c r="JTD41" s="165"/>
      <c r="JTE41" s="165"/>
      <c r="JTF41" s="165"/>
      <c r="JTG41" s="165"/>
      <c r="JTH41" s="165"/>
      <c r="JTI41" s="165"/>
      <c r="JTJ41" s="165"/>
      <c r="JTK41" s="165"/>
      <c r="JTL41" s="165"/>
      <c r="JTM41" s="165"/>
      <c r="JTN41" s="165"/>
      <c r="JTO41" s="165"/>
      <c r="JTP41" s="165"/>
      <c r="JTQ41" s="165"/>
      <c r="JTR41" s="165"/>
      <c r="JTS41" s="165"/>
      <c r="JTT41" s="165"/>
      <c r="JTU41" s="165"/>
      <c r="JTV41" s="165"/>
      <c r="JTW41" s="165"/>
      <c r="JTX41" s="165"/>
      <c r="JTY41" s="165"/>
      <c r="JTZ41" s="165"/>
      <c r="JUA41" s="165"/>
      <c r="JUB41" s="165"/>
      <c r="JUC41" s="165"/>
      <c r="JUD41" s="165"/>
      <c r="JUE41" s="165"/>
      <c r="JUF41" s="165"/>
      <c r="JUG41" s="165"/>
      <c r="JUH41" s="165"/>
      <c r="JUI41" s="165"/>
      <c r="JUJ41" s="165"/>
      <c r="JUK41" s="165"/>
      <c r="JUL41" s="165"/>
      <c r="JUM41" s="165"/>
      <c r="JUN41" s="165"/>
      <c r="JUO41" s="165"/>
      <c r="JUP41" s="165"/>
      <c r="JUQ41" s="165"/>
      <c r="JUR41" s="165"/>
      <c r="JUS41" s="165"/>
      <c r="JUT41" s="165"/>
      <c r="JUU41" s="165"/>
      <c r="JUV41" s="165"/>
      <c r="JUW41" s="165"/>
      <c r="JUX41" s="165"/>
      <c r="JUY41" s="165"/>
      <c r="JUZ41" s="165"/>
      <c r="JVA41" s="165"/>
      <c r="JVB41" s="165"/>
      <c r="JVC41" s="165"/>
      <c r="JVD41" s="165"/>
      <c r="JVE41" s="165"/>
      <c r="JVF41" s="165"/>
      <c r="JVG41" s="165"/>
      <c r="JVH41" s="165"/>
      <c r="JVI41" s="165"/>
      <c r="JVJ41" s="165"/>
      <c r="JVK41" s="165"/>
      <c r="JVL41" s="165"/>
      <c r="JVM41" s="165"/>
      <c r="JVN41" s="165"/>
      <c r="JVO41" s="165"/>
      <c r="JVP41" s="165"/>
      <c r="JVQ41" s="165"/>
      <c r="JVR41" s="165"/>
      <c r="JVS41" s="165"/>
      <c r="JVT41" s="165"/>
      <c r="JVU41" s="165"/>
      <c r="JVV41" s="165"/>
      <c r="JVW41" s="165"/>
      <c r="JVX41" s="165"/>
      <c r="JVY41" s="165"/>
      <c r="JVZ41" s="165"/>
      <c r="JWA41" s="165"/>
      <c r="JWB41" s="165"/>
      <c r="JWC41" s="165"/>
      <c r="JWD41" s="165"/>
      <c r="JWE41" s="165"/>
      <c r="JWF41" s="165"/>
      <c r="JWG41" s="165"/>
      <c r="JWH41" s="165"/>
      <c r="JWI41" s="165"/>
      <c r="JWJ41" s="165"/>
      <c r="JWK41" s="165"/>
      <c r="JWL41" s="165"/>
      <c r="JWM41" s="165"/>
      <c r="JWN41" s="165"/>
      <c r="JWO41" s="165"/>
      <c r="JWP41" s="165"/>
      <c r="JWQ41" s="165"/>
      <c r="JWR41" s="165"/>
      <c r="JWS41" s="165"/>
      <c r="JWT41" s="165"/>
      <c r="JWU41" s="165"/>
      <c r="JWV41" s="165"/>
      <c r="JWW41" s="165"/>
      <c r="JWX41" s="165"/>
      <c r="JWY41" s="165"/>
      <c r="JWZ41" s="165"/>
      <c r="JXA41" s="165"/>
      <c r="JXB41" s="165"/>
      <c r="JXC41" s="165"/>
      <c r="JXD41" s="165"/>
      <c r="JXE41" s="165"/>
      <c r="JXF41" s="165"/>
      <c r="JXG41" s="165"/>
      <c r="JXH41" s="165"/>
      <c r="JXI41" s="165"/>
      <c r="JXJ41" s="165"/>
      <c r="JXK41" s="165"/>
      <c r="JXL41" s="165"/>
      <c r="JXM41" s="165"/>
      <c r="JXN41" s="165"/>
      <c r="JXO41" s="165"/>
      <c r="JXP41" s="165"/>
      <c r="JXQ41" s="165"/>
      <c r="JXR41" s="165"/>
      <c r="JXS41" s="165"/>
      <c r="JXT41" s="165"/>
      <c r="JXU41" s="165"/>
      <c r="JXV41" s="165"/>
      <c r="JXW41" s="165"/>
      <c r="JXX41" s="165"/>
      <c r="JXY41" s="165"/>
      <c r="JXZ41" s="165"/>
      <c r="JYA41" s="165"/>
      <c r="JYB41" s="165"/>
      <c r="JYC41" s="165"/>
      <c r="JYD41" s="165"/>
      <c r="JYE41" s="165"/>
      <c r="JYF41" s="165"/>
      <c r="JYG41" s="165"/>
      <c r="JYH41" s="165"/>
      <c r="JYI41" s="165"/>
      <c r="JYJ41" s="165"/>
      <c r="JYK41" s="165"/>
      <c r="JYL41" s="165"/>
      <c r="JYM41" s="165"/>
      <c r="JYN41" s="165"/>
      <c r="JYO41" s="165"/>
      <c r="JYP41" s="165"/>
      <c r="JYQ41" s="165"/>
      <c r="JYR41" s="165"/>
      <c r="JYS41" s="165"/>
      <c r="JYT41" s="165"/>
      <c r="JYU41" s="165"/>
      <c r="JYV41" s="165"/>
      <c r="JYW41" s="165"/>
      <c r="JYX41" s="165"/>
      <c r="JYY41" s="165"/>
      <c r="JYZ41" s="165"/>
      <c r="JZA41" s="165"/>
      <c r="JZB41" s="165"/>
      <c r="JZC41" s="165"/>
      <c r="JZD41" s="165"/>
      <c r="JZE41" s="165"/>
      <c r="JZF41" s="165"/>
      <c r="JZG41" s="165"/>
      <c r="JZH41" s="165"/>
      <c r="JZI41" s="165"/>
      <c r="JZJ41" s="165"/>
      <c r="JZK41" s="165"/>
      <c r="JZL41" s="165"/>
      <c r="JZM41" s="165"/>
      <c r="JZN41" s="165"/>
      <c r="JZO41" s="165"/>
      <c r="JZP41" s="165"/>
      <c r="JZQ41" s="165"/>
      <c r="JZR41" s="165"/>
      <c r="JZS41" s="165"/>
      <c r="JZT41" s="165"/>
      <c r="JZU41" s="165"/>
      <c r="JZV41" s="165"/>
      <c r="JZW41" s="165"/>
      <c r="JZX41" s="165"/>
      <c r="JZY41" s="165"/>
      <c r="JZZ41" s="165"/>
      <c r="KAA41" s="165"/>
      <c r="KAB41" s="165"/>
      <c r="KAC41" s="165"/>
      <c r="KAD41" s="165"/>
      <c r="KAE41" s="165"/>
      <c r="KAF41" s="165"/>
      <c r="KAG41" s="165"/>
      <c r="KAH41" s="165"/>
      <c r="KAI41" s="165"/>
      <c r="KAJ41" s="165"/>
      <c r="KAK41" s="165"/>
      <c r="KAL41" s="165"/>
      <c r="KAM41" s="165"/>
      <c r="KAN41" s="165"/>
      <c r="KAO41" s="165"/>
      <c r="KAP41" s="165"/>
      <c r="KAQ41" s="165"/>
      <c r="KAR41" s="165"/>
      <c r="KAS41" s="165"/>
      <c r="KAT41" s="165"/>
      <c r="KAU41" s="165"/>
      <c r="KAV41" s="165"/>
      <c r="KAW41" s="165"/>
      <c r="KAX41" s="165"/>
      <c r="KAY41" s="165"/>
      <c r="KAZ41" s="165"/>
      <c r="KBA41" s="165"/>
      <c r="KBB41" s="165"/>
      <c r="KBC41" s="165"/>
      <c r="KBD41" s="165"/>
      <c r="KBE41" s="165"/>
      <c r="KBF41" s="165"/>
      <c r="KBG41" s="165"/>
      <c r="KBH41" s="165"/>
      <c r="KBI41" s="165"/>
      <c r="KBJ41" s="165"/>
      <c r="KBK41" s="165"/>
      <c r="KBL41" s="165"/>
      <c r="KBM41" s="165"/>
      <c r="KBN41" s="165"/>
      <c r="KBO41" s="165"/>
      <c r="KBP41" s="165"/>
      <c r="KBQ41" s="165"/>
      <c r="KBR41" s="165"/>
      <c r="KBS41" s="165"/>
      <c r="KBT41" s="165"/>
      <c r="KBU41" s="165"/>
      <c r="KBV41" s="165"/>
      <c r="KBW41" s="165"/>
      <c r="KBX41" s="165"/>
      <c r="KBY41" s="165"/>
      <c r="KBZ41" s="165"/>
      <c r="KCA41" s="165"/>
      <c r="KCB41" s="165"/>
      <c r="KCC41" s="165"/>
      <c r="KCD41" s="165"/>
      <c r="KCE41" s="165"/>
      <c r="KCF41" s="165"/>
      <c r="KCG41" s="165"/>
      <c r="KCH41" s="165"/>
      <c r="KCI41" s="165"/>
      <c r="KCJ41" s="165"/>
      <c r="KCK41" s="165"/>
      <c r="KCL41" s="165"/>
      <c r="KCM41" s="165"/>
      <c r="KCN41" s="165"/>
      <c r="KCO41" s="165"/>
      <c r="KCP41" s="165"/>
      <c r="KCQ41" s="165"/>
      <c r="KCR41" s="165"/>
      <c r="KCS41" s="165"/>
      <c r="KCT41" s="165"/>
      <c r="KCU41" s="165"/>
      <c r="KCV41" s="165"/>
      <c r="KCW41" s="165"/>
      <c r="KCX41" s="165"/>
      <c r="KCY41" s="165"/>
      <c r="KCZ41" s="165"/>
      <c r="KDA41" s="165"/>
      <c r="KDB41" s="165"/>
      <c r="KDC41" s="165"/>
      <c r="KDD41" s="165"/>
      <c r="KDE41" s="165"/>
      <c r="KDF41" s="165"/>
      <c r="KDG41" s="165"/>
      <c r="KDH41" s="165"/>
      <c r="KDI41" s="165"/>
      <c r="KDJ41" s="165"/>
      <c r="KDK41" s="165"/>
      <c r="KDL41" s="165"/>
      <c r="KDM41" s="165"/>
      <c r="KDN41" s="165"/>
      <c r="KDO41" s="165"/>
      <c r="KDP41" s="165"/>
      <c r="KDQ41" s="165"/>
      <c r="KDR41" s="165"/>
      <c r="KDS41" s="165"/>
      <c r="KDT41" s="165"/>
      <c r="KDU41" s="165"/>
      <c r="KDV41" s="165"/>
      <c r="KDW41" s="165"/>
      <c r="KDX41" s="165"/>
      <c r="KDY41" s="165"/>
      <c r="KDZ41" s="165"/>
      <c r="KEA41" s="165"/>
      <c r="KEB41" s="165"/>
      <c r="KEC41" s="165"/>
      <c r="KED41" s="165"/>
      <c r="KEE41" s="165"/>
      <c r="KEF41" s="165"/>
      <c r="KEG41" s="165"/>
      <c r="KEH41" s="165"/>
      <c r="KEI41" s="165"/>
      <c r="KEJ41" s="165"/>
      <c r="KEK41" s="165"/>
      <c r="KEL41" s="165"/>
      <c r="KEM41" s="165"/>
      <c r="KEN41" s="165"/>
      <c r="KEO41" s="165"/>
      <c r="KEP41" s="165"/>
      <c r="KEQ41" s="165"/>
      <c r="KER41" s="165"/>
      <c r="KES41" s="165"/>
      <c r="KET41" s="165"/>
      <c r="KEU41" s="165"/>
      <c r="KEV41" s="165"/>
      <c r="KEW41" s="165"/>
      <c r="KEX41" s="165"/>
      <c r="KEY41" s="165"/>
      <c r="KEZ41" s="165"/>
      <c r="KFA41" s="165"/>
      <c r="KFB41" s="165"/>
      <c r="KFC41" s="165"/>
      <c r="KFD41" s="165"/>
      <c r="KFE41" s="165"/>
      <c r="KFF41" s="165"/>
      <c r="KFG41" s="165"/>
      <c r="KFH41" s="165"/>
      <c r="KFI41" s="165"/>
      <c r="KFJ41" s="165"/>
      <c r="KFK41" s="165"/>
      <c r="KFL41" s="165"/>
      <c r="KFM41" s="165"/>
      <c r="KFN41" s="165"/>
      <c r="KFO41" s="165"/>
      <c r="KFP41" s="165"/>
      <c r="KFQ41" s="165"/>
      <c r="KFR41" s="165"/>
      <c r="KFS41" s="165"/>
      <c r="KFT41" s="165"/>
      <c r="KFU41" s="165"/>
      <c r="KFV41" s="165"/>
      <c r="KFW41" s="165"/>
      <c r="KFX41" s="165"/>
      <c r="KFY41" s="165"/>
      <c r="KFZ41" s="165"/>
      <c r="KGA41" s="165"/>
      <c r="KGB41" s="165"/>
      <c r="KGC41" s="165"/>
      <c r="KGD41" s="165"/>
      <c r="KGE41" s="165"/>
      <c r="KGF41" s="165"/>
      <c r="KGG41" s="165"/>
      <c r="KGH41" s="165"/>
      <c r="KGI41" s="165"/>
      <c r="KGJ41" s="165"/>
      <c r="KGK41" s="165"/>
      <c r="KGL41" s="165"/>
      <c r="KGM41" s="165"/>
      <c r="KGN41" s="165"/>
      <c r="KGO41" s="165"/>
      <c r="KGP41" s="165"/>
      <c r="KGQ41" s="165"/>
      <c r="KGR41" s="165"/>
      <c r="KGS41" s="165"/>
      <c r="KGT41" s="165"/>
      <c r="KGU41" s="165"/>
      <c r="KGV41" s="165"/>
      <c r="KGW41" s="165"/>
      <c r="KGX41" s="165"/>
      <c r="KGY41" s="165"/>
      <c r="KGZ41" s="165"/>
      <c r="KHA41" s="165"/>
      <c r="KHB41" s="165"/>
      <c r="KHC41" s="165"/>
      <c r="KHD41" s="165"/>
      <c r="KHE41" s="165"/>
      <c r="KHF41" s="165"/>
      <c r="KHG41" s="165"/>
      <c r="KHH41" s="165"/>
      <c r="KHI41" s="165"/>
      <c r="KHJ41" s="165"/>
      <c r="KHK41" s="165"/>
      <c r="KHL41" s="165"/>
      <c r="KHM41" s="165"/>
      <c r="KHN41" s="165"/>
      <c r="KHO41" s="165"/>
      <c r="KHP41" s="165"/>
      <c r="KHQ41" s="165"/>
      <c r="KHR41" s="165"/>
      <c r="KHS41" s="165"/>
      <c r="KHT41" s="165"/>
      <c r="KHU41" s="165"/>
      <c r="KHV41" s="165"/>
      <c r="KHW41" s="165"/>
      <c r="KHX41" s="165"/>
      <c r="KHY41" s="165"/>
      <c r="KHZ41" s="165"/>
      <c r="KIA41" s="165"/>
      <c r="KIB41" s="165"/>
      <c r="KIC41" s="165"/>
      <c r="KID41" s="165"/>
      <c r="KIE41" s="165"/>
      <c r="KIF41" s="165"/>
      <c r="KIG41" s="165"/>
      <c r="KIH41" s="165"/>
      <c r="KII41" s="165"/>
      <c r="KIJ41" s="165"/>
      <c r="KIK41" s="165"/>
      <c r="KIL41" s="165"/>
      <c r="KIM41" s="165"/>
      <c r="KIN41" s="165"/>
      <c r="KIO41" s="165"/>
      <c r="KIP41" s="165"/>
      <c r="KIQ41" s="165"/>
      <c r="KIR41" s="165"/>
      <c r="KIS41" s="165"/>
      <c r="KIT41" s="165"/>
      <c r="KIU41" s="165"/>
      <c r="KIV41" s="165"/>
      <c r="KIW41" s="165"/>
      <c r="KIX41" s="165"/>
      <c r="KIY41" s="165"/>
      <c r="KIZ41" s="165"/>
      <c r="KJA41" s="165"/>
      <c r="KJB41" s="165"/>
      <c r="KJC41" s="165"/>
      <c r="KJD41" s="165"/>
      <c r="KJE41" s="165"/>
      <c r="KJF41" s="165"/>
      <c r="KJG41" s="165"/>
      <c r="KJH41" s="165"/>
      <c r="KJI41" s="165"/>
      <c r="KJJ41" s="165"/>
      <c r="KJK41" s="165"/>
      <c r="KJL41" s="165"/>
      <c r="KJM41" s="165"/>
      <c r="KJN41" s="165"/>
      <c r="KJO41" s="165"/>
      <c r="KJP41" s="165"/>
      <c r="KJQ41" s="165"/>
      <c r="KJR41" s="165"/>
      <c r="KJS41" s="165"/>
      <c r="KJT41" s="165"/>
      <c r="KJU41" s="165"/>
      <c r="KJV41" s="165"/>
      <c r="KJW41" s="165"/>
      <c r="KJX41" s="165"/>
      <c r="KJY41" s="165"/>
      <c r="KJZ41" s="165"/>
      <c r="KKA41" s="165"/>
      <c r="KKB41" s="165"/>
      <c r="KKC41" s="165"/>
      <c r="KKD41" s="165"/>
      <c r="KKE41" s="165"/>
      <c r="KKF41" s="165"/>
      <c r="KKG41" s="165"/>
      <c r="KKH41" s="165"/>
      <c r="KKI41" s="165"/>
      <c r="KKJ41" s="165"/>
      <c r="KKK41" s="165"/>
      <c r="KKL41" s="165"/>
      <c r="KKM41" s="165"/>
      <c r="KKN41" s="165"/>
      <c r="KKO41" s="165"/>
      <c r="KKP41" s="165"/>
      <c r="KKQ41" s="165"/>
      <c r="KKR41" s="165"/>
      <c r="KKS41" s="165"/>
      <c r="KKT41" s="165"/>
      <c r="KKU41" s="165"/>
      <c r="KKV41" s="165"/>
      <c r="KKW41" s="165"/>
      <c r="KKX41" s="165"/>
      <c r="KKY41" s="165"/>
      <c r="KKZ41" s="165"/>
      <c r="KLA41" s="165"/>
      <c r="KLB41" s="165"/>
      <c r="KLC41" s="165"/>
      <c r="KLD41" s="165"/>
      <c r="KLE41" s="165"/>
      <c r="KLF41" s="165"/>
      <c r="KLG41" s="165"/>
      <c r="KLH41" s="165"/>
      <c r="KLI41" s="165"/>
      <c r="KLJ41" s="165"/>
      <c r="KLK41" s="165"/>
      <c r="KLL41" s="165"/>
      <c r="KLM41" s="165"/>
      <c r="KLN41" s="165"/>
      <c r="KLO41" s="165"/>
      <c r="KLP41" s="165"/>
      <c r="KLQ41" s="165"/>
      <c r="KLR41" s="165"/>
      <c r="KLS41" s="165"/>
      <c r="KLT41" s="165"/>
      <c r="KLU41" s="165"/>
      <c r="KLV41" s="165"/>
      <c r="KLW41" s="165"/>
      <c r="KLX41" s="165"/>
      <c r="KLY41" s="165"/>
      <c r="KLZ41" s="165"/>
      <c r="KMA41" s="165"/>
      <c r="KMB41" s="165"/>
      <c r="KMC41" s="165"/>
      <c r="KMD41" s="165"/>
      <c r="KME41" s="165"/>
      <c r="KMF41" s="165"/>
      <c r="KMG41" s="165"/>
      <c r="KMH41" s="165"/>
      <c r="KMI41" s="165"/>
      <c r="KMJ41" s="165"/>
      <c r="KMK41" s="165"/>
      <c r="KML41" s="165"/>
      <c r="KMM41" s="165"/>
      <c r="KMN41" s="165"/>
      <c r="KMO41" s="165"/>
      <c r="KMP41" s="165"/>
      <c r="KMQ41" s="165"/>
      <c r="KMR41" s="165"/>
      <c r="KMS41" s="165"/>
      <c r="KMT41" s="165"/>
      <c r="KMU41" s="165"/>
      <c r="KMV41" s="165"/>
      <c r="KMW41" s="165"/>
      <c r="KMX41" s="165"/>
      <c r="KMY41" s="165"/>
      <c r="KMZ41" s="165"/>
      <c r="KNA41" s="165"/>
      <c r="KNB41" s="165"/>
      <c r="KNC41" s="165"/>
      <c r="KND41" s="165"/>
      <c r="KNE41" s="165"/>
      <c r="KNF41" s="165"/>
      <c r="KNG41" s="165"/>
      <c r="KNH41" s="165"/>
      <c r="KNI41" s="165"/>
      <c r="KNJ41" s="165"/>
      <c r="KNK41" s="165"/>
      <c r="KNL41" s="165"/>
      <c r="KNM41" s="165"/>
      <c r="KNN41" s="165"/>
      <c r="KNO41" s="165"/>
      <c r="KNP41" s="165"/>
      <c r="KNQ41" s="165"/>
      <c r="KNR41" s="165"/>
      <c r="KNS41" s="165"/>
      <c r="KNT41" s="165"/>
      <c r="KNU41" s="165"/>
      <c r="KNV41" s="165"/>
      <c r="KNW41" s="165"/>
      <c r="KNX41" s="165"/>
      <c r="KNY41" s="165"/>
      <c r="KNZ41" s="165"/>
      <c r="KOA41" s="165"/>
      <c r="KOB41" s="165"/>
      <c r="KOC41" s="165"/>
      <c r="KOD41" s="165"/>
      <c r="KOE41" s="165"/>
      <c r="KOF41" s="165"/>
      <c r="KOG41" s="165"/>
      <c r="KOH41" s="165"/>
      <c r="KOI41" s="165"/>
      <c r="KOJ41" s="165"/>
      <c r="KOK41" s="165"/>
      <c r="KOL41" s="165"/>
      <c r="KOM41" s="165"/>
      <c r="KON41" s="165"/>
      <c r="KOO41" s="165"/>
      <c r="KOP41" s="165"/>
      <c r="KOQ41" s="165"/>
      <c r="KOR41" s="165"/>
      <c r="KOS41" s="165"/>
      <c r="KOT41" s="165"/>
      <c r="KOU41" s="165"/>
      <c r="KOV41" s="165"/>
      <c r="KOW41" s="165"/>
      <c r="KOX41" s="165"/>
      <c r="KOY41" s="165"/>
      <c r="KOZ41" s="165"/>
      <c r="KPA41" s="165"/>
      <c r="KPB41" s="165"/>
      <c r="KPC41" s="165"/>
      <c r="KPD41" s="165"/>
      <c r="KPE41" s="165"/>
      <c r="KPF41" s="165"/>
      <c r="KPG41" s="165"/>
      <c r="KPH41" s="165"/>
      <c r="KPI41" s="165"/>
      <c r="KPJ41" s="165"/>
      <c r="KPK41" s="165"/>
      <c r="KPL41" s="165"/>
      <c r="KPM41" s="165"/>
      <c r="KPN41" s="165"/>
      <c r="KPO41" s="165"/>
      <c r="KPP41" s="165"/>
      <c r="KPQ41" s="165"/>
      <c r="KPR41" s="165"/>
      <c r="KPS41" s="165"/>
      <c r="KPT41" s="165"/>
      <c r="KPU41" s="165"/>
      <c r="KPV41" s="165"/>
      <c r="KPW41" s="165"/>
      <c r="KPX41" s="165"/>
      <c r="KPY41" s="165"/>
      <c r="KPZ41" s="165"/>
      <c r="KQA41" s="165"/>
      <c r="KQB41" s="165"/>
      <c r="KQC41" s="165"/>
      <c r="KQD41" s="165"/>
      <c r="KQE41" s="165"/>
      <c r="KQF41" s="165"/>
      <c r="KQG41" s="165"/>
      <c r="KQH41" s="165"/>
      <c r="KQI41" s="165"/>
      <c r="KQJ41" s="165"/>
      <c r="KQK41" s="165"/>
      <c r="KQL41" s="165"/>
      <c r="KQM41" s="165"/>
      <c r="KQN41" s="165"/>
      <c r="KQO41" s="165"/>
      <c r="KQP41" s="165"/>
      <c r="KQQ41" s="165"/>
      <c r="KQR41" s="165"/>
      <c r="KQS41" s="165"/>
      <c r="KQT41" s="165"/>
      <c r="KQU41" s="165"/>
      <c r="KQV41" s="165"/>
      <c r="KQW41" s="165"/>
      <c r="KQX41" s="165"/>
      <c r="KQY41" s="165"/>
      <c r="KQZ41" s="165"/>
      <c r="KRA41" s="165"/>
      <c r="KRB41" s="165"/>
      <c r="KRC41" s="165"/>
      <c r="KRD41" s="165"/>
      <c r="KRE41" s="165"/>
      <c r="KRF41" s="165"/>
      <c r="KRG41" s="165"/>
      <c r="KRH41" s="165"/>
      <c r="KRI41" s="165"/>
      <c r="KRJ41" s="165"/>
      <c r="KRK41" s="165"/>
      <c r="KRL41" s="165"/>
      <c r="KRM41" s="165"/>
      <c r="KRN41" s="165"/>
      <c r="KRO41" s="165"/>
      <c r="KRP41" s="165"/>
      <c r="KRQ41" s="165"/>
      <c r="KRR41" s="165"/>
      <c r="KRS41" s="165"/>
      <c r="KRT41" s="165"/>
      <c r="KRU41" s="165"/>
      <c r="KRV41" s="165"/>
      <c r="KRW41" s="165"/>
      <c r="KRX41" s="165"/>
      <c r="KRY41" s="165"/>
      <c r="KRZ41" s="165"/>
      <c r="KSA41" s="165"/>
      <c r="KSB41" s="165"/>
      <c r="KSC41" s="165"/>
      <c r="KSD41" s="165"/>
      <c r="KSE41" s="165"/>
      <c r="KSF41" s="165"/>
      <c r="KSG41" s="165"/>
      <c r="KSH41" s="165"/>
      <c r="KSI41" s="165"/>
      <c r="KSJ41" s="165"/>
      <c r="KSK41" s="165"/>
      <c r="KSL41" s="165"/>
      <c r="KSM41" s="165"/>
      <c r="KSN41" s="165"/>
      <c r="KSO41" s="165"/>
      <c r="KSP41" s="165"/>
      <c r="KSQ41" s="165"/>
      <c r="KSR41" s="165"/>
      <c r="KSS41" s="165"/>
      <c r="KST41" s="165"/>
      <c r="KSU41" s="165"/>
      <c r="KSV41" s="165"/>
      <c r="KSW41" s="165"/>
      <c r="KSX41" s="165"/>
      <c r="KSY41" s="165"/>
      <c r="KSZ41" s="165"/>
      <c r="KTA41" s="165"/>
      <c r="KTB41" s="165"/>
      <c r="KTC41" s="165"/>
      <c r="KTD41" s="165"/>
      <c r="KTE41" s="165"/>
      <c r="KTF41" s="165"/>
      <c r="KTG41" s="165"/>
      <c r="KTH41" s="165"/>
      <c r="KTI41" s="165"/>
      <c r="KTJ41" s="165"/>
      <c r="KTK41" s="165"/>
      <c r="KTL41" s="165"/>
      <c r="KTM41" s="165"/>
      <c r="KTN41" s="165"/>
      <c r="KTO41" s="165"/>
      <c r="KTP41" s="165"/>
      <c r="KTQ41" s="165"/>
      <c r="KTR41" s="165"/>
      <c r="KTS41" s="165"/>
      <c r="KTT41" s="165"/>
      <c r="KTU41" s="165"/>
      <c r="KTV41" s="165"/>
      <c r="KTW41" s="165"/>
      <c r="KTX41" s="165"/>
      <c r="KTY41" s="165"/>
      <c r="KTZ41" s="165"/>
      <c r="KUA41" s="165"/>
      <c r="KUB41" s="165"/>
      <c r="KUC41" s="165"/>
      <c r="KUD41" s="165"/>
      <c r="KUE41" s="165"/>
      <c r="KUF41" s="165"/>
      <c r="KUG41" s="165"/>
      <c r="KUH41" s="165"/>
      <c r="KUI41" s="165"/>
      <c r="KUJ41" s="165"/>
      <c r="KUK41" s="165"/>
      <c r="KUL41" s="165"/>
      <c r="KUM41" s="165"/>
      <c r="KUN41" s="165"/>
      <c r="KUO41" s="165"/>
      <c r="KUP41" s="165"/>
      <c r="KUQ41" s="165"/>
      <c r="KUR41" s="165"/>
      <c r="KUS41" s="165"/>
      <c r="KUT41" s="165"/>
      <c r="KUU41" s="165"/>
      <c r="KUV41" s="165"/>
      <c r="KUW41" s="165"/>
      <c r="KUX41" s="165"/>
      <c r="KUY41" s="165"/>
      <c r="KUZ41" s="165"/>
      <c r="KVA41" s="165"/>
      <c r="KVB41" s="165"/>
      <c r="KVC41" s="165"/>
      <c r="KVD41" s="165"/>
      <c r="KVE41" s="165"/>
      <c r="KVF41" s="165"/>
      <c r="KVG41" s="165"/>
      <c r="KVH41" s="165"/>
      <c r="KVI41" s="165"/>
      <c r="KVJ41" s="165"/>
      <c r="KVK41" s="165"/>
      <c r="KVL41" s="165"/>
      <c r="KVM41" s="165"/>
      <c r="KVN41" s="165"/>
      <c r="KVO41" s="165"/>
      <c r="KVP41" s="165"/>
      <c r="KVQ41" s="165"/>
      <c r="KVR41" s="165"/>
      <c r="KVS41" s="165"/>
      <c r="KVT41" s="165"/>
      <c r="KVU41" s="165"/>
      <c r="KVV41" s="165"/>
      <c r="KVW41" s="165"/>
      <c r="KVX41" s="165"/>
      <c r="KVY41" s="165"/>
      <c r="KVZ41" s="165"/>
      <c r="KWA41" s="165"/>
      <c r="KWB41" s="165"/>
      <c r="KWC41" s="165"/>
      <c r="KWD41" s="165"/>
      <c r="KWE41" s="165"/>
      <c r="KWF41" s="165"/>
      <c r="KWG41" s="165"/>
      <c r="KWH41" s="165"/>
      <c r="KWI41" s="165"/>
      <c r="KWJ41" s="165"/>
      <c r="KWK41" s="165"/>
      <c r="KWL41" s="165"/>
      <c r="KWM41" s="165"/>
      <c r="KWN41" s="165"/>
      <c r="KWO41" s="165"/>
      <c r="KWP41" s="165"/>
      <c r="KWQ41" s="165"/>
      <c r="KWR41" s="165"/>
      <c r="KWS41" s="165"/>
      <c r="KWT41" s="165"/>
      <c r="KWU41" s="165"/>
      <c r="KWV41" s="165"/>
      <c r="KWW41" s="165"/>
      <c r="KWX41" s="165"/>
      <c r="KWY41" s="165"/>
      <c r="KWZ41" s="165"/>
      <c r="KXA41" s="165"/>
      <c r="KXB41" s="165"/>
      <c r="KXC41" s="165"/>
      <c r="KXD41" s="165"/>
      <c r="KXE41" s="165"/>
      <c r="KXF41" s="165"/>
      <c r="KXG41" s="165"/>
      <c r="KXH41" s="165"/>
      <c r="KXI41" s="165"/>
      <c r="KXJ41" s="165"/>
      <c r="KXK41" s="165"/>
      <c r="KXL41" s="165"/>
      <c r="KXM41" s="165"/>
      <c r="KXN41" s="165"/>
      <c r="KXO41" s="165"/>
      <c r="KXP41" s="165"/>
      <c r="KXQ41" s="165"/>
      <c r="KXR41" s="165"/>
      <c r="KXS41" s="165"/>
      <c r="KXT41" s="165"/>
      <c r="KXU41" s="165"/>
      <c r="KXV41" s="165"/>
      <c r="KXW41" s="165"/>
      <c r="KXX41" s="165"/>
      <c r="KXY41" s="165"/>
      <c r="KXZ41" s="165"/>
      <c r="KYA41" s="165"/>
      <c r="KYB41" s="165"/>
      <c r="KYC41" s="165"/>
      <c r="KYD41" s="165"/>
      <c r="KYE41" s="165"/>
      <c r="KYF41" s="165"/>
      <c r="KYG41" s="165"/>
      <c r="KYH41" s="165"/>
      <c r="KYI41" s="165"/>
      <c r="KYJ41" s="165"/>
      <c r="KYK41" s="165"/>
      <c r="KYL41" s="165"/>
      <c r="KYM41" s="165"/>
      <c r="KYN41" s="165"/>
      <c r="KYO41" s="165"/>
      <c r="KYP41" s="165"/>
      <c r="KYQ41" s="165"/>
      <c r="KYR41" s="165"/>
      <c r="KYS41" s="165"/>
      <c r="KYT41" s="165"/>
      <c r="KYU41" s="165"/>
      <c r="KYV41" s="165"/>
      <c r="KYW41" s="165"/>
      <c r="KYX41" s="165"/>
      <c r="KYY41" s="165"/>
      <c r="KYZ41" s="165"/>
      <c r="KZA41" s="165"/>
      <c r="KZB41" s="165"/>
      <c r="KZC41" s="165"/>
      <c r="KZD41" s="165"/>
      <c r="KZE41" s="165"/>
      <c r="KZF41" s="165"/>
      <c r="KZG41" s="165"/>
      <c r="KZH41" s="165"/>
      <c r="KZI41" s="165"/>
      <c r="KZJ41" s="165"/>
      <c r="KZK41" s="165"/>
      <c r="KZL41" s="165"/>
      <c r="KZM41" s="165"/>
      <c r="KZN41" s="165"/>
      <c r="KZO41" s="165"/>
      <c r="KZP41" s="165"/>
      <c r="KZQ41" s="165"/>
      <c r="KZR41" s="165"/>
      <c r="KZS41" s="165"/>
      <c r="KZT41" s="165"/>
      <c r="KZU41" s="165"/>
      <c r="KZV41" s="165"/>
      <c r="KZW41" s="165"/>
      <c r="KZX41" s="165"/>
      <c r="KZY41" s="165"/>
      <c r="KZZ41" s="165"/>
      <c r="LAA41" s="165"/>
      <c r="LAB41" s="165"/>
      <c r="LAC41" s="165"/>
      <c r="LAD41" s="165"/>
      <c r="LAE41" s="165"/>
      <c r="LAF41" s="165"/>
      <c r="LAG41" s="165"/>
      <c r="LAH41" s="165"/>
      <c r="LAI41" s="165"/>
      <c r="LAJ41" s="165"/>
      <c r="LAK41" s="165"/>
      <c r="LAL41" s="165"/>
      <c r="LAM41" s="165"/>
      <c r="LAN41" s="165"/>
      <c r="LAO41" s="165"/>
      <c r="LAP41" s="165"/>
      <c r="LAQ41" s="165"/>
      <c r="LAR41" s="165"/>
      <c r="LAS41" s="165"/>
      <c r="LAT41" s="165"/>
      <c r="LAU41" s="165"/>
      <c r="LAV41" s="165"/>
      <c r="LAW41" s="165"/>
      <c r="LAX41" s="165"/>
      <c r="LAY41" s="165"/>
      <c r="LAZ41" s="165"/>
      <c r="LBA41" s="165"/>
      <c r="LBB41" s="165"/>
      <c r="LBC41" s="165"/>
      <c r="LBD41" s="165"/>
      <c r="LBE41" s="165"/>
      <c r="LBF41" s="165"/>
      <c r="LBG41" s="165"/>
      <c r="LBH41" s="165"/>
      <c r="LBI41" s="165"/>
      <c r="LBJ41" s="165"/>
      <c r="LBK41" s="165"/>
      <c r="LBL41" s="165"/>
      <c r="LBM41" s="165"/>
      <c r="LBN41" s="165"/>
      <c r="LBO41" s="165"/>
      <c r="LBP41" s="165"/>
      <c r="LBQ41" s="165"/>
      <c r="LBR41" s="165"/>
      <c r="LBS41" s="165"/>
      <c r="LBT41" s="165"/>
      <c r="LBU41" s="165"/>
      <c r="LBV41" s="165"/>
      <c r="LBW41" s="165"/>
      <c r="LBX41" s="165"/>
      <c r="LBY41" s="165"/>
      <c r="LBZ41" s="165"/>
      <c r="LCA41" s="165"/>
      <c r="LCB41" s="165"/>
      <c r="LCC41" s="165"/>
      <c r="LCD41" s="165"/>
      <c r="LCE41" s="165"/>
      <c r="LCF41" s="165"/>
      <c r="LCG41" s="165"/>
      <c r="LCH41" s="165"/>
      <c r="LCI41" s="165"/>
      <c r="LCJ41" s="165"/>
      <c r="LCK41" s="165"/>
      <c r="LCL41" s="165"/>
      <c r="LCM41" s="165"/>
      <c r="LCN41" s="165"/>
      <c r="LCO41" s="165"/>
      <c r="LCP41" s="165"/>
      <c r="LCQ41" s="165"/>
      <c r="LCR41" s="165"/>
      <c r="LCS41" s="165"/>
      <c r="LCT41" s="165"/>
      <c r="LCU41" s="165"/>
      <c r="LCV41" s="165"/>
      <c r="LCW41" s="165"/>
      <c r="LCX41" s="165"/>
      <c r="LCY41" s="165"/>
      <c r="LCZ41" s="165"/>
      <c r="LDA41" s="165"/>
      <c r="LDB41" s="165"/>
      <c r="LDC41" s="165"/>
      <c r="LDD41" s="165"/>
      <c r="LDE41" s="165"/>
      <c r="LDF41" s="165"/>
      <c r="LDG41" s="165"/>
      <c r="LDH41" s="165"/>
      <c r="LDI41" s="165"/>
      <c r="LDJ41" s="165"/>
      <c r="LDK41" s="165"/>
      <c r="LDL41" s="165"/>
      <c r="LDM41" s="165"/>
      <c r="LDN41" s="165"/>
      <c r="LDO41" s="165"/>
      <c r="LDP41" s="165"/>
      <c r="LDQ41" s="165"/>
      <c r="LDR41" s="165"/>
      <c r="LDS41" s="165"/>
      <c r="LDT41" s="165"/>
      <c r="LDU41" s="165"/>
      <c r="LDV41" s="165"/>
      <c r="LDW41" s="165"/>
      <c r="LDX41" s="165"/>
      <c r="LDY41" s="165"/>
      <c r="LDZ41" s="165"/>
      <c r="LEA41" s="165"/>
      <c r="LEB41" s="165"/>
      <c r="LEC41" s="165"/>
      <c r="LED41" s="165"/>
      <c r="LEE41" s="165"/>
      <c r="LEF41" s="165"/>
      <c r="LEG41" s="165"/>
      <c r="LEH41" s="165"/>
      <c r="LEI41" s="165"/>
      <c r="LEJ41" s="165"/>
      <c r="LEK41" s="165"/>
      <c r="LEL41" s="165"/>
      <c r="LEM41" s="165"/>
      <c r="LEN41" s="165"/>
      <c r="LEO41" s="165"/>
      <c r="LEP41" s="165"/>
      <c r="LEQ41" s="165"/>
      <c r="LER41" s="165"/>
      <c r="LES41" s="165"/>
      <c r="LET41" s="165"/>
      <c r="LEU41" s="165"/>
      <c r="LEV41" s="165"/>
      <c r="LEW41" s="165"/>
      <c r="LEX41" s="165"/>
      <c r="LEY41" s="165"/>
      <c r="LEZ41" s="165"/>
      <c r="LFA41" s="165"/>
      <c r="LFB41" s="165"/>
      <c r="LFC41" s="165"/>
      <c r="LFD41" s="165"/>
      <c r="LFE41" s="165"/>
      <c r="LFF41" s="165"/>
      <c r="LFG41" s="165"/>
      <c r="LFH41" s="165"/>
      <c r="LFI41" s="165"/>
      <c r="LFJ41" s="165"/>
      <c r="LFK41" s="165"/>
      <c r="LFL41" s="165"/>
      <c r="LFM41" s="165"/>
      <c r="LFN41" s="165"/>
      <c r="LFO41" s="165"/>
      <c r="LFP41" s="165"/>
      <c r="LFQ41" s="165"/>
      <c r="LFR41" s="165"/>
      <c r="LFS41" s="165"/>
      <c r="LFT41" s="165"/>
      <c r="LFU41" s="165"/>
      <c r="LFV41" s="165"/>
      <c r="LFW41" s="165"/>
      <c r="LFX41" s="165"/>
      <c r="LFY41" s="165"/>
      <c r="LFZ41" s="165"/>
      <c r="LGA41" s="165"/>
      <c r="LGB41" s="165"/>
      <c r="LGC41" s="165"/>
      <c r="LGD41" s="165"/>
      <c r="LGE41" s="165"/>
      <c r="LGF41" s="165"/>
      <c r="LGG41" s="165"/>
      <c r="LGH41" s="165"/>
      <c r="LGI41" s="165"/>
      <c r="LGJ41" s="165"/>
      <c r="LGK41" s="165"/>
      <c r="LGL41" s="165"/>
      <c r="LGM41" s="165"/>
      <c r="LGN41" s="165"/>
      <c r="LGO41" s="165"/>
      <c r="LGP41" s="165"/>
      <c r="LGQ41" s="165"/>
      <c r="LGR41" s="165"/>
      <c r="LGS41" s="165"/>
      <c r="LGT41" s="165"/>
      <c r="LGU41" s="165"/>
      <c r="LGV41" s="165"/>
      <c r="LGW41" s="165"/>
      <c r="LGX41" s="165"/>
      <c r="LGY41" s="165"/>
      <c r="LGZ41" s="165"/>
      <c r="LHA41" s="165"/>
      <c r="LHB41" s="165"/>
      <c r="LHC41" s="165"/>
      <c r="LHD41" s="165"/>
      <c r="LHE41" s="165"/>
      <c r="LHF41" s="165"/>
      <c r="LHG41" s="165"/>
      <c r="LHH41" s="165"/>
      <c r="LHI41" s="165"/>
      <c r="LHJ41" s="165"/>
      <c r="LHK41" s="165"/>
      <c r="LHL41" s="165"/>
      <c r="LHM41" s="165"/>
      <c r="LHN41" s="165"/>
      <c r="LHO41" s="165"/>
      <c r="LHP41" s="165"/>
      <c r="LHQ41" s="165"/>
      <c r="LHR41" s="165"/>
      <c r="LHS41" s="165"/>
      <c r="LHT41" s="165"/>
      <c r="LHU41" s="165"/>
      <c r="LHV41" s="165"/>
      <c r="LHW41" s="165"/>
      <c r="LHX41" s="165"/>
      <c r="LHY41" s="165"/>
      <c r="LHZ41" s="165"/>
      <c r="LIA41" s="165"/>
      <c r="LIB41" s="165"/>
      <c r="LIC41" s="165"/>
      <c r="LID41" s="165"/>
      <c r="LIE41" s="165"/>
      <c r="LIF41" s="165"/>
      <c r="LIG41" s="165"/>
      <c r="LIH41" s="165"/>
      <c r="LII41" s="165"/>
      <c r="LIJ41" s="165"/>
      <c r="LIK41" s="165"/>
      <c r="LIL41" s="165"/>
      <c r="LIM41" s="165"/>
      <c r="LIN41" s="165"/>
      <c r="LIO41" s="165"/>
      <c r="LIP41" s="165"/>
      <c r="LIQ41" s="165"/>
      <c r="LIR41" s="165"/>
      <c r="LIS41" s="165"/>
      <c r="LIT41" s="165"/>
      <c r="LIU41" s="165"/>
      <c r="LIV41" s="165"/>
      <c r="LIW41" s="165"/>
      <c r="LIX41" s="165"/>
      <c r="LIY41" s="165"/>
      <c r="LIZ41" s="165"/>
      <c r="LJA41" s="165"/>
      <c r="LJB41" s="165"/>
      <c r="LJC41" s="165"/>
      <c r="LJD41" s="165"/>
      <c r="LJE41" s="165"/>
      <c r="LJF41" s="165"/>
      <c r="LJG41" s="165"/>
      <c r="LJH41" s="165"/>
      <c r="LJI41" s="165"/>
      <c r="LJJ41" s="165"/>
      <c r="LJK41" s="165"/>
      <c r="LJL41" s="165"/>
      <c r="LJM41" s="165"/>
      <c r="LJN41" s="165"/>
      <c r="LJO41" s="165"/>
      <c r="LJP41" s="165"/>
      <c r="LJQ41" s="165"/>
      <c r="LJR41" s="165"/>
      <c r="LJS41" s="165"/>
      <c r="LJT41" s="165"/>
      <c r="LJU41" s="165"/>
      <c r="LJV41" s="165"/>
      <c r="LJW41" s="165"/>
      <c r="LJX41" s="165"/>
      <c r="LJY41" s="165"/>
      <c r="LJZ41" s="165"/>
      <c r="LKA41" s="165"/>
      <c r="LKB41" s="165"/>
      <c r="LKC41" s="165"/>
      <c r="LKD41" s="165"/>
      <c r="LKE41" s="165"/>
      <c r="LKF41" s="165"/>
      <c r="LKG41" s="165"/>
      <c r="LKH41" s="165"/>
      <c r="LKI41" s="165"/>
      <c r="LKJ41" s="165"/>
      <c r="LKK41" s="165"/>
      <c r="LKL41" s="165"/>
      <c r="LKM41" s="165"/>
      <c r="LKN41" s="165"/>
      <c r="LKO41" s="165"/>
      <c r="LKP41" s="165"/>
      <c r="LKQ41" s="165"/>
      <c r="LKR41" s="165"/>
      <c r="LKS41" s="165"/>
      <c r="LKT41" s="165"/>
      <c r="LKU41" s="165"/>
      <c r="LKV41" s="165"/>
      <c r="LKW41" s="165"/>
      <c r="LKX41" s="165"/>
      <c r="LKY41" s="165"/>
      <c r="LKZ41" s="165"/>
      <c r="LLA41" s="165"/>
      <c r="LLB41" s="165"/>
      <c r="LLC41" s="165"/>
      <c r="LLD41" s="165"/>
      <c r="LLE41" s="165"/>
      <c r="LLF41" s="165"/>
      <c r="LLG41" s="165"/>
      <c r="LLH41" s="165"/>
      <c r="LLI41" s="165"/>
      <c r="LLJ41" s="165"/>
      <c r="LLK41" s="165"/>
      <c r="LLL41" s="165"/>
      <c r="LLM41" s="165"/>
      <c r="LLN41" s="165"/>
      <c r="LLO41" s="165"/>
      <c r="LLP41" s="165"/>
      <c r="LLQ41" s="165"/>
      <c r="LLR41" s="165"/>
      <c r="LLS41" s="165"/>
      <c r="LLT41" s="165"/>
      <c r="LLU41" s="165"/>
      <c r="LLV41" s="165"/>
      <c r="LLW41" s="165"/>
      <c r="LLX41" s="165"/>
      <c r="LLY41" s="165"/>
      <c r="LLZ41" s="165"/>
      <c r="LMA41" s="165"/>
      <c r="LMB41" s="165"/>
      <c r="LMC41" s="165"/>
      <c r="LMD41" s="165"/>
      <c r="LME41" s="165"/>
      <c r="LMF41" s="165"/>
      <c r="LMG41" s="165"/>
      <c r="LMH41" s="165"/>
      <c r="LMI41" s="165"/>
      <c r="LMJ41" s="165"/>
      <c r="LMK41" s="165"/>
      <c r="LML41" s="165"/>
      <c r="LMM41" s="165"/>
      <c r="LMN41" s="165"/>
      <c r="LMO41" s="165"/>
      <c r="LMP41" s="165"/>
      <c r="LMQ41" s="165"/>
      <c r="LMR41" s="165"/>
      <c r="LMS41" s="165"/>
      <c r="LMT41" s="165"/>
      <c r="LMU41" s="165"/>
      <c r="LMV41" s="165"/>
      <c r="LMW41" s="165"/>
      <c r="LMX41" s="165"/>
      <c r="LMY41" s="165"/>
      <c r="LMZ41" s="165"/>
      <c r="LNA41" s="165"/>
      <c r="LNB41" s="165"/>
      <c r="LNC41" s="165"/>
      <c r="LND41" s="165"/>
      <c r="LNE41" s="165"/>
      <c r="LNF41" s="165"/>
      <c r="LNG41" s="165"/>
      <c r="LNH41" s="165"/>
      <c r="LNI41" s="165"/>
      <c r="LNJ41" s="165"/>
      <c r="LNK41" s="165"/>
      <c r="LNL41" s="165"/>
      <c r="LNM41" s="165"/>
      <c r="LNN41" s="165"/>
      <c r="LNO41" s="165"/>
      <c r="LNP41" s="165"/>
      <c r="LNQ41" s="165"/>
      <c r="LNR41" s="165"/>
      <c r="LNS41" s="165"/>
      <c r="LNT41" s="165"/>
      <c r="LNU41" s="165"/>
      <c r="LNV41" s="165"/>
      <c r="LNW41" s="165"/>
      <c r="LNX41" s="165"/>
      <c r="LNY41" s="165"/>
      <c r="LNZ41" s="165"/>
      <c r="LOA41" s="165"/>
      <c r="LOB41" s="165"/>
      <c r="LOC41" s="165"/>
      <c r="LOD41" s="165"/>
      <c r="LOE41" s="165"/>
      <c r="LOF41" s="165"/>
      <c r="LOG41" s="165"/>
      <c r="LOH41" s="165"/>
      <c r="LOI41" s="165"/>
      <c r="LOJ41" s="165"/>
      <c r="LOK41" s="165"/>
      <c r="LOL41" s="165"/>
      <c r="LOM41" s="165"/>
      <c r="LON41" s="165"/>
      <c r="LOO41" s="165"/>
      <c r="LOP41" s="165"/>
      <c r="LOQ41" s="165"/>
      <c r="LOR41" s="165"/>
      <c r="LOS41" s="165"/>
      <c r="LOT41" s="165"/>
      <c r="LOU41" s="165"/>
      <c r="LOV41" s="165"/>
      <c r="LOW41" s="165"/>
      <c r="LOX41" s="165"/>
      <c r="LOY41" s="165"/>
      <c r="LOZ41" s="165"/>
      <c r="LPA41" s="165"/>
      <c r="LPB41" s="165"/>
      <c r="LPC41" s="165"/>
      <c r="LPD41" s="165"/>
      <c r="LPE41" s="165"/>
      <c r="LPF41" s="165"/>
      <c r="LPG41" s="165"/>
      <c r="LPH41" s="165"/>
      <c r="LPI41" s="165"/>
      <c r="LPJ41" s="165"/>
      <c r="LPK41" s="165"/>
      <c r="LPL41" s="165"/>
      <c r="LPM41" s="165"/>
      <c r="LPN41" s="165"/>
      <c r="LPO41" s="165"/>
      <c r="LPP41" s="165"/>
      <c r="LPQ41" s="165"/>
      <c r="LPR41" s="165"/>
      <c r="LPS41" s="165"/>
      <c r="LPT41" s="165"/>
      <c r="LPU41" s="165"/>
      <c r="LPV41" s="165"/>
      <c r="LPW41" s="165"/>
      <c r="LPX41" s="165"/>
      <c r="LPY41" s="165"/>
      <c r="LPZ41" s="165"/>
      <c r="LQA41" s="165"/>
      <c r="LQB41" s="165"/>
      <c r="LQC41" s="165"/>
      <c r="LQD41" s="165"/>
      <c r="LQE41" s="165"/>
      <c r="LQF41" s="165"/>
      <c r="LQG41" s="165"/>
      <c r="LQH41" s="165"/>
      <c r="LQI41" s="165"/>
      <c r="LQJ41" s="165"/>
      <c r="LQK41" s="165"/>
      <c r="LQL41" s="165"/>
      <c r="LQM41" s="165"/>
      <c r="LQN41" s="165"/>
      <c r="LQO41" s="165"/>
      <c r="LQP41" s="165"/>
      <c r="LQQ41" s="165"/>
      <c r="LQR41" s="165"/>
      <c r="LQS41" s="165"/>
      <c r="LQT41" s="165"/>
      <c r="LQU41" s="165"/>
      <c r="LQV41" s="165"/>
      <c r="LQW41" s="165"/>
      <c r="LQX41" s="165"/>
      <c r="LQY41" s="165"/>
      <c r="LQZ41" s="165"/>
      <c r="LRA41" s="165"/>
      <c r="LRB41" s="165"/>
      <c r="LRC41" s="165"/>
      <c r="LRD41" s="165"/>
      <c r="LRE41" s="165"/>
      <c r="LRF41" s="165"/>
      <c r="LRG41" s="165"/>
      <c r="LRH41" s="165"/>
      <c r="LRI41" s="165"/>
      <c r="LRJ41" s="165"/>
      <c r="LRK41" s="165"/>
      <c r="LRL41" s="165"/>
      <c r="LRM41" s="165"/>
      <c r="LRN41" s="165"/>
      <c r="LRO41" s="165"/>
      <c r="LRP41" s="165"/>
      <c r="LRQ41" s="165"/>
      <c r="LRR41" s="165"/>
      <c r="LRS41" s="165"/>
      <c r="LRT41" s="165"/>
      <c r="LRU41" s="165"/>
      <c r="LRV41" s="165"/>
      <c r="LRW41" s="165"/>
      <c r="LRX41" s="165"/>
      <c r="LRY41" s="165"/>
      <c r="LRZ41" s="165"/>
      <c r="LSA41" s="165"/>
      <c r="LSB41" s="165"/>
      <c r="LSC41" s="165"/>
      <c r="LSD41" s="165"/>
      <c r="LSE41" s="165"/>
      <c r="LSF41" s="165"/>
      <c r="LSG41" s="165"/>
      <c r="LSH41" s="165"/>
      <c r="LSI41" s="165"/>
      <c r="LSJ41" s="165"/>
      <c r="LSK41" s="165"/>
      <c r="LSL41" s="165"/>
      <c r="LSM41" s="165"/>
      <c r="LSN41" s="165"/>
      <c r="LSO41" s="165"/>
      <c r="LSP41" s="165"/>
      <c r="LSQ41" s="165"/>
      <c r="LSR41" s="165"/>
      <c r="LSS41" s="165"/>
      <c r="LST41" s="165"/>
      <c r="LSU41" s="165"/>
      <c r="LSV41" s="165"/>
      <c r="LSW41" s="165"/>
      <c r="LSX41" s="165"/>
      <c r="LSY41" s="165"/>
      <c r="LSZ41" s="165"/>
      <c r="LTA41" s="165"/>
      <c r="LTB41" s="165"/>
      <c r="LTC41" s="165"/>
      <c r="LTD41" s="165"/>
      <c r="LTE41" s="165"/>
      <c r="LTF41" s="165"/>
      <c r="LTG41" s="165"/>
      <c r="LTH41" s="165"/>
      <c r="LTI41" s="165"/>
      <c r="LTJ41" s="165"/>
      <c r="LTK41" s="165"/>
      <c r="LTL41" s="165"/>
      <c r="LTM41" s="165"/>
      <c r="LTN41" s="165"/>
      <c r="LTO41" s="165"/>
      <c r="LTP41" s="165"/>
      <c r="LTQ41" s="165"/>
      <c r="LTR41" s="165"/>
      <c r="LTS41" s="165"/>
      <c r="LTT41" s="165"/>
      <c r="LTU41" s="165"/>
      <c r="LTV41" s="165"/>
      <c r="LTW41" s="165"/>
      <c r="LTX41" s="165"/>
      <c r="LTY41" s="165"/>
      <c r="LTZ41" s="165"/>
      <c r="LUA41" s="165"/>
      <c r="LUB41" s="165"/>
      <c r="LUC41" s="165"/>
      <c r="LUD41" s="165"/>
      <c r="LUE41" s="165"/>
      <c r="LUF41" s="165"/>
      <c r="LUG41" s="165"/>
      <c r="LUH41" s="165"/>
      <c r="LUI41" s="165"/>
      <c r="LUJ41" s="165"/>
      <c r="LUK41" s="165"/>
      <c r="LUL41" s="165"/>
      <c r="LUM41" s="165"/>
      <c r="LUN41" s="165"/>
      <c r="LUO41" s="165"/>
      <c r="LUP41" s="165"/>
      <c r="LUQ41" s="165"/>
      <c r="LUR41" s="165"/>
      <c r="LUS41" s="165"/>
      <c r="LUT41" s="165"/>
      <c r="LUU41" s="165"/>
      <c r="LUV41" s="165"/>
      <c r="LUW41" s="165"/>
      <c r="LUX41" s="165"/>
      <c r="LUY41" s="165"/>
      <c r="LUZ41" s="165"/>
      <c r="LVA41" s="165"/>
      <c r="LVB41" s="165"/>
      <c r="LVC41" s="165"/>
      <c r="LVD41" s="165"/>
      <c r="LVE41" s="165"/>
      <c r="LVF41" s="165"/>
      <c r="LVG41" s="165"/>
      <c r="LVH41" s="165"/>
      <c r="LVI41" s="165"/>
      <c r="LVJ41" s="165"/>
      <c r="LVK41" s="165"/>
      <c r="LVL41" s="165"/>
      <c r="LVM41" s="165"/>
      <c r="LVN41" s="165"/>
      <c r="LVO41" s="165"/>
      <c r="LVP41" s="165"/>
      <c r="LVQ41" s="165"/>
      <c r="LVR41" s="165"/>
      <c r="LVS41" s="165"/>
      <c r="LVT41" s="165"/>
      <c r="LVU41" s="165"/>
      <c r="LVV41" s="165"/>
      <c r="LVW41" s="165"/>
      <c r="LVX41" s="165"/>
      <c r="LVY41" s="165"/>
      <c r="LVZ41" s="165"/>
      <c r="LWA41" s="165"/>
      <c r="LWB41" s="165"/>
      <c r="LWC41" s="165"/>
      <c r="LWD41" s="165"/>
      <c r="LWE41" s="165"/>
      <c r="LWF41" s="165"/>
      <c r="LWG41" s="165"/>
      <c r="LWH41" s="165"/>
      <c r="LWI41" s="165"/>
      <c r="LWJ41" s="165"/>
      <c r="LWK41" s="165"/>
      <c r="LWL41" s="165"/>
      <c r="LWM41" s="165"/>
      <c r="LWN41" s="165"/>
      <c r="LWO41" s="165"/>
      <c r="LWP41" s="165"/>
      <c r="LWQ41" s="165"/>
      <c r="LWR41" s="165"/>
      <c r="LWS41" s="165"/>
      <c r="LWT41" s="165"/>
      <c r="LWU41" s="165"/>
      <c r="LWV41" s="165"/>
      <c r="LWW41" s="165"/>
      <c r="LWX41" s="165"/>
      <c r="LWY41" s="165"/>
      <c r="LWZ41" s="165"/>
      <c r="LXA41" s="165"/>
      <c r="LXB41" s="165"/>
      <c r="LXC41" s="165"/>
      <c r="LXD41" s="165"/>
      <c r="LXE41" s="165"/>
      <c r="LXF41" s="165"/>
      <c r="LXG41" s="165"/>
      <c r="LXH41" s="165"/>
      <c r="LXI41" s="165"/>
      <c r="LXJ41" s="165"/>
      <c r="LXK41" s="165"/>
      <c r="LXL41" s="165"/>
      <c r="LXM41" s="165"/>
      <c r="LXN41" s="165"/>
      <c r="LXO41" s="165"/>
      <c r="LXP41" s="165"/>
      <c r="LXQ41" s="165"/>
      <c r="LXR41" s="165"/>
      <c r="LXS41" s="165"/>
      <c r="LXT41" s="165"/>
      <c r="LXU41" s="165"/>
      <c r="LXV41" s="165"/>
      <c r="LXW41" s="165"/>
      <c r="LXX41" s="165"/>
      <c r="LXY41" s="165"/>
      <c r="LXZ41" s="165"/>
      <c r="LYA41" s="165"/>
      <c r="LYB41" s="165"/>
      <c r="LYC41" s="165"/>
      <c r="LYD41" s="165"/>
      <c r="LYE41" s="165"/>
      <c r="LYF41" s="165"/>
      <c r="LYG41" s="165"/>
      <c r="LYH41" s="165"/>
      <c r="LYI41" s="165"/>
      <c r="LYJ41" s="165"/>
      <c r="LYK41" s="165"/>
      <c r="LYL41" s="165"/>
      <c r="LYM41" s="165"/>
      <c r="LYN41" s="165"/>
      <c r="LYO41" s="165"/>
      <c r="LYP41" s="165"/>
      <c r="LYQ41" s="165"/>
      <c r="LYR41" s="165"/>
      <c r="LYS41" s="165"/>
      <c r="LYT41" s="165"/>
      <c r="LYU41" s="165"/>
      <c r="LYV41" s="165"/>
      <c r="LYW41" s="165"/>
      <c r="LYX41" s="165"/>
      <c r="LYY41" s="165"/>
      <c r="LYZ41" s="165"/>
      <c r="LZA41" s="165"/>
      <c r="LZB41" s="165"/>
      <c r="LZC41" s="165"/>
      <c r="LZD41" s="165"/>
      <c r="LZE41" s="165"/>
      <c r="LZF41" s="165"/>
      <c r="LZG41" s="165"/>
      <c r="LZH41" s="165"/>
      <c r="LZI41" s="165"/>
      <c r="LZJ41" s="165"/>
      <c r="LZK41" s="165"/>
      <c r="LZL41" s="165"/>
      <c r="LZM41" s="165"/>
      <c r="LZN41" s="165"/>
      <c r="LZO41" s="165"/>
      <c r="LZP41" s="165"/>
      <c r="LZQ41" s="165"/>
      <c r="LZR41" s="165"/>
      <c r="LZS41" s="165"/>
      <c r="LZT41" s="165"/>
      <c r="LZU41" s="165"/>
      <c r="LZV41" s="165"/>
      <c r="LZW41" s="165"/>
      <c r="LZX41" s="165"/>
      <c r="LZY41" s="165"/>
      <c r="LZZ41" s="165"/>
      <c r="MAA41" s="165"/>
      <c r="MAB41" s="165"/>
      <c r="MAC41" s="165"/>
      <c r="MAD41" s="165"/>
      <c r="MAE41" s="165"/>
      <c r="MAF41" s="165"/>
      <c r="MAG41" s="165"/>
      <c r="MAH41" s="165"/>
      <c r="MAI41" s="165"/>
      <c r="MAJ41" s="165"/>
      <c r="MAK41" s="165"/>
      <c r="MAL41" s="165"/>
      <c r="MAM41" s="165"/>
      <c r="MAN41" s="165"/>
      <c r="MAO41" s="165"/>
      <c r="MAP41" s="165"/>
      <c r="MAQ41" s="165"/>
      <c r="MAR41" s="165"/>
      <c r="MAS41" s="165"/>
      <c r="MAT41" s="165"/>
      <c r="MAU41" s="165"/>
      <c r="MAV41" s="165"/>
      <c r="MAW41" s="165"/>
      <c r="MAX41" s="165"/>
      <c r="MAY41" s="165"/>
      <c r="MAZ41" s="165"/>
      <c r="MBA41" s="165"/>
      <c r="MBB41" s="165"/>
      <c r="MBC41" s="165"/>
      <c r="MBD41" s="165"/>
      <c r="MBE41" s="165"/>
      <c r="MBF41" s="165"/>
      <c r="MBG41" s="165"/>
      <c r="MBH41" s="165"/>
      <c r="MBI41" s="165"/>
      <c r="MBJ41" s="165"/>
      <c r="MBK41" s="165"/>
      <c r="MBL41" s="165"/>
      <c r="MBM41" s="165"/>
      <c r="MBN41" s="165"/>
      <c r="MBO41" s="165"/>
      <c r="MBP41" s="165"/>
      <c r="MBQ41" s="165"/>
      <c r="MBR41" s="165"/>
      <c r="MBS41" s="165"/>
      <c r="MBT41" s="165"/>
      <c r="MBU41" s="165"/>
      <c r="MBV41" s="165"/>
      <c r="MBW41" s="165"/>
      <c r="MBX41" s="165"/>
      <c r="MBY41" s="165"/>
      <c r="MBZ41" s="165"/>
      <c r="MCA41" s="165"/>
      <c r="MCB41" s="165"/>
      <c r="MCC41" s="165"/>
      <c r="MCD41" s="165"/>
      <c r="MCE41" s="165"/>
      <c r="MCF41" s="165"/>
      <c r="MCG41" s="165"/>
      <c r="MCH41" s="165"/>
      <c r="MCI41" s="165"/>
      <c r="MCJ41" s="165"/>
      <c r="MCK41" s="165"/>
      <c r="MCL41" s="165"/>
      <c r="MCM41" s="165"/>
      <c r="MCN41" s="165"/>
      <c r="MCO41" s="165"/>
      <c r="MCP41" s="165"/>
      <c r="MCQ41" s="165"/>
      <c r="MCR41" s="165"/>
      <c r="MCS41" s="165"/>
      <c r="MCT41" s="165"/>
      <c r="MCU41" s="165"/>
      <c r="MCV41" s="165"/>
      <c r="MCW41" s="165"/>
      <c r="MCX41" s="165"/>
      <c r="MCY41" s="165"/>
      <c r="MCZ41" s="165"/>
      <c r="MDA41" s="165"/>
      <c r="MDB41" s="165"/>
      <c r="MDC41" s="165"/>
      <c r="MDD41" s="165"/>
      <c r="MDE41" s="165"/>
      <c r="MDF41" s="165"/>
      <c r="MDG41" s="165"/>
      <c r="MDH41" s="165"/>
      <c r="MDI41" s="165"/>
      <c r="MDJ41" s="165"/>
      <c r="MDK41" s="165"/>
      <c r="MDL41" s="165"/>
      <c r="MDM41" s="165"/>
      <c r="MDN41" s="165"/>
      <c r="MDO41" s="165"/>
      <c r="MDP41" s="165"/>
      <c r="MDQ41" s="165"/>
      <c r="MDR41" s="165"/>
      <c r="MDS41" s="165"/>
      <c r="MDT41" s="165"/>
      <c r="MDU41" s="165"/>
      <c r="MDV41" s="165"/>
      <c r="MDW41" s="165"/>
      <c r="MDX41" s="165"/>
      <c r="MDY41" s="165"/>
      <c r="MDZ41" s="165"/>
      <c r="MEA41" s="165"/>
      <c r="MEB41" s="165"/>
      <c r="MEC41" s="165"/>
      <c r="MED41" s="165"/>
      <c r="MEE41" s="165"/>
      <c r="MEF41" s="165"/>
      <c r="MEG41" s="165"/>
      <c r="MEH41" s="165"/>
      <c r="MEI41" s="165"/>
      <c r="MEJ41" s="165"/>
      <c r="MEK41" s="165"/>
      <c r="MEL41" s="165"/>
      <c r="MEM41" s="165"/>
      <c r="MEN41" s="165"/>
      <c r="MEO41" s="165"/>
      <c r="MEP41" s="165"/>
      <c r="MEQ41" s="165"/>
      <c r="MER41" s="165"/>
      <c r="MES41" s="165"/>
      <c r="MET41" s="165"/>
      <c r="MEU41" s="165"/>
      <c r="MEV41" s="165"/>
      <c r="MEW41" s="165"/>
      <c r="MEX41" s="165"/>
      <c r="MEY41" s="165"/>
      <c r="MEZ41" s="165"/>
      <c r="MFA41" s="165"/>
      <c r="MFB41" s="165"/>
      <c r="MFC41" s="165"/>
      <c r="MFD41" s="165"/>
      <c r="MFE41" s="165"/>
      <c r="MFF41" s="165"/>
      <c r="MFG41" s="165"/>
      <c r="MFH41" s="165"/>
      <c r="MFI41" s="165"/>
      <c r="MFJ41" s="165"/>
      <c r="MFK41" s="165"/>
      <c r="MFL41" s="165"/>
      <c r="MFM41" s="165"/>
      <c r="MFN41" s="165"/>
      <c r="MFO41" s="165"/>
      <c r="MFP41" s="165"/>
      <c r="MFQ41" s="165"/>
      <c r="MFR41" s="165"/>
      <c r="MFS41" s="165"/>
      <c r="MFT41" s="165"/>
      <c r="MFU41" s="165"/>
      <c r="MFV41" s="165"/>
      <c r="MFW41" s="165"/>
      <c r="MFX41" s="165"/>
      <c r="MFY41" s="165"/>
      <c r="MFZ41" s="165"/>
      <c r="MGA41" s="165"/>
      <c r="MGB41" s="165"/>
      <c r="MGC41" s="165"/>
      <c r="MGD41" s="165"/>
      <c r="MGE41" s="165"/>
      <c r="MGF41" s="165"/>
      <c r="MGG41" s="165"/>
      <c r="MGH41" s="165"/>
      <c r="MGI41" s="165"/>
      <c r="MGJ41" s="165"/>
      <c r="MGK41" s="165"/>
      <c r="MGL41" s="165"/>
      <c r="MGM41" s="165"/>
      <c r="MGN41" s="165"/>
      <c r="MGO41" s="165"/>
      <c r="MGP41" s="165"/>
      <c r="MGQ41" s="165"/>
      <c r="MGR41" s="165"/>
      <c r="MGS41" s="165"/>
      <c r="MGT41" s="165"/>
      <c r="MGU41" s="165"/>
      <c r="MGV41" s="165"/>
      <c r="MGW41" s="165"/>
      <c r="MGX41" s="165"/>
      <c r="MGY41" s="165"/>
      <c r="MGZ41" s="165"/>
      <c r="MHA41" s="165"/>
      <c r="MHB41" s="165"/>
      <c r="MHC41" s="165"/>
      <c r="MHD41" s="165"/>
      <c r="MHE41" s="165"/>
      <c r="MHF41" s="165"/>
      <c r="MHG41" s="165"/>
      <c r="MHH41" s="165"/>
      <c r="MHI41" s="165"/>
      <c r="MHJ41" s="165"/>
      <c r="MHK41" s="165"/>
      <c r="MHL41" s="165"/>
      <c r="MHM41" s="165"/>
      <c r="MHN41" s="165"/>
      <c r="MHO41" s="165"/>
      <c r="MHP41" s="165"/>
      <c r="MHQ41" s="165"/>
      <c r="MHR41" s="165"/>
      <c r="MHS41" s="165"/>
      <c r="MHT41" s="165"/>
      <c r="MHU41" s="165"/>
      <c r="MHV41" s="165"/>
      <c r="MHW41" s="165"/>
      <c r="MHX41" s="165"/>
      <c r="MHY41" s="165"/>
      <c r="MHZ41" s="165"/>
      <c r="MIA41" s="165"/>
      <c r="MIB41" s="165"/>
      <c r="MIC41" s="165"/>
      <c r="MID41" s="165"/>
      <c r="MIE41" s="165"/>
      <c r="MIF41" s="165"/>
      <c r="MIG41" s="165"/>
      <c r="MIH41" s="165"/>
      <c r="MII41" s="165"/>
      <c r="MIJ41" s="165"/>
      <c r="MIK41" s="165"/>
      <c r="MIL41" s="165"/>
      <c r="MIM41" s="165"/>
      <c r="MIN41" s="165"/>
      <c r="MIO41" s="165"/>
      <c r="MIP41" s="165"/>
      <c r="MIQ41" s="165"/>
      <c r="MIR41" s="165"/>
      <c r="MIS41" s="165"/>
      <c r="MIT41" s="165"/>
      <c r="MIU41" s="165"/>
      <c r="MIV41" s="165"/>
      <c r="MIW41" s="165"/>
      <c r="MIX41" s="165"/>
      <c r="MIY41" s="165"/>
      <c r="MIZ41" s="165"/>
      <c r="MJA41" s="165"/>
      <c r="MJB41" s="165"/>
      <c r="MJC41" s="165"/>
      <c r="MJD41" s="165"/>
      <c r="MJE41" s="165"/>
      <c r="MJF41" s="165"/>
      <c r="MJG41" s="165"/>
      <c r="MJH41" s="165"/>
      <c r="MJI41" s="165"/>
      <c r="MJJ41" s="165"/>
      <c r="MJK41" s="165"/>
      <c r="MJL41" s="165"/>
      <c r="MJM41" s="165"/>
      <c r="MJN41" s="165"/>
      <c r="MJO41" s="165"/>
      <c r="MJP41" s="165"/>
      <c r="MJQ41" s="165"/>
      <c r="MJR41" s="165"/>
      <c r="MJS41" s="165"/>
      <c r="MJT41" s="165"/>
      <c r="MJU41" s="165"/>
      <c r="MJV41" s="165"/>
      <c r="MJW41" s="165"/>
      <c r="MJX41" s="165"/>
      <c r="MJY41" s="165"/>
      <c r="MJZ41" s="165"/>
      <c r="MKA41" s="165"/>
      <c r="MKB41" s="165"/>
      <c r="MKC41" s="165"/>
      <c r="MKD41" s="165"/>
      <c r="MKE41" s="165"/>
      <c r="MKF41" s="165"/>
      <c r="MKG41" s="165"/>
      <c r="MKH41" s="165"/>
      <c r="MKI41" s="165"/>
      <c r="MKJ41" s="165"/>
      <c r="MKK41" s="165"/>
      <c r="MKL41" s="165"/>
      <c r="MKM41" s="165"/>
      <c r="MKN41" s="165"/>
      <c r="MKO41" s="165"/>
      <c r="MKP41" s="165"/>
      <c r="MKQ41" s="165"/>
      <c r="MKR41" s="165"/>
      <c r="MKS41" s="165"/>
      <c r="MKT41" s="165"/>
      <c r="MKU41" s="165"/>
      <c r="MKV41" s="165"/>
      <c r="MKW41" s="165"/>
      <c r="MKX41" s="165"/>
      <c r="MKY41" s="165"/>
      <c r="MKZ41" s="165"/>
      <c r="MLA41" s="165"/>
      <c r="MLB41" s="165"/>
      <c r="MLC41" s="165"/>
      <c r="MLD41" s="165"/>
      <c r="MLE41" s="165"/>
      <c r="MLF41" s="165"/>
      <c r="MLG41" s="165"/>
      <c r="MLH41" s="165"/>
      <c r="MLI41" s="165"/>
      <c r="MLJ41" s="165"/>
      <c r="MLK41" s="165"/>
      <c r="MLL41" s="165"/>
      <c r="MLM41" s="165"/>
      <c r="MLN41" s="165"/>
      <c r="MLO41" s="165"/>
      <c r="MLP41" s="165"/>
      <c r="MLQ41" s="165"/>
      <c r="MLR41" s="165"/>
      <c r="MLS41" s="165"/>
      <c r="MLT41" s="165"/>
      <c r="MLU41" s="165"/>
      <c r="MLV41" s="165"/>
      <c r="MLW41" s="165"/>
      <c r="MLX41" s="165"/>
      <c r="MLY41" s="165"/>
      <c r="MLZ41" s="165"/>
      <c r="MMA41" s="165"/>
      <c r="MMB41" s="165"/>
      <c r="MMC41" s="165"/>
      <c r="MMD41" s="165"/>
      <c r="MME41" s="165"/>
      <c r="MMF41" s="165"/>
      <c r="MMG41" s="165"/>
      <c r="MMH41" s="165"/>
      <c r="MMI41" s="165"/>
      <c r="MMJ41" s="165"/>
      <c r="MMK41" s="165"/>
      <c r="MML41" s="165"/>
      <c r="MMM41" s="165"/>
      <c r="MMN41" s="165"/>
      <c r="MMO41" s="165"/>
      <c r="MMP41" s="165"/>
      <c r="MMQ41" s="165"/>
      <c r="MMR41" s="165"/>
      <c r="MMS41" s="165"/>
      <c r="MMT41" s="165"/>
      <c r="MMU41" s="165"/>
      <c r="MMV41" s="165"/>
      <c r="MMW41" s="165"/>
      <c r="MMX41" s="165"/>
      <c r="MMY41" s="165"/>
      <c r="MMZ41" s="165"/>
      <c r="MNA41" s="165"/>
      <c r="MNB41" s="165"/>
      <c r="MNC41" s="165"/>
      <c r="MND41" s="165"/>
      <c r="MNE41" s="165"/>
      <c r="MNF41" s="165"/>
      <c r="MNG41" s="165"/>
      <c r="MNH41" s="165"/>
      <c r="MNI41" s="165"/>
      <c r="MNJ41" s="165"/>
      <c r="MNK41" s="165"/>
      <c r="MNL41" s="165"/>
      <c r="MNM41" s="165"/>
      <c r="MNN41" s="165"/>
      <c r="MNO41" s="165"/>
      <c r="MNP41" s="165"/>
      <c r="MNQ41" s="165"/>
      <c r="MNR41" s="165"/>
      <c r="MNS41" s="165"/>
      <c r="MNT41" s="165"/>
      <c r="MNU41" s="165"/>
      <c r="MNV41" s="165"/>
      <c r="MNW41" s="165"/>
      <c r="MNX41" s="165"/>
      <c r="MNY41" s="165"/>
      <c r="MNZ41" s="165"/>
      <c r="MOA41" s="165"/>
      <c r="MOB41" s="165"/>
      <c r="MOC41" s="165"/>
      <c r="MOD41" s="165"/>
      <c r="MOE41" s="165"/>
      <c r="MOF41" s="165"/>
      <c r="MOG41" s="165"/>
      <c r="MOH41" s="165"/>
      <c r="MOI41" s="165"/>
      <c r="MOJ41" s="165"/>
      <c r="MOK41" s="165"/>
      <c r="MOL41" s="165"/>
      <c r="MOM41" s="165"/>
      <c r="MON41" s="165"/>
      <c r="MOO41" s="165"/>
      <c r="MOP41" s="165"/>
      <c r="MOQ41" s="165"/>
      <c r="MOR41" s="165"/>
      <c r="MOS41" s="165"/>
      <c r="MOT41" s="165"/>
      <c r="MOU41" s="165"/>
      <c r="MOV41" s="165"/>
      <c r="MOW41" s="165"/>
      <c r="MOX41" s="165"/>
      <c r="MOY41" s="165"/>
      <c r="MOZ41" s="165"/>
      <c r="MPA41" s="165"/>
      <c r="MPB41" s="165"/>
      <c r="MPC41" s="165"/>
      <c r="MPD41" s="165"/>
      <c r="MPE41" s="165"/>
      <c r="MPF41" s="165"/>
      <c r="MPG41" s="165"/>
      <c r="MPH41" s="165"/>
      <c r="MPI41" s="165"/>
      <c r="MPJ41" s="165"/>
      <c r="MPK41" s="165"/>
      <c r="MPL41" s="165"/>
      <c r="MPM41" s="165"/>
      <c r="MPN41" s="165"/>
      <c r="MPO41" s="165"/>
      <c r="MPP41" s="165"/>
      <c r="MPQ41" s="165"/>
      <c r="MPR41" s="165"/>
      <c r="MPS41" s="165"/>
      <c r="MPT41" s="165"/>
      <c r="MPU41" s="165"/>
      <c r="MPV41" s="165"/>
      <c r="MPW41" s="165"/>
      <c r="MPX41" s="165"/>
      <c r="MPY41" s="165"/>
      <c r="MPZ41" s="165"/>
      <c r="MQA41" s="165"/>
      <c r="MQB41" s="165"/>
      <c r="MQC41" s="165"/>
      <c r="MQD41" s="165"/>
      <c r="MQE41" s="165"/>
      <c r="MQF41" s="165"/>
      <c r="MQG41" s="165"/>
      <c r="MQH41" s="165"/>
      <c r="MQI41" s="165"/>
      <c r="MQJ41" s="165"/>
      <c r="MQK41" s="165"/>
      <c r="MQL41" s="165"/>
      <c r="MQM41" s="165"/>
      <c r="MQN41" s="165"/>
      <c r="MQO41" s="165"/>
      <c r="MQP41" s="165"/>
      <c r="MQQ41" s="165"/>
      <c r="MQR41" s="165"/>
      <c r="MQS41" s="165"/>
      <c r="MQT41" s="165"/>
      <c r="MQU41" s="165"/>
      <c r="MQV41" s="165"/>
      <c r="MQW41" s="165"/>
      <c r="MQX41" s="165"/>
      <c r="MQY41" s="165"/>
      <c r="MQZ41" s="165"/>
      <c r="MRA41" s="165"/>
      <c r="MRB41" s="165"/>
      <c r="MRC41" s="165"/>
      <c r="MRD41" s="165"/>
      <c r="MRE41" s="165"/>
      <c r="MRF41" s="165"/>
      <c r="MRG41" s="165"/>
      <c r="MRH41" s="165"/>
      <c r="MRI41" s="165"/>
      <c r="MRJ41" s="165"/>
      <c r="MRK41" s="165"/>
      <c r="MRL41" s="165"/>
      <c r="MRM41" s="165"/>
      <c r="MRN41" s="165"/>
      <c r="MRO41" s="165"/>
      <c r="MRP41" s="165"/>
      <c r="MRQ41" s="165"/>
      <c r="MRR41" s="165"/>
      <c r="MRS41" s="165"/>
      <c r="MRT41" s="165"/>
      <c r="MRU41" s="165"/>
      <c r="MRV41" s="165"/>
      <c r="MRW41" s="165"/>
      <c r="MRX41" s="165"/>
      <c r="MRY41" s="165"/>
      <c r="MRZ41" s="165"/>
      <c r="MSA41" s="165"/>
      <c r="MSB41" s="165"/>
      <c r="MSC41" s="165"/>
      <c r="MSD41" s="165"/>
      <c r="MSE41" s="165"/>
      <c r="MSF41" s="165"/>
      <c r="MSG41" s="165"/>
      <c r="MSH41" s="165"/>
      <c r="MSI41" s="165"/>
      <c r="MSJ41" s="165"/>
      <c r="MSK41" s="165"/>
      <c r="MSL41" s="165"/>
      <c r="MSM41" s="165"/>
      <c r="MSN41" s="165"/>
      <c r="MSO41" s="165"/>
      <c r="MSP41" s="165"/>
      <c r="MSQ41" s="165"/>
      <c r="MSR41" s="165"/>
      <c r="MSS41" s="165"/>
      <c r="MST41" s="165"/>
      <c r="MSU41" s="165"/>
      <c r="MSV41" s="165"/>
      <c r="MSW41" s="165"/>
      <c r="MSX41" s="165"/>
      <c r="MSY41" s="165"/>
      <c r="MSZ41" s="165"/>
      <c r="MTA41" s="165"/>
      <c r="MTB41" s="165"/>
      <c r="MTC41" s="165"/>
      <c r="MTD41" s="165"/>
      <c r="MTE41" s="165"/>
      <c r="MTF41" s="165"/>
      <c r="MTG41" s="165"/>
      <c r="MTH41" s="165"/>
      <c r="MTI41" s="165"/>
      <c r="MTJ41" s="165"/>
      <c r="MTK41" s="165"/>
      <c r="MTL41" s="165"/>
      <c r="MTM41" s="165"/>
      <c r="MTN41" s="165"/>
      <c r="MTO41" s="165"/>
      <c r="MTP41" s="165"/>
      <c r="MTQ41" s="165"/>
      <c r="MTR41" s="165"/>
      <c r="MTS41" s="165"/>
      <c r="MTT41" s="165"/>
      <c r="MTU41" s="165"/>
      <c r="MTV41" s="165"/>
      <c r="MTW41" s="165"/>
      <c r="MTX41" s="165"/>
      <c r="MTY41" s="165"/>
      <c r="MTZ41" s="165"/>
      <c r="MUA41" s="165"/>
      <c r="MUB41" s="165"/>
      <c r="MUC41" s="165"/>
      <c r="MUD41" s="165"/>
      <c r="MUE41" s="165"/>
      <c r="MUF41" s="165"/>
      <c r="MUG41" s="165"/>
      <c r="MUH41" s="165"/>
      <c r="MUI41" s="165"/>
      <c r="MUJ41" s="165"/>
      <c r="MUK41" s="165"/>
      <c r="MUL41" s="165"/>
      <c r="MUM41" s="165"/>
      <c r="MUN41" s="165"/>
      <c r="MUO41" s="165"/>
      <c r="MUP41" s="165"/>
      <c r="MUQ41" s="165"/>
      <c r="MUR41" s="165"/>
      <c r="MUS41" s="165"/>
      <c r="MUT41" s="165"/>
      <c r="MUU41" s="165"/>
      <c r="MUV41" s="165"/>
      <c r="MUW41" s="165"/>
      <c r="MUX41" s="165"/>
      <c r="MUY41" s="165"/>
      <c r="MUZ41" s="165"/>
      <c r="MVA41" s="165"/>
      <c r="MVB41" s="165"/>
      <c r="MVC41" s="165"/>
      <c r="MVD41" s="165"/>
      <c r="MVE41" s="165"/>
      <c r="MVF41" s="165"/>
      <c r="MVG41" s="165"/>
      <c r="MVH41" s="165"/>
      <c r="MVI41" s="165"/>
      <c r="MVJ41" s="165"/>
      <c r="MVK41" s="165"/>
      <c r="MVL41" s="165"/>
      <c r="MVM41" s="165"/>
      <c r="MVN41" s="165"/>
      <c r="MVO41" s="165"/>
      <c r="MVP41" s="165"/>
      <c r="MVQ41" s="165"/>
      <c r="MVR41" s="165"/>
      <c r="MVS41" s="165"/>
      <c r="MVT41" s="165"/>
      <c r="MVU41" s="165"/>
      <c r="MVV41" s="165"/>
      <c r="MVW41" s="165"/>
      <c r="MVX41" s="165"/>
      <c r="MVY41" s="165"/>
      <c r="MVZ41" s="165"/>
      <c r="MWA41" s="165"/>
      <c r="MWB41" s="165"/>
      <c r="MWC41" s="165"/>
      <c r="MWD41" s="165"/>
      <c r="MWE41" s="165"/>
      <c r="MWF41" s="165"/>
      <c r="MWG41" s="165"/>
      <c r="MWH41" s="165"/>
      <c r="MWI41" s="165"/>
      <c r="MWJ41" s="165"/>
      <c r="MWK41" s="165"/>
      <c r="MWL41" s="165"/>
      <c r="MWM41" s="165"/>
      <c r="MWN41" s="165"/>
      <c r="MWO41" s="165"/>
      <c r="MWP41" s="165"/>
      <c r="MWQ41" s="165"/>
      <c r="MWR41" s="165"/>
      <c r="MWS41" s="165"/>
      <c r="MWT41" s="165"/>
      <c r="MWU41" s="165"/>
      <c r="MWV41" s="165"/>
      <c r="MWW41" s="165"/>
      <c r="MWX41" s="165"/>
      <c r="MWY41" s="165"/>
      <c r="MWZ41" s="165"/>
      <c r="MXA41" s="165"/>
      <c r="MXB41" s="165"/>
      <c r="MXC41" s="165"/>
      <c r="MXD41" s="165"/>
      <c r="MXE41" s="165"/>
      <c r="MXF41" s="165"/>
      <c r="MXG41" s="165"/>
      <c r="MXH41" s="165"/>
      <c r="MXI41" s="165"/>
      <c r="MXJ41" s="165"/>
      <c r="MXK41" s="165"/>
      <c r="MXL41" s="165"/>
      <c r="MXM41" s="165"/>
      <c r="MXN41" s="165"/>
      <c r="MXO41" s="165"/>
      <c r="MXP41" s="165"/>
      <c r="MXQ41" s="165"/>
      <c r="MXR41" s="165"/>
      <c r="MXS41" s="165"/>
      <c r="MXT41" s="165"/>
      <c r="MXU41" s="165"/>
      <c r="MXV41" s="165"/>
      <c r="MXW41" s="165"/>
      <c r="MXX41" s="165"/>
      <c r="MXY41" s="165"/>
      <c r="MXZ41" s="165"/>
      <c r="MYA41" s="165"/>
      <c r="MYB41" s="165"/>
      <c r="MYC41" s="165"/>
      <c r="MYD41" s="165"/>
      <c r="MYE41" s="165"/>
      <c r="MYF41" s="165"/>
      <c r="MYG41" s="165"/>
      <c r="MYH41" s="165"/>
      <c r="MYI41" s="165"/>
      <c r="MYJ41" s="165"/>
      <c r="MYK41" s="165"/>
      <c r="MYL41" s="165"/>
      <c r="MYM41" s="165"/>
      <c r="MYN41" s="165"/>
      <c r="MYO41" s="165"/>
      <c r="MYP41" s="165"/>
      <c r="MYQ41" s="165"/>
      <c r="MYR41" s="165"/>
      <c r="MYS41" s="165"/>
      <c r="MYT41" s="165"/>
      <c r="MYU41" s="165"/>
      <c r="MYV41" s="165"/>
      <c r="MYW41" s="165"/>
      <c r="MYX41" s="165"/>
      <c r="MYY41" s="165"/>
      <c r="MYZ41" s="165"/>
      <c r="MZA41" s="165"/>
      <c r="MZB41" s="165"/>
      <c r="MZC41" s="165"/>
      <c r="MZD41" s="165"/>
      <c r="MZE41" s="165"/>
      <c r="MZF41" s="165"/>
      <c r="MZG41" s="165"/>
      <c r="MZH41" s="165"/>
      <c r="MZI41" s="165"/>
      <c r="MZJ41" s="165"/>
      <c r="MZK41" s="165"/>
      <c r="MZL41" s="165"/>
      <c r="MZM41" s="165"/>
      <c r="MZN41" s="165"/>
      <c r="MZO41" s="165"/>
      <c r="MZP41" s="165"/>
      <c r="MZQ41" s="165"/>
      <c r="MZR41" s="165"/>
      <c r="MZS41" s="165"/>
      <c r="MZT41" s="165"/>
      <c r="MZU41" s="165"/>
      <c r="MZV41" s="165"/>
      <c r="MZW41" s="165"/>
      <c r="MZX41" s="165"/>
      <c r="MZY41" s="165"/>
      <c r="MZZ41" s="165"/>
      <c r="NAA41" s="165"/>
      <c r="NAB41" s="165"/>
      <c r="NAC41" s="165"/>
      <c r="NAD41" s="165"/>
      <c r="NAE41" s="165"/>
      <c r="NAF41" s="165"/>
      <c r="NAG41" s="165"/>
      <c r="NAH41" s="165"/>
      <c r="NAI41" s="165"/>
      <c r="NAJ41" s="165"/>
      <c r="NAK41" s="165"/>
      <c r="NAL41" s="165"/>
      <c r="NAM41" s="165"/>
      <c r="NAN41" s="165"/>
      <c r="NAO41" s="165"/>
      <c r="NAP41" s="165"/>
      <c r="NAQ41" s="165"/>
      <c r="NAR41" s="165"/>
      <c r="NAS41" s="165"/>
      <c r="NAT41" s="165"/>
      <c r="NAU41" s="165"/>
      <c r="NAV41" s="165"/>
      <c r="NAW41" s="165"/>
      <c r="NAX41" s="165"/>
      <c r="NAY41" s="165"/>
      <c r="NAZ41" s="165"/>
      <c r="NBA41" s="165"/>
      <c r="NBB41" s="165"/>
      <c r="NBC41" s="165"/>
      <c r="NBD41" s="165"/>
      <c r="NBE41" s="165"/>
      <c r="NBF41" s="165"/>
      <c r="NBG41" s="165"/>
      <c r="NBH41" s="165"/>
      <c r="NBI41" s="165"/>
      <c r="NBJ41" s="165"/>
      <c r="NBK41" s="165"/>
      <c r="NBL41" s="165"/>
      <c r="NBM41" s="165"/>
      <c r="NBN41" s="165"/>
      <c r="NBO41" s="165"/>
      <c r="NBP41" s="165"/>
      <c r="NBQ41" s="165"/>
      <c r="NBR41" s="165"/>
      <c r="NBS41" s="165"/>
      <c r="NBT41" s="165"/>
      <c r="NBU41" s="165"/>
      <c r="NBV41" s="165"/>
      <c r="NBW41" s="165"/>
      <c r="NBX41" s="165"/>
      <c r="NBY41" s="165"/>
      <c r="NBZ41" s="165"/>
      <c r="NCA41" s="165"/>
      <c r="NCB41" s="165"/>
      <c r="NCC41" s="165"/>
      <c r="NCD41" s="165"/>
      <c r="NCE41" s="165"/>
      <c r="NCF41" s="165"/>
      <c r="NCG41" s="165"/>
      <c r="NCH41" s="165"/>
      <c r="NCI41" s="165"/>
      <c r="NCJ41" s="165"/>
      <c r="NCK41" s="165"/>
      <c r="NCL41" s="165"/>
      <c r="NCM41" s="165"/>
      <c r="NCN41" s="165"/>
      <c r="NCO41" s="165"/>
      <c r="NCP41" s="165"/>
      <c r="NCQ41" s="165"/>
      <c r="NCR41" s="165"/>
      <c r="NCS41" s="165"/>
      <c r="NCT41" s="165"/>
      <c r="NCU41" s="165"/>
      <c r="NCV41" s="165"/>
      <c r="NCW41" s="165"/>
      <c r="NCX41" s="165"/>
      <c r="NCY41" s="165"/>
      <c r="NCZ41" s="165"/>
      <c r="NDA41" s="165"/>
      <c r="NDB41" s="165"/>
      <c r="NDC41" s="165"/>
      <c r="NDD41" s="165"/>
      <c r="NDE41" s="165"/>
      <c r="NDF41" s="165"/>
      <c r="NDG41" s="165"/>
      <c r="NDH41" s="165"/>
      <c r="NDI41" s="165"/>
      <c r="NDJ41" s="165"/>
      <c r="NDK41" s="165"/>
      <c r="NDL41" s="165"/>
      <c r="NDM41" s="165"/>
      <c r="NDN41" s="165"/>
      <c r="NDO41" s="165"/>
      <c r="NDP41" s="165"/>
      <c r="NDQ41" s="165"/>
      <c r="NDR41" s="165"/>
      <c r="NDS41" s="165"/>
      <c r="NDT41" s="165"/>
      <c r="NDU41" s="165"/>
      <c r="NDV41" s="165"/>
      <c r="NDW41" s="165"/>
      <c r="NDX41" s="165"/>
      <c r="NDY41" s="165"/>
      <c r="NDZ41" s="165"/>
      <c r="NEA41" s="165"/>
      <c r="NEB41" s="165"/>
      <c r="NEC41" s="165"/>
      <c r="NED41" s="165"/>
      <c r="NEE41" s="165"/>
      <c r="NEF41" s="165"/>
      <c r="NEG41" s="165"/>
      <c r="NEH41" s="165"/>
      <c r="NEI41" s="165"/>
      <c r="NEJ41" s="165"/>
      <c r="NEK41" s="165"/>
      <c r="NEL41" s="165"/>
      <c r="NEM41" s="165"/>
      <c r="NEN41" s="165"/>
      <c r="NEO41" s="165"/>
      <c r="NEP41" s="165"/>
      <c r="NEQ41" s="165"/>
      <c r="NER41" s="165"/>
      <c r="NES41" s="165"/>
      <c r="NET41" s="165"/>
      <c r="NEU41" s="165"/>
      <c r="NEV41" s="165"/>
      <c r="NEW41" s="165"/>
      <c r="NEX41" s="165"/>
      <c r="NEY41" s="165"/>
      <c r="NEZ41" s="165"/>
      <c r="NFA41" s="165"/>
      <c r="NFB41" s="165"/>
      <c r="NFC41" s="165"/>
      <c r="NFD41" s="165"/>
      <c r="NFE41" s="165"/>
      <c r="NFF41" s="165"/>
      <c r="NFG41" s="165"/>
      <c r="NFH41" s="165"/>
      <c r="NFI41" s="165"/>
      <c r="NFJ41" s="165"/>
      <c r="NFK41" s="165"/>
      <c r="NFL41" s="165"/>
      <c r="NFM41" s="165"/>
      <c r="NFN41" s="165"/>
      <c r="NFO41" s="165"/>
      <c r="NFP41" s="165"/>
      <c r="NFQ41" s="165"/>
      <c r="NFR41" s="165"/>
      <c r="NFS41" s="165"/>
      <c r="NFT41" s="165"/>
      <c r="NFU41" s="165"/>
      <c r="NFV41" s="165"/>
      <c r="NFW41" s="165"/>
      <c r="NFX41" s="165"/>
      <c r="NFY41" s="165"/>
      <c r="NFZ41" s="165"/>
      <c r="NGA41" s="165"/>
      <c r="NGB41" s="165"/>
      <c r="NGC41" s="165"/>
      <c r="NGD41" s="165"/>
      <c r="NGE41" s="165"/>
      <c r="NGF41" s="165"/>
      <c r="NGG41" s="165"/>
      <c r="NGH41" s="165"/>
      <c r="NGI41" s="165"/>
      <c r="NGJ41" s="165"/>
      <c r="NGK41" s="165"/>
      <c r="NGL41" s="165"/>
      <c r="NGM41" s="165"/>
      <c r="NGN41" s="165"/>
      <c r="NGO41" s="165"/>
      <c r="NGP41" s="165"/>
      <c r="NGQ41" s="165"/>
      <c r="NGR41" s="165"/>
      <c r="NGS41" s="165"/>
      <c r="NGT41" s="165"/>
      <c r="NGU41" s="165"/>
      <c r="NGV41" s="165"/>
      <c r="NGW41" s="165"/>
      <c r="NGX41" s="165"/>
      <c r="NGY41" s="165"/>
      <c r="NGZ41" s="165"/>
      <c r="NHA41" s="165"/>
      <c r="NHB41" s="165"/>
      <c r="NHC41" s="165"/>
      <c r="NHD41" s="165"/>
      <c r="NHE41" s="165"/>
      <c r="NHF41" s="165"/>
      <c r="NHG41" s="165"/>
      <c r="NHH41" s="165"/>
      <c r="NHI41" s="165"/>
      <c r="NHJ41" s="165"/>
      <c r="NHK41" s="165"/>
      <c r="NHL41" s="165"/>
      <c r="NHM41" s="165"/>
      <c r="NHN41" s="165"/>
      <c r="NHO41" s="165"/>
      <c r="NHP41" s="165"/>
      <c r="NHQ41" s="165"/>
      <c r="NHR41" s="165"/>
      <c r="NHS41" s="165"/>
      <c r="NHT41" s="165"/>
      <c r="NHU41" s="165"/>
      <c r="NHV41" s="165"/>
      <c r="NHW41" s="165"/>
      <c r="NHX41" s="165"/>
      <c r="NHY41" s="165"/>
      <c r="NHZ41" s="165"/>
      <c r="NIA41" s="165"/>
      <c r="NIB41" s="165"/>
      <c r="NIC41" s="165"/>
      <c r="NID41" s="165"/>
      <c r="NIE41" s="165"/>
      <c r="NIF41" s="165"/>
      <c r="NIG41" s="165"/>
      <c r="NIH41" s="165"/>
      <c r="NII41" s="165"/>
      <c r="NIJ41" s="165"/>
      <c r="NIK41" s="165"/>
      <c r="NIL41" s="165"/>
      <c r="NIM41" s="165"/>
      <c r="NIN41" s="165"/>
      <c r="NIO41" s="165"/>
      <c r="NIP41" s="165"/>
      <c r="NIQ41" s="165"/>
      <c r="NIR41" s="165"/>
      <c r="NIS41" s="165"/>
      <c r="NIT41" s="165"/>
      <c r="NIU41" s="165"/>
      <c r="NIV41" s="165"/>
      <c r="NIW41" s="165"/>
      <c r="NIX41" s="165"/>
      <c r="NIY41" s="165"/>
      <c r="NIZ41" s="165"/>
      <c r="NJA41" s="165"/>
      <c r="NJB41" s="165"/>
      <c r="NJC41" s="165"/>
      <c r="NJD41" s="165"/>
      <c r="NJE41" s="165"/>
      <c r="NJF41" s="165"/>
      <c r="NJG41" s="165"/>
      <c r="NJH41" s="165"/>
      <c r="NJI41" s="165"/>
      <c r="NJJ41" s="165"/>
      <c r="NJK41" s="165"/>
      <c r="NJL41" s="165"/>
      <c r="NJM41" s="165"/>
      <c r="NJN41" s="165"/>
      <c r="NJO41" s="165"/>
      <c r="NJP41" s="165"/>
      <c r="NJQ41" s="165"/>
      <c r="NJR41" s="165"/>
      <c r="NJS41" s="165"/>
      <c r="NJT41" s="165"/>
      <c r="NJU41" s="165"/>
      <c r="NJV41" s="165"/>
      <c r="NJW41" s="165"/>
      <c r="NJX41" s="165"/>
      <c r="NJY41" s="165"/>
      <c r="NJZ41" s="165"/>
      <c r="NKA41" s="165"/>
      <c r="NKB41" s="165"/>
      <c r="NKC41" s="165"/>
      <c r="NKD41" s="165"/>
      <c r="NKE41" s="165"/>
      <c r="NKF41" s="165"/>
      <c r="NKG41" s="165"/>
      <c r="NKH41" s="165"/>
      <c r="NKI41" s="165"/>
      <c r="NKJ41" s="165"/>
      <c r="NKK41" s="165"/>
      <c r="NKL41" s="165"/>
      <c r="NKM41" s="165"/>
      <c r="NKN41" s="165"/>
      <c r="NKO41" s="165"/>
      <c r="NKP41" s="165"/>
      <c r="NKQ41" s="165"/>
      <c r="NKR41" s="165"/>
      <c r="NKS41" s="165"/>
      <c r="NKT41" s="165"/>
      <c r="NKU41" s="165"/>
      <c r="NKV41" s="165"/>
      <c r="NKW41" s="165"/>
      <c r="NKX41" s="165"/>
      <c r="NKY41" s="165"/>
      <c r="NKZ41" s="165"/>
      <c r="NLA41" s="165"/>
      <c r="NLB41" s="165"/>
      <c r="NLC41" s="165"/>
      <c r="NLD41" s="165"/>
      <c r="NLE41" s="165"/>
      <c r="NLF41" s="165"/>
      <c r="NLG41" s="165"/>
      <c r="NLH41" s="165"/>
      <c r="NLI41" s="165"/>
      <c r="NLJ41" s="165"/>
      <c r="NLK41" s="165"/>
      <c r="NLL41" s="165"/>
      <c r="NLM41" s="165"/>
      <c r="NLN41" s="165"/>
      <c r="NLO41" s="165"/>
      <c r="NLP41" s="165"/>
      <c r="NLQ41" s="165"/>
      <c r="NLR41" s="165"/>
      <c r="NLS41" s="165"/>
      <c r="NLT41" s="165"/>
      <c r="NLU41" s="165"/>
      <c r="NLV41" s="165"/>
      <c r="NLW41" s="165"/>
      <c r="NLX41" s="165"/>
      <c r="NLY41" s="165"/>
      <c r="NLZ41" s="165"/>
      <c r="NMA41" s="165"/>
      <c r="NMB41" s="165"/>
      <c r="NMC41" s="165"/>
      <c r="NMD41" s="165"/>
      <c r="NME41" s="165"/>
      <c r="NMF41" s="165"/>
      <c r="NMG41" s="165"/>
      <c r="NMH41" s="165"/>
      <c r="NMI41" s="165"/>
      <c r="NMJ41" s="165"/>
      <c r="NMK41" s="165"/>
      <c r="NML41" s="165"/>
      <c r="NMM41" s="165"/>
      <c r="NMN41" s="165"/>
      <c r="NMO41" s="165"/>
      <c r="NMP41" s="165"/>
      <c r="NMQ41" s="165"/>
      <c r="NMR41" s="165"/>
      <c r="NMS41" s="165"/>
      <c r="NMT41" s="165"/>
      <c r="NMU41" s="165"/>
      <c r="NMV41" s="165"/>
      <c r="NMW41" s="165"/>
      <c r="NMX41" s="165"/>
      <c r="NMY41" s="165"/>
      <c r="NMZ41" s="165"/>
      <c r="NNA41" s="165"/>
      <c r="NNB41" s="165"/>
      <c r="NNC41" s="165"/>
      <c r="NND41" s="165"/>
      <c r="NNE41" s="165"/>
      <c r="NNF41" s="165"/>
      <c r="NNG41" s="165"/>
      <c r="NNH41" s="165"/>
      <c r="NNI41" s="165"/>
      <c r="NNJ41" s="165"/>
      <c r="NNK41" s="165"/>
      <c r="NNL41" s="165"/>
      <c r="NNM41" s="165"/>
      <c r="NNN41" s="165"/>
      <c r="NNO41" s="165"/>
      <c r="NNP41" s="165"/>
      <c r="NNQ41" s="165"/>
      <c r="NNR41" s="165"/>
      <c r="NNS41" s="165"/>
      <c r="NNT41" s="165"/>
      <c r="NNU41" s="165"/>
      <c r="NNV41" s="165"/>
      <c r="NNW41" s="165"/>
      <c r="NNX41" s="165"/>
      <c r="NNY41" s="165"/>
      <c r="NNZ41" s="165"/>
      <c r="NOA41" s="165"/>
      <c r="NOB41" s="165"/>
      <c r="NOC41" s="165"/>
      <c r="NOD41" s="165"/>
      <c r="NOE41" s="165"/>
      <c r="NOF41" s="165"/>
      <c r="NOG41" s="165"/>
      <c r="NOH41" s="165"/>
      <c r="NOI41" s="165"/>
      <c r="NOJ41" s="165"/>
      <c r="NOK41" s="165"/>
      <c r="NOL41" s="165"/>
      <c r="NOM41" s="165"/>
      <c r="NON41" s="165"/>
      <c r="NOO41" s="165"/>
      <c r="NOP41" s="165"/>
      <c r="NOQ41" s="165"/>
      <c r="NOR41" s="165"/>
      <c r="NOS41" s="165"/>
      <c r="NOT41" s="165"/>
      <c r="NOU41" s="165"/>
      <c r="NOV41" s="165"/>
      <c r="NOW41" s="165"/>
      <c r="NOX41" s="165"/>
      <c r="NOY41" s="165"/>
      <c r="NOZ41" s="165"/>
      <c r="NPA41" s="165"/>
      <c r="NPB41" s="165"/>
      <c r="NPC41" s="165"/>
      <c r="NPD41" s="165"/>
      <c r="NPE41" s="165"/>
      <c r="NPF41" s="165"/>
      <c r="NPG41" s="165"/>
      <c r="NPH41" s="165"/>
      <c r="NPI41" s="165"/>
      <c r="NPJ41" s="165"/>
      <c r="NPK41" s="165"/>
      <c r="NPL41" s="165"/>
      <c r="NPM41" s="165"/>
      <c r="NPN41" s="165"/>
      <c r="NPO41" s="165"/>
      <c r="NPP41" s="165"/>
      <c r="NPQ41" s="165"/>
      <c r="NPR41" s="165"/>
      <c r="NPS41" s="165"/>
      <c r="NPT41" s="165"/>
      <c r="NPU41" s="165"/>
      <c r="NPV41" s="165"/>
      <c r="NPW41" s="165"/>
      <c r="NPX41" s="165"/>
      <c r="NPY41" s="165"/>
      <c r="NPZ41" s="165"/>
      <c r="NQA41" s="165"/>
      <c r="NQB41" s="165"/>
      <c r="NQC41" s="165"/>
      <c r="NQD41" s="165"/>
      <c r="NQE41" s="165"/>
      <c r="NQF41" s="165"/>
      <c r="NQG41" s="165"/>
      <c r="NQH41" s="165"/>
      <c r="NQI41" s="165"/>
      <c r="NQJ41" s="165"/>
      <c r="NQK41" s="165"/>
      <c r="NQL41" s="165"/>
      <c r="NQM41" s="165"/>
      <c r="NQN41" s="165"/>
      <c r="NQO41" s="165"/>
      <c r="NQP41" s="165"/>
      <c r="NQQ41" s="165"/>
      <c r="NQR41" s="165"/>
      <c r="NQS41" s="165"/>
      <c r="NQT41" s="165"/>
      <c r="NQU41" s="165"/>
      <c r="NQV41" s="165"/>
      <c r="NQW41" s="165"/>
      <c r="NQX41" s="165"/>
      <c r="NQY41" s="165"/>
      <c r="NQZ41" s="165"/>
      <c r="NRA41" s="165"/>
      <c r="NRB41" s="165"/>
      <c r="NRC41" s="165"/>
      <c r="NRD41" s="165"/>
      <c r="NRE41" s="165"/>
      <c r="NRF41" s="165"/>
      <c r="NRG41" s="165"/>
      <c r="NRH41" s="165"/>
      <c r="NRI41" s="165"/>
      <c r="NRJ41" s="165"/>
      <c r="NRK41" s="165"/>
      <c r="NRL41" s="165"/>
      <c r="NRM41" s="165"/>
      <c r="NRN41" s="165"/>
      <c r="NRO41" s="165"/>
      <c r="NRP41" s="165"/>
      <c r="NRQ41" s="165"/>
      <c r="NRR41" s="165"/>
      <c r="NRS41" s="165"/>
      <c r="NRT41" s="165"/>
      <c r="NRU41" s="165"/>
      <c r="NRV41" s="165"/>
      <c r="NRW41" s="165"/>
      <c r="NRX41" s="165"/>
      <c r="NRY41" s="165"/>
      <c r="NRZ41" s="165"/>
      <c r="NSA41" s="165"/>
      <c r="NSB41" s="165"/>
      <c r="NSC41" s="165"/>
      <c r="NSD41" s="165"/>
      <c r="NSE41" s="165"/>
      <c r="NSF41" s="165"/>
      <c r="NSG41" s="165"/>
      <c r="NSH41" s="165"/>
      <c r="NSI41" s="165"/>
      <c r="NSJ41" s="165"/>
      <c r="NSK41" s="165"/>
      <c r="NSL41" s="165"/>
      <c r="NSM41" s="165"/>
      <c r="NSN41" s="165"/>
      <c r="NSO41" s="165"/>
      <c r="NSP41" s="165"/>
      <c r="NSQ41" s="165"/>
      <c r="NSR41" s="165"/>
      <c r="NSS41" s="165"/>
      <c r="NST41" s="165"/>
      <c r="NSU41" s="165"/>
      <c r="NSV41" s="165"/>
      <c r="NSW41" s="165"/>
      <c r="NSX41" s="165"/>
      <c r="NSY41" s="165"/>
      <c r="NSZ41" s="165"/>
      <c r="NTA41" s="165"/>
      <c r="NTB41" s="165"/>
      <c r="NTC41" s="165"/>
      <c r="NTD41" s="165"/>
      <c r="NTE41" s="165"/>
      <c r="NTF41" s="165"/>
      <c r="NTG41" s="165"/>
      <c r="NTH41" s="165"/>
      <c r="NTI41" s="165"/>
      <c r="NTJ41" s="165"/>
      <c r="NTK41" s="165"/>
      <c r="NTL41" s="165"/>
      <c r="NTM41" s="165"/>
      <c r="NTN41" s="165"/>
      <c r="NTO41" s="165"/>
      <c r="NTP41" s="165"/>
      <c r="NTQ41" s="165"/>
      <c r="NTR41" s="165"/>
      <c r="NTS41" s="165"/>
      <c r="NTT41" s="165"/>
      <c r="NTU41" s="165"/>
      <c r="NTV41" s="165"/>
      <c r="NTW41" s="165"/>
      <c r="NTX41" s="165"/>
      <c r="NTY41" s="165"/>
      <c r="NTZ41" s="165"/>
      <c r="NUA41" s="165"/>
      <c r="NUB41" s="165"/>
      <c r="NUC41" s="165"/>
      <c r="NUD41" s="165"/>
      <c r="NUE41" s="165"/>
      <c r="NUF41" s="165"/>
      <c r="NUG41" s="165"/>
      <c r="NUH41" s="165"/>
      <c r="NUI41" s="165"/>
      <c r="NUJ41" s="165"/>
      <c r="NUK41" s="165"/>
      <c r="NUL41" s="165"/>
      <c r="NUM41" s="165"/>
      <c r="NUN41" s="165"/>
      <c r="NUO41" s="165"/>
      <c r="NUP41" s="165"/>
      <c r="NUQ41" s="165"/>
      <c r="NUR41" s="165"/>
      <c r="NUS41" s="165"/>
      <c r="NUT41" s="165"/>
      <c r="NUU41" s="165"/>
      <c r="NUV41" s="165"/>
      <c r="NUW41" s="165"/>
      <c r="NUX41" s="165"/>
      <c r="NUY41" s="165"/>
      <c r="NUZ41" s="165"/>
      <c r="NVA41" s="165"/>
      <c r="NVB41" s="165"/>
      <c r="NVC41" s="165"/>
      <c r="NVD41" s="165"/>
      <c r="NVE41" s="165"/>
      <c r="NVF41" s="165"/>
      <c r="NVG41" s="165"/>
      <c r="NVH41" s="165"/>
      <c r="NVI41" s="165"/>
      <c r="NVJ41" s="165"/>
      <c r="NVK41" s="165"/>
      <c r="NVL41" s="165"/>
      <c r="NVM41" s="165"/>
      <c r="NVN41" s="165"/>
      <c r="NVO41" s="165"/>
      <c r="NVP41" s="165"/>
      <c r="NVQ41" s="165"/>
      <c r="NVR41" s="165"/>
      <c r="NVS41" s="165"/>
      <c r="NVT41" s="165"/>
      <c r="NVU41" s="165"/>
      <c r="NVV41" s="165"/>
      <c r="NVW41" s="165"/>
      <c r="NVX41" s="165"/>
      <c r="NVY41" s="165"/>
      <c r="NVZ41" s="165"/>
      <c r="NWA41" s="165"/>
      <c r="NWB41" s="165"/>
      <c r="NWC41" s="165"/>
      <c r="NWD41" s="165"/>
      <c r="NWE41" s="165"/>
      <c r="NWF41" s="165"/>
      <c r="NWG41" s="165"/>
      <c r="NWH41" s="165"/>
      <c r="NWI41" s="165"/>
      <c r="NWJ41" s="165"/>
      <c r="NWK41" s="165"/>
      <c r="NWL41" s="165"/>
      <c r="NWM41" s="165"/>
      <c r="NWN41" s="165"/>
      <c r="NWO41" s="165"/>
      <c r="NWP41" s="165"/>
      <c r="NWQ41" s="165"/>
      <c r="NWR41" s="165"/>
      <c r="NWS41" s="165"/>
      <c r="NWT41" s="165"/>
      <c r="NWU41" s="165"/>
      <c r="NWV41" s="165"/>
      <c r="NWW41" s="165"/>
      <c r="NWX41" s="165"/>
      <c r="NWY41" s="165"/>
      <c r="NWZ41" s="165"/>
      <c r="NXA41" s="165"/>
      <c r="NXB41" s="165"/>
      <c r="NXC41" s="165"/>
      <c r="NXD41" s="165"/>
      <c r="NXE41" s="165"/>
      <c r="NXF41" s="165"/>
      <c r="NXG41" s="165"/>
      <c r="NXH41" s="165"/>
      <c r="NXI41" s="165"/>
      <c r="NXJ41" s="165"/>
      <c r="NXK41" s="165"/>
      <c r="NXL41" s="165"/>
      <c r="NXM41" s="165"/>
      <c r="NXN41" s="165"/>
      <c r="NXO41" s="165"/>
      <c r="NXP41" s="165"/>
      <c r="NXQ41" s="165"/>
      <c r="NXR41" s="165"/>
      <c r="NXS41" s="165"/>
      <c r="NXT41" s="165"/>
      <c r="NXU41" s="165"/>
      <c r="NXV41" s="165"/>
      <c r="NXW41" s="165"/>
      <c r="NXX41" s="165"/>
      <c r="NXY41" s="165"/>
      <c r="NXZ41" s="165"/>
      <c r="NYA41" s="165"/>
      <c r="NYB41" s="165"/>
      <c r="NYC41" s="165"/>
      <c r="NYD41" s="165"/>
      <c r="NYE41" s="165"/>
      <c r="NYF41" s="165"/>
      <c r="NYG41" s="165"/>
      <c r="NYH41" s="165"/>
      <c r="NYI41" s="165"/>
      <c r="NYJ41" s="165"/>
      <c r="NYK41" s="165"/>
      <c r="NYL41" s="165"/>
      <c r="NYM41" s="165"/>
      <c r="NYN41" s="165"/>
      <c r="NYO41" s="165"/>
      <c r="NYP41" s="165"/>
      <c r="NYQ41" s="165"/>
      <c r="NYR41" s="165"/>
      <c r="NYS41" s="165"/>
      <c r="NYT41" s="165"/>
      <c r="NYU41" s="165"/>
      <c r="NYV41" s="165"/>
      <c r="NYW41" s="165"/>
      <c r="NYX41" s="165"/>
      <c r="NYY41" s="165"/>
      <c r="NYZ41" s="165"/>
      <c r="NZA41" s="165"/>
      <c r="NZB41" s="165"/>
      <c r="NZC41" s="165"/>
      <c r="NZD41" s="165"/>
      <c r="NZE41" s="165"/>
      <c r="NZF41" s="165"/>
      <c r="NZG41" s="165"/>
      <c r="NZH41" s="165"/>
      <c r="NZI41" s="165"/>
      <c r="NZJ41" s="165"/>
      <c r="NZK41" s="165"/>
      <c r="NZL41" s="165"/>
      <c r="NZM41" s="165"/>
      <c r="NZN41" s="165"/>
      <c r="NZO41" s="165"/>
      <c r="NZP41" s="165"/>
      <c r="NZQ41" s="165"/>
      <c r="NZR41" s="165"/>
      <c r="NZS41" s="165"/>
      <c r="NZT41" s="165"/>
      <c r="NZU41" s="165"/>
      <c r="NZV41" s="165"/>
      <c r="NZW41" s="165"/>
      <c r="NZX41" s="165"/>
      <c r="NZY41" s="165"/>
      <c r="NZZ41" s="165"/>
      <c r="OAA41" s="165"/>
      <c r="OAB41" s="165"/>
      <c r="OAC41" s="165"/>
      <c r="OAD41" s="165"/>
      <c r="OAE41" s="165"/>
      <c r="OAF41" s="165"/>
      <c r="OAG41" s="165"/>
      <c r="OAH41" s="165"/>
      <c r="OAI41" s="165"/>
      <c r="OAJ41" s="165"/>
      <c r="OAK41" s="165"/>
      <c r="OAL41" s="165"/>
      <c r="OAM41" s="165"/>
      <c r="OAN41" s="165"/>
      <c r="OAO41" s="165"/>
      <c r="OAP41" s="165"/>
      <c r="OAQ41" s="165"/>
      <c r="OAR41" s="165"/>
      <c r="OAS41" s="165"/>
      <c r="OAT41" s="165"/>
      <c r="OAU41" s="165"/>
      <c r="OAV41" s="165"/>
      <c r="OAW41" s="165"/>
      <c r="OAX41" s="165"/>
      <c r="OAY41" s="165"/>
      <c r="OAZ41" s="165"/>
      <c r="OBA41" s="165"/>
      <c r="OBB41" s="165"/>
      <c r="OBC41" s="165"/>
      <c r="OBD41" s="165"/>
      <c r="OBE41" s="165"/>
      <c r="OBF41" s="165"/>
      <c r="OBG41" s="165"/>
      <c r="OBH41" s="165"/>
      <c r="OBI41" s="165"/>
      <c r="OBJ41" s="165"/>
      <c r="OBK41" s="165"/>
      <c r="OBL41" s="165"/>
      <c r="OBM41" s="165"/>
      <c r="OBN41" s="165"/>
      <c r="OBO41" s="165"/>
      <c r="OBP41" s="165"/>
      <c r="OBQ41" s="165"/>
      <c r="OBR41" s="165"/>
      <c r="OBS41" s="165"/>
      <c r="OBT41" s="165"/>
      <c r="OBU41" s="165"/>
      <c r="OBV41" s="165"/>
      <c r="OBW41" s="165"/>
      <c r="OBX41" s="165"/>
      <c r="OBY41" s="165"/>
      <c r="OBZ41" s="165"/>
      <c r="OCA41" s="165"/>
      <c r="OCB41" s="165"/>
      <c r="OCC41" s="165"/>
      <c r="OCD41" s="165"/>
      <c r="OCE41" s="165"/>
      <c r="OCF41" s="165"/>
      <c r="OCG41" s="165"/>
      <c r="OCH41" s="165"/>
      <c r="OCI41" s="165"/>
      <c r="OCJ41" s="165"/>
      <c r="OCK41" s="165"/>
      <c r="OCL41" s="165"/>
      <c r="OCM41" s="165"/>
      <c r="OCN41" s="165"/>
      <c r="OCO41" s="165"/>
      <c r="OCP41" s="165"/>
      <c r="OCQ41" s="165"/>
      <c r="OCR41" s="165"/>
      <c r="OCS41" s="165"/>
      <c r="OCT41" s="165"/>
      <c r="OCU41" s="165"/>
      <c r="OCV41" s="165"/>
      <c r="OCW41" s="165"/>
      <c r="OCX41" s="165"/>
      <c r="OCY41" s="165"/>
      <c r="OCZ41" s="165"/>
      <c r="ODA41" s="165"/>
      <c r="ODB41" s="165"/>
      <c r="ODC41" s="165"/>
      <c r="ODD41" s="165"/>
      <c r="ODE41" s="165"/>
      <c r="ODF41" s="165"/>
      <c r="ODG41" s="165"/>
      <c r="ODH41" s="165"/>
      <c r="ODI41" s="165"/>
      <c r="ODJ41" s="165"/>
      <c r="ODK41" s="165"/>
      <c r="ODL41" s="165"/>
      <c r="ODM41" s="165"/>
      <c r="ODN41" s="165"/>
      <c r="ODO41" s="165"/>
      <c r="ODP41" s="165"/>
      <c r="ODQ41" s="165"/>
      <c r="ODR41" s="165"/>
      <c r="ODS41" s="165"/>
      <c r="ODT41" s="165"/>
      <c r="ODU41" s="165"/>
      <c r="ODV41" s="165"/>
      <c r="ODW41" s="165"/>
      <c r="ODX41" s="165"/>
      <c r="ODY41" s="165"/>
      <c r="ODZ41" s="165"/>
      <c r="OEA41" s="165"/>
      <c r="OEB41" s="165"/>
      <c r="OEC41" s="165"/>
      <c r="OED41" s="165"/>
      <c r="OEE41" s="165"/>
      <c r="OEF41" s="165"/>
      <c r="OEG41" s="165"/>
      <c r="OEH41" s="165"/>
      <c r="OEI41" s="165"/>
      <c r="OEJ41" s="165"/>
      <c r="OEK41" s="165"/>
      <c r="OEL41" s="165"/>
      <c r="OEM41" s="165"/>
      <c r="OEN41" s="165"/>
      <c r="OEO41" s="165"/>
      <c r="OEP41" s="165"/>
      <c r="OEQ41" s="165"/>
      <c r="OER41" s="165"/>
      <c r="OES41" s="165"/>
      <c r="OET41" s="165"/>
      <c r="OEU41" s="165"/>
      <c r="OEV41" s="165"/>
      <c r="OEW41" s="165"/>
      <c r="OEX41" s="165"/>
      <c r="OEY41" s="165"/>
      <c r="OEZ41" s="165"/>
      <c r="OFA41" s="165"/>
      <c r="OFB41" s="165"/>
      <c r="OFC41" s="165"/>
      <c r="OFD41" s="165"/>
      <c r="OFE41" s="165"/>
      <c r="OFF41" s="165"/>
      <c r="OFG41" s="165"/>
      <c r="OFH41" s="165"/>
      <c r="OFI41" s="165"/>
      <c r="OFJ41" s="165"/>
      <c r="OFK41" s="165"/>
      <c r="OFL41" s="165"/>
      <c r="OFM41" s="165"/>
      <c r="OFN41" s="165"/>
      <c r="OFO41" s="165"/>
      <c r="OFP41" s="165"/>
      <c r="OFQ41" s="165"/>
      <c r="OFR41" s="165"/>
      <c r="OFS41" s="165"/>
      <c r="OFT41" s="165"/>
      <c r="OFU41" s="165"/>
      <c r="OFV41" s="165"/>
      <c r="OFW41" s="165"/>
      <c r="OFX41" s="165"/>
      <c r="OFY41" s="165"/>
      <c r="OFZ41" s="165"/>
      <c r="OGA41" s="165"/>
      <c r="OGB41" s="165"/>
      <c r="OGC41" s="165"/>
      <c r="OGD41" s="165"/>
      <c r="OGE41" s="165"/>
      <c r="OGF41" s="165"/>
      <c r="OGG41" s="165"/>
      <c r="OGH41" s="165"/>
      <c r="OGI41" s="165"/>
      <c r="OGJ41" s="165"/>
      <c r="OGK41" s="165"/>
      <c r="OGL41" s="165"/>
      <c r="OGM41" s="165"/>
      <c r="OGN41" s="165"/>
      <c r="OGO41" s="165"/>
      <c r="OGP41" s="165"/>
      <c r="OGQ41" s="165"/>
      <c r="OGR41" s="165"/>
      <c r="OGS41" s="165"/>
      <c r="OGT41" s="165"/>
      <c r="OGU41" s="165"/>
      <c r="OGV41" s="165"/>
      <c r="OGW41" s="165"/>
      <c r="OGX41" s="165"/>
      <c r="OGY41" s="165"/>
      <c r="OGZ41" s="165"/>
      <c r="OHA41" s="165"/>
      <c r="OHB41" s="165"/>
      <c r="OHC41" s="165"/>
      <c r="OHD41" s="165"/>
      <c r="OHE41" s="165"/>
      <c r="OHF41" s="165"/>
      <c r="OHG41" s="165"/>
      <c r="OHH41" s="165"/>
      <c r="OHI41" s="165"/>
      <c r="OHJ41" s="165"/>
      <c r="OHK41" s="165"/>
      <c r="OHL41" s="165"/>
      <c r="OHM41" s="165"/>
      <c r="OHN41" s="165"/>
      <c r="OHO41" s="165"/>
      <c r="OHP41" s="165"/>
      <c r="OHQ41" s="165"/>
      <c r="OHR41" s="165"/>
      <c r="OHS41" s="165"/>
      <c r="OHT41" s="165"/>
      <c r="OHU41" s="165"/>
      <c r="OHV41" s="165"/>
      <c r="OHW41" s="165"/>
      <c r="OHX41" s="165"/>
      <c r="OHY41" s="165"/>
      <c r="OHZ41" s="165"/>
      <c r="OIA41" s="165"/>
      <c r="OIB41" s="165"/>
      <c r="OIC41" s="165"/>
      <c r="OID41" s="165"/>
      <c r="OIE41" s="165"/>
      <c r="OIF41" s="165"/>
      <c r="OIG41" s="165"/>
      <c r="OIH41" s="165"/>
      <c r="OII41" s="165"/>
      <c r="OIJ41" s="165"/>
      <c r="OIK41" s="165"/>
      <c r="OIL41" s="165"/>
      <c r="OIM41" s="165"/>
      <c r="OIN41" s="165"/>
      <c r="OIO41" s="165"/>
      <c r="OIP41" s="165"/>
      <c r="OIQ41" s="165"/>
      <c r="OIR41" s="165"/>
      <c r="OIS41" s="165"/>
      <c r="OIT41" s="165"/>
      <c r="OIU41" s="165"/>
      <c r="OIV41" s="165"/>
      <c r="OIW41" s="165"/>
      <c r="OIX41" s="165"/>
      <c r="OIY41" s="165"/>
      <c r="OIZ41" s="165"/>
      <c r="OJA41" s="165"/>
      <c r="OJB41" s="165"/>
      <c r="OJC41" s="165"/>
      <c r="OJD41" s="165"/>
      <c r="OJE41" s="165"/>
      <c r="OJF41" s="165"/>
      <c r="OJG41" s="165"/>
      <c r="OJH41" s="165"/>
      <c r="OJI41" s="165"/>
      <c r="OJJ41" s="165"/>
      <c r="OJK41" s="165"/>
      <c r="OJL41" s="165"/>
      <c r="OJM41" s="165"/>
      <c r="OJN41" s="165"/>
      <c r="OJO41" s="165"/>
      <c r="OJP41" s="165"/>
      <c r="OJQ41" s="165"/>
      <c r="OJR41" s="165"/>
      <c r="OJS41" s="165"/>
      <c r="OJT41" s="165"/>
      <c r="OJU41" s="165"/>
      <c r="OJV41" s="165"/>
      <c r="OJW41" s="165"/>
      <c r="OJX41" s="165"/>
      <c r="OJY41" s="165"/>
      <c r="OJZ41" s="165"/>
      <c r="OKA41" s="165"/>
      <c r="OKB41" s="165"/>
      <c r="OKC41" s="165"/>
      <c r="OKD41" s="165"/>
      <c r="OKE41" s="165"/>
      <c r="OKF41" s="165"/>
      <c r="OKG41" s="165"/>
      <c r="OKH41" s="165"/>
      <c r="OKI41" s="165"/>
      <c r="OKJ41" s="165"/>
      <c r="OKK41" s="165"/>
      <c r="OKL41" s="165"/>
      <c r="OKM41" s="165"/>
      <c r="OKN41" s="165"/>
      <c r="OKO41" s="165"/>
      <c r="OKP41" s="165"/>
      <c r="OKQ41" s="165"/>
      <c r="OKR41" s="165"/>
      <c r="OKS41" s="165"/>
      <c r="OKT41" s="165"/>
      <c r="OKU41" s="165"/>
      <c r="OKV41" s="165"/>
      <c r="OKW41" s="165"/>
      <c r="OKX41" s="165"/>
      <c r="OKY41" s="165"/>
      <c r="OKZ41" s="165"/>
      <c r="OLA41" s="165"/>
      <c r="OLB41" s="165"/>
      <c r="OLC41" s="165"/>
      <c r="OLD41" s="165"/>
      <c r="OLE41" s="165"/>
      <c r="OLF41" s="165"/>
      <c r="OLG41" s="165"/>
      <c r="OLH41" s="165"/>
      <c r="OLI41" s="165"/>
      <c r="OLJ41" s="165"/>
      <c r="OLK41" s="165"/>
      <c r="OLL41" s="165"/>
      <c r="OLM41" s="165"/>
      <c r="OLN41" s="165"/>
      <c r="OLO41" s="165"/>
      <c r="OLP41" s="165"/>
      <c r="OLQ41" s="165"/>
      <c r="OLR41" s="165"/>
      <c r="OLS41" s="165"/>
      <c r="OLT41" s="165"/>
      <c r="OLU41" s="165"/>
      <c r="OLV41" s="165"/>
      <c r="OLW41" s="165"/>
      <c r="OLX41" s="165"/>
      <c r="OLY41" s="165"/>
      <c r="OLZ41" s="165"/>
      <c r="OMA41" s="165"/>
      <c r="OMB41" s="165"/>
      <c r="OMC41" s="165"/>
      <c r="OMD41" s="165"/>
      <c r="OME41" s="165"/>
      <c r="OMF41" s="165"/>
      <c r="OMG41" s="165"/>
      <c r="OMH41" s="165"/>
      <c r="OMI41" s="165"/>
      <c r="OMJ41" s="165"/>
      <c r="OMK41" s="165"/>
      <c r="OML41" s="165"/>
      <c r="OMM41" s="165"/>
      <c r="OMN41" s="165"/>
      <c r="OMO41" s="165"/>
      <c r="OMP41" s="165"/>
      <c r="OMQ41" s="165"/>
      <c r="OMR41" s="165"/>
      <c r="OMS41" s="165"/>
      <c r="OMT41" s="165"/>
      <c r="OMU41" s="165"/>
      <c r="OMV41" s="165"/>
      <c r="OMW41" s="165"/>
      <c r="OMX41" s="165"/>
      <c r="OMY41" s="165"/>
      <c r="OMZ41" s="165"/>
      <c r="ONA41" s="165"/>
      <c r="ONB41" s="165"/>
      <c r="ONC41" s="165"/>
      <c r="OND41" s="165"/>
      <c r="ONE41" s="165"/>
      <c r="ONF41" s="165"/>
      <c r="ONG41" s="165"/>
      <c r="ONH41" s="165"/>
      <c r="ONI41" s="165"/>
      <c r="ONJ41" s="165"/>
      <c r="ONK41" s="165"/>
      <c r="ONL41" s="165"/>
      <c r="ONM41" s="165"/>
      <c r="ONN41" s="165"/>
      <c r="ONO41" s="165"/>
      <c r="ONP41" s="165"/>
      <c r="ONQ41" s="165"/>
      <c r="ONR41" s="165"/>
      <c r="ONS41" s="165"/>
      <c r="ONT41" s="165"/>
      <c r="ONU41" s="165"/>
      <c r="ONV41" s="165"/>
      <c r="ONW41" s="165"/>
      <c r="ONX41" s="165"/>
      <c r="ONY41" s="165"/>
      <c r="ONZ41" s="165"/>
      <c r="OOA41" s="165"/>
      <c r="OOB41" s="165"/>
      <c r="OOC41" s="165"/>
      <c r="OOD41" s="165"/>
      <c r="OOE41" s="165"/>
      <c r="OOF41" s="165"/>
      <c r="OOG41" s="165"/>
      <c r="OOH41" s="165"/>
      <c r="OOI41" s="165"/>
      <c r="OOJ41" s="165"/>
      <c r="OOK41" s="165"/>
      <c r="OOL41" s="165"/>
      <c r="OOM41" s="165"/>
      <c r="OON41" s="165"/>
      <c r="OOO41" s="165"/>
      <c r="OOP41" s="165"/>
      <c r="OOQ41" s="165"/>
      <c r="OOR41" s="165"/>
      <c r="OOS41" s="165"/>
      <c r="OOT41" s="165"/>
      <c r="OOU41" s="165"/>
      <c r="OOV41" s="165"/>
      <c r="OOW41" s="165"/>
      <c r="OOX41" s="165"/>
      <c r="OOY41" s="165"/>
      <c r="OOZ41" s="165"/>
      <c r="OPA41" s="165"/>
      <c r="OPB41" s="165"/>
      <c r="OPC41" s="165"/>
      <c r="OPD41" s="165"/>
      <c r="OPE41" s="165"/>
      <c r="OPF41" s="165"/>
      <c r="OPG41" s="165"/>
      <c r="OPH41" s="165"/>
      <c r="OPI41" s="165"/>
      <c r="OPJ41" s="165"/>
      <c r="OPK41" s="165"/>
      <c r="OPL41" s="165"/>
      <c r="OPM41" s="165"/>
      <c r="OPN41" s="165"/>
      <c r="OPO41" s="165"/>
      <c r="OPP41" s="165"/>
      <c r="OPQ41" s="165"/>
      <c r="OPR41" s="165"/>
      <c r="OPS41" s="165"/>
      <c r="OPT41" s="165"/>
      <c r="OPU41" s="165"/>
      <c r="OPV41" s="165"/>
      <c r="OPW41" s="165"/>
      <c r="OPX41" s="165"/>
      <c r="OPY41" s="165"/>
      <c r="OPZ41" s="165"/>
      <c r="OQA41" s="165"/>
      <c r="OQB41" s="165"/>
      <c r="OQC41" s="165"/>
      <c r="OQD41" s="165"/>
      <c r="OQE41" s="165"/>
      <c r="OQF41" s="165"/>
      <c r="OQG41" s="165"/>
      <c r="OQH41" s="165"/>
      <c r="OQI41" s="165"/>
      <c r="OQJ41" s="165"/>
      <c r="OQK41" s="165"/>
      <c r="OQL41" s="165"/>
      <c r="OQM41" s="165"/>
      <c r="OQN41" s="165"/>
      <c r="OQO41" s="165"/>
      <c r="OQP41" s="165"/>
      <c r="OQQ41" s="165"/>
      <c r="OQR41" s="165"/>
      <c r="OQS41" s="165"/>
      <c r="OQT41" s="165"/>
      <c r="OQU41" s="165"/>
      <c r="OQV41" s="165"/>
      <c r="OQW41" s="165"/>
      <c r="OQX41" s="165"/>
      <c r="OQY41" s="165"/>
      <c r="OQZ41" s="165"/>
      <c r="ORA41" s="165"/>
      <c r="ORB41" s="165"/>
      <c r="ORC41" s="165"/>
      <c r="ORD41" s="165"/>
      <c r="ORE41" s="165"/>
      <c r="ORF41" s="165"/>
      <c r="ORG41" s="165"/>
      <c r="ORH41" s="165"/>
      <c r="ORI41" s="165"/>
      <c r="ORJ41" s="165"/>
      <c r="ORK41" s="165"/>
      <c r="ORL41" s="165"/>
      <c r="ORM41" s="165"/>
      <c r="ORN41" s="165"/>
      <c r="ORO41" s="165"/>
      <c r="ORP41" s="165"/>
      <c r="ORQ41" s="165"/>
      <c r="ORR41" s="165"/>
      <c r="ORS41" s="165"/>
      <c r="ORT41" s="165"/>
      <c r="ORU41" s="165"/>
      <c r="ORV41" s="165"/>
      <c r="ORW41" s="165"/>
      <c r="ORX41" s="165"/>
      <c r="ORY41" s="165"/>
      <c r="ORZ41" s="165"/>
      <c r="OSA41" s="165"/>
      <c r="OSB41" s="165"/>
      <c r="OSC41" s="165"/>
      <c r="OSD41" s="165"/>
      <c r="OSE41" s="165"/>
      <c r="OSF41" s="165"/>
      <c r="OSG41" s="165"/>
      <c r="OSH41" s="165"/>
      <c r="OSI41" s="165"/>
      <c r="OSJ41" s="165"/>
      <c r="OSK41" s="165"/>
      <c r="OSL41" s="165"/>
      <c r="OSM41" s="165"/>
      <c r="OSN41" s="165"/>
      <c r="OSO41" s="165"/>
      <c r="OSP41" s="165"/>
      <c r="OSQ41" s="165"/>
      <c r="OSR41" s="165"/>
      <c r="OSS41" s="165"/>
      <c r="OST41" s="165"/>
      <c r="OSU41" s="165"/>
      <c r="OSV41" s="165"/>
      <c r="OSW41" s="165"/>
      <c r="OSX41" s="165"/>
      <c r="OSY41" s="165"/>
      <c r="OSZ41" s="165"/>
      <c r="OTA41" s="165"/>
      <c r="OTB41" s="165"/>
      <c r="OTC41" s="165"/>
      <c r="OTD41" s="165"/>
      <c r="OTE41" s="165"/>
      <c r="OTF41" s="165"/>
      <c r="OTG41" s="165"/>
      <c r="OTH41" s="165"/>
      <c r="OTI41" s="165"/>
      <c r="OTJ41" s="165"/>
      <c r="OTK41" s="165"/>
      <c r="OTL41" s="165"/>
      <c r="OTM41" s="165"/>
      <c r="OTN41" s="165"/>
      <c r="OTO41" s="165"/>
      <c r="OTP41" s="165"/>
      <c r="OTQ41" s="165"/>
      <c r="OTR41" s="165"/>
      <c r="OTS41" s="165"/>
      <c r="OTT41" s="165"/>
      <c r="OTU41" s="165"/>
      <c r="OTV41" s="165"/>
      <c r="OTW41" s="165"/>
      <c r="OTX41" s="165"/>
      <c r="OTY41" s="165"/>
      <c r="OTZ41" s="165"/>
      <c r="OUA41" s="165"/>
      <c r="OUB41" s="165"/>
      <c r="OUC41" s="165"/>
      <c r="OUD41" s="165"/>
      <c r="OUE41" s="165"/>
      <c r="OUF41" s="165"/>
      <c r="OUG41" s="165"/>
      <c r="OUH41" s="165"/>
      <c r="OUI41" s="165"/>
      <c r="OUJ41" s="165"/>
      <c r="OUK41" s="165"/>
      <c r="OUL41" s="165"/>
      <c r="OUM41" s="165"/>
      <c r="OUN41" s="165"/>
      <c r="OUO41" s="165"/>
      <c r="OUP41" s="165"/>
      <c r="OUQ41" s="165"/>
      <c r="OUR41" s="165"/>
      <c r="OUS41" s="165"/>
      <c r="OUT41" s="165"/>
      <c r="OUU41" s="165"/>
      <c r="OUV41" s="165"/>
      <c r="OUW41" s="165"/>
      <c r="OUX41" s="165"/>
      <c r="OUY41" s="165"/>
      <c r="OUZ41" s="165"/>
      <c r="OVA41" s="165"/>
      <c r="OVB41" s="165"/>
      <c r="OVC41" s="165"/>
      <c r="OVD41" s="165"/>
      <c r="OVE41" s="165"/>
      <c r="OVF41" s="165"/>
      <c r="OVG41" s="165"/>
      <c r="OVH41" s="165"/>
      <c r="OVI41" s="165"/>
      <c r="OVJ41" s="165"/>
      <c r="OVK41" s="165"/>
      <c r="OVL41" s="165"/>
      <c r="OVM41" s="165"/>
      <c r="OVN41" s="165"/>
      <c r="OVO41" s="165"/>
      <c r="OVP41" s="165"/>
      <c r="OVQ41" s="165"/>
      <c r="OVR41" s="165"/>
      <c r="OVS41" s="165"/>
      <c r="OVT41" s="165"/>
      <c r="OVU41" s="165"/>
      <c r="OVV41" s="165"/>
      <c r="OVW41" s="165"/>
      <c r="OVX41" s="165"/>
      <c r="OVY41" s="165"/>
      <c r="OVZ41" s="165"/>
      <c r="OWA41" s="165"/>
      <c r="OWB41" s="165"/>
      <c r="OWC41" s="165"/>
      <c r="OWD41" s="165"/>
      <c r="OWE41" s="165"/>
      <c r="OWF41" s="165"/>
      <c r="OWG41" s="165"/>
      <c r="OWH41" s="165"/>
      <c r="OWI41" s="165"/>
      <c r="OWJ41" s="165"/>
      <c r="OWK41" s="165"/>
      <c r="OWL41" s="165"/>
      <c r="OWM41" s="165"/>
      <c r="OWN41" s="165"/>
      <c r="OWO41" s="165"/>
      <c r="OWP41" s="165"/>
      <c r="OWQ41" s="165"/>
      <c r="OWR41" s="165"/>
      <c r="OWS41" s="165"/>
      <c r="OWT41" s="165"/>
      <c r="OWU41" s="165"/>
      <c r="OWV41" s="165"/>
      <c r="OWW41" s="165"/>
      <c r="OWX41" s="165"/>
      <c r="OWY41" s="165"/>
      <c r="OWZ41" s="165"/>
      <c r="OXA41" s="165"/>
      <c r="OXB41" s="165"/>
      <c r="OXC41" s="165"/>
      <c r="OXD41" s="165"/>
      <c r="OXE41" s="165"/>
      <c r="OXF41" s="165"/>
      <c r="OXG41" s="165"/>
      <c r="OXH41" s="165"/>
      <c r="OXI41" s="165"/>
      <c r="OXJ41" s="165"/>
      <c r="OXK41" s="165"/>
      <c r="OXL41" s="165"/>
      <c r="OXM41" s="165"/>
      <c r="OXN41" s="165"/>
      <c r="OXO41" s="165"/>
      <c r="OXP41" s="165"/>
      <c r="OXQ41" s="165"/>
      <c r="OXR41" s="165"/>
      <c r="OXS41" s="165"/>
      <c r="OXT41" s="165"/>
      <c r="OXU41" s="165"/>
      <c r="OXV41" s="165"/>
      <c r="OXW41" s="165"/>
      <c r="OXX41" s="165"/>
      <c r="OXY41" s="165"/>
      <c r="OXZ41" s="165"/>
      <c r="OYA41" s="165"/>
      <c r="OYB41" s="165"/>
      <c r="OYC41" s="165"/>
      <c r="OYD41" s="165"/>
      <c r="OYE41" s="165"/>
      <c r="OYF41" s="165"/>
      <c r="OYG41" s="165"/>
      <c r="OYH41" s="165"/>
      <c r="OYI41" s="165"/>
      <c r="OYJ41" s="165"/>
      <c r="OYK41" s="165"/>
      <c r="OYL41" s="165"/>
      <c r="OYM41" s="165"/>
      <c r="OYN41" s="165"/>
      <c r="OYO41" s="165"/>
      <c r="OYP41" s="165"/>
      <c r="OYQ41" s="165"/>
      <c r="OYR41" s="165"/>
      <c r="OYS41" s="165"/>
      <c r="OYT41" s="165"/>
      <c r="OYU41" s="165"/>
      <c r="OYV41" s="165"/>
      <c r="OYW41" s="165"/>
      <c r="OYX41" s="165"/>
      <c r="OYY41" s="165"/>
      <c r="OYZ41" s="165"/>
      <c r="OZA41" s="165"/>
      <c r="OZB41" s="165"/>
      <c r="OZC41" s="165"/>
      <c r="OZD41" s="165"/>
      <c r="OZE41" s="165"/>
      <c r="OZF41" s="165"/>
      <c r="OZG41" s="165"/>
      <c r="OZH41" s="165"/>
      <c r="OZI41" s="165"/>
      <c r="OZJ41" s="165"/>
      <c r="OZK41" s="165"/>
      <c r="OZL41" s="165"/>
      <c r="OZM41" s="165"/>
      <c r="OZN41" s="165"/>
      <c r="OZO41" s="165"/>
      <c r="OZP41" s="165"/>
      <c r="OZQ41" s="165"/>
      <c r="OZR41" s="165"/>
      <c r="OZS41" s="165"/>
      <c r="OZT41" s="165"/>
      <c r="OZU41" s="165"/>
      <c r="OZV41" s="165"/>
      <c r="OZW41" s="165"/>
      <c r="OZX41" s="165"/>
      <c r="OZY41" s="165"/>
      <c r="OZZ41" s="165"/>
      <c r="PAA41" s="165"/>
      <c r="PAB41" s="165"/>
      <c r="PAC41" s="165"/>
      <c r="PAD41" s="165"/>
      <c r="PAE41" s="165"/>
      <c r="PAF41" s="165"/>
      <c r="PAG41" s="165"/>
      <c r="PAH41" s="165"/>
      <c r="PAI41" s="165"/>
      <c r="PAJ41" s="165"/>
      <c r="PAK41" s="165"/>
      <c r="PAL41" s="165"/>
      <c r="PAM41" s="165"/>
      <c r="PAN41" s="165"/>
      <c r="PAO41" s="165"/>
      <c r="PAP41" s="165"/>
      <c r="PAQ41" s="165"/>
      <c r="PAR41" s="165"/>
      <c r="PAS41" s="165"/>
      <c r="PAT41" s="165"/>
      <c r="PAU41" s="165"/>
      <c r="PAV41" s="165"/>
      <c r="PAW41" s="165"/>
      <c r="PAX41" s="165"/>
      <c r="PAY41" s="165"/>
      <c r="PAZ41" s="165"/>
      <c r="PBA41" s="165"/>
      <c r="PBB41" s="165"/>
      <c r="PBC41" s="165"/>
      <c r="PBD41" s="165"/>
      <c r="PBE41" s="165"/>
      <c r="PBF41" s="165"/>
      <c r="PBG41" s="165"/>
      <c r="PBH41" s="165"/>
      <c r="PBI41" s="165"/>
      <c r="PBJ41" s="165"/>
      <c r="PBK41" s="165"/>
      <c r="PBL41" s="165"/>
      <c r="PBM41" s="165"/>
      <c r="PBN41" s="165"/>
      <c r="PBO41" s="165"/>
      <c r="PBP41" s="165"/>
      <c r="PBQ41" s="165"/>
      <c r="PBR41" s="165"/>
      <c r="PBS41" s="165"/>
      <c r="PBT41" s="165"/>
      <c r="PBU41" s="165"/>
      <c r="PBV41" s="165"/>
      <c r="PBW41" s="165"/>
      <c r="PBX41" s="165"/>
      <c r="PBY41" s="165"/>
      <c r="PBZ41" s="165"/>
      <c r="PCA41" s="165"/>
      <c r="PCB41" s="165"/>
      <c r="PCC41" s="165"/>
      <c r="PCD41" s="165"/>
      <c r="PCE41" s="165"/>
      <c r="PCF41" s="165"/>
      <c r="PCG41" s="165"/>
      <c r="PCH41" s="165"/>
      <c r="PCI41" s="165"/>
      <c r="PCJ41" s="165"/>
      <c r="PCK41" s="165"/>
      <c r="PCL41" s="165"/>
      <c r="PCM41" s="165"/>
      <c r="PCN41" s="165"/>
      <c r="PCO41" s="165"/>
      <c r="PCP41" s="165"/>
      <c r="PCQ41" s="165"/>
      <c r="PCR41" s="165"/>
      <c r="PCS41" s="165"/>
      <c r="PCT41" s="165"/>
      <c r="PCU41" s="165"/>
      <c r="PCV41" s="165"/>
      <c r="PCW41" s="165"/>
      <c r="PCX41" s="165"/>
      <c r="PCY41" s="165"/>
      <c r="PCZ41" s="165"/>
      <c r="PDA41" s="165"/>
      <c r="PDB41" s="165"/>
      <c r="PDC41" s="165"/>
      <c r="PDD41" s="165"/>
      <c r="PDE41" s="165"/>
      <c r="PDF41" s="165"/>
      <c r="PDG41" s="165"/>
      <c r="PDH41" s="165"/>
      <c r="PDI41" s="165"/>
      <c r="PDJ41" s="165"/>
      <c r="PDK41" s="165"/>
      <c r="PDL41" s="165"/>
      <c r="PDM41" s="165"/>
      <c r="PDN41" s="165"/>
      <c r="PDO41" s="165"/>
      <c r="PDP41" s="165"/>
      <c r="PDQ41" s="165"/>
      <c r="PDR41" s="165"/>
      <c r="PDS41" s="165"/>
      <c r="PDT41" s="165"/>
      <c r="PDU41" s="165"/>
      <c r="PDV41" s="165"/>
      <c r="PDW41" s="165"/>
      <c r="PDX41" s="165"/>
      <c r="PDY41" s="165"/>
      <c r="PDZ41" s="165"/>
      <c r="PEA41" s="165"/>
      <c r="PEB41" s="165"/>
      <c r="PEC41" s="165"/>
      <c r="PED41" s="165"/>
      <c r="PEE41" s="165"/>
      <c r="PEF41" s="165"/>
      <c r="PEG41" s="165"/>
      <c r="PEH41" s="165"/>
      <c r="PEI41" s="165"/>
      <c r="PEJ41" s="165"/>
      <c r="PEK41" s="165"/>
      <c r="PEL41" s="165"/>
      <c r="PEM41" s="165"/>
      <c r="PEN41" s="165"/>
      <c r="PEO41" s="165"/>
      <c r="PEP41" s="165"/>
      <c r="PEQ41" s="165"/>
      <c r="PER41" s="165"/>
      <c r="PES41" s="165"/>
      <c r="PET41" s="165"/>
      <c r="PEU41" s="165"/>
      <c r="PEV41" s="165"/>
      <c r="PEW41" s="165"/>
      <c r="PEX41" s="165"/>
      <c r="PEY41" s="165"/>
      <c r="PEZ41" s="165"/>
      <c r="PFA41" s="165"/>
      <c r="PFB41" s="165"/>
      <c r="PFC41" s="165"/>
      <c r="PFD41" s="165"/>
      <c r="PFE41" s="165"/>
      <c r="PFF41" s="165"/>
      <c r="PFG41" s="165"/>
      <c r="PFH41" s="165"/>
      <c r="PFI41" s="165"/>
      <c r="PFJ41" s="165"/>
      <c r="PFK41" s="165"/>
      <c r="PFL41" s="165"/>
      <c r="PFM41" s="165"/>
      <c r="PFN41" s="165"/>
      <c r="PFO41" s="165"/>
      <c r="PFP41" s="165"/>
      <c r="PFQ41" s="165"/>
      <c r="PFR41" s="165"/>
      <c r="PFS41" s="165"/>
      <c r="PFT41" s="165"/>
      <c r="PFU41" s="165"/>
      <c r="PFV41" s="165"/>
      <c r="PFW41" s="165"/>
      <c r="PFX41" s="165"/>
      <c r="PFY41" s="165"/>
      <c r="PFZ41" s="165"/>
      <c r="PGA41" s="165"/>
      <c r="PGB41" s="165"/>
      <c r="PGC41" s="165"/>
      <c r="PGD41" s="165"/>
      <c r="PGE41" s="165"/>
      <c r="PGF41" s="165"/>
      <c r="PGG41" s="165"/>
      <c r="PGH41" s="165"/>
      <c r="PGI41" s="165"/>
      <c r="PGJ41" s="165"/>
      <c r="PGK41" s="165"/>
      <c r="PGL41" s="165"/>
      <c r="PGM41" s="165"/>
      <c r="PGN41" s="165"/>
      <c r="PGO41" s="165"/>
      <c r="PGP41" s="165"/>
      <c r="PGQ41" s="165"/>
      <c r="PGR41" s="165"/>
      <c r="PGS41" s="165"/>
      <c r="PGT41" s="165"/>
      <c r="PGU41" s="165"/>
      <c r="PGV41" s="165"/>
      <c r="PGW41" s="165"/>
      <c r="PGX41" s="165"/>
      <c r="PGY41" s="165"/>
      <c r="PGZ41" s="165"/>
      <c r="PHA41" s="165"/>
      <c r="PHB41" s="165"/>
      <c r="PHC41" s="165"/>
      <c r="PHD41" s="165"/>
      <c r="PHE41" s="165"/>
      <c r="PHF41" s="165"/>
      <c r="PHG41" s="165"/>
      <c r="PHH41" s="165"/>
      <c r="PHI41" s="165"/>
      <c r="PHJ41" s="165"/>
      <c r="PHK41" s="165"/>
      <c r="PHL41" s="165"/>
      <c r="PHM41" s="165"/>
      <c r="PHN41" s="165"/>
      <c r="PHO41" s="165"/>
      <c r="PHP41" s="165"/>
      <c r="PHQ41" s="165"/>
      <c r="PHR41" s="165"/>
      <c r="PHS41" s="165"/>
      <c r="PHT41" s="165"/>
      <c r="PHU41" s="165"/>
      <c r="PHV41" s="165"/>
      <c r="PHW41" s="165"/>
      <c r="PHX41" s="165"/>
      <c r="PHY41" s="165"/>
      <c r="PHZ41" s="165"/>
      <c r="PIA41" s="165"/>
      <c r="PIB41" s="165"/>
      <c r="PIC41" s="165"/>
      <c r="PID41" s="165"/>
      <c r="PIE41" s="165"/>
      <c r="PIF41" s="165"/>
      <c r="PIG41" s="165"/>
      <c r="PIH41" s="165"/>
      <c r="PII41" s="165"/>
      <c r="PIJ41" s="165"/>
      <c r="PIK41" s="165"/>
      <c r="PIL41" s="165"/>
      <c r="PIM41" s="165"/>
      <c r="PIN41" s="165"/>
      <c r="PIO41" s="165"/>
      <c r="PIP41" s="165"/>
      <c r="PIQ41" s="165"/>
      <c r="PIR41" s="165"/>
      <c r="PIS41" s="165"/>
      <c r="PIT41" s="165"/>
      <c r="PIU41" s="165"/>
      <c r="PIV41" s="165"/>
      <c r="PIW41" s="165"/>
      <c r="PIX41" s="165"/>
      <c r="PIY41" s="165"/>
      <c r="PIZ41" s="165"/>
      <c r="PJA41" s="165"/>
      <c r="PJB41" s="165"/>
      <c r="PJC41" s="165"/>
      <c r="PJD41" s="165"/>
      <c r="PJE41" s="165"/>
      <c r="PJF41" s="165"/>
      <c r="PJG41" s="165"/>
      <c r="PJH41" s="165"/>
      <c r="PJI41" s="165"/>
      <c r="PJJ41" s="165"/>
      <c r="PJK41" s="165"/>
      <c r="PJL41" s="165"/>
      <c r="PJM41" s="165"/>
      <c r="PJN41" s="165"/>
      <c r="PJO41" s="165"/>
      <c r="PJP41" s="165"/>
      <c r="PJQ41" s="165"/>
      <c r="PJR41" s="165"/>
      <c r="PJS41" s="165"/>
      <c r="PJT41" s="165"/>
      <c r="PJU41" s="165"/>
      <c r="PJV41" s="165"/>
      <c r="PJW41" s="165"/>
      <c r="PJX41" s="165"/>
      <c r="PJY41" s="165"/>
      <c r="PJZ41" s="165"/>
      <c r="PKA41" s="165"/>
      <c r="PKB41" s="165"/>
      <c r="PKC41" s="165"/>
      <c r="PKD41" s="165"/>
      <c r="PKE41" s="165"/>
      <c r="PKF41" s="165"/>
      <c r="PKG41" s="165"/>
      <c r="PKH41" s="165"/>
      <c r="PKI41" s="165"/>
      <c r="PKJ41" s="165"/>
      <c r="PKK41" s="165"/>
      <c r="PKL41" s="165"/>
      <c r="PKM41" s="165"/>
      <c r="PKN41" s="165"/>
      <c r="PKO41" s="165"/>
      <c r="PKP41" s="165"/>
      <c r="PKQ41" s="165"/>
      <c r="PKR41" s="165"/>
      <c r="PKS41" s="165"/>
      <c r="PKT41" s="165"/>
      <c r="PKU41" s="165"/>
      <c r="PKV41" s="165"/>
      <c r="PKW41" s="165"/>
      <c r="PKX41" s="165"/>
      <c r="PKY41" s="165"/>
      <c r="PKZ41" s="165"/>
      <c r="PLA41" s="165"/>
      <c r="PLB41" s="165"/>
      <c r="PLC41" s="165"/>
      <c r="PLD41" s="165"/>
      <c r="PLE41" s="165"/>
      <c r="PLF41" s="165"/>
      <c r="PLG41" s="165"/>
      <c r="PLH41" s="165"/>
      <c r="PLI41" s="165"/>
      <c r="PLJ41" s="165"/>
      <c r="PLK41" s="165"/>
      <c r="PLL41" s="165"/>
      <c r="PLM41" s="165"/>
      <c r="PLN41" s="165"/>
      <c r="PLO41" s="165"/>
      <c r="PLP41" s="165"/>
      <c r="PLQ41" s="165"/>
      <c r="PLR41" s="165"/>
      <c r="PLS41" s="165"/>
      <c r="PLT41" s="165"/>
      <c r="PLU41" s="165"/>
      <c r="PLV41" s="165"/>
      <c r="PLW41" s="165"/>
      <c r="PLX41" s="165"/>
      <c r="PLY41" s="165"/>
      <c r="PLZ41" s="165"/>
      <c r="PMA41" s="165"/>
      <c r="PMB41" s="165"/>
      <c r="PMC41" s="165"/>
      <c r="PMD41" s="165"/>
      <c r="PME41" s="165"/>
      <c r="PMF41" s="165"/>
      <c r="PMG41" s="165"/>
      <c r="PMH41" s="165"/>
      <c r="PMI41" s="165"/>
      <c r="PMJ41" s="165"/>
      <c r="PMK41" s="165"/>
      <c r="PML41" s="165"/>
      <c r="PMM41" s="165"/>
      <c r="PMN41" s="165"/>
      <c r="PMO41" s="165"/>
      <c r="PMP41" s="165"/>
      <c r="PMQ41" s="165"/>
      <c r="PMR41" s="165"/>
      <c r="PMS41" s="165"/>
      <c r="PMT41" s="165"/>
      <c r="PMU41" s="165"/>
      <c r="PMV41" s="165"/>
      <c r="PMW41" s="165"/>
      <c r="PMX41" s="165"/>
      <c r="PMY41" s="165"/>
      <c r="PMZ41" s="165"/>
      <c r="PNA41" s="165"/>
      <c r="PNB41" s="165"/>
      <c r="PNC41" s="165"/>
      <c r="PND41" s="165"/>
      <c r="PNE41" s="165"/>
      <c r="PNF41" s="165"/>
      <c r="PNG41" s="165"/>
      <c r="PNH41" s="165"/>
      <c r="PNI41" s="165"/>
      <c r="PNJ41" s="165"/>
      <c r="PNK41" s="165"/>
      <c r="PNL41" s="165"/>
      <c r="PNM41" s="165"/>
      <c r="PNN41" s="165"/>
      <c r="PNO41" s="165"/>
      <c r="PNP41" s="165"/>
      <c r="PNQ41" s="165"/>
      <c r="PNR41" s="165"/>
      <c r="PNS41" s="165"/>
      <c r="PNT41" s="165"/>
      <c r="PNU41" s="165"/>
      <c r="PNV41" s="165"/>
      <c r="PNW41" s="165"/>
      <c r="PNX41" s="165"/>
      <c r="PNY41" s="165"/>
      <c r="PNZ41" s="165"/>
      <c r="POA41" s="165"/>
      <c r="POB41" s="165"/>
      <c r="POC41" s="165"/>
      <c r="POD41" s="165"/>
      <c r="POE41" s="165"/>
      <c r="POF41" s="165"/>
      <c r="POG41" s="165"/>
      <c r="POH41" s="165"/>
      <c r="POI41" s="165"/>
      <c r="POJ41" s="165"/>
      <c r="POK41" s="165"/>
      <c r="POL41" s="165"/>
      <c r="POM41" s="165"/>
      <c r="PON41" s="165"/>
      <c r="POO41" s="165"/>
      <c r="POP41" s="165"/>
      <c r="POQ41" s="165"/>
      <c r="POR41" s="165"/>
      <c r="POS41" s="165"/>
      <c r="POT41" s="165"/>
      <c r="POU41" s="165"/>
      <c r="POV41" s="165"/>
      <c r="POW41" s="165"/>
      <c r="POX41" s="165"/>
      <c r="POY41" s="165"/>
      <c r="POZ41" s="165"/>
      <c r="PPA41" s="165"/>
      <c r="PPB41" s="165"/>
      <c r="PPC41" s="165"/>
      <c r="PPD41" s="165"/>
      <c r="PPE41" s="165"/>
      <c r="PPF41" s="165"/>
      <c r="PPG41" s="165"/>
      <c r="PPH41" s="165"/>
      <c r="PPI41" s="165"/>
      <c r="PPJ41" s="165"/>
      <c r="PPK41" s="165"/>
      <c r="PPL41" s="165"/>
      <c r="PPM41" s="165"/>
      <c r="PPN41" s="165"/>
      <c r="PPO41" s="165"/>
      <c r="PPP41" s="165"/>
      <c r="PPQ41" s="165"/>
      <c r="PPR41" s="165"/>
      <c r="PPS41" s="165"/>
      <c r="PPT41" s="165"/>
      <c r="PPU41" s="165"/>
      <c r="PPV41" s="165"/>
      <c r="PPW41" s="165"/>
      <c r="PPX41" s="165"/>
      <c r="PPY41" s="165"/>
      <c r="PPZ41" s="165"/>
      <c r="PQA41" s="165"/>
      <c r="PQB41" s="165"/>
      <c r="PQC41" s="165"/>
      <c r="PQD41" s="165"/>
      <c r="PQE41" s="165"/>
      <c r="PQF41" s="165"/>
      <c r="PQG41" s="165"/>
      <c r="PQH41" s="165"/>
      <c r="PQI41" s="165"/>
      <c r="PQJ41" s="165"/>
      <c r="PQK41" s="165"/>
      <c r="PQL41" s="165"/>
      <c r="PQM41" s="165"/>
      <c r="PQN41" s="165"/>
      <c r="PQO41" s="165"/>
      <c r="PQP41" s="165"/>
      <c r="PQQ41" s="165"/>
      <c r="PQR41" s="165"/>
      <c r="PQS41" s="165"/>
      <c r="PQT41" s="165"/>
      <c r="PQU41" s="165"/>
      <c r="PQV41" s="165"/>
      <c r="PQW41" s="165"/>
      <c r="PQX41" s="165"/>
      <c r="PQY41" s="165"/>
      <c r="PQZ41" s="165"/>
      <c r="PRA41" s="165"/>
      <c r="PRB41" s="165"/>
      <c r="PRC41" s="165"/>
      <c r="PRD41" s="165"/>
      <c r="PRE41" s="165"/>
      <c r="PRF41" s="165"/>
      <c r="PRG41" s="165"/>
      <c r="PRH41" s="165"/>
      <c r="PRI41" s="165"/>
      <c r="PRJ41" s="165"/>
      <c r="PRK41" s="165"/>
      <c r="PRL41" s="165"/>
      <c r="PRM41" s="165"/>
      <c r="PRN41" s="165"/>
      <c r="PRO41" s="165"/>
      <c r="PRP41" s="165"/>
      <c r="PRQ41" s="165"/>
      <c r="PRR41" s="165"/>
      <c r="PRS41" s="165"/>
      <c r="PRT41" s="165"/>
      <c r="PRU41" s="165"/>
      <c r="PRV41" s="165"/>
      <c r="PRW41" s="165"/>
      <c r="PRX41" s="165"/>
      <c r="PRY41" s="165"/>
      <c r="PRZ41" s="165"/>
      <c r="PSA41" s="165"/>
      <c r="PSB41" s="165"/>
      <c r="PSC41" s="165"/>
      <c r="PSD41" s="165"/>
      <c r="PSE41" s="165"/>
      <c r="PSF41" s="165"/>
      <c r="PSG41" s="165"/>
      <c r="PSH41" s="165"/>
      <c r="PSI41" s="165"/>
      <c r="PSJ41" s="165"/>
      <c r="PSK41" s="165"/>
      <c r="PSL41" s="165"/>
      <c r="PSM41" s="165"/>
      <c r="PSN41" s="165"/>
      <c r="PSO41" s="165"/>
      <c r="PSP41" s="165"/>
      <c r="PSQ41" s="165"/>
      <c r="PSR41" s="165"/>
      <c r="PSS41" s="165"/>
      <c r="PST41" s="165"/>
      <c r="PSU41" s="165"/>
      <c r="PSV41" s="165"/>
      <c r="PSW41" s="165"/>
      <c r="PSX41" s="165"/>
      <c r="PSY41" s="165"/>
      <c r="PSZ41" s="165"/>
      <c r="PTA41" s="165"/>
      <c r="PTB41" s="165"/>
      <c r="PTC41" s="165"/>
      <c r="PTD41" s="165"/>
      <c r="PTE41" s="165"/>
      <c r="PTF41" s="165"/>
      <c r="PTG41" s="165"/>
      <c r="PTH41" s="165"/>
      <c r="PTI41" s="165"/>
      <c r="PTJ41" s="165"/>
      <c r="PTK41" s="165"/>
      <c r="PTL41" s="165"/>
      <c r="PTM41" s="165"/>
      <c r="PTN41" s="165"/>
      <c r="PTO41" s="165"/>
      <c r="PTP41" s="165"/>
      <c r="PTQ41" s="165"/>
      <c r="PTR41" s="165"/>
      <c r="PTS41" s="165"/>
      <c r="PTT41" s="165"/>
      <c r="PTU41" s="165"/>
      <c r="PTV41" s="165"/>
      <c r="PTW41" s="165"/>
      <c r="PTX41" s="165"/>
      <c r="PTY41" s="165"/>
      <c r="PTZ41" s="165"/>
      <c r="PUA41" s="165"/>
      <c r="PUB41" s="165"/>
      <c r="PUC41" s="165"/>
      <c r="PUD41" s="165"/>
      <c r="PUE41" s="165"/>
      <c r="PUF41" s="165"/>
      <c r="PUG41" s="165"/>
      <c r="PUH41" s="165"/>
      <c r="PUI41" s="165"/>
      <c r="PUJ41" s="165"/>
      <c r="PUK41" s="165"/>
      <c r="PUL41" s="165"/>
      <c r="PUM41" s="165"/>
      <c r="PUN41" s="165"/>
      <c r="PUO41" s="165"/>
      <c r="PUP41" s="165"/>
      <c r="PUQ41" s="165"/>
      <c r="PUR41" s="165"/>
      <c r="PUS41" s="165"/>
      <c r="PUT41" s="165"/>
      <c r="PUU41" s="165"/>
      <c r="PUV41" s="165"/>
      <c r="PUW41" s="165"/>
      <c r="PUX41" s="165"/>
      <c r="PUY41" s="165"/>
      <c r="PUZ41" s="165"/>
      <c r="PVA41" s="165"/>
      <c r="PVB41" s="165"/>
      <c r="PVC41" s="165"/>
      <c r="PVD41" s="165"/>
      <c r="PVE41" s="165"/>
      <c r="PVF41" s="165"/>
      <c r="PVG41" s="165"/>
      <c r="PVH41" s="165"/>
      <c r="PVI41" s="165"/>
      <c r="PVJ41" s="165"/>
      <c r="PVK41" s="165"/>
      <c r="PVL41" s="165"/>
      <c r="PVM41" s="165"/>
      <c r="PVN41" s="165"/>
      <c r="PVO41" s="165"/>
      <c r="PVP41" s="165"/>
      <c r="PVQ41" s="165"/>
      <c r="PVR41" s="165"/>
      <c r="PVS41" s="165"/>
      <c r="PVT41" s="165"/>
      <c r="PVU41" s="165"/>
      <c r="PVV41" s="165"/>
      <c r="PVW41" s="165"/>
      <c r="PVX41" s="165"/>
      <c r="PVY41" s="165"/>
      <c r="PVZ41" s="165"/>
      <c r="PWA41" s="165"/>
      <c r="PWB41" s="165"/>
      <c r="PWC41" s="165"/>
      <c r="PWD41" s="165"/>
      <c r="PWE41" s="165"/>
      <c r="PWF41" s="165"/>
      <c r="PWG41" s="165"/>
      <c r="PWH41" s="165"/>
      <c r="PWI41" s="165"/>
      <c r="PWJ41" s="165"/>
      <c r="PWK41" s="165"/>
      <c r="PWL41" s="165"/>
      <c r="PWM41" s="165"/>
      <c r="PWN41" s="165"/>
      <c r="PWO41" s="165"/>
      <c r="PWP41" s="165"/>
      <c r="PWQ41" s="165"/>
      <c r="PWR41" s="165"/>
      <c r="PWS41" s="165"/>
      <c r="PWT41" s="165"/>
      <c r="PWU41" s="165"/>
      <c r="PWV41" s="165"/>
      <c r="PWW41" s="165"/>
      <c r="PWX41" s="165"/>
      <c r="PWY41" s="165"/>
      <c r="PWZ41" s="165"/>
      <c r="PXA41" s="165"/>
      <c r="PXB41" s="165"/>
      <c r="PXC41" s="165"/>
      <c r="PXD41" s="165"/>
      <c r="PXE41" s="165"/>
      <c r="PXF41" s="165"/>
      <c r="PXG41" s="165"/>
      <c r="PXH41" s="165"/>
      <c r="PXI41" s="165"/>
      <c r="PXJ41" s="165"/>
      <c r="PXK41" s="165"/>
      <c r="PXL41" s="165"/>
      <c r="PXM41" s="165"/>
      <c r="PXN41" s="165"/>
      <c r="PXO41" s="165"/>
      <c r="PXP41" s="165"/>
      <c r="PXQ41" s="165"/>
      <c r="PXR41" s="165"/>
      <c r="PXS41" s="165"/>
      <c r="PXT41" s="165"/>
      <c r="PXU41" s="165"/>
      <c r="PXV41" s="165"/>
      <c r="PXW41" s="165"/>
      <c r="PXX41" s="165"/>
      <c r="PXY41" s="165"/>
      <c r="PXZ41" s="165"/>
      <c r="PYA41" s="165"/>
      <c r="PYB41" s="165"/>
      <c r="PYC41" s="165"/>
      <c r="PYD41" s="165"/>
      <c r="PYE41" s="165"/>
      <c r="PYF41" s="165"/>
      <c r="PYG41" s="165"/>
      <c r="PYH41" s="165"/>
      <c r="PYI41" s="165"/>
      <c r="PYJ41" s="165"/>
      <c r="PYK41" s="165"/>
      <c r="PYL41" s="165"/>
      <c r="PYM41" s="165"/>
      <c r="PYN41" s="165"/>
      <c r="PYO41" s="165"/>
      <c r="PYP41" s="165"/>
      <c r="PYQ41" s="165"/>
      <c r="PYR41" s="165"/>
      <c r="PYS41" s="165"/>
      <c r="PYT41" s="165"/>
      <c r="PYU41" s="165"/>
      <c r="PYV41" s="165"/>
      <c r="PYW41" s="165"/>
      <c r="PYX41" s="165"/>
      <c r="PYY41" s="165"/>
      <c r="PYZ41" s="165"/>
      <c r="PZA41" s="165"/>
      <c r="PZB41" s="165"/>
      <c r="PZC41" s="165"/>
      <c r="PZD41" s="165"/>
      <c r="PZE41" s="165"/>
      <c r="PZF41" s="165"/>
      <c r="PZG41" s="165"/>
      <c r="PZH41" s="165"/>
      <c r="PZI41" s="165"/>
      <c r="PZJ41" s="165"/>
      <c r="PZK41" s="165"/>
      <c r="PZL41" s="165"/>
      <c r="PZM41" s="165"/>
      <c r="PZN41" s="165"/>
      <c r="PZO41" s="165"/>
      <c r="PZP41" s="165"/>
      <c r="PZQ41" s="165"/>
      <c r="PZR41" s="165"/>
      <c r="PZS41" s="165"/>
      <c r="PZT41" s="165"/>
      <c r="PZU41" s="165"/>
      <c r="PZV41" s="165"/>
      <c r="PZW41" s="165"/>
      <c r="PZX41" s="165"/>
      <c r="PZY41" s="165"/>
      <c r="PZZ41" s="165"/>
      <c r="QAA41" s="165"/>
      <c r="QAB41" s="165"/>
      <c r="QAC41" s="165"/>
      <c r="QAD41" s="165"/>
      <c r="QAE41" s="165"/>
      <c r="QAF41" s="165"/>
      <c r="QAG41" s="165"/>
      <c r="QAH41" s="165"/>
      <c r="QAI41" s="165"/>
      <c r="QAJ41" s="165"/>
      <c r="QAK41" s="165"/>
      <c r="QAL41" s="165"/>
      <c r="QAM41" s="165"/>
      <c r="QAN41" s="165"/>
      <c r="QAO41" s="165"/>
      <c r="QAP41" s="165"/>
      <c r="QAQ41" s="165"/>
      <c r="QAR41" s="165"/>
      <c r="QAS41" s="165"/>
      <c r="QAT41" s="165"/>
      <c r="QAU41" s="165"/>
      <c r="QAV41" s="165"/>
      <c r="QAW41" s="165"/>
      <c r="QAX41" s="165"/>
      <c r="QAY41" s="165"/>
      <c r="QAZ41" s="165"/>
      <c r="QBA41" s="165"/>
      <c r="QBB41" s="165"/>
      <c r="QBC41" s="165"/>
      <c r="QBD41" s="165"/>
      <c r="QBE41" s="165"/>
      <c r="QBF41" s="165"/>
      <c r="QBG41" s="165"/>
      <c r="QBH41" s="165"/>
      <c r="QBI41" s="165"/>
      <c r="QBJ41" s="165"/>
      <c r="QBK41" s="165"/>
      <c r="QBL41" s="165"/>
      <c r="QBM41" s="165"/>
      <c r="QBN41" s="165"/>
      <c r="QBO41" s="165"/>
      <c r="QBP41" s="165"/>
      <c r="QBQ41" s="165"/>
      <c r="QBR41" s="165"/>
      <c r="QBS41" s="165"/>
      <c r="QBT41" s="165"/>
      <c r="QBU41" s="165"/>
      <c r="QBV41" s="165"/>
      <c r="QBW41" s="165"/>
      <c r="QBX41" s="165"/>
      <c r="QBY41" s="165"/>
      <c r="QBZ41" s="165"/>
      <c r="QCA41" s="165"/>
      <c r="QCB41" s="165"/>
      <c r="QCC41" s="165"/>
      <c r="QCD41" s="165"/>
      <c r="QCE41" s="165"/>
      <c r="QCF41" s="165"/>
      <c r="QCG41" s="165"/>
      <c r="QCH41" s="165"/>
      <c r="QCI41" s="165"/>
      <c r="QCJ41" s="165"/>
      <c r="QCK41" s="165"/>
      <c r="QCL41" s="165"/>
      <c r="QCM41" s="165"/>
      <c r="QCN41" s="165"/>
      <c r="QCO41" s="165"/>
      <c r="QCP41" s="165"/>
      <c r="QCQ41" s="165"/>
      <c r="QCR41" s="165"/>
      <c r="QCS41" s="165"/>
      <c r="QCT41" s="165"/>
      <c r="QCU41" s="165"/>
      <c r="QCV41" s="165"/>
      <c r="QCW41" s="165"/>
      <c r="QCX41" s="165"/>
      <c r="QCY41" s="165"/>
      <c r="QCZ41" s="165"/>
      <c r="QDA41" s="165"/>
      <c r="QDB41" s="165"/>
      <c r="QDC41" s="165"/>
      <c r="QDD41" s="165"/>
      <c r="QDE41" s="165"/>
      <c r="QDF41" s="165"/>
      <c r="QDG41" s="165"/>
      <c r="QDH41" s="165"/>
      <c r="QDI41" s="165"/>
      <c r="QDJ41" s="165"/>
      <c r="QDK41" s="165"/>
      <c r="QDL41" s="165"/>
      <c r="QDM41" s="165"/>
      <c r="QDN41" s="165"/>
      <c r="QDO41" s="165"/>
      <c r="QDP41" s="165"/>
      <c r="QDQ41" s="165"/>
      <c r="QDR41" s="165"/>
      <c r="QDS41" s="165"/>
      <c r="QDT41" s="165"/>
      <c r="QDU41" s="165"/>
      <c r="QDV41" s="165"/>
      <c r="QDW41" s="165"/>
      <c r="QDX41" s="165"/>
      <c r="QDY41" s="165"/>
      <c r="QDZ41" s="165"/>
      <c r="QEA41" s="165"/>
      <c r="QEB41" s="165"/>
      <c r="QEC41" s="165"/>
      <c r="QED41" s="165"/>
      <c r="QEE41" s="165"/>
      <c r="QEF41" s="165"/>
      <c r="QEG41" s="165"/>
      <c r="QEH41" s="165"/>
      <c r="QEI41" s="165"/>
      <c r="QEJ41" s="165"/>
      <c r="QEK41" s="165"/>
      <c r="QEL41" s="165"/>
      <c r="QEM41" s="165"/>
      <c r="QEN41" s="165"/>
      <c r="QEO41" s="165"/>
      <c r="QEP41" s="165"/>
      <c r="QEQ41" s="165"/>
      <c r="QER41" s="165"/>
      <c r="QES41" s="165"/>
      <c r="QET41" s="165"/>
      <c r="QEU41" s="165"/>
      <c r="QEV41" s="165"/>
      <c r="QEW41" s="165"/>
      <c r="QEX41" s="165"/>
      <c r="QEY41" s="165"/>
      <c r="QEZ41" s="165"/>
      <c r="QFA41" s="165"/>
      <c r="QFB41" s="165"/>
      <c r="QFC41" s="165"/>
      <c r="QFD41" s="165"/>
      <c r="QFE41" s="165"/>
      <c r="QFF41" s="165"/>
      <c r="QFG41" s="165"/>
      <c r="QFH41" s="165"/>
      <c r="QFI41" s="165"/>
      <c r="QFJ41" s="165"/>
      <c r="QFK41" s="165"/>
      <c r="QFL41" s="165"/>
      <c r="QFM41" s="165"/>
      <c r="QFN41" s="165"/>
      <c r="QFO41" s="165"/>
      <c r="QFP41" s="165"/>
      <c r="QFQ41" s="165"/>
      <c r="QFR41" s="165"/>
      <c r="QFS41" s="165"/>
      <c r="QFT41" s="165"/>
      <c r="QFU41" s="165"/>
      <c r="QFV41" s="165"/>
      <c r="QFW41" s="165"/>
      <c r="QFX41" s="165"/>
      <c r="QFY41" s="165"/>
      <c r="QFZ41" s="165"/>
      <c r="QGA41" s="165"/>
      <c r="QGB41" s="165"/>
      <c r="QGC41" s="165"/>
      <c r="QGD41" s="165"/>
      <c r="QGE41" s="165"/>
      <c r="QGF41" s="165"/>
      <c r="QGG41" s="165"/>
      <c r="QGH41" s="165"/>
      <c r="QGI41" s="165"/>
      <c r="QGJ41" s="165"/>
      <c r="QGK41" s="165"/>
      <c r="QGL41" s="165"/>
      <c r="QGM41" s="165"/>
      <c r="QGN41" s="165"/>
      <c r="QGO41" s="165"/>
      <c r="QGP41" s="165"/>
      <c r="QGQ41" s="165"/>
      <c r="QGR41" s="165"/>
      <c r="QGS41" s="165"/>
      <c r="QGT41" s="165"/>
      <c r="QGU41" s="165"/>
      <c r="QGV41" s="165"/>
      <c r="QGW41" s="165"/>
      <c r="QGX41" s="165"/>
      <c r="QGY41" s="165"/>
      <c r="QGZ41" s="165"/>
      <c r="QHA41" s="165"/>
      <c r="QHB41" s="165"/>
      <c r="QHC41" s="165"/>
      <c r="QHD41" s="165"/>
      <c r="QHE41" s="165"/>
      <c r="QHF41" s="165"/>
      <c r="QHG41" s="165"/>
      <c r="QHH41" s="165"/>
      <c r="QHI41" s="165"/>
      <c r="QHJ41" s="165"/>
      <c r="QHK41" s="165"/>
      <c r="QHL41" s="165"/>
      <c r="QHM41" s="165"/>
      <c r="QHN41" s="165"/>
      <c r="QHO41" s="165"/>
      <c r="QHP41" s="165"/>
      <c r="QHQ41" s="165"/>
      <c r="QHR41" s="165"/>
      <c r="QHS41" s="165"/>
      <c r="QHT41" s="165"/>
      <c r="QHU41" s="165"/>
      <c r="QHV41" s="165"/>
      <c r="QHW41" s="165"/>
      <c r="QHX41" s="165"/>
      <c r="QHY41" s="165"/>
      <c r="QHZ41" s="165"/>
      <c r="QIA41" s="165"/>
      <c r="QIB41" s="165"/>
      <c r="QIC41" s="165"/>
      <c r="QID41" s="165"/>
      <c r="QIE41" s="165"/>
      <c r="QIF41" s="165"/>
      <c r="QIG41" s="165"/>
      <c r="QIH41" s="165"/>
      <c r="QII41" s="165"/>
      <c r="QIJ41" s="165"/>
      <c r="QIK41" s="165"/>
      <c r="QIL41" s="165"/>
      <c r="QIM41" s="165"/>
      <c r="QIN41" s="165"/>
      <c r="QIO41" s="165"/>
      <c r="QIP41" s="165"/>
      <c r="QIQ41" s="165"/>
      <c r="QIR41" s="165"/>
      <c r="QIS41" s="165"/>
      <c r="QIT41" s="165"/>
      <c r="QIU41" s="165"/>
      <c r="QIV41" s="165"/>
      <c r="QIW41" s="165"/>
      <c r="QIX41" s="165"/>
      <c r="QIY41" s="165"/>
      <c r="QIZ41" s="165"/>
      <c r="QJA41" s="165"/>
      <c r="QJB41" s="165"/>
      <c r="QJC41" s="165"/>
      <c r="QJD41" s="165"/>
      <c r="QJE41" s="165"/>
      <c r="QJF41" s="165"/>
      <c r="QJG41" s="165"/>
      <c r="QJH41" s="165"/>
      <c r="QJI41" s="165"/>
      <c r="QJJ41" s="165"/>
      <c r="QJK41" s="165"/>
      <c r="QJL41" s="165"/>
      <c r="QJM41" s="165"/>
      <c r="QJN41" s="165"/>
      <c r="QJO41" s="165"/>
      <c r="QJP41" s="165"/>
      <c r="QJQ41" s="165"/>
      <c r="QJR41" s="165"/>
      <c r="QJS41" s="165"/>
      <c r="QJT41" s="165"/>
      <c r="QJU41" s="165"/>
      <c r="QJV41" s="165"/>
      <c r="QJW41" s="165"/>
      <c r="QJX41" s="165"/>
      <c r="QJY41" s="165"/>
      <c r="QJZ41" s="165"/>
      <c r="QKA41" s="165"/>
      <c r="QKB41" s="165"/>
      <c r="QKC41" s="165"/>
      <c r="QKD41" s="165"/>
      <c r="QKE41" s="165"/>
      <c r="QKF41" s="165"/>
      <c r="QKG41" s="165"/>
      <c r="QKH41" s="165"/>
      <c r="QKI41" s="165"/>
      <c r="QKJ41" s="165"/>
      <c r="QKK41" s="165"/>
      <c r="QKL41" s="165"/>
      <c r="QKM41" s="165"/>
      <c r="QKN41" s="165"/>
      <c r="QKO41" s="165"/>
      <c r="QKP41" s="165"/>
      <c r="QKQ41" s="165"/>
      <c r="QKR41" s="165"/>
      <c r="QKS41" s="165"/>
      <c r="QKT41" s="165"/>
      <c r="QKU41" s="165"/>
      <c r="QKV41" s="165"/>
      <c r="QKW41" s="165"/>
      <c r="QKX41" s="165"/>
      <c r="QKY41" s="165"/>
      <c r="QKZ41" s="165"/>
      <c r="QLA41" s="165"/>
      <c r="QLB41" s="165"/>
      <c r="QLC41" s="165"/>
      <c r="QLD41" s="165"/>
      <c r="QLE41" s="165"/>
      <c r="QLF41" s="165"/>
      <c r="QLG41" s="165"/>
      <c r="QLH41" s="165"/>
      <c r="QLI41" s="165"/>
      <c r="QLJ41" s="165"/>
      <c r="QLK41" s="165"/>
      <c r="QLL41" s="165"/>
      <c r="QLM41" s="165"/>
      <c r="QLN41" s="165"/>
      <c r="QLO41" s="165"/>
      <c r="QLP41" s="165"/>
      <c r="QLQ41" s="165"/>
      <c r="QLR41" s="165"/>
      <c r="QLS41" s="165"/>
      <c r="QLT41" s="165"/>
      <c r="QLU41" s="165"/>
      <c r="QLV41" s="165"/>
      <c r="QLW41" s="165"/>
      <c r="QLX41" s="165"/>
      <c r="QLY41" s="165"/>
      <c r="QLZ41" s="165"/>
      <c r="QMA41" s="165"/>
      <c r="QMB41" s="165"/>
      <c r="QMC41" s="165"/>
      <c r="QMD41" s="165"/>
      <c r="QME41" s="165"/>
      <c r="QMF41" s="165"/>
      <c r="QMG41" s="165"/>
      <c r="QMH41" s="165"/>
      <c r="QMI41" s="165"/>
      <c r="QMJ41" s="165"/>
      <c r="QMK41" s="165"/>
      <c r="QML41" s="165"/>
      <c r="QMM41" s="165"/>
      <c r="QMN41" s="165"/>
      <c r="QMO41" s="165"/>
      <c r="QMP41" s="165"/>
      <c r="QMQ41" s="165"/>
      <c r="QMR41" s="165"/>
      <c r="QMS41" s="165"/>
      <c r="QMT41" s="165"/>
      <c r="QMU41" s="165"/>
      <c r="QMV41" s="165"/>
      <c r="QMW41" s="165"/>
      <c r="QMX41" s="165"/>
      <c r="QMY41" s="165"/>
      <c r="QMZ41" s="165"/>
      <c r="QNA41" s="165"/>
      <c r="QNB41" s="165"/>
      <c r="QNC41" s="165"/>
      <c r="QND41" s="165"/>
      <c r="QNE41" s="165"/>
      <c r="QNF41" s="165"/>
      <c r="QNG41" s="165"/>
      <c r="QNH41" s="165"/>
      <c r="QNI41" s="165"/>
      <c r="QNJ41" s="165"/>
      <c r="QNK41" s="165"/>
      <c r="QNL41" s="165"/>
      <c r="QNM41" s="165"/>
      <c r="QNN41" s="165"/>
      <c r="QNO41" s="165"/>
      <c r="QNP41" s="165"/>
      <c r="QNQ41" s="165"/>
      <c r="QNR41" s="165"/>
      <c r="QNS41" s="165"/>
      <c r="QNT41" s="165"/>
      <c r="QNU41" s="165"/>
      <c r="QNV41" s="165"/>
      <c r="QNW41" s="165"/>
      <c r="QNX41" s="165"/>
      <c r="QNY41" s="165"/>
      <c r="QNZ41" s="165"/>
      <c r="QOA41" s="165"/>
      <c r="QOB41" s="165"/>
      <c r="QOC41" s="165"/>
      <c r="QOD41" s="165"/>
      <c r="QOE41" s="165"/>
      <c r="QOF41" s="165"/>
      <c r="QOG41" s="165"/>
      <c r="QOH41" s="165"/>
      <c r="QOI41" s="165"/>
      <c r="QOJ41" s="165"/>
      <c r="QOK41" s="165"/>
      <c r="QOL41" s="165"/>
      <c r="QOM41" s="165"/>
      <c r="QON41" s="165"/>
      <c r="QOO41" s="165"/>
      <c r="QOP41" s="165"/>
      <c r="QOQ41" s="165"/>
      <c r="QOR41" s="165"/>
      <c r="QOS41" s="165"/>
      <c r="QOT41" s="165"/>
      <c r="QOU41" s="165"/>
      <c r="QOV41" s="165"/>
      <c r="QOW41" s="165"/>
      <c r="QOX41" s="165"/>
      <c r="QOY41" s="165"/>
      <c r="QOZ41" s="165"/>
      <c r="QPA41" s="165"/>
      <c r="QPB41" s="165"/>
      <c r="QPC41" s="165"/>
      <c r="QPD41" s="165"/>
      <c r="QPE41" s="165"/>
      <c r="QPF41" s="165"/>
      <c r="QPG41" s="165"/>
      <c r="QPH41" s="165"/>
      <c r="QPI41" s="165"/>
      <c r="QPJ41" s="165"/>
      <c r="QPK41" s="165"/>
      <c r="QPL41" s="165"/>
      <c r="QPM41" s="165"/>
      <c r="QPN41" s="165"/>
      <c r="QPO41" s="165"/>
      <c r="QPP41" s="165"/>
      <c r="QPQ41" s="165"/>
      <c r="QPR41" s="165"/>
      <c r="QPS41" s="165"/>
      <c r="QPT41" s="165"/>
      <c r="QPU41" s="165"/>
      <c r="QPV41" s="165"/>
      <c r="QPW41" s="165"/>
      <c r="QPX41" s="165"/>
      <c r="QPY41" s="165"/>
      <c r="QPZ41" s="165"/>
      <c r="QQA41" s="165"/>
      <c r="QQB41" s="165"/>
      <c r="QQC41" s="165"/>
      <c r="QQD41" s="165"/>
      <c r="QQE41" s="165"/>
      <c r="QQF41" s="165"/>
      <c r="QQG41" s="165"/>
      <c r="QQH41" s="165"/>
      <c r="QQI41" s="165"/>
      <c r="QQJ41" s="165"/>
      <c r="QQK41" s="165"/>
      <c r="QQL41" s="165"/>
      <c r="QQM41" s="165"/>
      <c r="QQN41" s="165"/>
      <c r="QQO41" s="165"/>
      <c r="QQP41" s="165"/>
      <c r="QQQ41" s="165"/>
      <c r="QQR41" s="165"/>
      <c r="QQS41" s="165"/>
      <c r="QQT41" s="165"/>
      <c r="QQU41" s="165"/>
      <c r="QQV41" s="165"/>
      <c r="QQW41" s="165"/>
      <c r="QQX41" s="165"/>
      <c r="QQY41" s="165"/>
      <c r="QQZ41" s="165"/>
      <c r="QRA41" s="165"/>
      <c r="QRB41" s="165"/>
      <c r="QRC41" s="165"/>
      <c r="QRD41" s="165"/>
      <c r="QRE41" s="165"/>
      <c r="QRF41" s="165"/>
      <c r="QRG41" s="165"/>
      <c r="QRH41" s="165"/>
      <c r="QRI41" s="165"/>
      <c r="QRJ41" s="165"/>
      <c r="QRK41" s="165"/>
      <c r="QRL41" s="165"/>
      <c r="QRM41" s="165"/>
      <c r="QRN41" s="165"/>
      <c r="QRO41" s="165"/>
      <c r="QRP41" s="165"/>
      <c r="QRQ41" s="165"/>
      <c r="QRR41" s="165"/>
      <c r="QRS41" s="165"/>
      <c r="QRT41" s="165"/>
      <c r="QRU41" s="165"/>
      <c r="QRV41" s="165"/>
      <c r="QRW41" s="165"/>
      <c r="QRX41" s="165"/>
      <c r="QRY41" s="165"/>
      <c r="QRZ41" s="165"/>
      <c r="QSA41" s="165"/>
      <c r="QSB41" s="165"/>
      <c r="QSC41" s="165"/>
      <c r="QSD41" s="165"/>
      <c r="QSE41" s="165"/>
      <c r="QSF41" s="165"/>
      <c r="QSG41" s="165"/>
      <c r="QSH41" s="165"/>
      <c r="QSI41" s="165"/>
      <c r="QSJ41" s="165"/>
      <c r="QSK41" s="165"/>
      <c r="QSL41" s="165"/>
      <c r="QSM41" s="165"/>
      <c r="QSN41" s="165"/>
      <c r="QSO41" s="165"/>
      <c r="QSP41" s="165"/>
      <c r="QSQ41" s="165"/>
      <c r="QSR41" s="165"/>
      <c r="QSS41" s="165"/>
      <c r="QST41" s="165"/>
      <c r="QSU41" s="165"/>
      <c r="QSV41" s="165"/>
      <c r="QSW41" s="165"/>
      <c r="QSX41" s="165"/>
      <c r="QSY41" s="165"/>
      <c r="QSZ41" s="165"/>
      <c r="QTA41" s="165"/>
      <c r="QTB41" s="165"/>
      <c r="QTC41" s="165"/>
      <c r="QTD41" s="165"/>
      <c r="QTE41" s="165"/>
      <c r="QTF41" s="165"/>
      <c r="QTG41" s="165"/>
      <c r="QTH41" s="165"/>
      <c r="QTI41" s="165"/>
      <c r="QTJ41" s="165"/>
      <c r="QTK41" s="165"/>
      <c r="QTL41" s="165"/>
      <c r="QTM41" s="165"/>
      <c r="QTN41" s="165"/>
      <c r="QTO41" s="165"/>
      <c r="QTP41" s="165"/>
      <c r="QTQ41" s="165"/>
      <c r="QTR41" s="165"/>
      <c r="QTS41" s="165"/>
      <c r="QTT41" s="165"/>
      <c r="QTU41" s="165"/>
      <c r="QTV41" s="165"/>
      <c r="QTW41" s="165"/>
      <c r="QTX41" s="165"/>
      <c r="QTY41" s="165"/>
      <c r="QTZ41" s="165"/>
      <c r="QUA41" s="165"/>
      <c r="QUB41" s="165"/>
      <c r="QUC41" s="165"/>
      <c r="QUD41" s="165"/>
      <c r="QUE41" s="165"/>
      <c r="QUF41" s="165"/>
      <c r="QUG41" s="165"/>
      <c r="QUH41" s="165"/>
      <c r="QUI41" s="165"/>
      <c r="QUJ41" s="165"/>
      <c r="QUK41" s="165"/>
      <c r="QUL41" s="165"/>
      <c r="QUM41" s="165"/>
      <c r="QUN41" s="165"/>
      <c r="QUO41" s="165"/>
      <c r="QUP41" s="165"/>
      <c r="QUQ41" s="165"/>
      <c r="QUR41" s="165"/>
      <c r="QUS41" s="165"/>
      <c r="QUT41" s="165"/>
      <c r="QUU41" s="165"/>
      <c r="QUV41" s="165"/>
      <c r="QUW41" s="165"/>
      <c r="QUX41" s="165"/>
      <c r="QUY41" s="165"/>
      <c r="QUZ41" s="165"/>
      <c r="QVA41" s="165"/>
      <c r="QVB41" s="165"/>
      <c r="QVC41" s="165"/>
      <c r="QVD41" s="165"/>
      <c r="QVE41" s="165"/>
      <c r="QVF41" s="165"/>
      <c r="QVG41" s="165"/>
      <c r="QVH41" s="165"/>
      <c r="QVI41" s="165"/>
      <c r="QVJ41" s="165"/>
      <c r="QVK41" s="165"/>
      <c r="QVL41" s="165"/>
      <c r="QVM41" s="165"/>
      <c r="QVN41" s="165"/>
      <c r="QVO41" s="165"/>
      <c r="QVP41" s="165"/>
      <c r="QVQ41" s="165"/>
      <c r="QVR41" s="165"/>
      <c r="QVS41" s="165"/>
      <c r="QVT41" s="165"/>
      <c r="QVU41" s="165"/>
      <c r="QVV41" s="165"/>
      <c r="QVW41" s="165"/>
      <c r="QVX41" s="165"/>
      <c r="QVY41" s="165"/>
      <c r="QVZ41" s="165"/>
      <c r="QWA41" s="165"/>
      <c r="QWB41" s="165"/>
      <c r="QWC41" s="165"/>
      <c r="QWD41" s="165"/>
      <c r="QWE41" s="165"/>
      <c r="QWF41" s="165"/>
      <c r="QWG41" s="165"/>
      <c r="QWH41" s="165"/>
      <c r="QWI41" s="165"/>
      <c r="QWJ41" s="165"/>
      <c r="QWK41" s="165"/>
      <c r="QWL41" s="165"/>
      <c r="QWM41" s="165"/>
      <c r="QWN41" s="165"/>
      <c r="QWO41" s="165"/>
      <c r="QWP41" s="165"/>
      <c r="QWQ41" s="165"/>
      <c r="QWR41" s="165"/>
      <c r="QWS41" s="165"/>
      <c r="QWT41" s="165"/>
      <c r="QWU41" s="165"/>
      <c r="QWV41" s="165"/>
      <c r="QWW41" s="165"/>
      <c r="QWX41" s="165"/>
      <c r="QWY41" s="165"/>
      <c r="QWZ41" s="165"/>
      <c r="QXA41" s="165"/>
      <c r="QXB41" s="165"/>
      <c r="QXC41" s="165"/>
      <c r="QXD41" s="165"/>
      <c r="QXE41" s="165"/>
      <c r="QXF41" s="165"/>
      <c r="QXG41" s="165"/>
      <c r="QXH41" s="165"/>
      <c r="QXI41" s="165"/>
      <c r="QXJ41" s="165"/>
      <c r="QXK41" s="165"/>
      <c r="QXL41" s="165"/>
      <c r="QXM41" s="165"/>
      <c r="QXN41" s="165"/>
      <c r="QXO41" s="165"/>
      <c r="QXP41" s="165"/>
      <c r="QXQ41" s="165"/>
      <c r="QXR41" s="165"/>
      <c r="QXS41" s="165"/>
      <c r="QXT41" s="165"/>
      <c r="QXU41" s="165"/>
      <c r="QXV41" s="165"/>
      <c r="QXW41" s="165"/>
      <c r="QXX41" s="165"/>
      <c r="QXY41" s="165"/>
      <c r="QXZ41" s="165"/>
      <c r="QYA41" s="165"/>
      <c r="QYB41" s="165"/>
      <c r="QYC41" s="165"/>
      <c r="QYD41" s="165"/>
      <c r="QYE41" s="165"/>
      <c r="QYF41" s="165"/>
      <c r="QYG41" s="165"/>
      <c r="QYH41" s="165"/>
      <c r="QYI41" s="165"/>
      <c r="QYJ41" s="165"/>
      <c r="QYK41" s="165"/>
      <c r="QYL41" s="165"/>
      <c r="QYM41" s="165"/>
      <c r="QYN41" s="165"/>
      <c r="QYO41" s="165"/>
      <c r="QYP41" s="165"/>
      <c r="QYQ41" s="165"/>
      <c r="QYR41" s="165"/>
      <c r="QYS41" s="165"/>
      <c r="QYT41" s="165"/>
      <c r="QYU41" s="165"/>
      <c r="QYV41" s="165"/>
      <c r="QYW41" s="165"/>
      <c r="QYX41" s="165"/>
      <c r="QYY41" s="165"/>
      <c r="QYZ41" s="165"/>
      <c r="QZA41" s="165"/>
      <c r="QZB41" s="165"/>
      <c r="QZC41" s="165"/>
      <c r="QZD41" s="165"/>
      <c r="QZE41" s="165"/>
      <c r="QZF41" s="165"/>
      <c r="QZG41" s="165"/>
      <c r="QZH41" s="165"/>
      <c r="QZI41" s="165"/>
      <c r="QZJ41" s="165"/>
      <c r="QZK41" s="165"/>
      <c r="QZL41" s="165"/>
      <c r="QZM41" s="165"/>
      <c r="QZN41" s="165"/>
      <c r="QZO41" s="165"/>
      <c r="QZP41" s="165"/>
      <c r="QZQ41" s="165"/>
      <c r="QZR41" s="165"/>
      <c r="QZS41" s="165"/>
      <c r="QZT41" s="165"/>
      <c r="QZU41" s="165"/>
      <c r="QZV41" s="165"/>
      <c r="QZW41" s="165"/>
      <c r="QZX41" s="165"/>
      <c r="QZY41" s="165"/>
      <c r="QZZ41" s="165"/>
      <c r="RAA41" s="165"/>
      <c r="RAB41" s="165"/>
      <c r="RAC41" s="165"/>
      <c r="RAD41" s="165"/>
      <c r="RAE41" s="165"/>
      <c r="RAF41" s="165"/>
      <c r="RAG41" s="165"/>
      <c r="RAH41" s="165"/>
      <c r="RAI41" s="165"/>
      <c r="RAJ41" s="165"/>
      <c r="RAK41" s="165"/>
      <c r="RAL41" s="165"/>
      <c r="RAM41" s="165"/>
      <c r="RAN41" s="165"/>
      <c r="RAO41" s="165"/>
      <c r="RAP41" s="165"/>
      <c r="RAQ41" s="165"/>
      <c r="RAR41" s="165"/>
      <c r="RAS41" s="165"/>
      <c r="RAT41" s="165"/>
      <c r="RAU41" s="165"/>
      <c r="RAV41" s="165"/>
      <c r="RAW41" s="165"/>
      <c r="RAX41" s="165"/>
      <c r="RAY41" s="165"/>
      <c r="RAZ41" s="165"/>
      <c r="RBA41" s="165"/>
      <c r="RBB41" s="165"/>
      <c r="RBC41" s="165"/>
      <c r="RBD41" s="165"/>
      <c r="RBE41" s="165"/>
      <c r="RBF41" s="165"/>
      <c r="RBG41" s="165"/>
      <c r="RBH41" s="165"/>
      <c r="RBI41" s="165"/>
      <c r="RBJ41" s="165"/>
      <c r="RBK41" s="165"/>
      <c r="RBL41" s="165"/>
      <c r="RBM41" s="165"/>
      <c r="RBN41" s="165"/>
      <c r="RBO41" s="165"/>
      <c r="RBP41" s="165"/>
      <c r="RBQ41" s="165"/>
      <c r="RBR41" s="165"/>
      <c r="RBS41" s="165"/>
      <c r="RBT41" s="165"/>
      <c r="RBU41" s="165"/>
      <c r="RBV41" s="165"/>
      <c r="RBW41" s="165"/>
      <c r="RBX41" s="165"/>
      <c r="RBY41" s="165"/>
      <c r="RBZ41" s="165"/>
      <c r="RCA41" s="165"/>
      <c r="RCB41" s="165"/>
      <c r="RCC41" s="165"/>
      <c r="RCD41" s="165"/>
      <c r="RCE41" s="165"/>
      <c r="RCF41" s="165"/>
      <c r="RCG41" s="165"/>
      <c r="RCH41" s="165"/>
      <c r="RCI41" s="165"/>
      <c r="RCJ41" s="165"/>
      <c r="RCK41" s="165"/>
      <c r="RCL41" s="165"/>
      <c r="RCM41" s="165"/>
      <c r="RCN41" s="165"/>
      <c r="RCO41" s="165"/>
      <c r="RCP41" s="165"/>
      <c r="RCQ41" s="165"/>
      <c r="RCR41" s="165"/>
      <c r="RCS41" s="165"/>
      <c r="RCT41" s="165"/>
      <c r="RCU41" s="165"/>
      <c r="RCV41" s="165"/>
      <c r="RCW41" s="165"/>
      <c r="RCX41" s="165"/>
      <c r="RCY41" s="165"/>
      <c r="RCZ41" s="165"/>
      <c r="RDA41" s="165"/>
      <c r="RDB41" s="165"/>
      <c r="RDC41" s="165"/>
      <c r="RDD41" s="165"/>
      <c r="RDE41" s="165"/>
      <c r="RDF41" s="165"/>
      <c r="RDG41" s="165"/>
      <c r="RDH41" s="165"/>
      <c r="RDI41" s="165"/>
      <c r="RDJ41" s="165"/>
      <c r="RDK41" s="165"/>
      <c r="RDL41" s="165"/>
      <c r="RDM41" s="165"/>
      <c r="RDN41" s="165"/>
      <c r="RDO41" s="165"/>
      <c r="RDP41" s="165"/>
      <c r="RDQ41" s="165"/>
      <c r="RDR41" s="165"/>
      <c r="RDS41" s="165"/>
      <c r="RDT41" s="165"/>
      <c r="RDU41" s="165"/>
      <c r="RDV41" s="165"/>
      <c r="RDW41" s="165"/>
      <c r="RDX41" s="165"/>
      <c r="RDY41" s="165"/>
      <c r="RDZ41" s="165"/>
      <c r="REA41" s="165"/>
      <c r="REB41" s="165"/>
      <c r="REC41" s="165"/>
      <c r="RED41" s="165"/>
      <c r="REE41" s="165"/>
      <c r="REF41" s="165"/>
      <c r="REG41" s="165"/>
      <c r="REH41" s="165"/>
      <c r="REI41" s="165"/>
      <c r="REJ41" s="165"/>
      <c r="REK41" s="165"/>
      <c r="REL41" s="165"/>
      <c r="REM41" s="165"/>
      <c r="REN41" s="165"/>
      <c r="REO41" s="165"/>
      <c r="REP41" s="165"/>
      <c r="REQ41" s="165"/>
      <c r="RER41" s="165"/>
      <c r="RES41" s="165"/>
      <c r="RET41" s="165"/>
      <c r="REU41" s="165"/>
      <c r="REV41" s="165"/>
      <c r="REW41" s="165"/>
      <c r="REX41" s="165"/>
      <c r="REY41" s="165"/>
      <c r="REZ41" s="165"/>
      <c r="RFA41" s="165"/>
      <c r="RFB41" s="165"/>
      <c r="RFC41" s="165"/>
      <c r="RFD41" s="165"/>
      <c r="RFE41" s="165"/>
      <c r="RFF41" s="165"/>
      <c r="RFG41" s="165"/>
      <c r="RFH41" s="165"/>
      <c r="RFI41" s="165"/>
      <c r="RFJ41" s="165"/>
      <c r="RFK41" s="165"/>
      <c r="RFL41" s="165"/>
      <c r="RFM41" s="165"/>
      <c r="RFN41" s="165"/>
      <c r="RFO41" s="165"/>
      <c r="RFP41" s="165"/>
      <c r="RFQ41" s="165"/>
      <c r="RFR41" s="165"/>
      <c r="RFS41" s="165"/>
      <c r="RFT41" s="165"/>
      <c r="RFU41" s="165"/>
      <c r="RFV41" s="165"/>
      <c r="RFW41" s="165"/>
      <c r="RFX41" s="165"/>
      <c r="RFY41" s="165"/>
      <c r="RFZ41" s="165"/>
      <c r="RGA41" s="165"/>
      <c r="RGB41" s="165"/>
      <c r="RGC41" s="165"/>
      <c r="RGD41" s="165"/>
      <c r="RGE41" s="165"/>
      <c r="RGF41" s="165"/>
      <c r="RGG41" s="165"/>
      <c r="RGH41" s="165"/>
      <c r="RGI41" s="165"/>
      <c r="RGJ41" s="165"/>
      <c r="RGK41" s="165"/>
      <c r="RGL41" s="165"/>
      <c r="RGM41" s="165"/>
      <c r="RGN41" s="165"/>
      <c r="RGO41" s="165"/>
      <c r="RGP41" s="165"/>
      <c r="RGQ41" s="165"/>
      <c r="RGR41" s="165"/>
      <c r="RGS41" s="165"/>
      <c r="RGT41" s="165"/>
      <c r="RGU41" s="165"/>
      <c r="RGV41" s="165"/>
      <c r="RGW41" s="165"/>
      <c r="RGX41" s="165"/>
      <c r="RGY41" s="165"/>
      <c r="RGZ41" s="165"/>
      <c r="RHA41" s="165"/>
      <c r="RHB41" s="165"/>
      <c r="RHC41" s="165"/>
      <c r="RHD41" s="165"/>
      <c r="RHE41" s="165"/>
      <c r="RHF41" s="165"/>
      <c r="RHG41" s="165"/>
      <c r="RHH41" s="165"/>
      <c r="RHI41" s="165"/>
      <c r="RHJ41" s="165"/>
      <c r="RHK41" s="165"/>
      <c r="RHL41" s="165"/>
      <c r="RHM41" s="165"/>
      <c r="RHN41" s="165"/>
      <c r="RHO41" s="165"/>
      <c r="RHP41" s="165"/>
      <c r="RHQ41" s="165"/>
      <c r="RHR41" s="165"/>
      <c r="RHS41" s="165"/>
      <c r="RHT41" s="165"/>
      <c r="RHU41" s="165"/>
      <c r="RHV41" s="165"/>
      <c r="RHW41" s="165"/>
      <c r="RHX41" s="165"/>
      <c r="RHY41" s="165"/>
      <c r="RHZ41" s="165"/>
      <c r="RIA41" s="165"/>
      <c r="RIB41" s="165"/>
      <c r="RIC41" s="165"/>
      <c r="RID41" s="165"/>
      <c r="RIE41" s="165"/>
      <c r="RIF41" s="165"/>
      <c r="RIG41" s="165"/>
      <c r="RIH41" s="165"/>
      <c r="RII41" s="165"/>
      <c r="RIJ41" s="165"/>
      <c r="RIK41" s="165"/>
      <c r="RIL41" s="165"/>
      <c r="RIM41" s="165"/>
      <c r="RIN41" s="165"/>
      <c r="RIO41" s="165"/>
      <c r="RIP41" s="165"/>
      <c r="RIQ41" s="165"/>
      <c r="RIR41" s="165"/>
      <c r="RIS41" s="165"/>
      <c r="RIT41" s="165"/>
      <c r="RIU41" s="165"/>
      <c r="RIV41" s="165"/>
      <c r="RIW41" s="165"/>
      <c r="RIX41" s="165"/>
      <c r="RIY41" s="165"/>
      <c r="RIZ41" s="165"/>
      <c r="RJA41" s="165"/>
      <c r="RJB41" s="165"/>
      <c r="RJC41" s="165"/>
      <c r="RJD41" s="165"/>
      <c r="RJE41" s="165"/>
      <c r="RJF41" s="165"/>
      <c r="RJG41" s="165"/>
      <c r="RJH41" s="165"/>
      <c r="RJI41" s="165"/>
      <c r="RJJ41" s="165"/>
      <c r="RJK41" s="165"/>
      <c r="RJL41" s="165"/>
      <c r="RJM41" s="165"/>
      <c r="RJN41" s="165"/>
      <c r="RJO41" s="165"/>
      <c r="RJP41" s="165"/>
      <c r="RJQ41" s="165"/>
      <c r="RJR41" s="165"/>
      <c r="RJS41" s="165"/>
      <c r="RJT41" s="165"/>
      <c r="RJU41" s="165"/>
      <c r="RJV41" s="165"/>
      <c r="RJW41" s="165"/>
      <c r="RJX41" s="165"/>
      <c r="RJY41" s="165"/>
      <c r="RJZ41" s="165"/>
      <c r="RKA41" s="165"/>
      <c r="RKB41" s="165"/>
      <c r="RKC41" s="165"/>
      <c r="RKD41" s="165"/>
      <c r="RKE41" s="165"/>
      <c r="RKF41" s="165"/>
      <c r="RKG41" s="165"/>
      <c r="RKH41" s="165"/>
      <c r="RKI41" s="165"/>
      <c r="RKJ41" s="165"/>
      <c r="RKK41" s="165"/>
      <c r="RKL41" s="165"/>
      <c r="RKM41" s="165"/>
      <c r="RKN41" s="165"/>
      <c r="RKO41" s="165"/>
      <c r="RKP41" s="165"/>
      <c r="RKQ41" s="165"/>
      <c r="RKR41" s="165"/>
      <c r="RKS41" s="165"/>
      <c r="RKT41" s="165"/>
      <c r="RKU41" s="165"/>
      <c r="RKV41" s="165"/>
      <c r="RKW41" s="165"/>
      <c r="RKX41" s="165"/>
      <c r="RKY41" s="165"/>
      <c r="RKZ41" s="165"/>
      <c r="RLA41" s="165"/>
      <c r="RLB41" s="165"/>
      <c r="RLC41" s="165"/>
      <c r="RLD41" s="165"/>
      <c r="RLE41" s="165"/>
      <c r="RLF41" s="165"/>
      <c r="RLG41" s="165"/>
      <c r="RLH41" s="165"/>
      <c r="RLI41" s="165"/>
      <c r="RLJ41" s="165"/>
      <c r="RLK41" s="165"/>
      <c r="RLL41" s="165"/>
      <c r="RLM41" s="165"/>
      <c r="RLN41" s="165"/>
      <c r="RLO41" s="165"/>
      <c r="RLP41" s="165"/>
      <c r="RLQ41" s="165"/>
      <c r="RLR41" s="165"/>
      <c r="RLS41" s="165"/>
      <c r="RLT41" s="165"/>
      <c r="RLU41" s="165"/>
      <c r="RLV41" s="165"/>
      <c r="RLW41" s="165"/>
      <c r="RLX41" s="165"/>
      <c r="RLY41" s="165"/>
      <c r="RLZ41" s="165"/>
      <c r="RMA41" s="165"/>
      <c r="RMB41" s="165"/>
      <c r="RMC41" s="165"/>
      <c r="RMD41" s="165"/>
      <c r="RME41" s="165"/>
      <c r="RMF41" s="165"/>
      <c r="RMG41" s="165"/>
      <c r="RMH41" s="165"/>
      <c r="RMI41" s="165"/>
      <c r="RMJ41" s="165"/>
      <c r="RMK41" s="165"/>
      <c r="RML41" s="165"/>
      <c r="RMM41" s="165"/>
      <c r="RMN41" s="165"/>
      <c r="RMO41" s="165"/>
      <c r="RMP41" s="165"/>
      <c r="RMQ41" s="165"/>
      <c r="RMR41" s="165"/>
      <c r="RMS41" s="165"/>
      <c r="RMT41" s="165"/>
      <c r="RMU41" s="165"/>
      <c r="RMV41" s="165"/>
      <c r="RMW41" s="165"/>
      <c r="RMX41" s="165"/>
      <c r="RMY41" s="165"/>
      <c r="RMZ41" s="165"/>
      <c r="RNA41" s="165"/>
      <c r="RNB41" s="165"/>
      <c r="RNC41" s="165"/>
      <c r="RND41" s="165"/>
      <c r="RNE41" s="165"/>
      <c r="RNF41" s="165"/>
      <c r="RNG41" s="165"/>
      <c r="RNH41" s="165"/>
      <c r="RNI41" s="165"/>
      <c r="RNJ41" s="165"/>
      <c r="RNK41" s="165"/>
      <c r="RNL41" s="165"/>
      <c r="RNM41" s="165"/>
      <c r="RNN41" s="165"/>
      <c r="RNO41" s="165"/>
      <c r="RNP41" s="165"/>
      <c r="RNQ41" s="165"/>
      <c r="RNR41" s="165"/>
      <c r="RNS41" s="165"/>
      <c r="RNT41" s="165"/>
      <c r="RNU41" s="165"/>
      <c r="RNV41" s="165"/>
      <c r="RNW41" s="165"/>
      <c r="RNX41" s="165"/>
      <c r="RNY41" s="165"/>
      <c r="RNZ41" s="165"/>
      <c r="ROA41" s="165"/>
      <c r="ROB41" s="165"/>
      <c r="ROC41" s="165"/>
      <c r="ROD41" s="165"/>
      <c r="ROE41" s="165"/>
      <c r="ROF41" s="165"/>
      <c r="ROG41" s="165"/>
      <c r="ROH41" s="165"/>
      <c r="ROI41" s="165"/>
      <c r="ROJ41" s="165"/>
      <c r="ROK41" s="165"/>
      <c r="ROL41" s="165"/>
      <c r="ROM41" s="165"/>
      <c r="RON41" s="165"/>
      <c r="ROO41" s="165"/>
      <c r="ROP41" s="165"/>
      <c r="ROQ41" s="165"/>
      <c r="ROR41" s="165"/>
      <c r="ROS41" s="165"/>
      <c r="ROT41" s="165"/>
      <c r="ROU41" s="165"/>
      <c r="ROV41" s="165"/>
      <c r="ROW41" s="165"/>
      <c r="ROX41" s="165"/>
      <c r="ROY41" s="165"/>
      <c r="ROZ41" s="165"/>
      <c r="RPA41" s="165"/>
      <c r="RPB41" s="165"/>
      <c r="RPC41" s="165"/>
      <c r="RPD41" s="165"/>
      <c r="RPE41" s="165"/>
      <c r="RPF41" s="165"/>
      <c r="RPG41" s="165"/>
      <c r="RPH41" s="165"/>
      <c r="RPI41" s="165"/>
      <c r="RPJ41" s="165"/>
      <c r="RPK41" s="165"/>
      <c r="RPL41" s="165"/>
      <c r="RPM41" s="165"/>
      <c r="RPN41" s="165"/>
      <c r="RPO41" s="165"/>
      <c r="RPP41" s="165"/>
      <c r="RPQ41" s="165"/>
      <c r="RPR41" s="165"/>
      <c r="RPS41" s="165"/>
      <c r="RPT41" s="165"/>
      <c r="RPU41" s="165"/>
      <c r="RPV41" s="165"/>
      <c r="RPW41" s="165"/>
      <c r="RPX41" s="165"/>
      <c r="RPY41" s="165"/>
      <c r="RPZ41" s="165"/>
      <c r="RQA41" s="165"/>
      <c r="RQB41" s="165"/>
      <c r="RQC41" s="165"/>
      <c r="RQD41" s="165"/>
      <c r="RQE41" s="165"/>
      <c r="RQF41" s="165"/>
      <c r="RQG41" s="165"/>
      <c r="RQH41" s="165"/>
      <c r="RQI41" s="165"/>
      <c r="RQJ41" s="165"/>
      <c r="RQK41" s="165"/>
      <c r="RQL41" s="165"/>
      <c r="RQM41" s="165"/>
      <c r="RQN41" s="165"/>
      <c r="RQO41" s="165"/>
      <c r="RQP41" s="165"/>
      <c r="RQQ41" s="165"/>
      <c r="RQR41" s="165"/>
      <c r="RQS41" s="165"/>
      <c r="RQT41" s="165"/>
      <c r="RQU41" s="165"/>
      <c r="RQV41" s="165"/>
      <c r="RQW41" s="165"/>
      <c r="RQX41" s="165"/>
      <c r="RQY41" s="165"/>
      <c r="RQZ41" s="165"/>
      <c r="RRA41" s="165"/>
      <c r="RRB41" s="165"/>
      <c r="RRC41" s="165"/>
      <c r="RRD41" s="165"/>
      <c r="RRE41" s="165"/>
      <c r="RRF41" s="165"/>
      <c r="RRG41" s="165"/>
      <c r="RRH41" s="165"/>
      <c r="RRI41" s="165"/>
      <c r="RRJ41" s="165"/>
      <c r="RRK41" s="165"/>
      <c r="RRL41" s="165"/>
      <c r="RRM41" s="165"/>
      <c r="RRN41" s="165"/>
      <c r="RRO41" s="165"/>
      <c r="RRP41" s="165"/>
      <c r="RRQ41" s="165"/>
      <c r="RRR41" s="165"/>
      <c r="RRS41" s="165"/>
      <c r="RRT41" s="165"/>
      <c r="RRU41" s="165"/>
      <c r="RRV41" s="165"/>
      <c r="RRW41" s="165"/>
      <c r="RRX41" s="165"/>
      <c r="RRY41" s="165"/>
      <c r="RRZ41" s="165"/>
      <c r="RSA41" s="165"/>
      <c r="RSB41" s="165"/>
      <c r="RSC41" s="165"/>
      <c r="RSD41" s="165"/>
      <c r="RSE41" s="165"/>
      <c r="RSF41" s="165"/>
      <c r="RSG41" s="165"/>
      <c r="RSH41" s="165"/>
      <c r="RSI41" s="165"/>
      <c r="RSJ41" s="165"/>
      <c r="RSK41" s="165"/>
      <c r="RSL41" s="165"/>
      <c r="RSM41" s="165"/>
      <c r="RSN41" s="165"/>
      <c r="RSO41" s="165"/>
      <c r="RSP41" s="165"/>
      <c r="RSQ41" s="165"/>
      <c r="RSR41" s="165"/>
      <c r="RSS41" s="165"/>
      <c r="RST41" s="165"/>
      <c r="RSU41" s="165"/>
      <c r="RSV41" s="165"/>
      <c r="RSW41" s="165"/>
      <c r="RSX41" s="165"/>
      <c r="RSY41" s="165"/>
      <c r="RSZ41" s="165"/>
      <c r="RTA41" s="165"/>
      <c r="RTB41" s="165"/>
      <c r="RTC41" s="165"/>
      <c r="RTD41" s="165"/>
      <c r="RTE41" s="165"/>
      <c r="RTF41" s="165"/>
      <c r="RTG41" s="165"/>
      <c r="RTH41" s="165"/>
      <c r="RTI41" s="165"/>
      <c r="RTJ41" s="165"/>
      <c r="RTK41" s="165"/>
      <c r="RTL41" s="165"/>
      <c r="RTM41" s="165"/>
      <c r="RTN41" s="165"/>
      <c r="RTO41" s="165"/>
      <c r="RTP41" s="165"/>
      <c r="RTQ41" s="165"/>
      <c r="RTR41" s="165"/>
      <c r="RTS41" s="165"/>
      <c r="RTT41" s="165"/>
      <c r="RTU41" s="165"/>
      <c r="RTV41" s="165"/>
      <c r="RTW41" s="165"/>
      <c r="RTX41" s="165"/>
      <c r="RTY41" s="165"/>
      <c r="RTZ41" s="165"/>
      <c r="RUA41" s="165"/>
      <c r="RUB41" s="165"/>
      <c r="RUC41" s="165"/>
      <c r="RUD41" s="165"/>
      <c r="RUE41" s="165"/>
      <c r="RUF41" s="165"/>
      <c r="RUG41" s="165"/>
      <c r="RUH41" s="165"/>
      <c r="RUI41" s="165"/>
      <c r="RUJ41" s="165"/>
      <c r="RUK41" s="165"/>
      <c r="RUL41" s="165"/>
      <c r="RUM41" s="165"/>
      <c r="RUN41" s="165"/>
      <c r="RUO41" s="165"/>
      <c r="RUP41" s="165"/>
      <c r="RUQ41" s="165"/>
      <c r="RUR41" s="165"/>
      <c r="RUS41" s="165"/>
      <c r="RUT41" s="165"/>
      <c r="RUU41" s="165"/>
      <c r="RUV41" s="165"/>
      <c r="RUW41" s="165"/>
      <c r="RUX41" s="165"/>
      <c r="RUY41" s="165"/>
      <c r="RUZ41" s="165"/>
      <c r="RVA41" s="165"/>
      <c r="RVB41" s="165"/>
      <c r="RVC41" s="165"/>
      <c r="RVD41" s="165"/>
      <c r="RVE41" s="165"/>
      <c r="RVF41" s="165"/>
      <c r="RVG41" s="165"/>
      <c r="RVH41" s="165"/>
      <c r="RVI41" s="165"/>
      <c r="RVJ41" s="165"/>
      <c r="RVK41" s="165"/>
      <c r="RVL41" s="165"/>
      <c r="RVM41" s="165"/>
      <c r="RVN41" s="165"/>
      <c r="RVO41" s="165"/>
      <c r="RVP41" s="165"/>
      <c r="RVQ41" s="165"/>
      <c r="RVR41" s="165"/>
      <c r="RVS41" s="165"/>
      <c r="RVT41" s="165"/>
      <c r="RVU41" s="165"/>
      <c r="RVV41" s="165"/>
      <c r="RVW41" s="165"/>
      <c r="RVX41" s="165"/>
      <c r="RVY41" s="165"/>
      <c r="RVZ41" s="165"/>
      <c r="RWA41" s="165"/>
      <c r="RWB41" s="165"/>
      <c r="RWC41" s="165"/>
      <c r="RWD41" s="165"/>
      <c r="RWE41" s="165"/>
      <c r="RWF41" s="165"/>
      <c r="RWG41" s="165"/>
      <c r="RWH41" s="165"/>
      <c r="RWI41" s="165"/>
      <c r="RWJ41" s="165"/>
      <c r="RWK41" s="165"/>
      <c r="RWL41" s="165"/>
      <c r="RWM41" s="165"/>
      <c r="RWN41" s="165"/>
      <c r="RWO41" s="165"/>
      <c r="RWP41" s="165"/>
      <c r="RWQ41" s="165"/>
      <c r="RWR41" s="165"/>
      <c r="RWS41" s="165"/>
      <c r="RWT41" s="165"/>
      <c r="RWU41" s="165"/>
      <c r="RWV41" s="165"/>
      <c r="RWW41" s="165"/>
      <c r="RWX41" s="165"/>
      <c r="RWY41" s="165"/>
      <c r="RWZ41" s="165"/>
      <c r="RXA41" s="165"/>
      <c r="RXB41" s="165"/>
      <c r="RXC41" s="165"/>
      <c r="RXD41" s="165"/>
      <c r="RXE41" s="165"/>
      <c r="RXF41" s="165"/>
      <c r="RXG41" s="165"/>
      <c r="RXH41" s="165"/>
      <c r="RXI41" s="165"/>
      <c r="RXJ41" s="165"/>
      <c r="RXK41" s="165"/>
      <c r="RXL41" s="165"/>
      <c r="RXM41" s="165"/>
      <c r="RXN41" s="165"/>
      <c r="RXO41" s="165"/>
      <c r="RXP41" s="165"/>
      <c r="RXQ41" s="165"/>
      <c r="RXR41" s="165"/>
      <c r="RXS41" s="165"/>
      <c r="RXT41" s="165"/>
      <c r="RXU41" s="165"/>
      <c r="RXV41" s="165"/>
      <c r="RXW41" s="165"/>
      <c r="RXX41" s="165"/>
      <c r="RXY41" s="165"/>
      <c r="RXZ41" s="165"/>
      <c r="RYA41" s="165"/>
      <c r="RYB41" s="165"/>
      <c r="RYC41" s="165"/>
      <c r="RYD41" s="165"/>
      <c r="RYE41" s="165"/>
      <c r="RYF41" s="165"/>
      <c r="RYG41" s="165"/>
      <c r="RYH41" s="165"/>
      <c r="RYI41" s="165"/>
      <c r="RYJ41" s="165"/>
      <c r="RYK41" s="165"/>
      <c r="RYL41" s="165"/>
      <c r="RYM41" s="165"/>
      <c r="RYN41" s="165"/>
      <c r="RYO41" s="165"/>
      <c r="RYP41" s="165"/>
      <c r="RYQ41" s="165"/>
      <c r="RYR41" s="165"/>
      <c r="RYS41" s="165"/>
      <c r="RYT41" s="165"/>
      <c r="RYU41" s="165"/>
      <c r="RYV41" s="165"/>
      <c r="RYW41" s="165"/>
      <c r="RYX41" s="165"/>
      <c r="RYY41" s="165"/>
      <c r="RYZ41" s="165"/>
      <c r="RZA41" s="165"/>
      <c r="RZB41" s="165"/>
      <c r="RZC41" s="165"/>
      <c r="RZD41" s="165"/>
      <c r="RZE41" s="165"/>
      <c r="RZF41" s="165"/>
      <c r="RZG41" s="165"/>
      <c r="RZH41" s="165"/>
      <c r="RZI41" s="165"/>
      <c r="RZJ41" s="165"/>
      <c r="RZK41" s="165"/>
      <c r="RZL41" s="165"/>
      <c r="RZM41" s="165"/>
      <c r="RZN41" s="165"/>
      <c r="RZO41" s="165"/>
      <c r="RZP41" s="165"/>
      <c r="RZQ41" s="165"/>
      <c r="RZR41" s="165"/>
      <c r="RZS41" s="165"/>
      <c r="RZT41" s="165"/>
      <c r="RZU41" s="165"/>
      <c r="RZV41" s="165"/>
      <c r="RZW41" s="165"/>
      <c r="RZX41" s="165"/>
      <c r="RZY41" s="165"/>
      <c r="RZZ41" s="165"/>
      <c r="SAA41" s="165"/>
      <c r="SAB41" s="165"/>
      <c r="SAC41" s="165"/>
      <c r="SAD41" s="165"/>
      <c r="SAE41" s="165"/>
      <c r="SAF41" s="165"/>
      <c r="SAG41" s="165"/>
      <c r="SAH41" s="165"/>
      <c r="SAI41" s="165"/>
      <c r="SAJ41" s="165"/>
      <c r="SAK41" s="165"/>
      <c r="SAL41" s="165"/>
      <c r="SAM41" s="165"/>
      <c r="SAN41" s="165"/>
      <c r="SAO41" s="165"/>
      <c r="SAP41" s="165"/>
      <c r="SAQ41" s="165"/>
      <c r="SAR41" s="165"/>
      <c r="SAS41" s="165"/>
      <c r="SAT41" s="165"/>
      <c r="SAU41" s="165"/>
      <c r="SAV41" s="165"/>
      <c r="SAW41" s="165"/>
      <c r="SAX41" s="165"/>
      <c r="SAY41" s="165"/>
      <c r="SAZ41" s="165"/>
      <c r="SBA41" s="165"/>
      <c r="SBB41" s="165"/>
      <c r="SBC41" s="165"/>
      <c r="SBD41" s="165"/>
      <c r="SBE41" s="165"/>
      <c r="SBF41" s="165"/>
      <c r="SBG41" s="165"/>
      <c r="SBH41" s="165"/>
      <c r="SBI41" s="165"/>
      <c r="SBJ41" s="165"/>
      <c r="SBK41" s="165"/>
      <c r="SBL41" s="165"/>
      <c r="SBM41" s="165"/>
      <c r="SBN41" s="165"/>
      <c r="SBO41" s="165"/>
      <c r="SBP41" s="165"/>
      <c r="SBQ41" s="165"/>
      <c r="SBR41" s="165"/>
      <c r="SBS41" s="165"/>
      <c r="SBT41" s="165"/>
      <c r="SBU41" s="165"/>
      <c r="SBV41" s="165"/>
      <c r="SBW41" s="165"/>
      <c r="SBX41" s="165"/>
      <c r="SBY41" s="165"/>
      <c r="SBZ41" s="165"/>
      <c r="SCA41" s="165"/>
      <c r="SCB41" s="165"/>
      <c r="SCC41" s="165"/>
      <c r="SCD41" s="165"/>
      <c r="SCE41" s="165"/>
      <c r="SCF41" s="165"/>
      <c r="SCG41" s="165"/>
      <c r="SCH41" s="165"/>
      <c r="SCI41" s="165"/>
      <c r="SCJ41" s="165"/>
      <c r="SCK41" s="165"/>
      <c r="SCL41" s="165"/>
      <c r="SCM41" s="165"/>
      <c r="SCN41" s="165"/>
      <c r="SCO41" s="165"/>
      <c r="SCP41" s="165"/>
      <c r="SCQ41" s="165"/>
      <c r="SCR41" s="165"/>
      <c r="SCS41" s="165"/>
      <c r="SCT41" s="165"/>
      <c r="SCU41" s="165"/>
      <c r="SCV41" s="165"/>
      <c r="SCW41" s="165"/>
      <c r="SCX41" s="165"/>
      <c r="SCY41" s="165"/>
      <c r="SCZ41" s="165"/>
      <c r="SDA41" s="165"/>
      <c r="SDB41" s="165"/>
      <c r="SDC41" s="165"/>
      <c r="SDD41" s="165"/>
      <c r="SDE41" s="165"/>
      <c r="SDF41" s="165"/>
      <c r="SDG41" s="165"/>
      <c r="SDH41" s="165"/>
      <c r="SDI41" s="165"/>
      <c r="SDJ41" s="165"/>
      <c r="SDK41" s="165"/>
      <c r="SDL41" s="165"/>
      <c r="SDM41" s="165"/>
      <c r="SDN41" s="165"/>
      <c r="SDO41" s="165"/>
      <c r="SDP41" s="165"/>
      <c r="SDQ41" s="165"/>
      <c r="SDR41" s="165"/>
      <c r="SDS41" s="165"/>
      <c r="SDT41" s="165"/>
      <c r="SDU41" s="165"/>
      <c r="SDV41" s="165"/>
      <c r="SDW41" s="165"/>
      <c r="SDX41" s="165"/>
      <c r="SDY41" s="165"/>
      <c r="SDZ41" s="165"/>
      <c r="SEA41" s="165"/>
      <c r="SEB41" s="165"/>
      <c r="SEC41" s="165"/>
      <c r="SED41" s="165"/>
      <c r="SEE41" s="165"/>
      <c r="SEF41" s="165"/>
      <c r="SEG41" s="165"/>
      <c r="SEH41" s="165"/>
      <c r="SEI41" s="165"/>
      <c r="SEJ41" s="165"/>
      <c r="SEK41" s="165"/>
      <c r="SEL41" s="165"/>
      <c r="SEM41" s="165"/>
      <c r="SEN41" s="165"/>
      <c r="SEO41" s="165"/>
      <c r="SEP41" s="165"/>
      <c r="SEQ41" s="165"/>
      <c r="SER41" s="165"/>
      <c r="SES41" s="165"/>
      <c r="SET41" s="165"/>
      <c r="SEU41" s="165"/>
      <c r="SEV41" s="165"/>
      <c r="SEW41" s="165"/>
      <c r="SEX41" s="165"/>
      <c r="SEY41" s="165"/>
      <c r="SEZ41" s="165"/>
      <c r="SFA41" s="165"/>
      <c r="SFB41" s="165"/>
      <c r="SFC41" s="165"/>
      <c r="SFD41" s="165"/>
      <c r="SFE41" s="165"/>
      <c r="SFF41" s="165"/>
      <c r="SFG41" s="165"/>
      <c r="SFH41" s="165"/>
      <c r="SFI41" s="165"/>
      <c r="SFJ41" s="165"/>
      <c r="SFK41" s="165"/>
      <c r="SFL41" s="165"/>
      <c r="SFM41" s="165"/>
      <c r="SFN41" s="165"/>
      <c r="SFO41" s="165"/>
      <c r="SFP41" s="165"/>
      <c r="SFQ41" s="165"/>
      <c r="SFR41" s="165"/>
      <c r="SFS41" s="165"/>
      <c r="SFT41" s="165"/>
      <c r="SFU41" s="165"/>
      <c r="SFV41" s="165"/>
      <c r="SFW41" s="165"/>
      <c r="SFX41" s="165"/>
      <c r="SFY41" s="165"/>
      <c r="SFZ41" s="165"/>
      <c r="SGA41" s="165"/>
      <c r="SGB41" s="165"/>
      <c r="SGC41" s="165"/>
      <c r="SGD41" s="165"/>
      <c r="SGE41" s="165"/>
      <c r="SGF41" s="165"/>
      <c r="SGG41" s="165"/>
      <c r="SGH41" s="165"/>
      <c r="SGI41" s="165"/>
      <c r="SGJ41" s="165"/>
      <c r="SGK41" s="165"/>
      <c r="SGL41" s="165"/>
      <c r="SGM41" s="165"/>
      <c r="SGN41" s="165"/>
      <c r="SGO41" s="165"/>
      <c r="SGP41" s="165"/>
      <c r="SGQ41" s="165"/>
      <c r="SGR41" s="165"/>
      <c r="SGS41" s="165"/>
      <c r="SGT41" s="165"/>
      <c r="SGU41" s="165"/>
      <c r="SGV41" s="165"/>
      <c r="SGW41" s="165"/>
      <c r="SGX41" s="165"/>
      <c r="SGY41" s="165"/>
      <c r="SGZ41" s="165"/>
      <c r="SHA41" s="165"/>
      <c r="SHB41" s="165"/>
      <c r="SHC41" s="165"/>
      <c r="SHD41" s="165"/>
      <c r="SHE41" s="165"/>
      <c r="SHF41" s="165"/>
      <c r="SHG41" s="165"/>
      <c r="SHH41" s="165"/>
      <c r="SHI41" s="165"/>
      <c r="SHJ41" s="165"/>
      <c r="SHK41" s="165"/>
      <c r="SHL41" s="165"/>
      <c r="SHM41" s="165"/>
      <c r="SHN41" s="165"/>
      <c r="SHO41" s="165"/>
      <c r="SHP41" s="165"/>
      <c r="SHQ41" s="165"/>
      <c r="SHR41" s="165"/>
      <c r="SHS41" s="165"/>
      <c r="SHT41" s="165"/>
      <c r="SHU41" s="165"/>
      <c r="SHV41" s="165"/>
      <c r="SHW41" s="165"/>
      <c r="SHX41" s="165"/>
      <c r="SHY41" s="165"/>
      <c r="SHZ41" s="165"/>
      <c r="SIA41" s="165"/>
      <c r="SIB41" s="165"/>
      <c r="SIC41" s="165"/>
      <c r="SID41" s="165"/>
      <c r="SIE41" s="165"/>
      <c r="SIF41" s="165"/>
      <c r="SIG41" s="165"/>
      <c r="SIH41" s="165"/>
      <c r="SII41" s="165"/>
      <c r="SIJ41" s="165"/>
      <c r="SIK41" s="165"/>
      <c r="SIL41" s="165"/>
      <c r="SIM41" s="165"/>
      <c r="SIN41" s="165"/>
      <c r="SIO41" s="165"/>
      <c r="SIP41" s="165"/>
      <c r="SIQ41" s="165"/>
      <c r="SIR41" s="165"/>
      <c r="SIS41" s="165"/>
      <c r="SIT41" s="165"/>
      <c r="SIU41" s="165"/>
      <c r="SIV41" s="165"/>
      <c r="SIW41" s="165"/>
      <c r="SIX41" s="165"/>
      <c r="SIY41" s="165"/>
      <c r="SIZ41" s="165"/>
      <c r="SJA41" s="165"/>
      <c r="SJB41" s="165"/>
      <c r="SJC41" s="165"/>
      <c r="SJD41" s="165"/>
      <c r="SJE41" s="165"/>
      <c r="SJF41" s="165"/>
      <c r="SJG41" s="165"/>
      <c r="SJH41" s="165"/>
      <c r="SJI41" s="165"/>
      <c r="SJJ41" s="165"/>
      <c r="SJK41" s="165"/>
      <c r="SJL41" s="165"/>
      <c r="SJM41" s="165"/>
      <c r="SJN41" s="165"/>
      <c r="SJO41" s="165"/>
      <c r="SJP41" s="165"/>
      <c r="SJQ41" s="165"/>
      <c r="SJR41" s="165"/>
      <c r="SJS41" s="165"/>
      <c r="SJT41" s="165"/>
      <c r="SJU41" s="165"/>
      <c r="SJV41" s="165"/>
      <c r="SJW41" s="165"/>
      <c r="SJX41" s="165"/>
      <c r="SJY41" s="165"/>
      <c r="SJZ41" s="165"/>
      <c r="SKA41" s="165"/>
      <c r="SKB41" s="165"/>
      <c r="SKC41" s="165"/>
      <c r="SKD41" s="165"/>
      <c r="SKE41" s="165"/>
      <c r="SKF41" s="165"/>
      <c r="SKG41" s="165"/>
      <c r="SKH41" s="165"/>
      <c r="SKI41" s="165"/>
      <c r="SKJ41" s="165"/>
      <c r="SKK41" s="165"/>
      <c r="SKL41" s="165"/>
      <c r="SKM41" s="165"/>
      <c r="SKN41" s="165"/>
      <c r="SKO41" s="165"/>
      <c r="SKP41" s="165"/>
      <c r="SKQ41" s="165"/>
      <c r="SKR41" s="165"/>
      <c r="SKS41" s="165"/>
      <c r="SKT41" s="165"/>
      <c r="SKU41" s="165"/>
      <c r="SKV41" s="165"/>
      <c r="SKW41" s="165"/>
      <c r="SKX41" s="165"/>
      <c r="SKY41" s="165"/>
      <c r="SKZ41" s="165"/>
      <c r="SLA41" s="165"/>
      <c r="SLB41" s="165"/>
      <c r="SLC41" s="165"/>
      <c r="SLD41" s="165"/>
      <c r="SLE41" s="165"/>
      <c r="SLF41" s="165"/>
      <c r="SLG41" s="165"/>
      <c r="SLH41" s="165"/>
      <c r="SLI41" s="165"/>
      <c r="SLJ41" s="165"/>
      <c r="SLK41" s="165"/>
      <c r="SLL41" s="165"/>
      <c r="SLM41" s="165"/>
      <c r="SLN41" s="165"/>
      <c r="SLO41" s="165"/>
      <c r="SLP41" s="165"/>
      <c r="SLQ41" s="165"/>
      <c r="SLR41" s="165"/>
      <c r="SLS41" s="165"/>
      <c r="SLT41" s="165"/>
      <c r="SLU41" s="165"/>
      <c r="SLV41" s="165"/>
      <c r="SLW41" s="165"/>
      <c r="SLX41" s="165"/>
      <c r="SLY41" s="165"/>
      <c r="SLZ41" s="165"/>
      <c r="SMA41" s="165"/>
      <c r="SMB41" s="165"/>
      <c r="SMC41" s="165"/>
      <c r="SMD41" s="165"/>
      <c r="SME41" s="165"/>
      <c r="SMF41" s="165"/>
      <c r="SMG41" s="165"/>
      <c r="SMH41" s="165"/>
      <c r="SMI41" s="165"/>
      <c r="SMJ41" s="165"/>
      <c r="SMK41" s="165"/>
      <c r="SML41" s="165"/>
      <c r="SMM41" s="165"/>
      <c r="SMN41" s="165"/>
      <c r="SMO41" s="165"/>
      <c r="SMP41" s="165"/>
      <c r="SMQ41" s="165"/>
      <c r="SMR41" s="165"/>
      <c r="SMS41" s="165"/>
      <c r="SMT41" s="165"/>
      <c r="SMU41" s="165"/>
      <c r="SMV41" s="165"/>
      <c r="SMW41" s="165"/>
      <c r="SMX41" s="165"/>
      <c r="SMY41" s="165"/>
      <c r="SMZ41" s="165"/>
      <c r="SNA41" s="165"/>
      <c r="SNB41" s="165"/>
      <c r="SNC41" s="165"/>
      <c r="SND41" s="165"/>
      <c r="SNE41" s="165"/>
      <c r="SNF41" s="165"/>
      <c r="SNG41" s="165"/>
      <c r="SNH41" s="165"/>
      <c r="SNI41" s="165"/>
      <c r="SNJ41" s="165"/>
      <c r="SNK41" s="165"/>
      <c r="SNL41" s="165"/>
      <c r="SNM41" s="165"/>
      <c r="SNN41" s="165"/>
      <c r="SNO41" s="165"/>
      <c r="SNP41" s="165"/>
      <c r="SNQ41" s="165"/>
      <c r="SNR41" s="165"/>
      <c r="SNS41" s="165"/>
      <c r="SNT41" s="165"/>
      <c r="SNU41" s="165"/>
      <c r="SNV41" s="165"/>
      <c r="SNW41" s="165"/>
      <c r="SNX41" s="165"/>
      <c r="SNY41" s="165"/>
      <c r="SNZ41" s="165"/>
      <c r="SOA41" s="165"/>
      <c r="SOB41" s="165"/>
      <c r="SOC41" s="165"/>
      <c r="SOD41" s="165"/>
      <c r="SOE41" s="165"/>
      <c r="SOF41" s="165"/>
      <c r="SOG41" s="165"/>
      <c r="SOH41" s="165"/>
      <c r="SOI41" s="165"/>
      <c r="SOJ41" s="165"/>
      <c r="SOK41" s="165"/>
      <c r="SOL41" s="165"/>
      <c r="SOM41" s="165"/>
      <c r="SON41" s="165"/>
      <c r="SOO41" s="165"/>
      <c r="SOP41" s="165"/>
      <c r="SOQ41" s="165"/>
      <c r="SOR41" s="165"/>
      <c r="SOS41" s="165"/>
      <c r="SOT41" s="165"/>
      <c r="SOU41" s="165"/>
      <c r="SOV41" s="165"/>
      <c r="SOW41" s="165"/>
      <c r="SOX41" s="165"/>
      <c r="SOY41" s="165"/>
      <c r="SOZ41" s="165"/>
      <c r="SPA41" s="165"/>
      <c r="SPB41" s="165"/>
      <c r="SPC41" s="165"/>
      <c r="SPD41" s="165"/>
      <c r="SPE41" s="165"/>
      <c r="SPF41" s="165"/>
      <c r="SPG41" s="165"/>
      <c r="SPH41" s="165"/>
      <c r="SPI41" s="165"/>
      <c r="SPJ41" s="165"/>
      <c r="SPK41" s="165"/>
      <c r="SPL41" s="165"/>
      <c r="SPM41" s="165"/>
      <c r="SPN41" s="165"/>
      <c r="SPO41" s="165"/>
      <c r="SPP41" s="165"/>
      <c r="SPQ41" s="165"/>
      <c r="SPR41" s="165"/>
      <c r="SPS41" s="165"/>
      <c r="SPT41" s="165"/>
      <c r="SPU41" s="165"/>
      <c r="SPV41" s="165"/>
      <c r="SPW41" s="165"/>
      <c r="SPX41" s="165"/>
      <c r="SPY41" s="165"/>
      <c r="SPZ41" s="165"/>
      <c r="SQA41" s="165"/>
      <c r="SQB41" s="165"/>
      <c r="SQC41" s="165"/>
      <c r="SQD41" s="165"/>
      <c r="SQE41" s="165"/>
      <c r="SQF41" s="165"/>
      <c r="SQG41" s="165"/>
      <c r="SQH41" s="165"/>
      <c r="SQI41" s="165"/>
      <c r="SQJ41" s="165"/>
      <c r="SQK41" s="165"/>
      <c r="SQL41" s="165"/>
      <c r="SQM41" s="165"/>
      <c r="SQN41" s="165"/>
      <c r="SQO41" s="165"/>
      <c r="SQP41" s="165"/>
      <c r="SQQ41" s="165"/>
      <c r="SQR41" s="165"/>
      <c r="SQS41" s="165"/>
      <c r="SQT41" s="165"/>
      <c r="SQU41" s="165"/>
      <c r="SQV41" s="165"/>
      <c r="SQW41" s="165"/>
      <c r="SQX41" s="165"/>
      <c r="SQY41" s="165"/>
      <c r="SQZ41" s="165"/>
      <c r="SRA41" s="165"/>
      <c r="SRB41" s="165"/>
      <c r="SRC41" s="165"/>
      <c r="SRD41" s="165"/>
      <c r="SRE41" s="165"/>
      <c r="SRF41" s="165"/>
      <c r="SRG41" s="165"/>
      <c r="SRH41" s="165"/>
      <c r="SRI41" s="165"/>
      <c r="SRJ41" s="165"/>
      <c r="SRK41" s="165"/>
      <c r="SRL41" s="165"/>
      <c r="SRM41" s="165"/>
      <c r="SRN41" s="165"/>
      <c r="SRO41" s="165"/>
      <c r="SRP41" s="165"/>
      <c r="SRQ41" s="165"/>
      <c r="SRR41" s="165"/>
      <c r="SRS41" s="165"/>
      <c r="SRT41" s="165"/>
      <c r="SRU41" s="165"/>
      <c r="SRV41" s="165"/>
      <c r="SRW41" s="165"/>
      <c r="SRX41" s="165"/>
      <c r="SRY41" s="165"/>
      <c r="SRZ41" s="165"/>
      <c r="SSA41" s="165"/>
      <c r="SSB41" s="165"/>
      <c r="SSC41" s="165"/>
      <c r="SSD41" s="165"/>
      <c r="SSE41" s="165"/>
      <c r="SSF41" s="165"/>
      <c r="SSG41" s="165"/>
      <c r="SSH41" s="165"/>
      <c r="SSI41" s="165"/>
      <c r="SSJ41" s="165"/>
      <c r="SSK41" s="165"/>
      <c r="SSL41" s="165"/>
      <c r="SSM41" s="165"/>
      <c r="SSN41" s="165"/>
      <c r="SSO41" s="165"/>
      <c r="SSP41" s="165"/>
      <c r="SSQ41" s="165"/>
      <c r="SSR41" s="165"/>
      <c r="SSS41" s="165"/>
      <c r="SST41" s="165"/>
      <c r="SSU41" s="165"/>
      <c r="SSV41" s="165"/>
      <c r="SSW41" s="165"/>
      <c r="SSX41" s="165"/>
      <c r="SSY41" s="165"/>
      <c r="SSZ41" s="165"/>
      <c r="STA41" s="165"/>
      <c r="STB41" s="165"/>
      <c r="STC41" s="165"/>
      <c r="STD41" s="165"/>
      <c r="STE41" s="165"/>
      <c r="STF41" s="165"/>
      <c r="STG41" s="165"/>
      <c r="STH41" s="165"/>
      <c r="STI41" s="165"/>
      <c r="STJ41" s="165"/>
      <c r="STK41" s="165"/>
      <c r="STL41" s="165"/>
      <c r="STM41" s="165"/>
      <c r="STN41" s="165"/>
      <c r="STO41" s="165"/>
      <c r="STP41" s="165"/>
      <c r="STQ41" s="165"/>
      <c r="STR41" s="165"/>
      <c r="STS41" s="165"/>
      <c r="STT41" s="165"/>
      <c r="STU41" s="165"/>
      <c r="STV41" s="165"/>
      <c r="STW41" s="165"/>
      <c r="STX41" s="165"/>
      <c r="STY41" s="165"/>
      <c r="STZ41" s="165"/>
      <c r="SUA41" s="165"/>
      <c r="SUB41" s="165"/>
      <c r="SUC41" s="165"/>
      <c r="SUD41" s="165"/>
      <c r="SUE41" s="165"/>
      <c r="SUF41" s="165"/>
      <c r="SUG41" s="165"/>
      <c r="SUH41" s="165"/>
      <c r="SUI41" s="165"/>
      <c r="SUJ41" s="165"/>
      <c r="SUK41" s="165"/>
      <c r="SUL41" s="165"/>
      <c r="SUM41" s="165"/>
      <c r="SUN41" s="165"/>
      <c r="SUO41" s="165"/>
      <c r="SUP41" s="165"/>
      <c r="SUQ41" s="165"/>
      <c r="SUR41" s="165"/>
      <c r="SUS41" s="165"/>
      <c r="SUT41" s="165"/>
      <c r="SUU41" s="165"/>
      <c r="SUV41" s="165"/>
      <c r="SUW41" s="165"/>
      <c r="SUX41" s="165"/>
      <c r="SUY41" s="165"/>
      <c r="SUZ41" s="165"/>
      <c r="SVA41" s="165"/>
      <c r="SVB41" s="165"/>
      <c r="SVC41" s="165"/>
      <c r="SVD41" s="165"/>
      <c r="SVE41" s="165"/>
      <c r="SVF41" s="165"/>
      <c r="SVG41" s="165"/>
      <c r="SVH41" s="165"/>
      <c r="SVI41" s="165"/>
      <c r="SVJ41" s="165"/>
      <c r="SVK41" s="165"/>
      <c r="SVL41" s="165"/>
      <c r="SVM41" s="165"/>
      <c r="SVN41" s="165"/>
      <c r="SVO41" s="165"/>
      <c r="SVP41" s="165"/>
      <c r="SVQ41" s="165"/>
      <c r="SVR41" s="165"/>
      <c r="SVS41" s="165"/>
      <c r="SVT41" s="165"/>
      <c r="SVU41" s="165"/>
      <c r="SVV41" s="165"/>
      <c r="SVW41" s="165"/>
      <c r="SVX41" s="165"/>
      <c r="SVY41" s="165"/>
      <c r="SVZ41" s="165"/>
      <c r="SWA41" s="165"/>
      <c r="SWB41" s="165"/>
      <c r="SWC41" s="165"/>
      <c r="SWD41" s="165"/>
      <c r="SWE41" s="165"/>
      <c r="SWF41" s="165"/>
      <c r="SWG41" s="165"/>
      <c r="SWH41" s="165"/>
      <c r="SWI41" s="165"/>
      <c r="SWJ41" s="165"/>
      <c r="SWK41" s="165"/>
      <c r="SWL41" s="165"/>
      <c r="SWM41" s="165"/>
      <c r="SWN41" s="165"/>
      <c r="SWO41" s="165"/>
      <c r="SWP41" s="165"/>
      <c r="SWQ41" s="165"/>
      <c r="SWR41" s="165"/>
      <c r="SWS41" s="165"/>
      <c r="SWT41" s="165"/>
      <c r="SWU41" s="165"/>
      <c r="SWV41" s="165"/>
      <c r="SWW41" s="165"/>
      <c r="SWX41" s="165"/>
      <c r="SWY41" s="165"/>
      <c r="SWZ41" s="165"/>
      <c r="SXA41" s="165"/>
      <c r="SXB41" s="165"/>
      <c r="SXC41" s="165"/>
      <c r="SXD41" s="165"/>
      <c r="SXE41" s="165"/>
      <c r="SXF41" s="165"/>
      <c r="SXG41" s="165"/>
      <c r="SXH41" s="165"/>
      <c r="SXI41" s="165"/>
      <c r="SXJ41" s="165"/>
      <c r="SXK41" s="165"/>
      <c r="SXL41" s="165"/>
      <c r="SXM41" s="165"/>
      <c r="SXN41" s="165"/>
      <c r="SXO41" s="165"/>
      <c r="SXP41" s="165"/>
      <c r="SXQ41" s="165"/>
      <c r="SXR41" s="165"/>
      <c r="SXS41" s="165"/>
      <c r="SXT41" s="165"/>
      <c r="SXU41" s="165"/>
      <c r="SXV41" s="165"/>
      <c r="SXW41" s="165"/>
      <c r="SXX41" s="165"/>
      <c r="SXY41" s="165"/>
      <c r="SXZ41" s="165"/>
      <c r="SYA41" s="165"/>
      <c r="SYB41" s="165"/>
      <c r="SYC41" s="165"/>
      <c r="SYD41" s="165"/>
      <c r="SYE41" s="165"/>
      <c r="SYF41" s="165"/>
      <c r="SYG41" s="165"/>
      <c r="SYH41" s="165"/>
      <c r="SYI41" s="165"/>
      <c r="SYJ41" s="165"/>
      <c r="SYK41" s="165"/>
      <c r="SYL41" s="165"/>
      <c r="SYM41" s="165"/>
      <c r="SYN41" s="165"/>
      <c r="SYO41" s="165"/>
      <c r="SYP41" s="165"/>
      <c r="SYQ41" s="165"/>
      <c r="SYR41" s="165"/>
      <c r="SYS41" s="165"/>
      <c r="SYT41" s="165"/>
      <c r="SYU41" s="165"/>
      <c r="SYV41" s="165"/>
      <c r="SYW41" s="165"/>
      <c r="SYX41" s="165"/>
      <c r="SYY41" s="165"/>
      <c r="SYZ41" s="165"/>
      <c r="SZA41" s="165"/>
      <c r="SZB41" s="165"/>
      <c r="SZC41" s="165"/>
      <c r="SZD41" s="165"/>
      <c r="SZE41" s="165"/>
      <c r="SZF41" s="165"/>
      <c r="SZG41" s="165"/>
      <c r="SZH41" s="165"/>
      <c r="SZI41" s="165"/>
      <c r="SZJ41" s="165"/>
      <c r="SZK41" s="165"/>
      <c r="SZL41" s="165"/>
      <c r="SZM41" s="165"/>
      <c r="SZN41" s="165"/>
      <c r="SZO41" s="165"/>
      <c r="SZP41" s="165"/>
      <c r="SZQ41" s="165"/>
      <c r="SZR41" s="165"/>
      <c r="SZS41" s="165"/>
      <c r="SZT41" s="165"/>
      <c r="SZU41" s="165"/>
      <c r="SZV41" s="165"/>
      <c r="SZW41" s="165"/>
      <c r="SZX41" s="165"/>
      <c r="SZY41" s="165"/>
      <c r="SZZ41" s="165"/>
      <c r="TAA41" s="165"/>
      <c r="TAB41" s="165"/>
      <c r="TAC41" s="165"/>
      <c r="TAD41" s="165"/>
      <c r="TAE41" s="165"/>
      <c r="TAF41" s="165"/>
      <c r="TAG41" s="165"/>
      <c r="TAH41" s="165"/>
      <c r="TAI41" s="165"/>
      <c r="TAJ41" s="165"/>
      <c r="TAK41" s="165"/>
      <c r="TAL41" s="165"/>
      <c r="TAM41" s="165"/>
      <c r="TAN41" s="165"/>
      <c r="TAO41" s="165"/>
      <c r="TAP41" s="165"/>
      <c r="TAQ41" s="165"/>
      <c r="TAR41" s="165"/>
      <c r="TAS41" s="165"/>
      <c r="TAT41" s="165"/>
      <c r="TAU41" s="165"/>
      <c r="TAV41" s="165"/>
      <c r="TAW41" s="165"/>
      <c r="TAX41" s="165"/>
      <c r="TAY41" s="165"/>
      <c r="TAZ41" s="165"/>
      <c r="TBA41" s="165"/>
      <c r="TBB41" s="165"/>
      <c r="TBC41" s="165"/>
      <c r="TBD41" s="165"/>
      <c r="TBE41" s="165"/>
      <c r="TBF41" s="165"/>
      <c r="TBG41" s="165"/>
      <c r="TBH41" s="165"/>
      <c r="TBI41" s="165"/>
      <c r="TBJ41" s="165"/>
      <c r="TBK41" s="165"/>
      <c r="TBL41" s="165"/>
      <c r="TBM41" s="165"/>
      <c r="TBN41" s="165"/>
      <c r="TBO41" s="165"/>
      <c r="TBP41" s="165"/>
      <c r="TBQ41" s="165"/>
      <c r="TBR41" s="165"/>
      <c r="TBS41" s="165"/>
      <c r="TBT41" s="165"/>
      <c r="TBU41" s="165"/>
      <c r="TBV41" s="165"/>
      <c r="TBW41" s="165"/>
      <c r="TBX41" s="165"/>
      <c r="TBY41" s="165"/>
      <c r="TBZ41" s="165"/>
      <c r="TCA41" s="165"/>
      <c r="TCB41" s="165"/>
      <c r="TCC41" s="165"/>
      <c r="TCD41" s="165"/>
      <c r="TCE41" s="165"/>
      <c r="TCF41" s="165"/>
      <c r="TCG41" s="165"/>
      <c r="TCH41" s="165"/>
      <c r="TCI41" s="165"/>
      <c r="TCJ41" s="165"/>
      <c r="TCK41" s="165"/>
      <c r="TCL41" s="165"/>
      <c r="TCM41" s="165"/>
      <c r="TCN41" s="165"/>
      <c r="TCO41" s="165"/>
      <c r="TCP41" s="165"/>
      <c r="TCQ41" s="165"/>
      <c r="TCR41" s="165"/>
      <c r="TCS41" s="165"/>
      <c r="TCT41" s="165"/>
      <c r="TCU41" s="165"/>
      <c r="TCV41" s="165"/>
      <c r="TCW41" s="165"/>
      <c r="TCX41" s="165"/>
      <c r="TCY41" s="165"/>
      <c r="TCZ41" s="165"/>
      <c r="TDA41" s="165"/>
      <c r="TDB41" s="165"/>
      <c r="TDC41" s="165"/>
      <c r="TDD41" s="165"/>
      <c r="TDE41" s="165"/>
      <c r="TDF41" s="165"/>
      <c r="TDG41" s="165"/>
      <c r="TDH41" s="165"/>
      <c r="TDI41" s="165"/>
      <c r="TDJ41" s="165"/>
      <c r="TDK41" s="165"/>
      <c r="TDL41" s="165"/>
      <c r="TDM41" s="165"/>
      <c r="TDN41" s="165"/>
      <c r="TDO41" s="165"/>
      <c r="TDP41" s="165"/>
      <c r="TDQ41" s="165"/>
      <c r="TDR41" s="165"/>
      <c r="TDS41" s="165"/>
      <c r="TDT41" s="165"/>
      <c r="TDU41" s="165"/>
      <c r="TDV41" s="165"/>
      <c r="TDW41" s="165"/>
      <c r="TDX41" s="165"/>
      <c r="TDY41" s="165"/>
      <c r="TDZ41" s="165"/>
      <c r="TEA41" s="165"/>
      <c r="TEB41" s="165"/>
      <c r="TEC41" s="165"/>
      <c r="TED41" s="165"/>
      <c r="TEE41" s="165"/>
      <c r="TEF41" s="165"/>
      <c r="TEG41" s="165"/>
      <c r="TEH41" s="165"/>
      <c r="TEI41" s="165"/>
      <c r="TEJ41" s="165"/>
      <c r="TEK41" s="165"/>
      <c r="TEL41" s="165"/>
      <c r="TEM41" s="165"/>
      <c r="TEN41" s="165"/>
      <c r="TEO41" s="165"/>
      <c r="TEP41" s="165"/>
      <c r="TEQ41" s="165"/>
      <c r="TER41" s="165"/>
      <c r="TES41" s="165"/>
      <c r="TET41" s="165"/>
      <c r="TEU41" s="165"/>
      <c r="TEV41" s="165"/>
      <c r="TEW41" s="165"/>
      <c r="TEX41" s="165"/>
      <c r="TEY41" s="165"/>
      <c r="TEZ41" s="165"/>
      <c r="TFA41" s="165"/>
      <c r="TFB41" s="165"/>
      <c r="TFC41" s="165"/>
      <c r="TFD41" s="165"/>
      <c r="TFE41" s="165"/>
      <c r="TFF41" s="165"/>
      <c r="TFG41" s="165"/>
      <c r="TFH41" s="165"/>
      <c r="TFI41" s="165"/>
      <c r="TFJ41" s="165"/>
      <c r="TFK41" s="165"/>
      <c r="TFL41" s="165"/>
      <c r="TFM41" s="165"/>
      <c r="TFN41" s="165"/>
      <c r="TFO41" s="165"/>
      <c r="TFP41" s="165"/>
      <c r="TFQ41" s="165"/>
      <c r="TFR41" s="165"/>
      <c r="TFS41" s="165"/>
      <c r="TFT41" s="165"/>
      <c r="TFU41" s="165"/>
      <c r="TFV41" s="165"/>
      <c r="TFW41" s="165"/>
      <c r="TFX41" s="165"/>
      <c r="TFY41" s="165"/>
      <c r="TFZ41" s="165"/>
      <c r="TGA41" s="165"/>
      <c r="TGB41" s="165"/>
      <c r="TGC41" s="165"/>
      <c r="TGD41" s="165"/>
      <c r="TGE41" s="165"/>
      <c r="TGF41" s="165"/>
      <c r="TGG41" s="165"/>
      <c r="TGH41" s="165"/>
      <c r="TGI41" s="165"/>
      <c r="TGJ41" s="165"/>
      <c r="TGK41" s="165"/>
      <c r="TGL41" s="165"/>
      <c r="TGM41" s="165"/>
      <c r="TGN41" s="165"/>
      <c r="TGO41" s="165"/>
      <c r="TGP41" s="165"/>
      <c r="TGQ41" s="165"/>
      <c r="TGR41" s="165"/>
      <c r="TGS41" s="165"/>
      <c r="TGT41" s="165"/>
      <c r="TGU41" s="165"/>
      <c r="TGV41" s="165"/>
      <c r="TGW41" s="165"/>
      <c r="TGX41" s="165"/>
      <c r="TGY41" s="165"/>
      <c r="TGZ41" s="165"/>
      <c r="THA41" s="165"/>
      <c r="THB41" s="165"/>
      <c r="THC41" s="165"/>
      <c r="THD41" s="165"/>
      <c r="THE41" s="165"/>
      <c r="THF41" s="165"/>
      <c r="THG41" s="165"/>
      <c r="THH41" s="165"/>
      <c r="THI41" s="165"/>
      <c r="THJ41" s="165"/>
      <c r="THK41" s="165"/>
      <c r="THL41" s="165"/>
      <c r="THM41" s="165"/>
      <c r="THN41" s="165"/>
      <c r="THO41" s="165"/>
      <c r="THP41" s="165"/>
      <c r="THQ41" s="165"/>
      <c r="THR41" s="165"/>
      <c r="THS41" s="165"/>
      <c r="THT41" s="165"/>
      <c r="THU41" s="165"/>
      <c r="THV41" s="165"/>
      <c r="THW41" s="165"/>
      <c r="THX41" s="165"/>
      <c r="THY41" s="165"/>
      <c r="THZ41" s="165"/>
      <c r="TIA41" s="165"/>
      <c r="TIB41" s="165"/>
      <c r="TIC41" s="165"/>
      <c r="TID41" s="165"/>
      <c r="TIE41" s="165"/>
      <c r="TIF41" s="165"/>
      <c r="TIG41" s="165"/>
      <c r="TIH41" s="165"/>
      <c r="TII41" s="165"/>
      <c r="TIJ41" s="165"/>
      <c r="TIK41" s="165"/>
      <c r="TIL41" s="165"/>
      <c r="TIM41" s="165"/>
      <c r="TIN41" s="165"/>
      <c r="TIO41" s="165"/>
      <c r="TIP41" s="165"/>
      <c r="TIQ41" s="165"/>
      <c r="TIR41" s="165"/>
      <c r="TIS41" s="165"/>
      <c r="TIT41" s="165"/>
      <c r="TIU41" s="165"/>
      <c r="TIV41" s="165"/>
      <c r="TIW41" s="165"/>
      <c r="TIX41" s="165"/>
      <c r="TIY41" s="165"/>
      <c r="TIZ41" s="165"/>
      <c r="TJA41" s="165"/>
      <c r="TJB41" s="165"/>
      <c r="TJC41" s="165"/>
      <c r="TJD41" s="165"/>
      <c r="TJE41" s="165"/>
      <c r="TJF41" s="165"/>
      <c r="TJG41" s="165"/>
      <c r="TJH41" s="165"/>
      <c r="TJI41" s="165"/>
      <c r="TJJ41" s="165"/>
      <c r="TJK41" s="165"/>
      <c r="TJL41" s="165"/>
      <c r="TJM41" s="165"/>
      <c r="TJN41" s="165"/>
      <c r="TJO41" s="165"/>
      <c r="TJP41" s="165"/>
      <c r="TJQ41" s="165"/>
      <c r="TJR41" s="165"/>
      <c r="TJS41" s="165"/>
      <c r="TJT41" s="165"/>
      <c r="TJU41" s="165"/>
      <c r="TJV41" s="165"/>
      <c r="TJW41" s="165"/>
      <c r="TJX41" s="165"/>
      <c r="TJY41" s="165"/>
      <c r="TJZ41" s="165"/>
      <c r="TKA41" s="165"/>
      <c r="TKB41" s="165"/>
      <c r="TKC41" s="165"/>
      <c r="TKD41" s="165"/>
      <c r="TKE41" s="165"/>
      <c r="TKF41" s="165"/>
      <c r="TKG41" s="165"/>
      <c r="TKH41" s="165"/>
      <c r="TKI41" s="165"/>
      <c r="TKJ41" s="165"/>
      <c r="TKK41" s="165"/>
      <c r="TKL41" s="165"/>
      <c r="TKM41" s="165"/>
      <c r="TKN41" s="165"/>
      <c r="TKO41" s="165"/>
      <c r="TKP41" s="165"/>
      <c r="TKQ41" s="165"/>
      <c r="TKR41" s="165"/>
      <c r="TKS41" s="165"/>
      <c r="TKT41" s="165"/>
      <c r="TKU41" s="165"/>
      <c r="TKV41" s="165"/>
      <c r="TKW41" s="165"/>
      <c r="TKX41" s="165"/>
      <c r="TKY41" s="165"/>
      <c r="TKZ41" s="165"/>
      <c r="TLA41" s="165"/>
      <c r="TLB41" s="165"/>
      <c r="TLC41" s="165"/>
      <c r="TLD41" s="165"/>
      <c r="TLE41" s="165"/>
      <c r="TLF41" s="165"/>
      <c r="TLG41" s="165"/>
      <c r="TLH41" s="165"/>
      <c r="TLI41" s="165"/>
      <c r="TLJ41" s="165"/>
      <c r="TLK41" s="165"/>
      <c r="TLL41" s="165"/>
      <c r="TLM41" s="165"/>
      <c r="TLN41" s="165"/>
      <c r="TLO41" s="165"/>
      <c r="TLP41" s="165"/>
      <c r="TLQ41" s="165"/>
      <c r="TLR41" s="165"/>
      <c r="TLS41" s="165"/>
      <c r="TLT41" s="165"/>
      <c r="TLU41" s="165"/>
      <c r="TLV41" s="165"/>
      <c r="TLW41" s="165"/>
      <c r="TLX41" s="165"/>
      <c r="TLY41" s="165"/>
      <c r="TLZ41" s="165"/>
      <c r="TMA41" s="165"/>
      <c r="TMB41" s="165"/>
      <c r="TMC41" s="165"/>
      <c r="TMD41" s="165"/>
      <c r="TME41" s="165"/>
      <c r="TMF41" s="165"/>
      <c r="TMG41" s="165"/>
      <c r="TMH41" s="165"/>
      <c r="TMI41" s="165"/>
      <c r="TMJ41" s="165"/>
      <c r="TMK41" s="165"/>
      <c r="TML41" s="165"/>
      <c r="TMM41" s="165"/>
      <c r="TMN41" s="165"/>
      <c r="TMO41" s="165"/>
      <c r="TMP41" s="165"/>
      <c r="TMQ41" s="165"/>
      <c r="TMR41" s="165"/>
      <c r="TMS41" s="165"/>
      <c r="TMT41" s="165"/>
      <c r="TMU41" s="165"/>
      <c r="TMV41" s="165"/>
      <c r="TMW41" s="165"/>
      <c r="TMX41" s="165"/>
      <c r="TMY41" s="165"/>
      <c r="TMZ41" s="165"/>
      <c r="TNA41" s="165"/>
      <c r="TNB41" s="165"/>
      <c r="TNC41" s="165"/>
      <c r="TND41" s="165"/>
      <c r="TNE41" s="165"/>
      <c r="TNF41" s="165"/>
      <c r="TNG41" s="165"/>
      <c r="TNH41" s="165"/>
      <c r="TNI41" s="165"/>
      <c r="TNJ41" s="165"/>
      <c r="TNK41" s="165"/>
      <c r="TNL41" s="165"/>
      <c r="TNM41" s="165"/>
      <c r="TNN41" s="165"/>
      <c r="TNO41" s="165"/>
      <c r="TNP41" s="165"/>
      <c r="TNQ41" s="165"/>
      <c r="TNR41" s="165"/>
      <c r="TNS41" s="165"/>
      <c r="TNT41" s="165"/>
      <c r="TNU41" s="165"/>
      <c r="TNV41" s="165"/>
      <c r="TNW41" s="165"/>
      <c r="TNX41" s="165"/>
      <c r="TNY41" s="165"/>
      <c r="TNZ41" s="165"/>
      <c r="TOA41" s="165"/>
      <c r="TOB41" s="165"/>
      <c r="TOC41" s="165"/>
      <c r="TOD41" s="165"/>
      <c r="TOE41" s="165"/>
      <c r="TOF41" s="165"/>
      <c r="TOG41" s="165"/>
      <c r="TOH41" s="165"/>
      <c r="TOI41" s="165"/>
      <c r="TOJ41" s="165"/>
      <c r="TOK41" s="165"/>
      <c r="TOL41" s="165"/>
      <c r="TOM41" s="165"/>
      <c r="TON41" s="165"/>
      <c r="TOO41" s="165"/>
      <c r="TOP41" s="165"/>
      <c r="TOQ41" s="165"/>
      <c r="TOR41" s="165"/>
      <c r="TOS41" s="165"/>
      <c r="TOT41" s="165"/>
      <c r="TOU41" s="165"/>
      <c r="TOV41" s="165"/>
      <c r="TOW41" s="165"/>
      <c r="TOX41" s="165"/>
      <c r="TOY41" s="165"/>
      <c r="TOZ41" s="165"/>
      <c r="TPA41" s="165"/>
      <c r="TPB41" s="165"/>
      <c r="TPC41" s="165"/>
      <c r="TPD41" s="165"/>
      <c r="TPE41" s="165"/>
      <c r="TPF41" s="165"/>
      <c r="TPG41" s="165"/>
      <c r="TPH41" s="165"/>
      <c r="TPI41" s="165"/>
      <c r="TPJ41" s="165"/>
      <c r="TPK41" s="165"/>
      <c r="TPL41" s="165"/>
      <c r="TPM41" s="165"/>
      <c r="TPN41" s="165"/>
      <c r="TPO41" s="165"/>
      <c r="TPP41" s="165"/>
      <c r="TPQ41" s="165"/>
      <c r="TPR41" s="165"/>
      <c r="TPS41" s="165"/>
      <c r="TPT41" s="165"/>
      <c r="TPU41" s="165"/>
      <c r="TPV41" s="165"/>
      <c r="TPW41" s="165"/>
      <c r="TPX41" s="165"/>
      <c r="TPY41" s="165"/>
      <c r="TPZ41" s="165"/>
      <c r="TQA41" s="165"/>
      <c r="TQB41" s="165"/>
      <c r="TQC41" s="165"/>
      <c r="TQD41" s="165"/>
      <c r="TQE41" s="165"/>
      <c r="TQF41" s="165"/>
      <c r="TQG41" s="165"/>
      <c r="TQH41" s="165"/>
      <c r="TQI41" s="165"/>
      <c r="TQJ41" s="165"/>
      <c r="TQK41" s="165"/>
      <c r="TQL41" s="165"/>
      <c r="TQM41" s="165"/>
      <c r="TQN41" s="165"/>
      <c r="TQO41" s="165"/>
      <c r="TQP41" s="165"/>
      <c r="TQQ41" s="165"/>
      <c r="TQR41" s="165"/>
      <c r="TQS41" s="165"/>
      <c r="TQT41" s="165"/>
      <c r="TQU41" s="165"/>
      <c r="TQV41" s="165"/>
      <c r="TQW41" s="165"/>
      <c r="TQX41" s="165"/>
      <c r="TQY41" s="165"/>
      <c r="TQZ41" s="165"/>
      <c r="TRA41" s="165"/>
      <c r="TRB41" s="165"/>
      <c r="TRC41" s="165"/>
      <c r="TRD41" s="165"/>
      <c r="TRE41" s="165"/>
      <c r="TRF41" s="165"/>
      <c r="TRG41" s="165"/>
      <c r="TRH41" s="165"/>
      <c r="TRI41" s="165"/>
      <c r="TRJ41" s="165"/>
      <c r="TRK41" s="165"/>
      <c r="TRL41" s="165"/>
      <c r="TRM41" s="165"/>
      <c r="TRN41" s="165"/>
      <c r="TRO41" s="165"/>
      <c r="TRP41" s="165"/>
      <c r="TRQ41" s="165"/>
      <c r="TRR41" s="165"/>
      <c r="TRS41" s="165"/>
      <c r="TRT41" s="165"/>
      <c r="TRU41" s="165"/>
      <c r="TRV41" s="165"/>
      <c r="TRW41" s="165"/>
      <c r="TRX41" s="165"/>
      <c r="TRY41" s="165"/>
      <c r="TRZ41" s="165"/>
      <c r="TSA41" s="165"/>
      <c r="TSB41" s="165"/>
      <c r="TSC41" s="165"/>
      <c r="TSD41" s="165"/>
      <c r="TSE41" s="165"/>
      <c r="TSF41" s="165"/>
      <c r="TSG41" s="165"/>
      <c r="TSH41" s="165"/>
      <c r="TSI41" s="165"/>
      <c r="TSJ41" s="165"/>
      <c r="TSK41" s="165"/>
      <c r="TSL41" s="165"/>
      <c r="TSM41" s="165"/>
      <c r="TSN41" s="165"/>
      <c r="TSO41" s="165"/>
      <c r="TSP41" s="165"/>
      <c r="TSQ41" s="165"/>
      <c r="TSR41" s="165"/>
      <c r="TSS41" s="165"/>
      <c r="TST41" s="165"/>
      <c r="TSU41" s="165"/>
      <c r="TSV41" s="165"/>
      <c r="TSW41" s="165"/>
      <c r="TSX41" s="165"/>
      <c r="TSY41" s="165"/>
      <c r="TSZ41" s="165"/>
      <c r="TTA41" s="165"/>
      <c r="TTB41" s="165"/>
      <c r="TTC41" s="165"/>
      <c r="TTD41" s="165"/>
      <c r="TTE41" s="165"/>
      <c r="TTF41" s="165"/>
      <c r="TTG41" s="165"/>
      <c r="TTH41" s="165"/>
      <c r="TTI41" s="165"/>
      <c r="TTJ41" s="165"/>
      <c r="TTK41" s="165"/>
      <c r="TTL41" s="165"/>
      <c r="TTM41" s="165"/>
      <c r="TTN41" s="165"/>
      <c r="TTO41" s="165"/>
      <c r="TTP41" s="165"/>
      <c r="TTQ41" s="165"/>
      <c r="TTR41" s="165"/>
      <c r="TTS41" s="165"/>
      <c r="TTT41" s="165"/>
      <c r="TTU41" s="165"/>
      <c r="TTV41" s="165"/>
      <c r="TTW41" s="165"/>
      <c r="TTX41" s="165"/>
      <c r="TTY41" s="165"/>
      <c r="TTZ41" s="165"/>
      <c r="TUA41" s="165"/>
      <c r="TUB41" s="165"/>
      <c r="TUC41" s="165"/>
      <c r="TUD41" s="165"/>
      <c r="TUE41" s="165"/>
      <c r="TUF41" s="165"/>
      <c r="TUG41" s="165"/>
      <c r="TUH41" s="165"/>
      <c r="TUI41" s="165"/>
      <c r="TUJ41" s="165"/>
      <c r="TUK41" s="165"/>
      <c r="TUL41" s="165"/>
      <c r="TUM41" s="165"/>
      <c r="TUN41" s="165"/>
      <c r="TUO41" s="165"/>
      <c r="TUP41" s="165"/>
      <c r="TUQ41" s="165"/>
      <c r="TUR41" s="165"/>
      <c r="TUS41" s="165"/>
      <c r="TUT41" s="165"/>
      <c r="TUU41" s="165"/>
      <c r="TUV41" s="165"/>
      <c r="TUW41" s="165"/>
      <c r="TUX41" s="165"/>
      <c r="TUY41" s="165"/>
      <c r="TUZ41" s="165"/>
      <c r="TVA41" s="165"/>
      <c r="TVB41" s="165"/>
      <c r="TVC41" s="165"/>
      <c r="TVD41" s="165"/>
      <c r="TVE41" s="165"/>
      <c r="TVF41" s="165"/>
      <c r="TVG41" s="165"/>
      <c r="TVH41" s="165"/>
      <c r="TVI41" s="165"/>
      <c r="TVJ41" s="165"/>
      <c r="TVK41" s="165"/>
      <c r="TVL41" s="165"/>
      <c r="TVM41" s="165"/>
      <c r="TVN41" s="165"/>
      <c r="TVO41" s="165"/>
      <c r="TVP41" s="165"/>
      <c r="TVQ41" s="165"/>
      <c r="TVR41" s="165"/>
      <c r="TVS41" s="165"/>
      <c r="TVT41" s="165"/>
      <c r="TVU41" s="165"/>
      <c r="TVV41" s="165"/>
      <c r="TVW41" s="165"/>
      <c r="TVX41" s="165"/>
      <c r="TVY41" s="165"/>
      <c r="TVZ41" s="165"/>
      <c r="TWA41" s="165"/>
      <c r="TWB41" s="165"/>
      <c r="TWC41" s="165"/>
      <c r="TWD41" s="165"/>
      <c r="TWE41" s="165"/>
      <c r="TWF41" s="165"/>
      <c r="TWG41" s="165"/>
      <c r="TWH41" s="165"/>
      <c r="TWI41" s="165"/>
      <c r="TWJ41" s="165"/>
      <c r="TWK41" s="165"/>
      <c r="TWL41" s="165"/>
      <c r="TWM41" s="165"/>
      <c r="TWN41" s="165"/>
      <c r="TWO41" s="165"/>
      <c r="TWP41" s="165"/>
      <c r="TWQ41" s="165"/>
      <c r="TWR41" s="165"/>
      <c r="TWS41" s="165"/>
      <c r="TWT41" s="165"/>
      <c r="TWU41" s="165"/>
      <c r="TWV41" s="165"/>
      <c r="TWW41" s="165"/>
      <c r="TWX41" s="165"/>
      <c r="TWY41" s="165"/>
      <c r="TWZ41" s="165"/>
      <c r="TXA41" s="165"/>
      <c r="TXB41" s="165"/>
      <c r="TXC41" s="165"/>
      <c r="TXD41" s="165"/>
      <c r="TXE41" s="165"/>
      <c r="TXF41" s="165"/>
      <c r="TXG41" s="165"/>
      <c r="TXH41" s="165"/>
      <c r="TXI41" s="165"/>
      <c r="TXJ41" s="165"/>
      <c r="TXK41" s="165"/>
      <c r="TXL41" s="165"/>
      <c r="TXM41" s="165"/>
      <c r="TXN41" s="165"/>
      <c r="TXO41" s="165"/>
      <c r="TXP41" s="165"/>
      <c r="TXQ41" s="165"/>
      <c r="TXR41" s="165"/>
      <c r="TXS41" s="165"/>
      <c r="TXT41" s="165"/>
      <c r="TXU41" s="165"/>
      <c r="TXV41" s="165"/>
      <c r="TXW41" s="165"/>
      <c r="TXX41" s="165"/>
      <c r="TXY41" s="165"/>
      <c r="TXZ41" s="165"/>
      <c r="TYA41" s="165"/>
      <c r="TYB41" s="165"/>
      <c r="TYC41" s="165"/>
      <c r="TYD41" s="165"/>
      <c r="TYE41" s="165"/>
      <c r="TYF41" s="165"/>
      <c r="TYG41" s="165"/>
      <c r="TYH41" s="165"/>
      <c r="TYI41" s="165"/>
      <c r="TYJ41" s="165"/>
      <c r="TYK41" s="165"/>
      <c r="TYL41" s="165"/>
      <c r="TYM41" s="165"/>
      <c r="TYN41" s="165"/>
      <c r="TYO41" s="165"/>
      <c r="TYP41" s="165"/>
      <c r="TYQ41" s="165"/>
      <c r="TYR41" s="165"/>
      <c r="TYS41" s="165"/>
      <c r="TYT41" s="165"/>
      <c r="TYU41" s="165"/>
      <c r="TYV41" s="165"/>
      <c r="TYW41" s="165"/>
      <c r="TYX41" s="165"/>
      <c r="TYY41" s="165"/>
      <c r="TYZ41" s="165"/>
      <c r="TZA41" s="165"/>
      <c r="TZB41" s="165"/>
      <c r="TZC41" s="165"/>
      <c r="TZD41" s="165"/>
      <c r="TZE41" s="165"/>
      <c r="TZF41" s="165"/>
      <c r="TZG41" s="165"/>
      <c r="TZH41" s="165"/>
      <c r="TZI41" s="165"/>
      <c r="TZJ41" s="165"/>
      <c r="TZK41" s="165"/>
      <c r="TZL41" s="165"/>
      <c r="TZM41" s="165"/>
      <c r="TZN41" s="165"/>
      <c r="TZO41" s="165"/>
      <c r="TZP41" s="165"/>
      <c r="TZQ41" s="165"/>
      <c r="TZR41" s="165"/>
      <c r="TZS41" s="165"/>
      <c r="TZT41" s="165"/>
      <c r="TZU41" s="165"/>
      <c r="TZV41" s="165"/>
      <c r="TZW41" s="165"/>
      <c r="TZX41" s="165"/>
      <c r="TZY41" s="165"/>
      <c r="TZZ41" s="165"/>
      <c r="UAA41" s="165"/>
      <c r="UAB41" s="165"/>
      <c r="UAC41" s="165"/>
      <c r="UAD41" s="165"/>
      <c r="UAE41" s="165"/>
      <c r="UAF41" s="165"/>
      <c r="UAG41" s="165"/>
      <c r="UAH41" s="165"/>
      <c r="UAI41" s="165"/>
      <c r="UAJ41" s="165"/>
      <c r="UAK41" s="165"/>
      <c r="UAL41" s="165"/>
      <c r="UAM41" s="165"/>
      <c r="UAN41" s="165"/>
      <c r="UAO41" s="165"/>
      <c r="UAP41" s="165"/>
      <c r="UAQ41" s="165"/>
      <c r="UAR41" s="165"/>
      <c r="UAS41" s="165"/>
      <c r="UAT41" s="165"/>
      <c r="UAU41" s="165"/>
      <c r="UAV41" s="165"/>
      <c r="UAW41" s="165"/>
      <c r="UAX41" s="165"/>
      <c r="UAY41" s="165"/>
      <c r="UAZ41" s="165"/>
      <c r="UBA41" s="165"/>
      <c r="UBB41" s="165"/>
      <c r="UBC41" s="165"/>
      <c r="UBD41" s="165"/>
      <c r="UBE41" s="165"/>
      <c r="UBF41" s="165"/>
      <c r="UBG41" s="165"/>
      <c r="UBH41" s="165"/>
      <c r="UBI41" s="165"/>
      <c r="UBJ41" s="165"/>
      <c r="UBK41" s="165"/>
      <c r="UBL41" s="165"/>
      <c r="UBM41" s="165"/>
      <c r="UBN41" s="165"/>
      <c r="UBO41" s="165"/>
      <c r="UBP41" s="165"/>
      <c r="UBQ41" s="165"/>
      <c r="UBR41" s="165"/>
      <c r="UBS41" s="165"/>
      <c r="UBT41" s="165"/>
      <c r="UBU41" s="165"/>
      <c r="UBV41" s="165"/>
      <c r="UBW41" s="165"/>
      <c r="UBX41" s="165"/>
      <c r="UBY41" s="165"/>
      <c r="UBZ41" s="165"/>
      <c r="UCA41" s="165"/>
      <c r="UCB41" s="165"/>
      <c r="UCC41" s="165"/>
      <c r="UCD41" s="165"/>
      <c r="UCE41" s="165"/>
      <c r="UCF41" s="165"/>
      <c r="UCG41" s="165"/>
      <c r="UCH41" s="165"/>
      <c r="UCI41" s="165"/>
      <c r="UCJ41" s="165"/>
      <c r="UCK41" s="165"/>
      <c r="UCL41" s="165"/>
      <c r="UCM41" s="165"/>
      <c r="UCN41" s="165"/>
      <c r="UCO41" s="165"/>
      <c r="UCP41" s="165"/>
      <c r="UCQ41" s="165"/>
      <c r="UCR41" s="165"/>
      <c r="UCS41" s="165"/>
      <c r="UCT41" s="165"/>
      <c r="UCU41" s="165"/>
      <c r="UCV41" s="165"/>
      <c r="UCW41" s="165"/>
      <c r="UCX41" s="165"/>
      <c r="UCY41" s="165"/>
      <c r="UCZ41" s="165"/>
      <c r="UDA41" s="165"/>
      <c r="UDB41" s="165"/>
      <c r="UDC41" s="165"/>
      <c r="UDD41" s="165"/>
      <c r="UDE41" s="165"/>
      <c r="UDF41" s="165"/>
      <c r="UDG41" s="165"/>
      <c r="UDH41" s="165"/>
      <c r="UDI41" s="165"/>
      <c r="UDJ41" s="165"/>
      <c r="UDK41" s="165"/>
      <c r="UDL41" s="165"/>
      <c r="UDM41" s="165"/>
      <c r="UDN41" s="165"/>
      <c r="UDO41" s="165"/>
      <c r="UDP41" s="165"/>
      <c r="UDQ41" s="165"/>
      <c r="UDR41" s="165"/>
      <c r="UDS41" s="165"/>
      <c r="UDT41" s="165"/>
      <c r="UDU41" s="165"/>
      <c r="UDV41" s="165"/>
      <c r="UDW41" s="165"/>
      <c r="UDX41" s="165"/>
      <c r="UDY41" s="165"/>
      <c r="UDZ41" s="165"/>
      <c r="UEA41" s="165"/>
      <c r="UEB41" s="165"/>
      <c r="UEC41" s="165"/>
      <c r="UED41" s="165"/>
      <c r="UEE41" s="165"/>
      <c r="UEF41" s="165"/>
      <c r="UEG41" s="165"/>
      <c r="UEH41" s="165"/>
      <c r="UEI41" s="165"/>
      <c r="UEJ41" s="165"/>
      <c r="UEK41" s="165"/>
      <c r="UEL41" s="165"/>
      <c r="UEM41" s="165"/>
      <c r="UEN41" s="165"/>
      <c r="UEO41" s="165"/>
      <c r="UEP41" s="165"/>
      <c r="UEQ41" s="165"/>
      <c r="UER41" s="165"/>
      <c r="UES41" s="165"/>
      <c r="UET41" s="165"/>
      <c r="UEU41" s="165"/>
      <c r="UEV41" s="165"/>
      <c r="UEW41" s="165"/>
      <c r="UEX41" s="165"/>
      <c r="UEY41" s="165"/>
      <c r="UEZ41" s="165"/>
      <c r="UFA41" s="165"/>
      <c r="UFB41" s="165"/>
      <c r="UFC41" s="165"/>
      <c r="UFD41" s="165"/>
      <c r="UFE41" s="165"/>
      <c r="UFF41" s="165"/>
      <c r="UFG41" s="165"/>
      <c r="UFH41" s="165"/>
      <c r="UFI41" s="165"/>
      <c r="UFJ41" s="165"/>
      <c r="UFK41" s="165"/>
      <c r="UFL41" s="165"/>
      <c r="UFM41" s="165"/>
      <c r="UFN41" s="165"/>
      <c r="UFO41" s="165"/>
      <c r="UFP41" s="165"/>
      <c r="UFQ41" s="165"/>
      <c r="UFR41" s="165"/>
      <c r="UFS41" s="165"/>
      <c r="UFT41" s="165"/>
      <c r="UFU41" s="165"/>
      <c r="UFV41" s="165"/>
      <c r="UFW41" s="165"/>
      <c r="UFX41" s="165"/>
      <c r="UFY41" s="165"/>
      <c r="UFZ41" s="165"/>
      <c r="UGA41" s="165"/>
      <c r="UGB41" s="165"/>
      <c r="UGC41" s="165"/>
      <c r="UGD41" s="165"/>
      <c r="UGE41" s="165"/>
      <c r="UGF41" s="165"/>
      <c r="UGG41" s="165"/>
      <c r="UGH41" s="165"/>
      <c r="UGI41" s="165"/>
      <c r="UGJ41" s="165"/>
      <c r="UGK41" s="165"/>
      <c r="UGL41" s="165"/>
      <c r="UGM41" s="165"/>
      <c r="UGN41" s="165"/>
      <c r="UGO41" s="165"/>
      <c r="UGP41" s="165"/>
      <c r="UGQ41" s="165"/>
      <c r="UGR41" s="165"/>
      <c r="UGS41" s="165"/>
      <c r="UGT41" s="165"/>
      <c r="UGU41" s="165"/>
      <c r="UGV41" s="165"/>
      <c r="UGW41" s="165"/>
      <c r="UGX41" s="165"/>
      <c r="UGY41" s="165"/>
      <c r="UGZ41" s="165"/>
      <c r="UHA41" s="165"/>
      <c r="UHB41" s="165"/>
      <c r="UHC41" s="165"/>
      <c r="UHD41" s="165"/>
      <c r="UHE41" s="165"/>
      <c r="UHF41" s="165"/>
      <c r="UHG41" s="165"/>
      <c r="UHH41" s="165"/>
      <c r="UHI41" s="165"/>
      <c r="UHJ41" s="165"/>
      <c r="UHK41" s="165"/>
      <c r="UHL41" s="165"/>
      <c r="UHM41" s="165"/>
      <c r="UHN41" s="165"/>
      <c r="UHO41" s="165"/>
      <c r="UHP41" s="165"/>
      <c r="UHQ41" s="165"/>
      <c r="UHR41" s="165"/>
      <c r="UHS41" s="165"/>
      <c r="UHT41" s="165"/>
      <c r="UHU41" s="165"/>
      <c r="UHV41" s="165"/>
      <c r="UHW41" s="165"/>
      <c r="UHX41" s="165"/>
      <c r="UHY41" s="165"/>
      <c r="UHZ41" s="165"/>
      <c r="UIA41" s="165"/>
      <c r="UIB41" s="165"/>
      <c r="UIC41" s="165"/>
      <c r="UID41" s="165"/>
      <c r="UIE41" s="165"/>
      <c r="UIF41" s="165"/>
      <c r="UIG41" s="165"/>
      <c r="UIH41" s="165"/>
      <c r="UII41" s="165"/>
      <c r="UIJ41" s="165"/>
      <c r="UIK41" s="165"/>
      <c r="UIL41" s="165"/>
      <c r="UIM41" s="165"/>
      <c r="UIN41" s="165"/>
      <c r="UIO41" s="165"/>
      <c r="UIP41" s="165"/>
      <c r="UIQ41" s="165"/>
      <c r="UIR41" s="165"/>
      <c r="UIS41" s="165"/>
      <c r="UIT41" s="165"/>
      <c r="UIU41" s="165"/>
      <c r="UIV41" s="165"/>
      <c r="UIW41" s="165"/>
      <c r="UIX41" s="165"/>
      <c r="UIY41" s="165"/>
      <c r="UIZ41" s="165"/>
      <c r="UJA41" s="165"/>
      <c r="UJB41" s="165"/>
      <c r="UJC41" s="165"/>
      <c r="UJD41" s="165"/>
      <c r="UJE41" s="165"/>
      <c r="UJF41" s="165"/>
      <c r="UJG41" s="165"/>
      <c r="UJH41" s="165"/>
      <c r="UJI41" s="165"/>
      <c r="UJJ41" s="165"/>
      <c r="UJK41" s="165"/>
      <c r="UJL41" s="165"/>
      <c r="UJM41" s="165"/>
      <c r="UJN41" s="165"/>
      <c r="UJO41" s="165"/>
      <c r="UJP41" s="165"/>
      <c r="UJQ41" s="165"/>
      <c r="UJR41" s="165"/>
      <c r="UJS41" s="165"/>
      <c r="UJT41" s="165"/>
      <c r="UJU41" s="165"/>
      <c r="UJV41" s="165"/>
      <c r="UJW41" s="165"/>
      <c r="UJX41" s="165"/>
      <c r="UJY41" s="165"/>
      <c r="UJZ41" s="165"/>
      <c r="UKA41" s="165"/>
      <c r="UKB41" s="165"/>
      <c r="UKC41" s="165"/>
      <c r="UKD41" s="165"/>
      <c r="UKE41" s="165"/>
      <c r="UKF41" s="165"/>
      <c r="UKG41" s="165"/>
      <c r="UKH41" s="165"/>
      <c r="UKI41" s="165"/>
      <c r="UKJ41" s="165"/>
      <c r="UKK41" s="165"/>
      <c r="UKL41" s="165"/>
      <c r="UKM41" s="165"/>
      <c r="UKN41" s="165"/>
      <c r="UKO41" s="165"/>
      <c r="UKP41" s="165"/>
      <c r="UKQ41" s="165"/>
      <c r="UKR41" s="165"/>
      <c r="UKS41" s="165"/>
      <c r="UKT41" s="165"/>
      <c r="UKU41" s="165"/>
      <c r="UKV41" s="165"/>
      <c r="UKW41" s="165"/>
      <c r="UKX41" s="165"/>
      <c r="UKY41" s="165"/>
      <c r="UKZ41" s="165"/>
      <c r="ULA41" s="165"/>
      <c r="ULB41" s="165"/>
      <c r="ULC41" s="165"/>
      <c r="ULD41" s="165"/>
      <c r="ULE41" s="165"/>
      <c r="ULF41" s="165"/>
      <c r="ULG41" s="165"/>
      <c r="ULH41" s="165"/>
      <c r="ULI41" s="165"/>
      <c r="ULJ41" s="165"/>
      <c r="ULK41" s="165"/>
      <c r="ULL41" s="165"/>
      <c r="ULM41" s="165"/>
      <c r="ULN41" s="165"/>
      <c r="ULO41" s="165"/>
      <c r="ULP41" s="165"/>
      <c r="ULQ41" s="165"/>
      <c r="ULR41" s="165"/>
      <c r="ULS41" s="165"/>
      <c r="ULT41" s="165"/>
      <c r="ULU41" s="165"/>
      <c r="ULV41" s="165"/>
      <c r="ULW41" s="165"/>
      <c r="ULX41" s="165"/>
      <c r="ULY41" s="165"/>
      <c r="ULZ41" s="165"/>
      <c r="UMA41" s="165"/>
      <c r="UMB41" s="165"/>
      <c r="UMC41" s="165"/>
      <c r="UMD41" s="165"/>
      <c r="UME41" s="165"/>
      <c r="UMF41" s="165"/>
      <c r="UMG41" s="165"/>
      <c r="UMH41" s="165"/>
      <c r="UMI41" s="165"/>
      <c r="UMJ41" s="165"/>
      <c r="UMK41" s="165"/>
      <c r="UML41" s="165"/>
      <c r="UMM41" s="165"/>
      <c r="UMN41" s="165"/>
      <c r="UMO41" s="165"/>
      <c r="UMP41" s="165"/>
      <c r="UMQ41" s="165"/>
      <c r="UMR41" s="165"/>
      <c r="UMS41" s="165"/>
      <c r="UMT41" s="165"/>
      <c r="UMU41" s="165"/>
      <c r="UMV41" s="165"/>
      <c r="UMW41" s="165"/>
      <c r="UMX41" s="165"/>
      <c r="UMY41" s="165"/>
      <c r="UMZ41" s="165"/>
      <c r="UNA41" s="165"/>
      <c r="UNB41" s="165"/>
      <c r="UNC41" s="165"/>
      <c r="UND41" s="165"/>
      <c r="UNE41" s="165"/>
      <c r="UNF41" s="165"/>
      <c r="UNG41" s="165"/>
      <c r="UNH41" s="165"/>
      <c r="UNI41" s="165"/>
      <c r="UNJ41" s="165"/>
      <c r="UNK41" s="165"/>
      <c r="UNL41" s="165"/>
      <c r="UNM41" s="165"/>
      <c r="UNN41" s="165"/>
      <c r="UNO41" s="165"/>
      <c r="UNP41" s="165"/>
      <c r="UNQ41" s="165"/>
      <c r="UNR41" s="165"/>
      <c r="UNS41" s="165"/>
      <c r="UNT41" s="165"/>
      <c r="UNU41" s="165"/>
      <c r="UNV41" s="165"/>
      <c r="UNW41" s="165"/>
      <c r="UNX41" s="165"/>
      <c r="UNY41" s="165"/>
      <c r="UNZ41" s="165"/>
      <c r="UOA41" s="165"/>
      <c r="UOB41" s="165"/>
      <c r="UOC41" s="165"/>
      <c r="UOD41" s="165"/>
      <c r="UOE41" s="165"/>
      <c r="UOF41" s="165"/>
      <c r="UOG41" s="165"/>
      <c r="UOH41" s="165"/>
      <c r="UOI41" s="165"/>
      <c r="UOJ41" s="165"/>
      <c r="UOK41" s="165"/>
      <c r="UOL41" s="165"/>
      <c r="UOM41" s="165"/>
      <c r="UON41" s="165"/>
      <c r="UOO41" s="165"/>
      <c r="UOP41" s="165"/>
      <c r="UOQ41" s="165"/>
      <c r="UOR41" s="165"/>
      <c r="UOS41" s="165"/>
      <c r="UOT41" s="165"/>
      <c r="UOU41" s="165"/>
      <c r="UOV41" s="165"/>
      <c r="UOW41" s="165"/>
      <c r="UOX41" s="165"/>
      <c r="UOY41" s="165"/>
      <c r="UOZ41" s="165"/>
      <c r="UPA41" s="165"/>
      <c r="UPB41" s="165"/>
      <c r="UPC41" s="165"/>
      <c r="UPD41" s="165"/>
      <c r="UPE41" s="165"/>
      <c r="UPF41" s="165"/>
      <c r="UPG41" s="165"/>
      <c r="UPH41" s="165"/>
      <c r="UPI41" s="165"/>
      <c r="UPJ41" s="165"/>
      <c r="UPK41" s="165"/>
      <c r="UPL41" s="165"/>
      <c r="UPM41" s="165"/>
      <c r="UPN41" s="165"/>
      <c r="UPO41" s="165"/>
      <c r="UPP41" s="165"/>
      <c r="UPQ41" s="165"/>
      <c r="UPR41" s="165"/>
      <c r="UPS41" s="165"/>
      <c r="UPT41" s="165"/>
      <c r="UPU41" s="165"/>
      <c r="UPV41" s="165"/>
      <c r="UPW41" s="165"/>
      <c r="UPX41" s="165"/>
      <c r="UPY41" s="165"/>
      <c r="UPZ41" s="165"/>
      <c r="UQA41" s="165"/>
      <c r="UQB41" s="165"/>
      <c r="UQC41" s="165"/>
      <c r="UQD41" s="165"/>
      <c r="UQE41" s="165"/>
      <c r="UQF41" s="165"/>
      <c r="UQG41" s="165"/>
      <c r="UQH41" s="165"/>
      <c r="UQI41" s="165"/>
      <c r="UQJ41" s="165"/>
      <c r="UQK41" s="165"/>
      <c r="UQL41" s="165"/>
      <c r="UQM41" s="165"/>
      <c r="UQN41" s="165"/>
      <c r="UQO41" s="165"/>
      <c r="UQP41" s="165"/>
      <c r="UQQ41" s="165"/>
      <c r="UQR41" s="165"/>
      <c r="UQS41" s="165"/>
      <c r="UQT41" s="165"/>
      <c r="UQU41" s="165"/>
      <c r="UQV41" s="165"/>
      <c r="UQW41" s="165"/>
      <c r="UQX41" s="165"/>
      <c r="UQY41" s="165"/>
      <c r="UQZ41" s="165"/>
      <c r="URA41" s="165"/>
      <c r="URB41" s="165"/>
      <c r="URC41" s="165"/>
      <c r="URD41" s="165"/>
      <c r="URE41" s="165"/>
      <c r="URF41" s="165"/>
      <c r="URG41" s="165"/>
      <c r="URH41" s="165"/>
      <c r="URI41" s="165"/>
      <c r="URJ41" s="165"/>
      <c r="URK41" s="165"/>
      <c r="URL41" s="165"/>
      <c r="URM41" s="165"/>
      <c r="URN41" s="165"/>
      <c r="URO41" s="165"/>
      <c r="URP41" s="165"/>
      <c r="URQ41" s="165"/>
      <c r="URR41" s="165"/>
      <c r="URS41" s="165"/>
      <c r="URT41" s="165"/>
      <c r="URU41" s="165"/>
      <c r="URV41" s="165"/>
      <c r="URW41" s="165"/>
      <c r="URX41" s="165"/>
      <c r="URY41" s="165"/>
      <c r="URZ41" s="165"/>
      <c r="USA41" s="165"/>
      <c r="USB41" s="165"/>
      <c r="USC41" s="165"/>
      <c r="USD41" s="165"/>
      <c r="USE41" s="165"/>
      <c r="USF41" s="165"/>
      <c r="USG41" s="165"/>
      <c r="USH41" s="165"/>
      <c r="USI41" s="165"/>
      <c r="USJ41" s="165"/>
      <c r="USK41" s="165"/>
      <c r="USL41" s="165"/>
      <c r="USM41" s="165"/>
      <c r="USN41" s="165"/>
      <c r="USO41" s="165"/>
      <c r="USP41" s="165"/>
      <c r="USQ41" s="165"/>
      <c r="USR41" s="165"/>
      <c r="USS41" s="165"/>
      <c r="UST41" s="165"/>
      <c r="USU41" s="165"/>
      <c r="USV41" s="165"/>
      <c r="USW41" s="165"/>
      <c r="USX41" s="165"/>
      <c r="USY41" s="165"/>
      <c r="USZ41" s="165"/>
      <c r="UTA41" s="165"/>
      <c r="UTB41" s="165"/>
      <c r="UTC41" s="165"/>
      <c r="UTD41" s="165"/>
      <c r="UTE41" s="165"/>
      <c r="UTF41" s="165"/>
      <c r="UTG41" s="165"/>
      <c r="UTH41" s="165"/>
      <c r="UTI41" s="165"/>
      <c r="UTJ41" s="165"/>
      <c r="UTK41" s="165"/>
      <c r="UTL41" s="165"/>
      <c r="UTM41" s="165"/>
      <c r="UTN41" s="165"/>
      <c r="UTO41" s="165"/>
      <c r="UTP41" s="165"/>
      <c r="UTQ41" s="165"/>
      <c r="UTR41" s="165"/>
      <c r="UTS41" s="165"/>
      <c r="UTT41" s="165"/>
      <c r="UTU41" s="165"/>
      <c r="UTV41" s="165"/>
      <c r="UTW41" s="165"/>
      <c r="UTX41" s="165"/>
      <c r="UTY41" s="165"/>
      <c r="UTZ41" s="165"/>
      <c r="UUA41" s="165"/>
      <c r="UUB41" s="165"/>
      <c r="UUC41" s="165"/>
      <c r="UUD41" s="165"/>
      <c r="UUE41" s="165"/>
      <c r="UUF41" s="165"/>
      <c r="UUG41" s="165"/>
      <c r="UUH41" s="165"/>
      <c r="UUI41" s="165"/>
      <c r="UUJ41" s="165"/>
      <c r="UUK41" s="165"/>
      <c r="UUL41" s="165"/>
      <c r="UUM41" s="165"/>
      <c r="UUN41" s="165"/>
      <c r="UUO41" s="165"/>
      <c r="UUP41" s="165"/>
      <c r="UUQ41" s="165"/>
      <c r="UUR41" s="165"/>
      <c r="UUS41" s="165"/>
      <c r="UUT41" s="165"/>
      <c r="UUU41" s="165"/>
      <c r="UUV41" s="165"/>
      <c r="UUW41" s="165"/>
      <c r="UUX41" s="165"/>
      <c r="UUY41" s="165"/>
      <c r="UUZ41" s="165"/>
      <c r="UVA41" s="165"/>
      <c r="UVB41" s="165"/>
      <c r="UVC41" s="165"/>
      <c r="UVD41" s="165"/>
      <c r="UVE41" s="165"/>
      <c r="UVF41" s="165"/>
      <c r="UVG41" s="165"/>
      <c r="UVH41" s="165"/>
      <c r="UVI41" s="165"/>
      <c r="UVJ41" s="165"/>
      <c r="UVK41" s="165"/>
      <c r="UVL41" s="165"/>
      <c r="UVM41" s="165"/>
      <c r="UVN41" s="165"/>
      <c r="UVO41" s="165"/>
      <c r="UVP41" s="165"/>
      <c r="UVQ41" s="165"/>
      <c r="UVR41" s="165"/>
      <c r="UVS41" s="165"/>
      <c r="UVT41" s="165"/>
      <c r="UVU41" s="165"/>
      <c r="UVV41" s="165"/>
      <c r="UVW41" s="165"/>
      <c r="UVX41" s="165"/>
      <c r="UVY41" s="165"/>
      <c r="UVZ41" s="165"/>
      <c r="UWA41" s="165"/>
      <c r="UWB41" s="165"/>
      <c r="UWC41" s="165"/>
      <c r="UWD41" s="165"/>
      <c r="UWE41" s="165"/>
      <c r="UWF41" s="165"/>
      <c r="UWG41" s="165"/>
      <c r="UWH41" s="165"/>
      <c r="UWI41" s="165"/>
      <c r="UWJ41" s="165"/>
      <c r="UWK41" s="165"/>
      <c r="UWL41" s="165"/>
      <c r="UWM41" s="165"/>
      <c r="UWN41" s="165"/>
      <c r="UWO41" s="165"/>
      <c r="UWP41" s="165"/>
      <c r="UWQ41" s="165"/>
      <c r="UWR41" s="165"/>
      <c r="UWS41" s="165"/>
      <c r="UWT41" s="165"/>
      <c r="UWU41" s="165"/>
      <c r="UWV41" s="165"/>
      <c r="UWW41" s="165"/>
      <c r="UWX41" s="165"/>
      <c r="UWY41" s="165"/>
      <c r="UWZ41" s="165"/>
      <c r="UXA41" s="165"/>
      <c r="UXB41" s="165"/>
      <c r="UXC41" s="165"/>
      <c r="UXD41" s="165"/>
      <c r="UXE41" s="165"/>
      <c r="UXF41" s="165"/>
      <c r="UXG41" s="165"/>
      <c r="UXH41" s="165"/>
      <c r="UXI41" s="165"/>
      <c r="UXJ41" s="165"/>
      <c r="UXK41" s="165"/>
      <c r="UXL41" s="165"/>
      <c r="UXM41" s="165"/>
      <c r="UXN41" s="165"/>
      <c r="UXO41" s="165"/>
      <c r="UXP41" s="165"/>
      <c r="UXQ41" s="165"/>
      <c r="UXR41" s="165"/>
      <c r="UXS41" s="165"/>
      <c r="UXT41" s="165"/>
      <c r="UXU41" s="165"/>
      <c r="UXV41" s="165"/>
      <c r="UXW41" s="165"/>
      <c r="UXX41" s="165"/>
      <c r="UXY41" s="165"/>
      <c r="UXZ41" s="165"/>
      <c r="UYA41" s="165"/>
      <c r="UYB41" s="165"/>
      <c r="UYC41" s="165"/>
      <c r="UYD41" s="165"/>
      <c r="UYE41" s="165"/>
      <c r="UYF41" s="165"/>
      <c r="UYG41" s="165"/>
      <c r="UYH41" s="165"/>
      <c r="UYI41" s="165"/>
      <c r="UYJ41" s="165"/>
      <c r="UYK41" s="165"/>
      <c r="UYL41" s="165"/>
      <c r="UYM41" s="165"/>
      <c r="UYN41" s="165"/>
      <c r="UYO41" s="165"/>
      <c r="UYP41" s="165"/>
      <c r="UYQ41" s="165"/>
      <c r="UYR41" s="165"/>
      <c r="UYS41" s="165"/>
      <c r="UYT41" s="165"/>
      <c r="UYU41" s="165"/>
      <c r="UYV41" s="165"/>
      <c r="UYW41" s="165"/>
      <c r="UYX41" s="165"/>
      <c r="UYY41" s="165"/>
      <c r="UYZ41" s="165"/>
      <c r="UZA41" s="165"/>
      <c r="UZB41" s="165"/>
      <c r="UZC41" s="165"/>
      <c r="UZD41" s="165"/>
      <c r="UZE41" s="165"/>
      <c r="UZF41" s="165"/>
      <c r="UZG41" s="165"/>
      <c r="UZH41" s="165"/>
      <c r="UZI41" s="165"/>
      <c r="UZJ41" s="165"/>
      <c r="UZK41" s="165"/>
      <c r="UZL41" s="165"/>
      <c r="UZM41" s="165"/>
      <c r="UZN41" s="165"/>
      <c r="UZO41" s="165"/>
      <c r="UZP41" s="165"/>
      <c r="UZQ41" s="165"/>
      <c r="UZR41" s="165"/>
      <c r="UZS41" s="165"/>
      <c r="UZT41" s="165"/>
      <c r="UZU41" s="165"/>
      <c r="UZV41" s="165"/>
      <c r="UZW41" s="165"/>
      <c r="UZX41" s="165"/>
      <c r="UZY41" s="165"/>
      <c r="UZZ41" s="165"/>
      <c r="VAA41" s="165"/>
      <c r="VAB41" s="165"/>
      <c r="VAC41" s="165"/>
      <c r="VAD41" s="165"/>
      <c r="VAE41" s="165"/>
      <c r="VAF41" s="165"/>
      <c r="VAG41" s="165"/>
      <c r="VAH41" s="165"/>
      <c r="VAI41" s="165"/>
      <c r="VAJ41" s="165"/>
      <c r="VAK41" s="165"/>
      <c r="VAL41" s="165"/>
      <c r="VAM41" s="165"/>
      <c r="VAN41" s="165"/>
      <c r="VAO41" s="165"/>
      <c r="VAP41" s="165"/>
      <c r="VAQ41" s="165"/>
      <c r="VAR41" s="165"/>
      <c r="VAS41" s="165"/>
      <c r="VAT41" s="165"/>
      <c r="VAU41" s="165"/>
      <c r="VAV41" s="165"/>
      <c r="VAW41" s="165"/>
      <c r="VAX41" s="165"/>
      <c r="VAY41" s="165"/>
      <c r="VAZ41" s="165"/>
      <c r="VBA41" s="165"/>
      <c r="VBB41" s="165"/>
      <c r="VBC41" s="165"/>
      <c r="VBD41" s="165"/>
      <c r="VBE41" s="165"/>
      <c r="VBF41" s="165"/>
      <c r="VBG41" s="165"/>
      <c r="VBH41" s="165"/>
      <c r="VBI41" s="165"/>
      <c r="VBJ41" s="165"/>
      <c r="VBK41" s="165"/>
      <c r="VBL41" s="165"/>
      <c r="VBM41" s="165"/>
      <c r="VBN41" s="165"/>
      <c r="VBO41" s="165"/>
      <c r="VBP41" s="165"/>
      <c r="VBQ41" s="165"/>
      <c r="VBR41" s="165"/>
      <c r="VBS41" s="165"/>
      <c r="VBT41" s="165"/>
      <c r="VBU41" s="165"/>
      <c r="VBV41" s="165"/>
      <c r="VBW41" s="165"/>
      <c r="VBX41" s="165"/>
      <c r="VBY41" s="165"/>
      <c r="VBZ41" s="165"/>
      <c r="VCA41" s="165"/>
      <c r="VCB41" s="165"/>
      <c r="VCC41" s="165"/>
      <c r="VCD41" s="165"/>
      <c r="VCE41" s="165"/>
      <c r="VCF41" s="165"/>
      <c r="VCG41" s="165"/>
      <c r="VCH41" s="165"/>
      <c r="VCI41" s="165"/>
      <c r="VCJ41" s="165"/>
      <c r="VCK41" s="165"/>
      <c r="VCL41" s="165"/>
      <c r="VCM41" s="165"/>
      <c r="VCN41" s="165"/>
      <c r="VCO41" s="165"/>
      <c r="VCP41" s="165"/>
      <c r="VCQ41" s="165"/>
      <c r="VCR41" s="165"/>
      <c r="VCS41" s="165"/>
      <c r="VCT41" s="165"/>
      <c r="VCU41" s="165"/>
      <c r="VCV41" s="165"/>
      <c r="VCW41" s="165"/>
      <c r="VCX41" s="165"/>
      <c r="VCY41" s="165"/>
      <c r="VCZ41" s="165"/>
      <c r="VDA41" s="165"/>
      <c r="VDB41" s="165"/>
      <c r="VDC41" s="165"/>
      <c r="VDD41" s="165"/>
      <c r="VDE41" s="165"/>
      <c r="VDF41" s="165"/>
      <c r="VDG41" s="165"/>
      <c r="VDH41" s="165"/>
      <c r="VDI41" s="165"/>
      <c r="VDJ41" s="165"/>
      <c r="VDK41" s="165"/>
      <c r="VDL41" s="165"/>
      <c r="VDM41" s="165"/>
      <c r="VDN41" s="165"/>
      <c r="VDO41" s="165"/>
      <c r="VDP41" s="165"/>
      <c r="VDQ41" s="165"/>
      <c r="VDR41" s="165"/>
      <c r="VDS41" s="165"/>
      <c r="VDT41" s="165"/>
      <c r="VDU41" s="165"/>
      <c r="VDV41" s="165"/>
      <c r="VDW41" s="165"/>
      <c r="VDX41" s="165"/>
      <c r="VDY41" s="165"/>
      <c r="VDZ41" s="165"/>
      <c r="VEA41" s="165"/>
      <c r="VEB41" s="165"/>
      <c r="VEC41" s="165"/>
      <c r="VED41" s="165"/>
      <c r="VEE41" s="165"/>
      <c r="VEF41" s="165"/>
      <c r="VEG41" s="165"/>
      <c r="VEH41" s="165"/>
      <c r="VEI41" s="165"/>
      <c r="VEJ41" s="165"/>
      <c r="VEK41" s="165"/>
      <c r="VEL41" s="165"/>
      <c r="VEM41" s="165"/>
      <c r="VEN41" s="165"/>
      <c r="VEO41" s="165"/>
      <c r="VEP41" s="165"/>
      <c r="VEQ41" s="165"/>
      <c r="VER41" s="165"/>
      <c r="VES41" s="165"/>
      <c r="VET41" s="165"/>
      <c r="VEU41" s="165"/>
      <c r="VEV41" s="165"/>
      <c r="VEW41" s="165"/>
      <c r="VEX41" s="165"/>
      <c r="VEY41" s="165"/>
      <c r="VEZ41" s="165"/>
      <c r="VFA41" s="165"/>
      <c r="VFB41" s="165"/>
      <c r="VFC41" s="165"/>
      <c r="VFD41" s="165"/>
      <c r="VFE41" s="165"/>
      <c r="VFF41" s="165"/>
      <c r="VFG41" s="165"/>
      <c r="VFH41" s="165"/>
      <c r="VFI41" s="165"/>
      <c r="VFJ41" s="165"/>
      <c r="VFK41" s="165"/>
      <c r="VFL41" s="165"/>
      <c r="VFM41" s="165"/>
      <c r="VFN41" s="165"/>
      <c r="VFO41" s="165"/>
      <c r="VFP41" s="165"/>
      <c r="VFQ41" s="165"/>
      <c r="VFR41" s="165"/>
      <c r="VFS41" s="165"/>
      <c r="VFT41" s="165"/>
      <c r="VFU41" s="165"/>
      <c r="VFV41" s="165"/>
      <c r="VFW41" s="165"/>
      <c r="VFX41" s="165"/>
      <c r="VFY41" s="165"/>
      <c r="VFZ41" s="165"/>
      <c r="VGA41" s="165"/>
      <c r="VGB41" s="165"/>
      <c r="VGC41" s="165"/>
      <c r="VGD41" s="165"/>
      <c r="VGE41" s="165"/>
      <c r="VGF41" s="165"/>
      <c r="VGG41" s="165"/>
      <c r="VGH41" s="165"/>
      <c r="VGI41" s="165"/>
      <c r="VGJ41" s="165"/>
      <c r="VGK41" s="165"/>
      <c r="VGL41" s="165"/>
      <c r="VGM41" s="165"/>
      <c r="VGN41" s="165"/>
      <c r="VGO41" s="165"/>
      <c r="VGP41" s="165"/>
      <c r="VGQ41" s="165"/>
      <c r="VGR41" s="165"/>
      <c r="VGS41" s="165"/>
      <c r="VGT41" s="165"/>
      <c r="VGU41" s="165"/>
      <c r="VGV41" s="165"/>
      <c r="VGW41" s="165"/>
      <c r="VGX41" s="165"/>
      <c r="VGY41" s="165"/>
      <c r="VGZ41" s="165"/>
      <c r="VHA41" s="165"/>
      <c r="VHB41" s="165"/>
      <c r="VHC41" s="165"/>
      <c r="VHD41" s="165"/>
      <c r="VHE41" s="165"/>
      <c r="VHF41" s="165"/>
      <c r="VHG41" s="165"/>
      <c r="VHH41" s="165"/>
      <c r="VHI41" s="165"/>
      <c r="VHJ41" s="165"/>
      <c r="VHK41" s="165"/>
      <c r="VHL41" s="165"/>
      <c r="VHM41" s="165"/>
      <c r="VHN41" s="165"/>
      <c r="VHO41" s="165"/>
      <c r="VHP41" s="165"/>
      <c r="VHQ41" s="165"/>
      <c r="VHR41" s="165"/>
      <c r="VHS41" s="165"/>
      <c r="VHT41" s="165"/>
      <c r="VHU41" s="165"/>
      <c r="VHV41" s="165"/>
      <c r="VHW41" s="165"/>
      <c r="VHX41" s="165"/>
      <c r="VHY41" s="165"/>
      <c r="VHZ41" s="165"/>
      <c r="VIA41" s="165"/>
      <c r="VIB41" s="165"/>
      <c r="VIC41" s="165"/>
      <c r="VID41" s="165"/>
      <c r="VIE41" s="165"/>
      <c r="VIF41" s="165"/>
      <c r="VIG41" s="165"/>
      <c r="VIH41" s="165"/>
      <c r="VII41" s="165"/>
      <c r="VIJ41" s="165"/>
      <c r="VIK41" s="165"/>
      <c r="VIL41" s="165"/>
      <c r="VIM41" s="165"/>
      <c r="VIN41" s="165"/>
      <c r="VIO41" s="165"/>
      <c r="VIP41" s="165"/>
      <c r="VIQ41" s="165"/>
      <c r="VIR41" s="165"/>
      <c r="VIS41" s="165"/>
      <c r="VIT41" s="165"/>
      <c r="VIU41" s="165"/>
      <c r="VIV41" s="165"/>
      <c r="VIW41" s="165"/>
      <c r="VIX41" s="165"/>
      <c r="VIY41" s="165"/>
      <c r="VIZ41" s="165"/>
      <c r="VJA41" s="165"/>
      <c r="VJB41" s="165"/>
      <c r="VJC41" s="165"/>
      <c r="VJD41" s="165"/>
      <c r="VJE41" s="165"/>
      <c r="VJF41" s="165"/>
      <c r="VJG41" s="165"/>
      <c r="VJH41" s="165"/>
      <c r="VJI41" s="165"/>
      <c r="VJJ41" s="165"/>
      <c r="VJK41" s="165"/>
      <c r="VJL41" s="165"/>
      <c r="VJM41" s="165"/>
      <c r="VJN41" s="165"/>
      <c r="VJO41" s="165"/>
      <c r="VJP41" s="165"/>
      <c r="VJQ41" s="165"/>
      <c r="VJR41" s="165"/>
      <c r="VJS41" s="165"/>
      <c r="VJT41" s="165"/>
      <c r="VJU41" s="165"/>
      <c r="VJV41" s="165"/>
      <c r="VJW41" s="165"/>
      <c r="VJX41" s="165"/>
      <c r="VJY41" s="165"/>
      <c r="VJZ41" s="165"/>
      <c r="VKA41" s="165"/>
      <c r="VKB41" s="165"/>
      <c r="VKC41" s="165"/>
      <c r="VKD41" s="165"/>
      <c r="VKE41" s="165"/>
      <c r="VKF41" s="165"/>
      <c r="VKG41" s="165"/>
      <c r="VKH41" s="165"/>
      <c r="VKI41" s="165"/>
      <c r="VKJ41" s="165"/>
      <c r="VKK41" s="165"/>
      <c r="VKL41" s="165"/>
      <c r="VKM41" s="165"/>
      <c r="VKN41" s="165"/>
      <c r="VKO41" s="165"/>
      <c r="VKP41" s="165"/>
      <c r="VKQ41" s="165"/>
      <c r="VKR41" s="165"/>
      <c r="VKS41" s="165"/>
      <c r="VKT41" s="165"/>
      <c r="VKU41" s="165"/>
      <c r="VKV41" s="165"/>
      <c r="VKW41" s="165"/>
      <c r="VKX41" s="165"/>
      <c r="VKY41" s="165"/>
      <c r="VKZ41" s="165"/>
      <c r="VLA41" s="165"/>
      <c r="VLB41" s="165"/>
      <c r="VLC41" s="165"/>
      <c r="VLD41" s="165"/>
      <c r="VLE41" s="165"/>
      <c r="VLF41" s="165"/>
      <c r="VLG41" s="165"/>
      <c r="VLH41" s="165"/>
      <c r="VLI41" s="165"/>
      <c r="VLJ41" s="165"/>
      <c r="VLK41" s="165"/>
      <c r="VLL41" s="165"/>
      <c r="VLM41" s="165"/>
      <c r="VLN41" s="165"/>
      <c r="VLO41" s="165"/>
      <c r="VLP41" s="165"/>
      <c r="VLQ41" s="165"/>
      <c r="VLR41" s="165"/>
      <c r="VLS41" s="165"/>
      <c r="VLT41" s="165"/>
      <c r="VLU41" s="165"/>
      <c r="VLV41" s="165"/>
      <c r="VLW41" s="165"/>
      <c r="VLX41" s="165"/>
      <c r="VLY41" s="165"/>
      <c r="VLZ41" s="165"/>
      <c r="VMA41" s="165"/>
      <c r="VMB41" s="165"/>
      <c r="VMC41" s="165"/>
      <c r="VMD41" s="165"/>
      <c r="VME41" s="165"/>
      <c r="VMF41" s="165"/>
      <c r="VMG41" s="165"/>
      <c r="VMH41" s="165"/>
      <c r="VMI41" s="165"/>
      <c r="VMJ41" s="165"/>
      <c r="VMK41" s="165"/>
      <c r="VML41" s="165"/>
      <c r="VMM41" s="165"/>
      <c r="VMN41" s="165"/>
      <c r="VMO41" s="165"/>
      <c r="VMP41" s="165"/>
      <c r="VMQ41" s="165"/>
      <c r="VMR41" s="165"/>
      <c r="VMS41" s="165"/>
      <c r="VMT41" s="165"/>
      <c r="VMU41" s="165"/>
      <c r="VMV41" s="165"/>
      <c r="VMW41" s="165"/>
      <c r="VMX41" s="165"/>
      <c r="VMY41" s="165"/>
      <c r="VMZ41" s="165"/>
      <c r="VNA41" s="165"/>
      <c r="VNB41" s="165"/>
      <c r="VNC41" s="165"/>
      <c r="VND41" s="165"/>
      <c r="VNE41" s="165"/>
      <c r="VNF41" s="165"/>
      <c r="VNG41" s="165"/>
      <c r="VNH41" s="165"/>
      <c r="VNI41" s="165"/>
      <c r="VNJ41" s="165"/>
      <c r="VNK41" s="165"/>
      <c r="VNL41" s="165"/>
      <c r="VNM41" s="165"/>
      <c r="VNN41" s="165"/>
      <c r="VNO41" s="165"/>
      <c r="VNP41" s="165"/>
      <c r="VNQ41" s="165"/>
      <c r="VNR41" s="165"/>
      <c r="VNS41" s="165"/>
      <c r="VNT41" s="165"/>
      <c r="VNU41" s="165"/>
      <c r="VNV41" s="165"/>
      <c r="VNW41" s="165"/>
      <c r="VNX41" s="165"/>
      <c r="VNY41" s="165"/>
      <c r="VNZ41" s="165"/>
      <c r="VOA41" s="165"/>
      <c r="VOB41" s="165"/>
      <c r="VOC41" s="165"/>
      <c r="VOD41" s="165"/>
      <c r="VOE41" s="165"/>
      <c r="VOF41" s="165"/>
      <c r="VOG41" s="165"/>
      <c r="VOH41" s="165"/>
      <c r="VOI41" s="165"/>
      <c r="VOJ41" s="165"/>
      <c r="VOK41" s="165"/>
      <c r="VOL41" s="165"/>
      <c r="VOM41" s="165"/>
      <c r="VON41" s="165"/>
      <c r="VOO41" s="165"/>
      <c r="VOP41" s="165"/>
      <c r="VOQ41" s="165"/>
      <c r="VOR41" s="165"/>
      <c r="VOS41" s="165"/>
      <c r="VOT41" s="165"/>
      <c r="VOU41" s="165"/>
      <c r="VOV41" s="165"/>
      <c r="VOW41" s="165"/>
      <c r="VOX41" s="165"/>
      <c r="VOY41" s="165"/>
      <c r="VOZ41" s="165"/>
      <c r="VPA41" s="165"/>
      <c r="VPB41" s="165"/>
      <c r="VPC41" s="165"/>
      <c r="VPD41" s="165"/>
      <c r="VPE41" s="165"/>
      <c r="VPF41" s="165"/>
      <c r="VPG41" s="165"/>
      <c r="VPH41" s="165"/>
      <c r="VPI41" s="165"/>
      <c r="VPJ41" s="165"/>
      <c r="VPK41" s="165"/>
      <c r="VPL41" s="165"/>
      <c r="VPM41" s="165"/>
      <c r="VPN41" s="165"/>
      <c r="VPO41" s="165"/>
      <c r="VPP41" s="165"/>
      <c r="VPQ41" s="165"/>
      <c r="VPR41" s="165"/>
      <c r="VPS41" s="165"/>
      <c r="VPT41" s="165"/>
      <c r="VPU41" s="165"/>
      <c r="VPV41" s="165"/>
      <c r="VPW41" s="165"/>
      <c r="VPX41" s="165"/>
      <c r="VPY41" s="165"/>
      <c r="VPZ41" s="165"/>
      <c r="VQA41" s="165"/>
      <c r="VQB41" s="165"/>
      <c r="VQC41" s="165"/>
      <c r="VQD41" s="165"/>
      <c r="VQE41" s="165"/>
      <c r="VQF41" s="165"/>
      <c r="VQG41" s="165"/>
      <c r="VQH41" s="165"/>
      <c r="VQI41" s="165"/>
      <c r="VQJ41" s="165"/>
      <c r="VQK41" s="165"/>
      <c r="VQL41" s="165"/>
      <c r="VQM41" s="165"/>
      <c r="VQN41" s="165"/>
      <c r="VQO41" s="165"/>
      <c r="VQP41" s="165"/>
      <c r="VQQ41" s="165"/>
      <c r="VQR41" s="165"/>
      <c r="VQS41" s="165"/>
      <c r="VQT41" s="165"/>
      <c r="VQU41" s="165"/>
      <c r="VQV41" s="165"/>
      <c r="VQW41" s="165"/>
      <c r="VQX41" s="165"/>
      <c r="VQY41" s="165"/>
      <c r="VQZ41" s="165"/>
      <c r="VRA41" s="165"/>
      <c r="VRB41" s="165"/>
      <c r="VRC41" s="165"/>
      <c r="VRD41" s="165"/>
      <c r="VRE41" s="165"/>
      <c r="VRF41" s="165"/>
      <c r="VRG41" s="165"/>
      <c r="VRH41" s="165"/>
      <c r="VRI41" s="165"/>
      <c r="VRJ41" s="165"/>
      <c r="VRK41" s="165"/>
      <c r="VRL41" s="165"/>
      <c r="VRM41" s="165"/>
      <c r="VRN41" s="165"/>
      <c r="VRO41" s="165"/>
      <c r="VRP41" s="165"/>
      <c r="VRQ41" s="165"/>
      <c r="VRR41" s="165"/>
      <c r="VRS41" s="165"/>
      <c r="VRT41" s="165"/>
      <c r="VRU41" s="165"/>
      <c r="VRV41" s="165"/>
      <c r="VRW41" s="165"/>
      <c r="VRX41" s="165"/>
      <c r="VRY41" s="165"/>
      <c r="VRZ41" s="165"/>
      <c r="VSA41" s="165"/>
      <c r="VSB41" s="165"/>
      <c r="VSC41" s="165"/>
      <c r="VSD41" s="165"/>
      <c r="VSE41" s="165"/>
      <c r="VSF41" s="165"/>
      <c r="VSG41" s="165"/>
      <c r="VSH41" s="165"/>
      <c r="VSI41" s="165"/>
      <c r="VSJ41" s="165"/>
      <c r="VSK41" s="165"/>
      <c r="VSL41" s="165"/>
      <c r="VSM41" s="165"/>
      <c r="VSN41" s="165"/>
      <c r="VSO41" s="165"/>
      <c r="VSP41" s="165"/>
      <c r="VSQ41" s="165"/>
      <c r="VSR41" s="165"/>
      <c r="VSS41" s="165"/>
      <c r="VST41" s="165"/>
      <c r="VSU41" s="165"/>
      <c r="VSV41" s="165"/>
      <c r="VSW41" s="165"/>
      <c r="VSX41" s="165"/>
      <c r="VSY41" s="165"/>
      <c r="VSZ41" s="165"/>
      <c r="VTA41" s="165"/>
      <c r="VTB41" s="165"/>
      <c r="VTC41" s="165"/>
      <c r="VTD41" s="165"/>
      <c r="VTE41" s="165"/>
      <c r="VTF41" s="165"/>
      <c r="VTG41" s="165"/>
      <c r="VTH41" s="165"/>
      <c r="VTI41" s="165"/>
      <c r="VTJ41" s="165"/>
      <c r="VTK41" s="165"/>
      <c r="VTL41" s="165"/>
      <c r="VTM41" s="165"/>
      <c r="VTN41" s="165"/>
      <c r="VTO41" s="165"/>
      <c r="VTP41" s="165"/>
      <c r="VTQ41" s="165"/>
      <c r="VTR41" s="165"/>
      <c r="VTS41" s="165"/>
      <c r="VTT41" s="165"/>
      <c r="VTU41" s="165"/>
      <c r="VTV41" s="165"/>
      <c r="VTW41" s="165"/>
      <c r="VTX41" s="165"/>
      <c r="VTY41" s="165"/>
      <c r="VTZ41" s="165"/>
      <c r="VUA41" s="165"/>
      <c r="VUB41" s="165"/>
      <c r="VUC41" s="165"/>
      <c r="VUD41" s="165"/>
      <c r="VUE41" s="165"/>
      <c r="VUF41" s="165"/>
      <c r="VUG41" s="165"/>
      <c r="VUH41" s="165"/>
      <c r="VUI41" s="165"/>
      <c r="VUJ41" s="165"/>
      <c r="VUK41" s="165"/>
      <c r="VUL41" s="165"/>
      <c r="VUM41" s="165"/>
      <c r="VUN41" s="165"/>
      <c r="VUO41" s="165"/>
      <c r="VUP41" s="165"/>
      <c r="VUQ41" s="165"/>
      <c r="VUR41" s="165"/>
      <c r="VUS41" s="165"/>
      <c r="VUT41" s="165"/>
      <c r="VUU41" s="165"/>
      <c r="VUV41" s="165"/>
      <c r="VUW41" s="165"/>
      <c r="VUX41" s="165"/>
      <c r="VUY41" s="165"/>
      <c r="VUZ41" s="165"/>
      <c r="VVA41" s="165"/>
      <c r="VVB41" s="165"/>
      <c r="VVC41" s="165"/>
      <c r="VVD41" s="165"/>
      <c r="VVE41" s="165"/>
      <c r="VVF41" s="165"/>
      <c r="VVG41" s="165"/>
      <c r="VVH41" s="165"/>
      <c r="VVI41" s="165"/>
      <c r="VVJ41" s="165"/>
      <c r="VVK41" s="165"/>
      <c r="VVL41" s="165"/>
      <c r="VVM41" s="165"/>
      <c r="VVN41" s="165"/>
      <c r="VVO41" s="165"/>
      <c r="VVP41" s="165"/>
      <c r="VVQ41" s="165"/>
      <c r="VVR41" s="165"/>
      <c r="VVS41" s="165"/>
      <c r="VVT41" s="165"/>
      <c r="VVU41" s="165"/>
      <c r="VVV41" s="165"/>
      <c r="VVW41" s="165"/>
      <c r="VVX41" s="165"/>
      <c r="VVY41" s="165"/>
      <c r="VVZ41" s="165"/>
      <c r="VWA41" s="165"/>
      <c r="VWB41" s="165"/>
      <c r="VWC41" s="165"/>
      <c r="VWD41" s="165"/>
      <c r="VWE41" s="165"/>
      <c r="VWF41" s="165"/>
      <c r="VWG41" s="165"/>
      <c r="VWH41" s="165"/>
      <c r="VWI41" s="165"/>
      <c r="VWJ41" s="165"/>
      <c r="VWK41" s="165"/>
      <c r="VWL41" s="165"/>
      <c r="VWM41" s="165"/>
      <c r="VWN41" s="165"/>
      <c r="VWO41" s="165"/>
      <c r="VWP41" s="165"/>
      <c r="VWQ41" s="165"/>
      <c r="VWR41" s="165"/>
      <c r="VWS41" s="165"/>
      <c r="VWT41" s="165"/>
      <c r="VWU41" s="165"/>
      <c r="VWV41" s="165"/>
      <c r="VWW41" s="165"/>
      <c r="VWX41" s="165"/>
      <c r="VWY41" s="165"/>
      <c r="VWZ41" s="165"/>
      <c r="VXA41" s="165"/>
      <c r="VXB41" s="165"/>
      <c r="VXC41" s="165"/>
      <c r="VXD41" s="165"/>
      <c r="VXE41" s="165"/>
      <c r="VXF41" s="165"/>
      <c r="VXG41" s="165"/>
      <c r="VXH41" s="165"/>
      <c r="VXI41" s="165"/>
      <c r="VXJ41" s="165"/>
      <c r="VXK41" s="165"/>
      <c r="VXL41" s="165"/>
      <c r="VXM41" s="165"/>
      <c r="VXN41" s="165"/>
      <c r="VXO41" s="165"/>
      <c r="VXP41" s="165"/>
      <c r="VXQ41" s="165"/>
      <c r="VXR41" s="165"/>
      <c r="VXS41" s="165"/>
      <c r="VXT41" s="165"/>
      <c r="VXU41" s="165"/>
      <c r="VXV41" s="165"/>
      <c r="VXW41" s="165"/>
      <c r="VXX41" s="165"/>
      <c r="VXY41" s="165"/>
      <c r="VXZ41" s="165"/>
      <c r="VYA41" s="165"/>
      <c r="VYB41" s="165"/>
      <c r="VYC41" s="165"/>
      <c r="VYD41" s="165"/>
      <c r="VYE41" s="165"/>
      <c r="VYF41" s="165"/>
      <c r="VYG41" s="165"/>
      <c r="VYH41" s="165"/>
      <c r="VYI41" s="165"/>
      <c r="VYJ41" s="165"/>
      <c r="VYK41" s="165"/>
      <c r="VYL41" s="165"/>
      <c r="VYM41" s="165"/>
      <c r="VYN41" s="165"/>
      <c r="VYO41" s="165"/>
      <c r="VYP41" s="165"/>
      <c r="VYQ41" s="165"/>
      <c r="VYR41" s="165"/>
      <c r="VYS41" s="165"/>
      <c r="VYT41" s="165"/>
      <c r="VYU41" s="165"/>
      <c r="VYV41" s="165"/>
      <c r="VYW41" s="165"/>
      <c r="VYX41" s="165"/>
      <c r="VYY41" s="165"/>
      <c r="VYZ41" s="165"/>
      <c r="VZA41" s="165"/>
      <c r="VZB41" s="165"/>
      <c r="VZC41" s="165"/>
      <c r="VZD41" s="165"/>
      <c r="VZE41" s="165"/>
      <c r="VZF41" s="165"/>
      <c r="VZG41" s="165"/>
      <c r="VZH41" s="165"/>
      <c r="VZI41" s="165"/>
      <c r="VZJ41" s="165"/>
      <c r="VZK41" s="165"/>
      <c r="VZL41" s="165"/>
      <c r="VZM41" s="165"/>
      <c r="VZN41" s="165"/>
      <c r="VZO41" s="165"/>
      <c r="VZP41" s="165"/>
      <c r="VZQ41" s="165"/>
      <c r="VZR41" s="165"/>
      <c r="VZS41" s="165"/>
      <c r="VZT41" s="165"/>
      <c r="VZU41" s="165"/>
      <c r="VZV41" s="165"/>
      <c r="VZW41" s="165"/>
      <c r="VZX41" s="165"/>
      <c r="VZY41" s="165"/>
      <c r="VZZ41" s="165"/>
      <c r="WAA41" s="165"/>
      <c r="WAB41" s="165"/>
      <c r="WAC41" s="165"/>
      <c r="WAD41" s="165"/>
      <c r="WAE41" s="165"/>
      <c r="WAF41" s="165"/>
      <c r="WAG41" s="165"/>
      <c r="WAH41" s="165"/>
      <c r="WAI41" s="165"/>
      <c r="WAJ41" s="165"/>
      <c r="WAK41" s="165"/>
      <c r="WAL41" s="165"/>
      <c r="WAM41" s="165"/>
      <c r="WAN41" s="165"/>
      <c r="WAO41" s="165"/>
      <c r="WAP41" s="165"/>
      <c r="WAQ41" s="165"/>
      <c r="WAR41" s="165"/>
      <c r="WAS41" s="165"/>
      <c r="WAT41" s="165"/>
      <c r="WAU41" s="165"/>
      <c r="WAV41" s="165"/>
      <c r="WAW41" s="165"/>
      <c r="WAX41" s="165"/>
      <c r="WAY41" s="165"/>
      <c r="WAZ41" s="165"/>
      <c r="WBA41" s="165"/>
      <c r="WBB41" s="165"/>
      <c r="WBC41" s="165"/>
      <c r="WBD41" s="165"/>
      <c r="WBE41" s="165"/>
      <c r="WBF41" s="165"/>
      <c r="WBG41" s="165"/>
      <c r="WBH41" s="165"/>
      <c r="WBI41" s="165"/>
      <c r="WBJ41" s="165"/>
      <c r="WBK41" s="165"/>
      <c r="WBL41" s="165"/>
      <c r="WBM41" s="165"/>
      <c r="WBN41" s="165"/>
      <c r="WBO41" s="165"/>
      <c r="WBP41" s="165"/>
      <c r="WBQ41" s="165"/>
      <c r="WBR41" s="165"/>
      <c r="WBS41" s="165"/>
      <c r="WBT41" s="165"/>
      <c r="WBU41" s="165"/>
      <c r="WBV41" s="165"/>
      <c r="WBW41" s="165"/>
      <c r="WBX41" s="165"/>
      <c r="WBY41" s="165"/>
      <c r="WBZ41" s="165"/>
      <c r="WCA41" s="165"/>
      <c r="WCB41" s="165"/>
      <c r="WCC41" s="165"/>
      <c r="WCD41" s="165"/>
      <c r="WCE41" s="165"/>
      <c r="WCF41" s="165"/>
      <c r="WCG41" s="165"/>
      <c r="WCH41" s="165"/>
      <c r="WCI41" s="165"/>
      <c r="WCJ41" s="165"/>
      <c r="WCK41" s="165"/>
      <c r="WCL41" s="165"/>
      <c r="WCM41" s="165"/>
      <c r="WCN41" s="165"/>
      <c r="WCO41" s="165"/>
      <c r="WCP41" s="165"/>
      <c r="WCQ41" s="165"/>
      <c r="WCR41" s="165"/>
      <c r="WCS41" s="165"/>
      <c r="WCT41" s="165"/>
      <c r="WCU41" s="165"/>
      <c r="WCV41" s="165"/>
      <c r="WCW41" s="165"/>
      <c r="WCX41" s="165"/>
      <c r="WCY41" s="165"/>
      <c r="WCZ41" s="165"/>
      <c r="WDA41" s="165"/>
      <c r="WDB41" s="165"/>
      <c r="WDC41" s="165"/>
      <c r="WDD41" s="165"/>
      <c r="WDE41" s="165"/>
      <c r="WDF41" s="165"/>
      <c r="WDG41" s="165"/>
      <c r="WDH41" s="165"/>
      <c r="WDI41" s="165"/>
      <c r="WDJ41" s="165"/>
      <c r="WDK41" s="165"/>
      <c r="WDL41" s="165"/>
      <c r="WDM41" s="165"/>
      <c r="WDN41" s="165"/>
      <c r="WDO41" s="165"/>
      <c r="WDP41" s="165"/>
      <c r="WDQ41" s="165"/>
      <c r="WDR41" s="165"/>
      <c r="WDS41" s="165"/>
      <c r="WDT41" s="165"/>
      <c r="WDU41" s="165"/>
      <c r="WDV41" s="165"/>
      <c r="WDW41" s="165"/>
      <c r="WDX41" s="165"/>
      <c r="WDY41" s="165"/>
      <c r="WDZ41" s="165"/>
      <c r="WEA41" s="165"/>
      <c r="WEB41" s="165"/>
      <c r="WEC41" s="165"/>
      <c r="WED41" s="165"/>
      <c r="WEE41" s="165"/>
      <c r="WEF41" s="165"/>
      <c r="WEG41" s="165"/>
      <c r="WEH41" s="165"/>
      <c r="WEI41" s="165"/>
      <c r="WEJ41" s="165"/>
      <c r="WEK41" s="165"/>
      <c r="WEL41" s="165"/>
      <c r="WEM41" s="165"/>
      <c r="WEN41" s="165"/>
      <c r="WEO41" s="165"/>
      <c r="WEP41" s="165"/>
      <c r="WEQ41" s="165"/>
      <c r="WER41" s="165"/>
      <c r="WES41" s="165"/>
      <c r="WET41" s="165"/>
      <c r="WEU41" s="165"/>
      <c r="WEV41" s="165"/>
      <c r="WEW41" s="165"/>
      <c r="WEX41" s="165"/>
      <c r="WEY41" s="165"/>
      <c r="WEZ41" s="165"/>
      <c r="WFA41" s="165"/>
      <c r="WFB41" s="165"/>
      <c r="WFC41" s="165"/>
      <c r="WFD41" s="165"/>
      <c r="WFE41" s="165"/>
      <c r="WFF41" s="165"/>
      <c r="WFG41" s="165"/>
      <c r="WFH41" s="165"/>
      <c r="WFI41" s="165"/>
      <c r="WFJ41" s="165"/>
      <c r="WFK41" s="165"/>
      <c r="WFL41" s="165"/>
      <c r="WFM41" s="165"/>
      <c r="WFN41" s="165"/>
      <c r="WFO41" s="165"/>
      <c r="WFP41" s="165"/>
      <c r="WFQ41" s="165"/>
      <c r="WFR41" s="165"/>
      <c r="WFS41" s="165"/>
      <c r="WFT41" s="165"/>
      <c r="WFU41" s="165"/>
      <c r="WFV41" s="165"/>
      <c r="WFW41" s="165"/>
      <c r="WFX41" s="165"/>
      <c r="WFY41" s="165"/>
      <c r="WFZ41" s="165"/>
      <c r="WGA41" s="165"/>
      <c r="WGB41" s="165"/>
      <c r="WGC41" s="165"/>
      <c r="WGD41" s="165"/>
      <c r="WGE41" s="165"/>
      <c r="WGF41" s="165"/>
      <c r="WGG41" s="165"/>
      <c r="WGH41" s="165"/>
      <c r="WGI41" s="165"/>
      <c r="WGJ41" s="165"/>
      <c r="WGK41" s="165"/>
      <c r="WGL41" s="165"/>
      <c r="WGM41" s="165"/>
      <c r="WGN41" s="165"/>
      <c r="WGO41" s="165"/>
      <c r="WGP41" s="165"/>
      <c r="WGQ41" s="165"/>
      <c r="WGR41" s="165"/>
      <c r="WGS41" s="165"/>
      <c r="WGT41" s="165"/>
      <c r="WGU41" s="165"/>
      <c r="WGV41" s="165"/>
      <c r="WGW41" s="165"/>
      <c r="WGX41" s="165"/>
      <c r="WGY41" s="165"/>
      <c r="WGZ41" s="165"/>
      <c r="WHA41" s="165"/>
      <c r="WHB41" s="165"/>
      <c r="WHC41" s="165"/>
      <c r="WHD41" s="165"/>
      <c r="WHE41" s="165"/>
      <c r="WHF41" s="165"/>
      <c r="WHG41" s="165"/>
      <c r="WHH41" s="165"/>
      <c r="WHI41" s="165"/>
      <c r="WHJ41" s="165"/>
      <c r="WHK41" s="165"/>
      <c r="WHL41" s="165"/>
      <c r="WHM41" s="165"/>
      <c r="WHN41" s="165"/>
      <c r="WHO41" s="165"/>
      <c r="WHP41" s="165"/>
      <c r="WHQ41" s="165"/>
      <c r="WHR41" s="165"/>
      <c r="WHS41" s="165"/>
      <c r="WHT41" s="165"/>
      <c r="WHU41" s="165"/>
      <c r="WHV41" s="165"/>
      <c r="WHW41" s="165"/>
      <c r="WHX41" s="165"/>
      <c r="WHY41" s="165"/>
      <c r="WHZ41" s="165"/>
      <c r="WIA41" s="165"/>
      <c r="WIB41" s="165"/>
      <c r="WIC41" s="165"/>
      <c r="WID41" s="165"/>
      <c r="WIE41" s="165"/>
      <c r="WIF41" s="165"/>
      <c r="WIG41" s="165"/>
      <c r="WIH41" s="165"/>
      <c r="WII41" s="165"/>
      <c r="WIJ41" s="165"/>
      <c r="WIK41" s="165"/>
      <c r="WIL41" s="165"/>
      <c r="WIM41" s="165"/>
      <c r="WIN41" s="165"/>
      <c r="WIO41" s="165"/>
      <c r="WIP41" s="165"/>
      <c r="WIQ41" s="165"/>
      <c r="WIR41" s="165"/>
      <c r="WIS41" s="165"/>
      <c r="WIT41" s="165"/>
      <c r="WIU41" s="165"/>
      <c r="WIV41" s="165"/>
      <c r="WIW41" s="165"/>
      <c r="WIX41" s="165"/>
      <c r="WIY41" s="165"/>
      <c r="WIZ41" s="165"/>
      <c r="WJA41" s="165"/>
      <c r="WJB41" s="165"/>
      <c r="WJC41" s="165"/>
      <c r="WJD41" s="165"/>
      <c r="WJE41" s="165"/>
      <c r="WJF41" s="165"/>
      <c r="WJG41" s="165"/>
      <c r="WJH41" s="165"/>
      <c r="WJI41" s="165"/>
      <c r="WJJ41" s="165"/>
      <c r="WJK41" s="165"/>
      <c r="WJL41" s="165"/>
      <c r="WJM41" s="165"/>
      <c r="WJN41" s="165"/>
      <c r="WJO41" s="165"/>
      <c r="WJP41" s="165"/>
      <c r="WJQ41" s="165"/>
      <c r="WJR41" s="165"/>
      <c r="WJS41" s="165"/>
      <c r="WJT41" s="165"/>
      <c r="WJU41" s="165"/>
      <c r="WJV41" s="165"/>
      <c r="WJW41" s="165"/>
      <c r="WJX41" s="165"/>
      <c r="WJY41" s="165"/>
      <c r="WJZ41" s="165"/>
      <c r="WKA41" s="165"/>
      <c r="WKB41" s="165"/>
      <c r="WKC41" s="165"/>
      <c r="WKD41" s="165"/>
      <c r="WKE41" s="165"/>
      <c r="WKF41" s="165"/>
      <c r="WKG41" s="165"/>
      <c r="WKH41" s="165"/>
      <c r="WKI41" s="165"/>
      <c r="WKJ41" s="165"/>
      <c r="WKK41" s="165"/>
      <c r="WKL41" s="165"/>
      <c r="WKM41" s="165"/>
      <c r="WKN41" s="165"/>
      <c r="WKO41" s="165"/>
      <c r="WKP41" s="165"/>
      <c r="WKQ41" s="165"/>
      <c r="WKR41" s="165"/>
      <c r="WKS41" s="165"/>
      <c r="WKT41" s="165"/>
      <c r="WKU41" s="165"/>
      <c r="WKV41" s="165"/>
      <c r="WKW41" s="165"/>
      <c r="WKX41" s="165"/>
      <c r="WKY41" s="165"/>
      <c r="WKZ41" s="165"/>
      <c r="WLA41" s="165"/>
      <c r="WLB41" s="165"/>
      <c r="WLC41" s="165"/>
      <c r="WLD41" s="165"/>
      <c r="WLE41" s="165"/>
      <c r="WLF41" s="165"/>
      <c r="WLG41" s="165"/>
      <c r="WLH41" s="165"/>
      <c r="WLI41" s="165"/>
      <c r="WLJ41" s="165"/>
      <c r="WLK41" s="165"/>
      <c r="WLL41" s="165"/>
      <c r="WLM41" s="165"/>
      <c r="WLN41" s="165"/>
      <c r="WLO41" s="165"/>
      <c r="WLP41" s="165"/>
      <c r="WLQ41" s="165"/>
      <c r="WLR41" s="165"/>
      <c r="WLS41" s="165"/>
      <c r="WLT41" s="165"/>
      <c r="WLU41" s="165"/>
      <c r="WLV41" s="165"/>
      <c r="WLW41" s="165"/>
      <c r="WLX41" s="165"/>
      <c r="WLY41" s="165"/>
      <c r="WLZ41" s="165"/>
      <c r="WMA41" s="165"/>
      <c r="WMB41" s="165"/>
      <c r="WMC41" s="165"/>
      <c r="WMD41" s="165"/>
      <c r="WME41" s="165"/>
      <c r="WMF41" s="165"/>
      <c r="WMG41" s="165"/>
      <c r="WMH41" s="165"/>
      <c r="WMI41" s="165"/>
      <c r="WMJ41" s="165"/>
      <c r="WMK41" s="165"/>
      <c r="WML41" s="165"/>
      <c r="WMM41" s="165"/>
      <c r="WMN41" s="165"/>
      <c r="WMO41" s="165"/>
      <c r="WMP41" s="165"/>
      <c r="WMQ41" s="165"/>
      <c r="WMR41" s="165"/>
      <c r="WMS41" s="165"/>
      <c r="WMT41" s="165"/>
      <c r="WMU41" s="165"/>
      <c r="WMV41" s="165"/>
      <c r="WMW41" s="165"/>
      <c r="WMX41" s="165"/>
      <c r="WMY41" s="165"/>
      <c r="WMZ41" s="165"/>
      <c r="WNA41" s="165"/>
      <c r="WNB41" s="165"/>
      <c r="WNC41" s="165"/>
      <c r="WND41" s="165"/>
      <c r="WNE41" s="165"/>
      <c r="WNF41" s="165"/>
      <c r="WNG41" s="165"/>
      <c r="WNH41" s="165"/>
      <c r="WNI41" s="165"/>
      <c r="WNJ41" s="165"/>
      <c r="WNK41" s="165"/>
      <c r="WNL41" s="165"/>
      <c r="WNM41" s="165"/>
      <c r="WNN41" s="165"/>
      <c r="WNO41" s="165"/>
      <c r="WNP41" s="165"/>
      <c r="WNQ41" s="165"/>
      <c r="WNR41" s="165"/>
      <c r="WNS41" s="165"/>
      <c r="WNT41" s="165"/>
      <c r="WNU41" s="165"/>
      <c r="WNV41" s="165"/>
      <c r="WNW41" s="165"/>
      <c r="WNX41" s="165"/>
      <c r="WNY41" s="165"/>
      <c r="WNZ41" s="165"/>
      <c r="WOA41" s="165"/>
      <c r="WOB41" s="165"/>
      <c r="WOC41" s="165"/>
      <c r="WOD41" s="165"/>
      <c r="WOE41" s="165"/>
      <c r="WOF41" s="165"/>
      <c r="WOG41" s="165"/>
      <c r="WOH41" s="165"/>
      <c r="WOI41" s="165"/>
      <c r="WOJ41" s="165"/>
      <c r="WOK41" s="165"/>
      <c r="WOL41" s="165"/>
      <c r="WOM41" s="165"/>
      <c r="WON41" s="165"/>
      <c r="WOO41" s="165"/>
      <c r="WOP41" s="165"/>
      <c r="WOQ41" s="165"/>
      <c r="WOR41" s="165"/>
      <c r="WOS41" s="165"/>
      <c r="WOT41" s="165"/>
      <c r="WOU41" s="165"/>
      <c r="WOV41" s="165"/>
      <c r="WOW41" s="165"/>
      <c r="WOX41" s="165"/>
      <c r="WOY41" s="165"/>
      <c r="WOZ41" s="165"/>
      <c r="WPA41" s="165"/>
      <c r="WPB41" s="165"/>
      <c r="WPC41" s="165"/>
      <c r="WPD41" s="165"/>
      <c r="WPE41" s="165"/>
      <c r="WPF41" s="165"/>
      <c r="WPG41" s="165"/>
      <c r="WPH41" s="165"/>
      <c r="WPI41" s="165"/>
      <c r="WPJ41" s="165"/>
      <c r="WPK41" s="165"/>
      <c r="WPL41" s="165"/>
      <c r="WPM41" s="165"/>
      <c r="WPN41" s="165"/>
      <c r="WPO41" s="165"/>
      <c r="WPP41" s="165"/>
      <c r="WPQ41" s="165"/>
      <c r="WPR41" s="165"/>
      <c r="WPS41" s="165"/>
      <c r="WPT41" s="165"/>
      <c r="WPU41" s="165"/>
      <c r="WPV41" s="165"/>
      <c r="WPW41" s="165"/>
      <c r="WPX41" s="165"/>
      <c r="WPY41" s="165"/>
      <c r="WPZ41" s="165"/>
      <c r="WQA41" s="165"/>
      <c r="WQB41" s="165"/>
      <c r="WQC41" s="165"/>
      <c r="WQD41" s="165"/>
      <c r="WQE41" s="165"/>
      <c r="WQF41" s="165"/>
      <c r="WQG41" s="165"/>
      <c r="WQH41" s="165"/>
      <c r="WQI41" s="165"/>
      <c r="WQJ41" s="165"/>
      <c r="WQK41" s="165"/>
      <c r="WQL41" s="165"/>
      <c r="WQM41" s="165"/>
      <c r="WQN41" s="165"/>
      <c r="WQO41" s="165"/>
      <c r="WQP41" s="165"/>
      <c r="WQQ41" s="165"/>
      <c r="WQR41" s="165"/>
      <c r="WQS41" s="165"/>
      <c r="WQT41" s="165"/>
      <c r="WQU41" s="165"/>
      <c r="WQV41" s="165"/>
      <c r="WQW41" s="165"/>
      <c r="WQX41" s="165"/>
      <c r="WQY41" s="165"/>
      <c r="WQZ41" s="165"/>
      <c r="WRA41" s="165"/>
      <c r="WRB41" s="165"/>
      <c r="WRC41" s="165"/>
      <c r="WRD41" s="165"/>
      <c r="WRE41" s="165"/>
      <c r="WRF41" s="165"/>
      <c r="WRG41" s="165"/>
      <c r="WRH41" s="165"/>
      <c r="WRI41" s="165"/>
      <c r="WRJ41" s="165"/>
      <c r="WRK41" s="165"/>
      <c r="WRL41" s="165"/>
      <c r="WRM41" s="165"/>
      <c r="WRN41" s="165"/>
      <c r="WRO41" s="165"/>
      <c r="WRP41" s="165"/>
      <c r="WRQ41" s="165"/>
      <c r="WRR41" s="165"/>
      <c r="WRS41" s="165"/>
      <c r="WRT41" s="165"/>
      <c r="WRU41" s="165"/>
      <c r="WRV41" s="165"/>
      <c r="WRW41" s="165"/>
      <c r="WRX41" s="165"/>
      <c r="WRY41" s="165"/>
      <c r="WRZ41" s="165"/>
      <c r="WSA41" s="165"/>
      <c r="WSB41" s="165"/>
      <c r="WSC41" s="165"/>
      <c r="WSD41" s="165"/>
      <c r="WSE41" s="165"/>
      <c r="WSF41" s="165"/>
      <c r="WSG41" s="165"/>
      <c r="WSH41" s="165"/>
      <c r="WSI41" s="165"/>
      <c r="WSJ41" s="165"/>
      <c r="WSK41" s="165"/>
      <c r="WSL41" s="165"/>
      <c r="WSM41" s="165"/>
      <c r="WSN41" s="165"/>
      <c r="WSO41" s="165"/>
      <c r="WSP41" s="165"/>
      <c r="WSQ41" s="165"/>
      <c r="WSR41" s="165"/>
      <c r="WSS41" s="165"/>
      <c r="WST41" s="165"/>
      <c r="WSU41" s="165"/>
      <c r="WSV41" s="165"/>
      <c r="WSW41" s="165"/>
      <c r="WSX41" s="165"/>
      <c r="WSY41" s="165"/>
      <c r="WSZ41" s="165"/>
      <c r="WTA41" s="165"/>
      <c r="WTB41" s="165"/>
      <c r="WTC41" s="165"/>
      <c r="WTD41" s="165"/>
      <c r="WTE41" s="165"/>
      <c r="WTF41" s="165"/>
      <c r="WTG41" s="165"/>
      <c r="WTH41" s="165"/>
      <c r="WTI41" s="165"/>
      <c r="WTJ41" s="165"/>
      <c r="WTK41" s="165"/>
      <c r="WTL41" s="165"/>
      <c r="WTM41" s="165"/>
      <c r="WTN41" s="165"/>
      <c r="WTO41" s="165"/>
      <c r="WTP41" s="165"/>
      <c r="WTQ41" s="165"/>
      <c r="WTR41" s="165"/>
      <c r="WTS41" s="165"/>
      <c r="WTT41" s="165"/>
      <c r="WTU41" s="165"/>
      <c r="WTV41" s="165"/>
      <c r="WTW41" s="165"/>
      <c r="WTX41" s="165"/>
      <c r="WTY41" s="165"/>
      <c r="WTZ41" s="165"/>
      <c r="WUA41" s="165"/>
      <c r="WUB41" s="165"/>
      <c r="WUC41" s="165"/>
      <c r="WUD41" s="165"/>
      <c r="WUE41" s="165"/>
      <c r="WUF41" s="165"/>
      <c r="WUG41" s="165"/>
      <c r="WUH41" s="165"/>
      <c r="WUI41" s="165"/>
      <c r="WUJ41" s="165"/>
      <c r="WUK41" s="165"/>
      <c r="WUL41" s="165"/>
      <c r="WUM41" s="165"/>
      <c r="WUN41" s="165"/>
      <c r="WUO41" s="165"/>
      <c r="WUP41" s="165"/>
      <c r="WUQ41" s="165"/>
      <c r="WUR41" s="165"/>
      <c r="WUS41" s="165"/>
      <c r="WUT41" s="165"/>
      <c r="WUU41" s="165"/>
      <c r="WUV41" s="165"/>
      <c r="WUW41" s="165"/>
      <c r="WUX41" s="165"/>
      <c r="WUY41" s="165"/>
      <c r="WUZ41" s="165"/>
      <c r="WVA41" s="165"/>
      <c r="WVB41" s="165"/>
      <c r="WVC41" s="165"/>
      <c r="WVD41" s="165"/>
      <c r="WVE41" s="165"/>
      <c r="WVF41" s="165"/>
      <c r="WVG41" s="165"/>
      <c r="WVH41" s="165"/>
      <c r="WVI41" s="165"/>
      <c r="WVJ41" s="165"/>
      <c r="WVK41" s="165"/>
      <c r="WVL41" s="165"/>
      <c r="WVM41" s="165"/>
      <c r="WVN41" s="165"/>
      <c r="WVO41" s="165"/>
      <c r="WVP41" s="165"/>
      <c r="WVQ41" s="165"/>
      <c r="WVR41" s="165"/>
      <c r="WVS41" s="165"/>
      <c r="WVT41" s="165"/>
      <c r="WVU41" s="165"/>
      <c r="WVV41" s="165"/>
      <c r="WVW41" s="165"/>
      <c r="WVX41" s="165"/>
      <c r="WVY41" s="165"/>
      <c r="WVZ41" s="165"/>
      <c r="WWA41" s="165"/>
      <c r="WWB41" s="165"/>
      <c r="WWC41" s="165"/>
      <c r="WWD41" s="165"/>
      <c r="WWE41" s="165"/>
      <c r="WWF41" s="165"/>
      <c r="WWG41" s="165"/>
      <c r="WWH41" s="165"/>
      <c r="WWI41" s="165"/>
      <c r="WWJ41" s="165"/>
      <c r="WWK41" s="165"/>
      <c r="WWL41" s="165"/>
      <c r="WWM41" s="165"/>
      <c r="WWN41" s="165"/>
      <c r="WWO41" s="165"/>
      <c r="WWP41" s="165"/>
      <c r="WWQ41" s="165"/>
      <c r="WWR41" s="165"/>
      <c r="WWS41" s="165"/>
      <c r="WWT41" s="165"/>
      <c r="WWU41" s="165"/>
      <c r="WWV41" s="165"/>
      <c r="WWW41" s="165"/>
      <c r="WWX41" s="165"/>
      <c r="WWY41" s="165"/>
      <c r="WWZ41" s="165"/>
      <c r="WXA41" s="165"/>
      <c r="WXB41" s="165"/>
      <c r="WXC41" s="165"/>
      <c r="WXD41" s="165"/>
      <c r="WXE41" s="165"/>
      <c r="WXF41" s="165"/>
      <c r="WXG41" s="165"/>
      <c r="WXH41" s="165"/>
      <c r="WXI41" s="165"/>
      <c r="WXJ41" s="165"/>
      <c r="WXK41" s="165"/>
      <c r="WXL41" s="165"/>
      <c r="WXM41" s="165"/>
      <c r="WXN41" s="165"/>
      <c r="WXO41" s="165"/>
      <c r="WXP41" s="165"/>
      <c r="WXQ41" s="165"/>
      <c r="WXR41" s="165"/>
      <c r="WXS41" s="165"/>
      <c r="WXT41" s="165"/>
      <c r="WXU41" s="165"/>
      <c r="WXV41" s="165"/>
      <c r="WXW41" s="165"/>
      <c r="WXX41" s="165"/>
      <c r="WXY41" s="165"/>
      <c r="WXZ41" s="165"/>
      <c r="WYA41" s="165"/>
      <c r="WYB41" s="165"/>
      <c r="WYC41" s="165"/>
      <c r="WYD41" s="165"/>
      <c r="WYE41" s="165"/>
      <c r="WYF41" s="165"/>
      <c r="WYG41" s="165"/>
      <c r="WYH41" s="165"/>
      <c r="WYI41" s="165"/>
      <c r="WYJ41" s="165"/>
      <c r="WYK41" s="165"/>
      <c r="WYL41" s="165"/>
      <c r="WYM41" s="165"/>
      <c r="WYN41" s="165"/>
      <c r="WYO41" s="165"/>
      <c r="WYP41" s="165"/>
      <c r="WYQ41" s="165"/>
      <c r="WYR41" s="165"/>
      <c r="WYS41" s="165"/>
      <c r="WYT41" s="165"/>
      <c r="WYU41" s="165"/>
      <c r="WYV41" s="165"/>
      <c r="WYW41" s="165"/>
      <c r="WYX41" s="165"/>
      <c r="WYY41" s="165"/>
      <c r="WYZ41" s="165"/>
      <c r="WZA41" s="165"/>
      <c r="WZB41" s="165"/>
      <c r="WZC41" s="165"/>
      <c r="WZD41" s="165"/>
      <c r="WZE41" s="165"/>
      <c r="WZF41" s="165"/>
      <c r="WZG41" s="165"/>
      <c r="WZH41" s="165"/>
      <c r="WZI41" s="165"/>
      <c r="WZJ41" s="165"/>
      <c r="WZK41" s="165"/>
      <c r="WZL41" s="165"/>
      <c r="WZM41" s="165"/>
      <c r="WZN41" s="165"/>
      <c r="WZO41" s="165"/>
      <c r="WZP41" s="165"/>
      <c r="WZQ41" s="165"/>
      <c r="WZR41" s="165"/>
      <c r="WZS41" s="165"/>
      <c r="WZT41" s="165"/>
      <c r="WZU41" s="165"/>
      <c r="WZV41" s="165"/>
      <c r="WZW41" s="165"/>
      <c r="WZX41" s="165"/>
      <c r="WZY41" s="165"/>
      <c r="WZZ41" s="165"/>
      <c r="XAA41" s="165"/>
      <c r="XAB41" s="165"/>
      <c r="XAC41" s="165"/>
      <c r="XAD41" s="165"/>
      <c r="XAE41" s="165"/>
      <c r="XAF41" s="165"/>
      <c r="XAG41" s="165"/>
      <c r="XAH41" s="165"/>
      <c r="XAI41" s="165"/>
      <c r="XAJ41" s="165"/>
      <c r="XAK41" s="165"/>
      <c r="XAL41" s="165"/>
      <c r="XAM41" s="165"/>
      <c r="XAN41" s="165"/>
      <c r="XAO41" s="165"/>
      <c r="XAP41" s="165"/>
      <c r="XAQ41" s="165"/>
      <c r="XAR41" s="165"/>
      <c r="XAS41" s="165"/>
      <c r="XAT41" s="165"/>
      <c r="XAU41" s="165"/>
      <c r="XAV41" s="165"/>
      <c r="XAW41" s="165"/>
      <c r="XAX41" s="165"/>
      <c r="XAY41" s="165"/>
      <c r="XAZ41" s="165"/>
      <c r="XBA41" s="165"/>
      <c r="XBB41" s="165"/>
      <c r="XBC41" s="165"/>
      <c r="XBD41" s="165"/>
      <c r="XBE41" s="165"/>
      <c r="XBF41" s="165"/>
      <c r="XBG41" s="165"/>
      <c r="XBH41" s="165"/>
      <c r="XBI41" s="165"/>
      <c r="XBJ41" s="165"/>
      <c r="XBK41" s="165"/>
      <c r="XBL41" s="165"/>
      <c r="XBM41" s="165"/>
      <c r="XBN41" s="165"/>
      <c r="XBO41" s="165"/>
      <c r="XBP41" s="165"/>
      <c r="XBQ41" s="165"/>
      <c r="XBR41" s="165"/>
      <c r="XBS41" s="165"/>
      <c r="XBT41" s="165"/>
      <c r="XBU41" s="165"/>
      <c r="XBV41" s="165"/>
      <c r="XBW41" s="165"/>
      <c r="XBX41" s="165"/>
      <c r="XBY41" s="165"/>
      <c r="XBZ41" s="165"/>
      <c r="XCA41" s="165"/>
      <c r="XCB41" s="165"/>
      <c r="XCC41" s="165"/>
      <c r="XCD41" s="165"/>
      <c r="XCE41" s="165"/>
      <c r="XCF41" s="165"/>
      <c r="XCG41" s="165"/>
      <c r="XCH41" s="165"/>
      <c r="XCI41" s="165"/>
      <c r="XCJ41" s="165"/>
      <c r="XCK41" s="165"/>
      <c r="XCL41" s="165"/>
      <c r="XCM41" s="165"/>
      <c r="XCN41" s="165"/>
      <c r="XCO41" s="165"/>
      <c r="XCP41" s="165"/>
      <c r="XCQ41" s="165"/>
      <c r="XCR41" s="165"/>
      <c r="XCS41" s="165"/>
      <c r="XCT41" s="165"/>
      <c r="XCU41" s="165"/>
      <c r="XCV41" s="165"/>
      <c r="XCW41" s="165"/>
      <c r="XCX41" s="165"/>
      <c r="XCY41" s="165"/>
      <c r="XCZ41" s="165"/>
      <c r="XDA41" s="165"/>
      <c r="XDB41" s="165"/>
      <c r="XDC41" s="165"/>
      <c r="XDD41" s="165"/>
      <c r="XDE41" s="165"/>
      <c r="XDF41" s="165"/>
      <c r="XDG41" s="165"/>
      <c r="XDH41" s="165"/>
      <c r="XDI41" s="165"/>
      <c r="XDJ41" s="165"/>
      <c r="XDK41" s="165"/>
      <c r="XDL41" s="165"/>
      <c r="XDM41" s="165"/>
      <c r="XDN41" s="165"/>
      <c r="XDO41" s="165"/>
      <c r="XDP41" s="165"/>
      <c r="XDQ41" s="165"/>
      <c r="XDR41" s="165"/>
      <c r="XDS41" s="165"/>
      <c r="XDT41" s="165"/>
      <c r="XDU41" s="165"/>
      <c r="XDV41" s="165"/>
      <c r="XDW41" s="165"/>
      <c r="XDX41" s="165"/>
      <c r="XDY41" s="165"/>
      <c r="XDZ41" s="165"/>
      <c r="XEA41" s="165"/>
      <c r="XEB41" s="165"/>
      <c r="XEC41" s="165"/>
      <c r="XED41" s="165"/>
      <c r="XEE41" s="165"/>
      <c r="XEF41" s="165"/>
      <c r="XEG41" s="165"/>
      <c r="XEH41" s="165"/>
      <c r="XEI41" s="165"/>
      <c r="XEJ41" s="165"/>
      <c r="XEK41" s="165"/>
      <c r="XEL41" s="165"/>
      <c r="XEM41" s="165"/>
      <c r="XEN41" s="165"/>
      <c r="XEO41" s="165"/>
      <c r="XEP41" s="165"/>
      <c r="XEQ41" s="165"/>
      <c r="XER41" s="165"/>
      <c r="XES41" s="165"/>
      <c r="XET41" s="165"/>
      <c r="XEU41" s="165"/>
      <c r="XEV41" s="165"/>
      <c r="XEW41" s="165"/>
      <c r="XEX41" s="165"/>
      <c r="XEY41" s="165"/>
      <c r="XEZ41" s="165"/>
      <c r="XFA41" s="165"/>
      <c r="XFB41" s="165"/>
      <c r="XFC41" s="165"/>
    </row>
    <row r="42" spans="1:16383">
      <c r="A42" s="127" t="s">
        <v>41</v>
      </c>
      <c r="B42" s="127" t="s">
        <v>38</v>
      </c>
      <c r="C42" s="173" t="s">
        <v>297</v>
      </c>
      <c r="D42" s="146">
        <f>' Capacity by Location'!E47</f>
        <v>40</v>
      </c>
      <c r="E42" s="146">
        <f>' Capacity by Location'!F47</f>
        <v>40</v>
      </c>
      <c r="F42" s="146">
        <f>' Capacity by Location'!G47</f>
        <v>40</v>
      </c>
      <c r="G42" s="146">
        <f>' Capacity by Location'!H47</f>
        <v>40</v>
      </c>
      <c r="H42" s="146">
        <f>' Capacity by Location'!I47</f>
        <v>40</v>
      </c>
      <c r="I42" s="146">
        <f>' Capacity by Location'!J47</f>
        <v>40</v>
      </c>
      <c r="J42" s="146">
        <f>' Capacity by Location'!K47</f>
        <v>40</v>
      </c>
      <c r="K42" s="146">
        <f>' Capacity by Location'!L47</f>
        <v>40</v>
      </c>
      <c r="L42" s="146">
        <f>' Capacity by Location'!M47</f>
        <v>40</v>
      </c>
      <c r="M42" s="146">
        <f>' Capacity by Location'!N47</f>
        <v>40</v>
      </c>
      <c r="N42" s="146">
        <f>' Capacity by Location'!O47</f>
        <v>40</v>
      </c>
      <c r="O42" s="146">
        <f>' Capacity by Location'!P47</f>
        <v>40</v>
      </c>
      <c r="P42" s="146">
        <f>' Capacity by Location'!Q47</f>
        <v>40</v>
      </c>
      <c r="Q42" s="146">
        <f>' Capacity by Location'!R47</f>
        <v>40</v>
      </c>
      <c r="R42" s="146">
        <f>' Capacity by Location'!S47</f>
        <v>40</v>
      </c>
      <c r="S42" s="146">
        <f>' Capacity by Location'!T47</f>
        <v>40</v>
      </c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75"/>
      <c r="CA42" s="175"/>
      <c r="CB42" s="175"/>
      <c r="CC42" s="175"/>
      <c r="CD42" s="175"/>
      <c r="CE42" s="175"/>
      <c r="CF42" s="175"/>
      <c r="CG42" s="175"/>
      <c r="CH42" s="175"/>
      <c r="CI42" s="175"/>
      <c r="CJ42" s="175"/>
      <c r="CK42" s="175"/>
      <c r="CL42" s="175"/>
      <c r="CM42" s="175"/>
      <c r="CN42" s="175"/>
      <c r="CO42" s="175"/>
      <c r="CP42" s="175"/>
      <c r="CQ42" s="175"/>
      <c r="CR42" s="175"/>
      <c r="CS42" s="175"/>
      <c r="CT42" s="175"/>
      <c r="CU42" s="175"/>
      <c r="CV42" s="175"/>
      <c r="CW42" s="175"/>
      <c r="CX42" s="175"/>
      <c r="CY42" s="175"/>
      <c r="CZ42" s="175"/>
      <c r="DA42" s="175"/>
      <c r="DB42" s="175"/>
      <c r="DC42" s="175"/>
      <c r="DD42" s="175"/>
      <c r="DE42" s="175"/>
      <c r="DF42" s="175"/>
      <c r="DG42" s="175"/>
      <c r="DH42" s="175"/>
      <c r="DI42" s="175"/>
      <c r="DJ42" s="175"/>
      <c r="DK42" s="175"/>
      <c r="DL42" s="175"/>
      <c r="DM42" s="175"/>
      <c r="DN42" s="175"/>
      <c r="DO42" s="175"/>
      <c r="DP42" s="175"/>
      <c r="DQ42" s="175"/>
      <c r="DR42" s="175"/>
      <c r="DS42" s="175"/>
      <c r="DT42" s="175"/>
      <c r="DU42" s="175"/>
      <c r="DV42" s="175"/>
      <c r="DW42" s="175"/>
      <c r="DX42" s="175"/>
      <c r="DY42" s="175"/>
      <c r="DZ42" s="175"/>
      <c r="EA42" s="175"/>
      <c r="EB42" s="175"/>
      <c r="EC42" s="175"/>
      <c r="ED42" s="175"/>
      <c r="EE42" s="175"/>
      <c r="EF42" s="175"/>
      <c r="EG42" s="175"/>
      <c r="EH42" s="175"/>
      <c r="EI42" s="175"/>
      <c r="EJ42" s="175"/>
      <c r="EK42" s="175"/>
      <c r="EL42" s="175"/>
      <c r="EM42" s="175"/>
      <c r="EN42" s="175"/>
      <c r="EO42" s="175"/>
      <c r="EP42" s="175"/>
      <c r="EQ42" s="175"/>
      <c r="ER42" s="175"/>
      <c r="ES42" s="175"/>
      <c r="ET42" s="175"/>
      <c r="EU42" s="175"/>
      <c r="EV42" s="175"/>
      <c r="EW42" s="175"/>
      <c r="EX42" s="175"/>
      <c r="EY42" s="175"/>
      <c r="EZ42" s="175"/>
      <c r="FA42" s="175"/>
      <c r="FB42" s="175"/>
      <c r="FC42" s="175"/>
      <c r="FD42" s="175"/>
      <c r="FE42" s="175"/>
      <c r="FF42" s="175"/>
      <c r="FG42" s="175"/>
      <c r="FH42" s="175"/>
      <c r="FI42" s="175"/>
      <c r="FJ42" s="175"/>
      <c r="FK42" s="175"/>
      <c r="FL42" s="175"/>
      <c r="FM42" s="175"/>
      <c r="FN42" s="175"/>
      <c r="FO42" s="175"/>
      <c r="FP42" s="175"/>
      <c r="FQ42" s="175"/>
      <c r="FR42" s="175"/>
      <c r="FS42" s="175"/>
      <c r="FT42" s="175"/>
      <c r="FU42" s="175"/>
      <c r="FV42" s="175"/>
      <c r="FW42" s="175"/>
      <c r="FX42" s="175"/>
      <c r="FY42" s="175"/>
      <c r="FZ42" s="175"/>
      <c r="GA42" s="175"/>
      <c r="GB42" s="175"/>
      <c r="GC42" s="175"/>
      <c r="GD42" s="175"/>
      <c r="GE42" s="175"/>
      <c r="GF42" s="175"/>
      <c r="GG42" s="175"/>
      <c r="GH42" s="175"/>
      <c r="GI42" s="175"/>
      <c r="GJ42" s="175"/>
      <c r="GK42" s="175"/>
      <c r="GL42" s="175"/>
      <c r="GM42" s="175"/>
      <c r="GN42" s="175"/>
      <c r="GO42" s="175"/>
      <c r="GP42" s="175"/>
      <c r="GQ42" s="175"/>
      <c r="GR42" s="175"/>
      <c r="GS42" s="175"/>
      <c r="GT42" s="175"/>
      <c r="GU42" s="175"/>
      <c r="GV42" s="175"/>
      <c r="GW42" s="175"/>
      <c r="GX42" s="175"/>
      <c r="GY42" s="175"/>
      <c r="GZ42" s="175"/>
      <c r="HA42" s="175"/>
      <c r="HB42" s="175"/>
      <c r="HC42" s="175"/>
      <c r="HD42" s="175"/>
      <c r="HE42" s="175"/>
      <c r="HF42" s="175"/>
      <c r="HG42" s="175"/>
      <c r="HH42" s="175"/>
      <c r="HI42" s="175"/>
      <c r="HJ42" s="175"/>
      <c r="HK42" s="175"/>
      <c r="HL42" s="175"/>
      <c r="HM42" s="175"/>
      <c r="HN42" s="175"/>
      <c r="HO42" s="175"/>
      <c r="HP42" s="175"/>
      <c r="HQ42" s="175"/>
      <c r="HR42" s="175"/>
      <c r="HS42" s="175"/>
      <c r="HT42" s="175"/>
      <c r="HU42" s="175"/>
      <c r="HV42" s="175"/>
      <c r="HW42" s="175"/>
      <c r="HX42" s="175"/>
      <c r="HY42" s="175"/>
      <c r="HZ42" s="175"/>
      <c r="IA42" s="175"/>
      <c r="IB42" s="175"/>
      <c r="IC42" s="175"/>
      <c r="ID42" s="175"/>
      <c r="IE42" s="175"/>
      <c r="IF42" s="175"/>
      <c r="IG42" s="175"/>
      <c r="IH42" s="175"/>
      <c r="II42" s="175"/>
      <c r="IJ42" s="175"/>
      <c r="IK42" s="175"/>
      <c r="IL42" s="175"/>
      <c r="IM42" s="175"/>
      <c r="IN42" s="175"/>
      <c r="IO42" s="175"/>
      <c r="IP42" s="175"/>
      <c r="IQ42" s="175"/>
      <c r="IR42" s="175"/>
      <c r="IS42" s="175"/>
      <c r="IT42" s="175"/>
      <c r="IU42" s="175"/>
      <c r="IV42" s="175"/>
      <c r="IW42" s="175"/>
      <c r="IX42" s="175"/>
      <c r="IY42" s="175"/>
      <c r="IZ42" s="175"/>
      <c r="JA42" s="175"/>
      <c r="JB42" s="175"/>
      <c r="JC42" s="175"/>
      <c r="JD42" s="175"/>
      <c r="JE42" s="175"/>
      <c r="JF42" s="175"/>
      <c r="JG42" s="175"/>
      <c r="JH42" s="175"/>
      <c r="JI42" s="175"/>
      <c r="JJ42" s="175"/>
      <c r="JK42" s="175"/>
      <c r="JL42" s="175"/>
      <c r="JM42" s="175"/>
      <c r="JN42" s="175"/>
      <c r="JO42" s="175"/>
      <c r="JP42" s="175"/>
      <c r="JQ42" s="175"/>
      <c r="JR42" s="175"/>
      <c r="JS42" s="175"/>
      <c r="JT42" s="175"/>
      <c r="JU42" s="175"/>
      <c r="JV42" s="175"/>
      <c r="JW42" s="175"/>
      <c r="JX42" s="175"/>
      <c r="JY42" s="175"/>
      <c r="JZ42" s="175"/>
      <c r="KA42" s="175"/>
      <c r="KB42" s="175"/>
      <c r="KC42" s="175"/>
      <c r="KD42" s="175"/>
      <c r="KE42" s="175"/>
      <c r="KF42" s="175"/>
      <c r="KG42" s="175"/>
      <c r="KH42" s="175"/>
      <c r="KI42" s="175"/>
      <c r="KJ42" s="175"/>
      <c r="KK42" s="175"/>
      <c r="KL42" s="175"/>
      <c r="KM42" s="175"/>
      <c r="KN42" s="175"/>
      <c r="KO42" s="175"/>
      <c r="KP42" s="175"/>
      <c r="KQ42" s="175"/>
      <c r="KR42" s="175"/>
      <c r="KS42" s="175"/>
      <c r="KT42" s="175"/>
      <c r="KU42" s="175"/>
      <c r="KV42" s="175"/>
      <c r="KW42" s="175"/>
      <c r="KX42" s="175"/>
      <c r="KY42" s="175"/>
      <c r="KZ42" s="175"/>
      <c r="LA42" s="175"/>
      <c r="LB42" s="175"/>
      <c r="LC42" s="175"/>
      <c r="LD42" s="175"/>
      <c r="LE42" s="175"/>
      <c r="LF42" s="175"/>
      <c r="LG42" s="175"/>
      <c r="LH42" s="175"/>
      <c r="LI42" s="175"/>
      <c r="LJ42" s="175"/>
      <c r="LK42" s="175"/>
      <c r="LL42" s="175"/>
      <c r="LM42" s="175"/>
      <c r="LN42" s="175"/>
      <c r="LO42" s="175"/>
      <c r="LP42" s="175"/>
      <c r="LQ42" s="175"/>
      <c r="LR42" s="175"/>
      <c r="LS42" s="175"/>
      <c r="LT42" s="175"/>
      <c r="LU42" s="175"/>
      <c r="LV42" s="175"/>
      <c r="LW42" s="175"/>
      <c r="LX42" s="175"/>
      <c r="LY42" s="175"/>
      <c r="LZ42" s="175"/>
      <c r="MA42" s="175"/>
      <c r="MB42" s="175"/>
      <c r="MC42" s="175"/>
      <c r="MD42" s="175"/>
      <c r="ME42" s="175"/>
      <c r="MF42" s="175"/>
      <c r="MG42" s="175"/>
      <c r="MH42" s="175"/>
      <c r="MI42" s="175"/>
      <c r="MJ42" s="175"/>
      <c r="MK42" s="175"/>
      <c r="ML42" s="175"/>
      <c r="MM42" s="175"/>
      <c r="MN42" s="175"/>
      <c r="MO42" s="175"/>
      <c r="MP42" s="175"/>
      <c r="MQ42" s="175"/>
      <c r="MR42" s="175"/>
      <c r="MS42" s="175"/>
      <c r="MT42" s="175"/>
      <c r="MU42" s="175"/>
      <c r="MV42" s="175"/>
      <c r="MW42" s="175"/>
      <c r="MX42" s="175"/>
      <c r="MY42" s="175"/>
      <c r="MZ42" s="175"/>
      <c r="NA42" s="175"/>
      <c r="NB42" s="175"/>
      <c r="NC42" s="175"/>
      <c r="ND42" s="175"/>
      <c r="NE42" s="175"/>
      <c r="NF42" s="175"/>
      <c r="NG42" s="175"/>
      <c r="NH42" s="175"/>
      <c r="NI42" s="175"/>
      <c r="NJ42" s="175"/>
      <c r="NK42" s="175"/>
      <c r="NL42" s="175"/>
      <c r="NM42" s="175"/>
      <c r="NN42" s="175"/>
      <c r="NO42" s="175"/>
      <c r="NP42" s="175"/>
      <c r="NQ42" s="175"/>
      <c r="NR42" s="175"/>
      <c r="NS42" s="175"/>
      <c r="NT42" s="175"/>
      <c r="NU42" s="175"/>
      <c r="NV42" s="175"/>
      <c r="NW42" s="175"/>
      <c r="NX42" s="175"/>
      <c r="NY42" s="175"/>
      <c r="NZ42" s="175"/>
      <c r="OA42" s="175"/>
      <c r="OB42" s="175"/>
      <c r="OC42" s="175"/>
      <c r="OD42" s="175"/>
      <c r="OE42" s="175"/>
      <c r="OF42" s="175"/>
      <c r="OG42" s="175"/>
      <c r="OH42" s="175"/>
      <c r="OI42" s="175"/>
      <c r="OJ42" s="175"/>
      <c r="OK42" s="175"/>
      <c r="OL42" s="175"/>
      <c r="OM42" s="175"/>
      <c r="ON42" s="175"/>
      <c r="OO42" s="175"/>
      <c r="OP42" s="175"/>
      <c r="OQ42" s="175"/>
      <c r="OR42" s="175"/>
      <c r="OS42" s="175"/>
      <c r="OT42" s="175"/>
      <c r="OU42" s="175"/>
      <c r="OV42" s="175"/>
      <c r="OW42" s="175"/>
      <c r="OX42" s="175"/>
      <c r="OY42" s="175"/>
      <c r="OZ42" s="175"/>
      <c r="PA42" s="175"/>
      <c r="PB42" s="175"/>
      <c r="PC42" s="175"/>
      <c r="PD42" s="175"/>
      <c r="PE42" s="175"/>
      <c r="PF42" s="175"/>
      <c r="PG42" s="175"/>
      <c r="PH42" s="175"/>
      <c r="PI42" s="175"/>
      <c r="PJ42" s="175"/>
      <c r="PK42" s="175"/>
      <c r="PL42" s="175"/>
      <c r="PM42" s="175"/>
      <c r="PN42" s="175"/>
      <c r="PO42" s="175"/>
      <c r="PP42" s="175"/>
      <c r="PQ42" s="175"/>
      <c r="PR42" s="175"/>
      <c r="PS42" s="175"/>
      <c r="PT42" s="175"/>
      <c r="PU42" s="175"/>
      <c r="PV42" s="175"/>
      <c r="PW42" s="175"/>
      <c r="PX42" s="175"/>
      <c r="PY42" s="175"/>
      <c r="PZ42" s="175"/>
      <c r="QA42" s="175"/>
      <c r="QB42" s="175"/>
      <c r="QC42" s="175"/>
      <c r="QD42" s="175"/>
      <c r="QE42" s="175"/>
      <c r="QF42" s="175"/>
      <c r="QG42" s="175"/>
      <c r="QH42" s="175"/>
      <c r="QI42" s="175"/>
      <c r="QJ42" s="175"/>
      <c r="QK42" s="175"/>
      <c r="QL42" s="175"/>
      <c r="QM42" s="175"/>
      <c r="QN42" s="175"/>
      <c r="QO42" s="175"/>
      <c r="QP42" s="175"/>
      <c r="QQ42" s="175"/>
      <c r="QR42" s="175"/>
      <c r="QS42" s="175"/>
      <c r="QT42" s="175"/>
      <c r="QU42" s="175"/>
      <c r="QV42" s="175"/>
      <c r="QW42" s="175"/>
      <c r="QX42" s="175"/>
      <c r="QY42" s="175"/>
      <c r="QZ42" s="175"/>
      <c r="RA42" s="175"/>
      <c r="RB42" s="175"/>
      <c r="RC42" s="175"/>
      <c r="RD42" s="175"/>
      <c r="RE42" s="175"/>
      <c r="RF42" s="175"/>
      <c r="RG42" s="175"/>
      <c r="RH42" s="175"/>
      <c r="RI42" s="175"/>
      <c r="RJ42" s="175"/>
      <c r="RK42" s="175"/>
      <c r="RL42" s="175"/>
      <c r="RM42" s="175"/>
      <c r="RN42" s="175"/>
      <c r="RO42" s="175"/>
      <c r="RP42" s="175"/>
      <c r="RQ42" s="175"/>
      <c r="RR42" s="175"/>
      <c r="RS42" s="175"/>
      <c r="RT42" s="175"/>
      <c r="RU42" s="175"/>
      <c r="RV42" s="175"/>
      <c r="RW42" s="175"/>
      <c r="RX42" s="175"/>
      <c r="RY42" s="175"/>
      <c r="RZ42" s="175"/>
      <c r="SA42" s="175"/>
      <c r="SB42" s="175"/>
      <c r="SC42" s="175"/>
      <c r="SD42" s="175"/>
      <c r="SE42" s="175"/>
      <c r="SF42" s="175"/>
      <c r="SG42" s="175"/>
      <c r="SH42" s="175"/>
      <c r="SI42" s="175"/>
      <c r="SJ42" s="175"/>
      <c r="SK42" s="175"/>
      <c r="SL42" s="175"/>
      <c r="SM42" s="175"/>
      <c r="SN42" s="175"/>
      <c r="SO42" s="175"/>
      <c r="SP42" s="175"/>
      <c r="SQ42" s="175"/>
      <c r="SR42" s="175"/>
      <c r="SS42" s="175"/>
      <c r="ST42" s="175"/>
      <c r="SU42" s="175"/>
      <c r="SV42" s="175"/>
      <c r="SW42" s="175"/>
      <c r="SX42" s="175"/>
      <c r="SY42" s="175"/>
      <c r="SZ42" s="175"/>
      <c r="TA42" s="175"/>
      <c r="TB42" s="175"/>
      <c r="TC42" s="175"/>
      <c r="TD42" s="175"/>
      <c r="TE42" s="175"/>
      <c r="TF42" s="175"/>
      <c r="TG42" s="175"/>
      <c r="TH42" s="175"/>
      <c r="TI42" s="175"/>
      <c r="TJ42" s="175"/>
      <c r="TK42" s="175"/>
      <c r="TL42" s="175"/>
      <c r="TM42" s="175"/>
      <c r="TN42" s="175"/>
      <c r="TO42" s="175"/>
      <c r="TP42" s="175"/>
      <c r="TQ42" s="175"/>
      <c r="TR42" s="175"/>
      <c r="TS42" s="175"/>
      <c r="TT42" s="175"/>
      <c r="TU42" s="175"/>
      <c r="TV42" s="175"/>
      <c r="TW42" s="175"/>
      <c r="TX42" s="175"/>
      <c r="TY42" s="175"/>
      <c r="TZ42" s="175"/>
      <c r="UA42" s="175"/>
      <c r="UB42" s="175"/>
      <c r="UC42" s="175"/>
      <c r="UD42" s="175"/>
      <c r="UE42" s="175"/>
      <c r="UF42" s="175"/>
      <c r="UG42" s="175"/>
      <c r="UH42" s="175"/>
      <c r="UI42" s="175"/>
      <c r="UJ42" s="175"/>
      <c r="UK42" s="175"/>
      <c r="UL42" s="175"/>
      <c r="UM42" s="175"/>
      <c r="UN42" s="175"/>
      <c r="UO42" s="175"/>
      <c r="UP42" s="175"/>
      <c r="UQ42" s="175"/>
      <c r="UR42" s="175"/>
      <c r="US42" s="175"/>
      <c r="UT42" s="175"/>
      <c r="UU42" s="175"/>
      <c r="UV42" s="175"/>
      <c r="UW42" s="175"/>
      <c r="UX42" s="175"/>
      <c r="UY42" s="175"/>
      <c r="UZ42" s="175"/>
      <c r="VA42" s="175"/>
      <c r="VB42" s="175"/>
      <c r="VC42" s="175"/>
      <c r="VD42" s="175"/>
      <c r="VE42" s="175"/>
      <c r="VF42" s="175"/>
      <c r="VG42" s="175"/>
      <c r="VH42" s="175"/>
      <c r="VI42" s="175"/>
      <c r="VJ42" s="175"/>
      <c r="VK42" s="175"/>
      <c r="VL42" s="175"/>
      <c r="VM42" s="175"/>
      <c r="VN42" s="175"/>
      <c r="VO42" s="175"/>
      <c r="VP42" s="175"/>
      <c r="VQ42" s="175"/>
      <c r="VR42" s="175"/>
      <c r="VS42" s="175"/>
      <c r="VT42" s="175"/>
      <c r="VU42" s="175"/>
      <c r="VV42" s="175"/>
      <c r="VW42" s="175"/>
      <c r="VX42" s="175"/>
      <c r="VY42" s="175"/>
      <c r="VZ42" s="175"/>
      <c r="WA42" s="175"/>
      <c r="WB42" s="175"/>
      <c r="WC42" s="175"/>
      <c r="WD42" s="175"/>
      <c r="WE42" s="175"/>
      <c r="WF42" s="175"/>
      <c r="WG42" s="175"/>
      <c r="WH42" s="175"/>
      <c r="WI42" s="175"/>
      <c r="WJ42" s="175"/>
      <c r="WK42" s="175"/>
      <c r="WL42" s="175"/>
      <c r="WM42" s="175"/>
      <c r="WN42" s="175"/>
      <c r="WO42" s="175"/>
      <c r="WP42" s="175"/>
      <c r="WQ42" s="175"/>
      <c r="WR42" s="175"/>
      <c r="WS42" s="175"/>
      <c r="WT42" s="175"/>
      <c r="WU42" s="175"/>
      <c r="WV42" s="175"/>
      <c r="WW42" s="175"/>
      <c r="WX42" s="175"/>
      <c r="WY42" s="175"/>
      <c r="WZ42" s="175"/>
      <c r="XA42" s="175"/>
      <c r="XB42" s="175"/>
      <c r="XC42" s="175"/>
      <c r="XD42" s="175"/>
      <c r="XE42" s="175"/>
      <c r="XF42" s="175"/>
      <c r="XG42" s="175"/>
      <c r="XH42" s="175"/>
      <c r="XI42" s="175"/>
      <c r="XJ42" s="175"/>
      <c r="XK42" s="175"/>
      <c r="XL42" s="175"/>
      <c r="XM42" s="175"/>
      <c r="XN42" s="175"/>
      <c r="XO42" s="175"/>
      <c r="XP42" s="175"/>
      <c r="XQ42" s="175"/>
      <c r="XR42" s="175"/>
      <c r="XS42" s="175"/>
      <c r="XT42" s="175"/>
      <c r="XU42" s="175"/>
      <c r="XV42" s="175"/>
      <c r="XW42" s="175"/>
      <c r="XX42" s="175"/>
      <c r="XY42" s="175"/>
      <c r="XZ42" s="175"/>
      <c r="YA42" s="175"/>
      <c r="YB42" s="175"/>
      <c r="YC42" s="175"/>
      <c r="YD42" s="175"/>
      <c r="YE42" s="175"/>
      <c r="YF42" s="175"/>
      <c r="YG42" s="175"/>
      <c r="YH42" s="175"/>
      <c r="YI42" s="175"/>
      <c r="YJ42" s="175"/>
      <c r="YK42" s="175"/>
      <c r="YL42" s="175"/>
      <c r="YM42" s="175"/>
      <c r="YN42" s="175"/>
      <c r="YO42" s="175"/>
      <c r="YP42" s="175"/>
      <c r="YQ42" s="175"/>
      <c r="YR42" s="175"/>
      <c r="YS42" s="175"/>
      <c r="YT42" s="175"/>
      <c r="YU42" s="175"/>
      <c r="YV42" s="175"/>
      <c r="YW42" s="175"/>
      <c r="YX42" s="175"/>
      <c r="YY42" s="175"/>
      <c r="YZ42" s="175"/>
      <c r="ZA42" s="175"/>
      <c r="ZB42" s="175"/>
      <c r="ZC42" s="175"/>
      <c r="ZD42" s="175"/>
      <c r="ZE42" s="175"/>
      <c r="ZF42" s="175"/>
      <c r="ZG42" s="175"/>
      <c r="ZH42" s="175"/>
      <c r="ZI42" s="175"/>
      <c r="ZJ42" s="175"/>
      <c r="ZK42" s="175"/>
      <c r="ZL42" s="175"/>
      <c r="ZM42" s="175"/>
      <c r="ZN42" s="175"/>
      <c r="ZO42" s="175"/>
      <c r="ZP42" s="175"/>
      <c r="ZQ42" s="175"/>
      <c r="ZR42" s="175"/>
      <c r="ZS42" s="175"/>
      <c r="ZT42" s="175"/>
      <c r="ZU42" s="175"/>
      <c r="ZV42" s="175"/>
      <c r="ZW42" s="175"/>
      <c r="ZX42" s="175"/>
      <c r="ZY42" s="175"/>
      <c r="ZZ42" s="175"/>
      <c r="AAA42" s="175"/>
      <c r="AAB42" s="175"/>
      <c r="AAC42" s="175"/>
      <c r="AAD42" s="175"/>
      <c r="AAE42" s="175"/>
      <c r="AAF42" s="175"/>
      <c r="AAG42" s="175"/>
      <c r="AAH42" s="175"/>
      <c r="AAI42" s="175"/>
      <c r="AAJ42" s="175"/>
      <c r="AAK42" s="175"/>
      <c r="AAL42" s="175"/>
      <c r="AAM42" s="175"/>
      <c r="AAN42" s="175"/>
      <c r="AAO42" s="175"/>
      <c r="AAP42" s="175"/>
      <c r="AAQ42" s="175"/>
      <c r="AAR42" s="175"/>
      <c r="AAS42" s="175"/>
      <c r="AAT42" s="175"/>
      <c r="AAU42" s="175"/>
      <c r="AAV42" s="175"/>
      <c r="AAW42" s="175"/>
      <c r="AAX42" s="175"/>
      <c r="AAY42" s="175"/>
      <c r="AAZ42" s="175"/>
      <c r="ABA42" s="175"/>
      <c r="ABB42" s="175"/>
      <c r="ABC42" s="175"/>
      <c r="ABD42" s="175"/>
      <c r="ABE42" s="175"/>
      <c r="ABF42" s="175"/>
      <c r="ABG42" s="175"/>
      <c r="ABH42" s="175"/>
      <c r="ABI42" s="175"/>
      <c r="ABJ42" s="175"/>
      <c r="ABK42" s="175"/>
      <c r="ABL42" s="175"/>
      <c r="ABM42" s="175"/>
      <c r="ABN42" s="175"/>
      <c r="ABO42" s="175"/>
      <c r="ABP42" s="175"/>
      <c r="ABQ42" s="175"/>
      <c r="ABR42" s="175"/>
      <c r="ABS42" s="175"/>
      <c r="ABT42" s="175"/>
      <c r="ABU42" s="175"/>
      <c r="ABV42" s="175"/>
      <c r="ABW42" s="175"/>
      <c r="ABX42" s="175"/>
      <c r="ABY42" s="175"/>
      <c r="ABZ42" s="175"/>
      <c r="ACA42" s="175"/>
      <c r="ACB42" s="175"/>
      <c r="ACC42" s="175"/>
      <c r="ACD42" s="175"/>
      <c r="ACE42" s="175"/>
      <c r="ACF42" s="175"/>
      <c r="ACG42" s="175"/>
      <c r="ACH42" s="175"/>
      <c r="ACI42" s="175"/>
      <c r="ACJ42" s="175"/>
      <c r="ACK42" s="175"/>
      <c r="ACL42" s="175"/>
      <c r="ACM42" s="175"/>
      <c r="ACN42" s="175"/>
      <c r="ACO42" s="175"/>
      <c r="ACP42" s="175"/>
      <c r="ACQ42" s="175"/>
      <c r="ACR42" s="175"/>
      <c r="ACS42" s="175"/>
      <c r="ACT42" s="175"/>
      <c r="ACU42" s="175"/>
      <c r="ACV42" s="175"/>
      <c r="ACW42" s="175"/>
      <c r="ACX42" s="175"/>
      <c r="ACY42" s="175"/>
      <c r="ACZ42" s="175"/>
      <c r="ADA42" s="175"/>
      <c r="ADB42" s="175"/>
      <c r="ADC42" s="175"/>
      <c r="ADD42" s="175"/>
      <c r="ADE42" s="175"/>
      <c r="ADF42" s="175"/>
      <c r="ADG42" s="175"/>
      <c r="ADH42" s="175"/>
      <c r="ADI42" s="175"/>
      <c r="ADJ42" s="175"/>
      <c r="ADK42" s="175"/>
      <c r="ADL42" s="175"/>
      <c r="ADM42" s="175"/>
      <c r="ADN42" s="175"/>
      <c r="ADO42" s="175"/>
      <c r="ADP42" s="175"/>
      <c r="ADQ42" s="175"/>
      <c r="ADR42" s="175"/>
      <c r="ADS42" s="175"/>
      <c r="ADT42" s="175"/>
      <c r="ADU42" s="175"/>
      <c r="ADV42" s="175"/>
      <c r="ADW42" s="175"/>
      <c r="ADX42" s="175"/>
      <c r="ADY42" s="175"/>
      <c r="ADZ42" s="175"/>
      <c r="AEA42" s="175"/>
      <c r="AEB42" s="175"/>
      <c r="AEC42" s="175"/>
      <c r="AED42" s="175"/>
      <c r="AEE42" s="175"/>
      <c r="AEF42" s="175"/>
      <c r="AEG42" s="175"/>
      <c r="AEH42" s="175"/>
      <c r="AEI42" s="175"/>
      <c r="AEJ42" s="175"/>
      <c r="AEK42" s="175"/>
      <c r="AEL42" s="175"/>
      <c r="AEM42" s="175"/>
      <c r="AEN42" s="175"/>
      <c r="AEO42" s="175"/>
      <c r="AEP42" s="175"/>
      <c r="AEQ42" s="175"/>
      <c r="AER42" s="175"/>
      <c r="AES42" s="175"/>
      <c r="AET42" s="175"/>
      <c r="AEU42" s="175"/>
      <c r="AEV42" s="175"/>
      <c r="AEW42" s="175"/>
      <c r="AEX42" s="175"/>
      <c r="AEY42" s="175"/>
      <c r="AEZ42" s="175"/>
      <c r="AFA42" s="175"/>
      <c r="AFB42" s="175"/>
      <c r="AFC42" s="175"/>
      <c r="AFD42" s="175"/>
      <c r="AFE42" s="175"/>
      <c r="AFF42" s="175"/>
      <c r="AFG42" s="175"/>
      <c r="AFH42" s="175"/>
      <c r="AFI42" s="175"/>
      <c r="AFJ42" s="175"/>
      <c r="AFK42" s="175"/>
      <c r="AFL42" s="175"/>
      <c r="AFM42" s="175"/>
      <c r="AFN42" s="175"/>
      <c r="AFO42" s="175"/>
      <c r="AFP42" s="175"/>
      <c r="AFQ42" s="175"/>
      <c r="AFR42" s="175"/>
      <c r="AFS42" s="175"/>
      <c r="AFT42" s="175"/>
      <c r="AFU42" s="175"/>
      <c r="AFV42" s="175"/>
      <c r="AFW42" s="175"/>
      <c r="AFX42" s="175"/>
      <c r="AFY42" s="175"/>
      <c r="AFZ42" s="175"/>
      <c r="AGA42" s="175"/>
      <c r="AGB42" s="175"/>
      <c r="AGC42" s="175"/>
      <c r="AGD42" s="175"/>
      <c r="AGE42" s="175"/>
      <c r="AGF42" s="175"/>
      <c r="AGG42" s="175"/>
      <c r="AGH42" s="175"/>
      <c r="AGI42" s="175"/>
      <c r="AGJ42" s="175"/>
      <c r="AGK42" s="175"/>
      <c r="AGL42" s="175"/>
      <c r="AGM42" s="175"/>
      <c r="AGN42" s="175"/>
      <c r="AGO42" s="175"/>
      <c r="AGP42" s="175"/>
      <c r="AGQ42" s="175"/>
      <c r="AGR42" s="175"/>
      <c r="AGS42" s="175"/>
      <c r="AGT42" s="175"/>
      <c r="AGU42" s="175"/>
      <c r="AGV42" s="175"/>
      <c r="AGW42" s="175"/>
      <c r="AGX42" s="175"/>
      <c r="AGY42" s="175"/>
      <c r="AGZ42" s="175"/>
      <c r="AHA42" s="175"/>
      <c r="AHB42" s="175"/>
      <c r="AHC42" s="175"/>
      <c r="AHD42" s="175"/>
      <c r="AHE42" s="175"/>
      <c r="AHF42" s="175"/>
      <c r="AHG42" s="175"/>
      <c r="AHH42" s="175"/>
      <c r="AHI42" s="175"/>
      <c r="AHJ42" s="175"/>
      <c r="AHK42" s="175"/>
      <c r="AHL42" s="175"/>
      <c r="AHM42" s="175"/>
      <c r="AHN42" s="175"/>
      <c r="AHO42" s="175"/>
      <c r="AHP42" s="175"/>
      <c r="AHQ42" s="175"/>
      <c r="AHR42" s="175"/>
      <c r="AHS42" s="175"/>
      <c r="AHT42" s="175"/>
      <c r="AHU42" s="175"/>
      <c r="AHV42" s="175"/>
      <c r="AHW42" s="175"/>
      <c r="AHX42" s="175"/>
      <c r="AHY42" s="175"/>
      <c r="AHZ42" s="175"/>
      <c r="AIA42" s="175"/>
      <c r="AIB42" s="175"/>
      <c r="AIC42" s="175"/>
      <c r="AID42" s="175"/>
      <c r="AIE42" s="175"/>
      <c r="AIF42" s="175"/>
      <c r="AIG42" s="175"/>
      <c r="AIH42" s="175"/>
      <c r="AII42" s="175"/>
      <c r="AIJ42" s="175"/>
      <c r="AIK42" s="175"/>
      <c r="AIL42" s="175"/>
      <c r="AIM42" s="175"/>
      <c r="AIN42" s="175"/>
      <c r="AIO42" s="175"/>
      <c r="AIP42" s="175"/>
      <c r="AIQ42" s="175"/>
      <c r="AIR42" s="175"/>
      <c r="AIS42" s="175"/>
      <c r="AIT42" s="175"/>
      <c r="AIU42" s="175"/>
      <c r="AIV42" s="175"/>
      <c r="AIW42" s="175"/>
      <c r="AIX42" s="175"/>
      <c r="AIY42" s="175"/>
      <c r="AIZ42" s="175"/>
      <c r="AJA42" s="175"/>
      <c r="AJB42" s="175"/>
      <c r="AJC42" s="175"/>
      <c r="AJD42" s="175"/>
      <c r="AJE42" s="175"/>
      <c r="AJF42" s="175"/>
      <c r="AJG42" s="175"/>
      <c r="AJH42" s="175"/>
      <c r="AJI42" s="175"/>
      <c r="AJJ42" s="175"/>
      <c r="AJK42" s="175"/>
      <c r="AJL42" s="175"/>
      <c r="AJM42" s="175"/>
      <c r="AJN42" s="175"/>
      <c r="AJO42" s="175"/>
      <c r="AJP42" s="175"/>
      <c r="AJQ42" s="175"/>
      <c r="AJR42" s="175"/>
      <c r="AJS42" s="175"/>
      <c r="AJT42" s="175"/>
      <c r="AJU42" s="175"/>
      <c r="AJV42" s="175"/>
      <c r="AJW42" s="175"/>
      <c r="AJX42" s="175"/>
      <c r="AJY42" s="175"/>
      <c r="AJZ42" s="175"/>
      <c r="AKA42" s="175"/>
      <c r="AKB42" s="175"/>
      <c r="AKC42" s="175"/>
      <c r="AKD42" s="175"/>
      <c r="AKE42" s="175"/>
      <c r="AKF42" s="175"/>
      <c r="AKG42" s="175"/>
      <c r="AKH42" s="175"/>
      <c r="AKI42" s="175"/>
      <c r="AKJ42" s="175"/>
      <c r="AKK42" s="175"/>
      <c r="AKL42" s="175"/>
      <c r="AKM42" s="175"/>
      <c r="AKN42" s="175"/>
      <c r="AKO42" s="175"/>
      <c r="AKP42" s="175"/>
      <c r="AKQ42" s="175"/>
      <c r="AKR42" s="175"/>
      <c r="AKS42" s="175"/>
      <c r="AKT42" s="175"/>
      <c r="AKU42" s="175"/>
      <c r="AKV42" s="175"/>
      <c r="AKW42" s="175"/>
      <c r="AKX42" s="175"/>
      <c r="AKY42" s="175"/>
      <c r="AKZ42" s="175"/>
      <c r="ALA42" s="175"/>
      <c r="ALB42" s="175"/>
      <c r="ALC42" s="175"/>
      <c r="ALD42" s="175"/>
      <c r="ALE42" s="175"/>
      <c r="ALF42" s="175"/>
      <c r="ALG42" s="175"/>
      <c r="ALH42" s="175"/>
      <c r="ALI42" s="175"/>
      <c r="ALJ42" s="175"/>
      <c r="ALK42" s="175"/>
      <c r="ALL42" s="175"/>
      <c r="ALM42" s="175"/>
      <c r="ALN42" s="175"/>
      <c r="ALO42" s="175"/>
      <c r="ALP42" s="175"/>
      <c r="ALQ42" s="175"/>
      <c r="ALR42" s="175"/>
      <c r="ALS42" s="175"/>
      <c r="ALT42" s="175"/>
      <c r="ALU42" s="175"/>
      <c r="ALV42" s="175"/>
      <c r="ALW42" s="175"/>
      <c r="ALX42" s="175"/>
      <c r="ALY42" s="175"/>
      <c r="ALZ42" s="175"/>
      <c r="AMA42" s="175"/>
      <c r="AMB42" s="175"/>
      <c r="AMC42" s="175"/>
      <c r="AMD42" s="175"/>
      <c r="AME42" s="175"/>
      <c r="AMF42" s="175"/>
      <c r="AMG42" s="175"/>
      <c r="AMH42" s="175"/>
      <c r="AMI42" s="175"/>
      <c r="AMJ42" s="175"/>
      <c r="AMK42" s="175"/>
      <c r="AML42" s="175"/>
      <c r="AMM42" s="175"/>
      <c r="AMN42" s="175"/>
      <c r="AMO42" s="175"/>
      <c r="AMP42" s="175"/>
      <c r="AMQ42" s="175"/>
      <c r="AMR42" s="175"/>
      <c r="AMS42" s="175"/>
      <c r="AMT42" s="175"/>
      <c r="AMU42" s="175"/>
      <c r="AMV42" s="175"/>
      <c r="AMW42" s="175"/>
      <c r="AMX42" s="175"/>
      <c r="AMY42" s="175"/>
      <c r="AMZ42" s="175"/>
      <c r="ANA42" s="175"/>
      <c r="ANB42" s="175"/>
      <c r="ANC42" s="175"/>
      <c r="AND42" s="175"/>
      <c r="ANE42" s="175"/>
      <c r="ANF42" s="175"/>
      <c r="ANG42" s="175"/>
      <c r="ANH42" s="175"/>
      <c r="ANI42" s="175"/>
      <c r="ANJ42" s="175"/>
      <c r="ANK42" s="175"/>
      <c r="ANL42" s="175"/>
      <c r="ANM42" s="175"/>
      <c r="ANN42" s="175"/>
      <c r="ANO42" s="175"/>
      <c r="ANP42" s="175"/>
      <c r="ANQ42" s="175"/>
      <c r="ANR42" s="175"/>
      <c r="ANS42" s="175"/>
      <c r="ANT42" s="175"/>
      <c r="ANU42" s="175"/>
      <c r="ANV42" s="175"/>
      <c r="ANW42" s="175"/>
      <c r="ANX42" s="175"/>
      <c r="ANY42" s="175"/>
      <c r="ANZ42" s="175"/>
      <c r="AOA42" s="175"/>
      <c r="AOB42" s="175"/>
      <c r="AOC42" s="175"/>
      <c r="AOD42" s="175"/>
      <c r="AOE42" s="175"/>
      <c r="AOF42" s="175"/>
      <c r="AOG42" s="175"/>
      <c r="AOH42" s="175"/>
      <c r="AOI42" s="175"/>
      <c r="AOJ42" s="175"/>
      <c r="AOK42" s="175"/>
      <c r="AOL42" s="175"/>
      <c r="AOM42" s="175"/>
      <c r="AON42" s="175"/>
      <c r="AOO42" s="175"/>
      <c r="AOP42" s="175"/>
      <c r="AOQ42" s="175"/>
      <c r="AOR42" s="175"/>
      <c r="AOS42" s="175"/>
      <c r="AOT42" s="175"/>
      <c r="AOU42" s="175"/>
      <c r="AOV42" s="175"/>
      <c r="AOW42" s="175"/>
      <c r="AOX42" s="175"/>
      <c r="AOY42" s="175"/>
      <c r="AOZ42" s="175"/>
      <c r="APA42" s="175"/>
      <c r="APB42" s="175"/>
      <c r="APC42" s="175"/>
      <c r="APD42" s="175"/>
      <c r="APE42" s="175"/>
      <c r="APF42" s="175"/>
      <c r="APG42" s="175"/>
      <c r="APH42" s="175"/>
      <c r="API42" s="175"/>
      <c r="APJ42" s="175"/>
      <c r="APK42" s="175"/>
      <c r="APL42" s="175"/>
      <c r="APM42" s="175"/>
      <c r="APN42" s="175"/>
      <c r="APO42" s="175"/>
      <c r="APP42" s="175"/>
      <c r="APQ42" s="175"/>
      <c r="APR42" s="175"/>
      <c r="APS42" s="175"/>
      <c r="APT42" s="175"/>
      <c r="APU42" s="175"/>
      <c r="APV42" s="175"/>
      <c r="APW42" s="175"/>
      <c r="APX42" s="175"/>
      <c r="APY42" s="175"/>
      <c r="APZ42" s="175"/>
      <c r="AQA42" s="175"/>
      <c r="AQB42" s="175"/>
      <c r="AQC42" s="175"/>
      <c r="AQD42" s="175"/>
      <c r="AQE42" s="175"/>
      <c r="AQF42" s="175"/>
      <c r="AQG42" s="175"/>
      <c r="AQH42" s="175"/>
      <c r="AQI42" s="175"/>
      <c r="AQJ42" s="175"/>
      <c r="AQK42" s="175"/>
      <c r="AQL42" s="175"/>
      <c r="AQM42" s="175"/>
      <c r="AQN42" s="175"/>
      <c r="AQO42" s="175"/>
      <c r="AQP42" s="175"/>
      <c r="AQQ42" s="175"/>
      <c r="AQR42" s="175"/>
      <c r="AQS42" s="175"/>
      <c r="AQT42" s="175"/>
      <c r="AQU42" s="175"/>
      <c r="AQV42" s="175"/>
      <c r="AQW42" s="175"/>
      <c r="AQX42" s="175"/>
      <c r="AQY42" s="175"/>
      <c r="AQZ42" s="175"/>
      <c r="ARA42" s="175"/>
      <c r="ARB42" s="175"/>
      <c r="ARC42" s="175"/>
      <c r="ARD42" s="175"/>
      <c r="ARE42" s="175"/>
      <c r="ARF42" s="175"/>
      <c r="ARG42" s="175"/>
      <c r="ARH42" s="175"/>
      <c r="ARI42" s="175"/>
      <c r="ARJ42" s="175"/>
      <c r="ARK42" s="175"/>
      <c r="ARL42" s="175"/>
      <c r="ARM42" s="175"/>
      <c r="ARN42" s="175"/>
      <c r="ARO42" s="175"/>
      <c r="ARP42" s="175"/>
      <c r="ARQ42" s="175"/>
      <c r="ARR42" s="175"/>
      <c r="ARS42" s="175"/>
      <c r="ART42" s="175"/>
      <c r="ARU42" s="175"/>
      <c r="ARV42" s="175"/>
      <c r="ARW42" s="175"/>
      <c r="ARX42" s="175"/>
      <c r="ARY42" s="175"/>
      <c r="ARZ42" s="175"/>
      <c r="ASA42" s="175"/>
      <c r="ASB42" s="175"/>
      <c r="ASC42" s="175"/>
      <c r="ASD42" s="175"/>
      <c r="ASE42" s="175"/>
      <c r="ASF42" s="175"/>
      <c r="ASG42" s="175"/>
      <c r="ASH42" s="175"/>
      <c r="ASI42" s="175"/>
      <c r="ASJ42" s="175"/>
      <c r="ASK42" s="175"/>
      <c r="ASL42" s="175"/>
      <c r="ASM42" s="175"/>
      <c r="ASN42" s="175"/>
      <c r="ASO42" s="175"/>
      <c r="ASP42" s="175"/>
      <c r="ASQ42" s="175"/>
      <c r="ASR42" s="175"/>
      <c r="ASS42" s="175"/>
      <c r="AST42" s="175"/>
      <c r="ASU42" s="175"/>
      <c r="ASV42" s="175"/>
      <c r="ASW42" s="175"/>
      <c r="ASX42" s="175"/>
      <c r="ASY42" s="175"/>
      <c r="ASZ42" s="175"/>
      <c r="ATA42" s="175"/>
      <c r="ATB42" s="175"/>
      <c r="ATC42" s="175"/>
      <c r="ATD42" s="175"/>
      <c r="ATE42" s="175"/>
      <c r="ATF42" s="175"/>
      <c r="ATG42" s="175"/>
      <c r="ATH42" s="175"/>
      <c r="ATI42" s="175"/>
      <c r="ATJ42" s="175"/>
      <c r="ATK42" s="175"/>
      <c r="ATL42" s="175"/>
      <c r="ATM42" s="175"/>
      <c r="ATN42" s="175"/>
      <c r="ATO42" s="175"/>
      <c r="ATP42" s="175"/>
      <c r="ATQ42" s="175"/>
      <c r="ATR42" s="175"/>
      <c r="ATS42" s="175"/>
      <c r="ATT42" s="175"/>
      <c r="ATU42" s="175"/>
      <c r="ATV42" s="175"/>
      <c r="ATW42" s="175"/>
      <c r="ATX42" s="175"/>
      <c r="ATY42" s="175"/>
      <c r="ATZ42" s="175"/>
      <c r="AUA42" s="175"/>
      <c r="AUB42" s="175"/>
      <c r="AUC42" s="175"/>
      <c r="AUD42" s="175"/>
      <c r="AUE42" s="175"/>
      <c r="AUF42" s="175"/>
      <c r="AUG42" s="175"/>
      <c r="AUH42" s="175"/>
      <c r="AUI42" s="175"/>
      <c r="AUJ42" s="175"/>
      <c r="AUK42" s="175"/>
      <c r="AUL42" s="175"/>
      <c r="AUM42" s="175"/>
      <c r="AUN42" s="175"/>
      <c r="AUO42" s="175"/>
      <c r="AUP42" s="175"/>
      <c r="AUQ42" s="175"/>
      <c r="AUR42" s="175"/>
      <c r="AUS42" s="175"/>
      <c r="AUT42" s="175"/>
      <c r="AUU42" s="175"/>
      <c r="AUV42" s="175"/>
      <c r="AUW42" s="175"/>
      <c r="AUX42" s="175"/>
      <c r="AUY42" s="175"/>
      <c r="AUZ42" s="175"/>
      <c r="AVA42" s="175"/>
      <c r="AVB42" s="175"/>
      <c r="AVC42" s="175"/>
      <c r="AVD42" s="175"/>
      <c r="AVE42" s="175"/>
      <c r="AVF42" s="175"/>
      <c r="AVG42" s="175"/>
      <c r="AVH42" s="175"/>
      <c r="AVI42" s="175"/>
      <c r="AVJ42" s="175"/>
      <c r="AVK42" s="175"/>
      <c r="AVL42" s="175"/>
      <c r="AVM42" s="175"/>
      <c r="AVN42" s="175"/>
      <c r="AVO42" s="175"/>
      <c r="AVP42" s="175"/>
      <c r="AVQ42" s="175"/>
      <c r="AVR42" s="175"/>
      <c r="AVS42" s="175"/>
      <c r="AVT42" s="175"/>
      <c r="AVU42" s="175"/>
      <c r="AVV42" s="175"/>
      <c r="AVW42" s="175"/>
      <c r="AVX42" s="175"/>
      <c r="AVY42" s="175"/>
      <c r="AVZ42" s="175"/>
      <c r="AWA42" s="175"/>
      <c r="AWB42" s="175"/>
      <c r="AWC42" s="175"/>
      <c r="AWD42" s="175"/>
      <c r="AWE42" s="175"/>
      <c r="AWF42" s="175"/>
      <c r="AWG42" s="175"/>
      <c r="AWH42" s="175"/>
      <c r="AWI42" s="175"/>
      <c r="AWJ42" s="175"/>
      <c r="AWK42" s="175"/>
      <c r="AWL42" s="175"/>
      <c r="AWM42" s="175"/>
      <c r="AWN42" s="175"/>
      <c r="AWO42" s="175"/>
      <c r="AWP42" s="175"/>
      <c r="AWQ42" s="175"/>
      <c r="AWR42" s="175"/>
      <c r="AWS42" s="175"/>
      <c r="AWT42" s="175"/>
      <c r="AWU42" s="175"/>
      <c r="AWV42" s="175"/>
      <c r="AWW42" s="175"/>
      <c r="AWX42" s="175"/>
      <c r="AWY42" s="175"/>
      <c r="AWZ42" s="175"/>
      <c r="AXA42" s="175"/>
      <c r="AXB42" s="175"/>
      <c r="AXC42" s="175"/>
      <c r="AXD42" s="175"/>
      <c r="AXE42" s="175"/>
      <c r="AXF42" s="175"/>
      <c r="AXG42" s="175"/>
      <c r="AXH42" s="175"/>
      <c r="AXI42" s="175"/>
      <c r="AXJ42" s="175"/>
      <c r="AXK42" s="175"/>
      <c r="AXL42" s="175"/>
      <c r="AXM42" s="175"/>
      <c r="AXN42" s="175"/>
      <c r="AXO42" s="175"/>
      <c r="AXP42" s="175"/>
      <c r="AXQ42" s="175"/>
      <c r="AXR42" s="175"/>
      <c r="AXS42" s="175"/>
      <c r="AXT42" s="175"/>
      <c r="AXU42" s="175"/>
      <c r="AXV42" s="175"/>
      <c r="AXW42" s="175"/>
      <c r="AXX42" s="175"/>
      <c r="AXY42" s="175"/>
      <c r="AXZ42" s="175"/>
      <c r="AYA42" s="175"/>
      <c r="AYB42" s="175"/>
      <c r="AYC42" s="175"/>
      <c r="AYD42" s="175"/>
      <c r="AYE42" s="175"/>
      <c r="AYF42" s="175"/>
      <c r="AYG42" s="175"/>
      <c r="AYH42" s="175"/>
      <c r="AYI42" s="175"/>
      <c r="AYJ42" s="175"/>
      <c r="AYK42" s="175"/>
      <c r="AYL42" s="175"/>
      <c r="AYM42" s="175"/>
      <c r="AYN42" s="175"/>
      <c r="AYO42" s="175"/>
      <c r="AYP42" s="175"/>
      <c r="AYQ42" s="175"/>
      <c r="AYR42" s="175"/>
      <c r="AYS42" s="175"/>
      <c r="AYT42" s="175"/>
      <c r="AYU42" s="175"/>
      <c r="AYV42" s="175"/>
      <c r="AYW42" s="175"/>
      <c r="AYX42" s="175"/>
      <c r="AYY42" s="175"/>
      <c r="AYZ42" s="175"/>
      <c r="AZA42" s="175"/>
      <c r="AZB42" s="175"/>
      <c r="AZC42" s="175"/>
      <c r="AZD42" s="175"/>
      <c r="AZE42" s="175"/>
      <c r="AZF42" s="175"/>
      <c r="AZG42" s="175"/>
      <c r="AZH42" s="175"/>
      <c r="AZI42" s="175"/>
      <c r="AZJ42" s="175"/>
      <c r="AZK42" s="175"/>
      <c r="AZL42" s="175"/>
      <c r="AZM42" s="175"/>
      <c r="AZN42" s="175"/>
      <c r="AZO42" s="175"/>
      <c r="AZP42" s="175"/>
      <c r="AZQ42" s="175"/>
      <c r="AZR42" s="175"/>
      <c r="AZS42" s="175"/>
      <c r="AZT42" s="175"/>
      <c r="AZU42" s="175"/>
      <c r="AZV42" s="175"/>
      <c r="AZW42" s="175"/>
      <c r="AZX42" s="175"/>
      <c r="AZY42" s="175"/>
      <c r="AZZ42" s="175"/>
      <c r="BAA42" s="175"/>
      <c r="BAB42" s="175"/>
      <c r="BAC42" s="175"/>
      <c r="BAD42" s="175"/>
      <c r="BAE42" s="175"/>
      <c r="BAF42" s="175"/>
      <c r="BAG42" s="175"/>
      <c r="BAH42" s="175"/>
      <c r="BAI42" s="175"/>
      <c r="BAJ42" s="175"/>
      <c r="BAK42" s="175"/>
      <c r="BAL42" s="175"/>
      <c r="BAM42" s="175"/>
      <c r="BAN42" s="175"/>
      <c r="BAO42" s="175"/>
      <c r="BAP42" s="175"/>
      <c r="BAQ42" s="175"/>
      <c r="BAR42" s="175"/>
      <c r="BAS42" s="175"/>
      <c r="BAT42" s="175"/>
      <c r="BAU42" s="175"/>
      <c r="BAV42" s="175"/>
      <c r="BAW42" s="175"/>
      <c r="BAX42" s="175"/>
      <c r="BAY42" s="175"/>
      <c r="BAZ42" s="175"/>
      <c r="BBA42" s="175"/>
      <c r="BBB42" s="175"/>
      <c r="BBC42" s="175"/>
      <c r="BBD42" s="175"/>
      <c r="BBE42" s="175"/>
      <c r="BBF42" s="175"/>
      <c r="BBG42" s="175"/>
      <c r="BBH42" s="175"/>
      <c r="BBI42" s="175"/>
      <c r="BBJ42" s="175"/>
      <c r="BBK42" s="175"/>
      <c r="BBL42" s="175"/>
      <c r="BBM42" s="175"/>
      <c r="BBN42" s="175"/>
      <c r="BBO42" s="175"/>
      <c r="BBP42" s="175"/>
      <c r="BBQ42" s="175"/>
      <c r="BBR42" s="175"/>
      <c r="BBS42" s="175"/>
      <c r="BBT42" s="175"/>
      <c r="BBU42" s="175"/>
      <c r="BBV42" s="175"/>
      <c r="BBW42" s="175"/>
      <c r="BBX42" s="175"/>
      <c r="BBY42" s="175"/>
      <c r="BBZ42" s="175"/>
      <c r="BCA42" s="175"/>
      <c r="BCB42" s="175"/>
      <c r="BCC42" s="175"/>
      <c r="BCD42" s="175"/>
      <c r="BCE42" s="175"/>
      <c r="BCF42" s="175"/>
      <c r="BCG42" s="175"/>
      <c r="BCH42" s="175"/>
      <c r="BCI42" s="175"/>
      <c r="BCJ42" s="175"/>
      <c r="BCK42" s="175"/>
      <c r="BCL42" s="175"/>
      <c r="BCM42" s="175"/>
      <c r="BCN42" s="175"/>
      <c r="BCO42" s="175"/>
      <c r="BCP42" s="175"/>
      <c r="BCQ42" s="175"/>
      <c r="BCR42" s="175"/>
      <c r="BCS42" s="175"/>
      <c r="BCT42" s="175"/>
      <c r="BCU42" s="175"/>
      <c r="BCV42" s="175"/>
      <c r="BCW42" s="175"/>
      <c r="BCX42" s="175"/>
      <c r="BCY42" s="175"/>
      <c r="BCZ42" s="175"/>
      <c r="BDA42" s="175"/>
      <c r="BDB42" s="175"/>
      <c r="BDC42" s="175"/>
      <c r="BDD42" s="175"/>
      <c r="BDE42" s="175"/>
      <c r="BDF42" s="175"/>
      <c r="BDG42" s="175"/>
      <c r="BDH42" s="175"/>
      <c r="BDI42" s="175"/>
      <c r="BDJ42" s="175"/>
      <c r="BDK42" s="175"/>
      <c r="BDL42" s="175"/>
      <c r="BDM42" s="175"/>
      <c r="BDN42" s="175"/>
      <c r="BDO42" s="175"/>
      <c r="BDP42" s="175"/>
      <c r="BDQ42" s="175"/>
      <c r="BDR42" s="175"/>
      <c r="BDS42" s="175"/>
      <c r="BDT42" s="175"/>
      <c r="BDU42" s="175"/>
      <c r="BDV42" s="175"/>
      <c r="BDW42" s="175"/>
      <c r="BDX42" s="175"/>
      <c r="BDY42" s="175"/>
      <c r="BDZ42" s="175"/>
      <c r="BEA42" s="175"/>
      <c r="BEB42" s="175"/>
      <c r="BEC42" s="175"/>
      <c r="BED42" s="175"/>
      <c r="BEE42" s="175"/>
      <c r="BEF42" s="175"/>
      <c r="BEG42" s="175"/>
      <c r="BEH42" s="175"/>
      <c r="BEI42" s="175"/>
      <c r="BEJ42" s="175"/>
      <c r="BEK42" s="175"/>
      <c r="BEL42" s="175"/>
      <c r="BEM42" s="175"/>
      <c r="BEN42" s="175"/>
      <c r="BEO42" s="175"/>
      <c r="BEP42" s="175"/>
      <c r="BEQ42" s="175"/>
      <c r="BER42" s="175"/>
      <c r="BES42" s="175"/>
      <c r="BET42" s="175"/>
      <c r="BEU42" s="175"/>
      <c r="BEV42" s="175"/>
      <c r="BEW42" s="175"/>
      <c r="BEX42" s="175"/>
      <c r="BEY42" s="175"/>
      <c r="BEZ42" s="175"/>
      <c r="BFA42" s="175"/>
      <c r="BFB42" s="175"/>
      <c r="BFC42" s="175"/>
      <c r="BFD42" s="175"/>
      <c r="BFE42" s="175"/>
      <c r="BFF42" s="175"/>
      <c r="BFG42" s="175"/>
      <c r="BFH42" s="175"/>
      <c r="BFI42" s="175"/>
      <c r="BFJ42" s="175"/>
      <c r="BFK42" s="175"/>
      <c r="BFL42" s="175"/>
      <c r="BFM42" s="175"/>
      <c r="BFN42" s="175"/>
      <c r="BFO42" s="175"/>
      <c r="BFP42" s="175"/>
      <c r="BFQ42" s="175"/>
      <c r="BFR42" s="175"/>
      <c r="BFS42" s="175"/>
      <c r="BFT42" s="175"/>
      <c r="BFU42" s="175"/>
      <c r="BFV42" s="175"/>
      <c r="BFW42" s="175"/>
      <c r="BFX42" s="175"/>
      <c r="BFY42" s="175"/>
      <c r="BFZ42" s="175"/>
      <c r="BGA42" s="175"/>
      <c r="BGB42" s="175"/>
      <c r="BGC42" s="175"/>
      <c r="BGD42" s="175"/>
      <c r="BGE42" s="175"/>
      <c r="BGF42" s="175"/>
      <c r="BGG42" s="175"/>
      <c r="BGH42" s="175"/>
      <c r="BGI42" s="175"/>
      <c r="BGJ42" s="175"/>
      <c r="BGK42" s="175"/>
      <c r="BGL42" s="175"/>
      <c r="BGM42" s="175"/>
      <c r="BGN42" s="175"/>
      <c r="BGO42" s="175"/>
      <c r="BGP42" s="175"/>
      <c r="BGQ42" s="175"/>
      <c r="BGR42" s="175"/>
      <c r="BGS42" s="175"/>
      <c r="BGT42" s="175"/>
      <c r="BGU42" s="175"/>
      <c r="BGV42" s="175"/>
      <c r="BGW42" s="175"/>
      <c r="BGX42" s="175"/>
      <c r="BGY42" s="175"/>
      <c r="BGZ42" s="175"/>
      <c r="BHA42" s="175"/>
      <c r="BHB42" s="175"/>
      <c r="BHC42" s="175"/>
      <c r="BHD42" s="175"/>
      <c r="BHE42" s="175"/>
      <c r="BHF42" s="175"/>
      <c r="BHG42" s="175"/>
      <c r="BHH42" s="175"/>
      <c r="BHI42" s="175"/>
      <c r="BHJ42" s="175"/>
      <c r="BHK42" s="175"/>
      <c r="BHL42" s="175"/>
      <c r="BHM42" s="175"/>
      <c r="BHN42" s="175"/>
      <c r="BHO42" s="175"/>
      <c r="BHP42" s="175"/>
      <c r="BHQ42" s="175"/>
      <c r="BHR42" s="175"/>
      <c r="BHS42" s="175"/>
      <c r="BHT42" s="175"/>
      <c r="BHU42" s="175"/>
      <c r="BHV42" s="175"/>
      <c r="BHW42" s="175"/>
      <c r="BHX42" s="175"/>
      <c r="BHY42" s="175"/>
      <c r="BHZ42" s="175"/>
      <c r="BIA42" s="175"/>
      <c r="BIB42" s="175"/>
      <c r="BIC42" s="175"/>
      <c r="BID42" s="175"/>
      <c r="BIE42" s="175"/>
      <c r="BIF42" s="175"/>
      <c r="BIG42" s="175"/>
      <c r="BIH42" s="175"/>
      <c r="BII42" s="175"/>
      <c r="BIJ42" s="175"/>
      <c r="BIK42" s="175"/>
      <c r="BIL42" s="175"/>
      <c r="BIM42" s="175"/>
      <c r="BIN42" s="175"/>
      <c r="BIO42" s="175"/>
      <c r="BIP42" s="175"/>
      <c r="BIQ42" s="175"/>
      <c r="BIR42" s="175"/>
      <c r="BIS42" s="175"/>
      <c r="BIT42" s="175"/>
      <c r="BIU42" s="175"/>
      <c r="BIV42" s="175"/>
      <c r="BIW42" s="175"/>
      <c r="BIX42" s="175"/>
      <c r="BIY42" s="175"/>
      <c r="BIZ42" s="175"/>
      <c r="BJA42" s="175"/>
      <c r="BJB42" s="175"/>
      <c r="BJC42" s="175"/>
      <c r="BJD42" s="175"/>
      <c r="BJE42" s="175"/>
      <c r="BJF42" s="175"/>
      <c r="BJG42" s="175"/>
      <c r="BJH42" s="175"/>
      <c r="BJI42" s="175"/>
      <c r="BJJ42" s="175"/>
      <c r="BJK42" s="175"/>
      <c r="BJL42" s="175"/>
      <c r="BJM42" s="175"/>
      <c r="BJN42" s="175"/>
      <c r="BJO42" s="175"/>
      <c r="BJP42" s="175"/>
      <c r="BJQ42" s="175"/>
      <c r="BJR42" s="175"/>
      <c r="BJS42" s="175"/>
      <c r="BJT42" s="175"/>
      <c r="BJU42" s="175"/>
      <c r="BJV42" s="175"/>
      <c r="BJW42" s="175"/>
      <c r="BJX42" s="175"/>
      <c r="BJY42" s="175"/>
      <c r="BJZ42" s="175"/>
      <c r="BKA42" s="175"/>
      <c r="BKB42" s="175"/>
      <c r="BKC42" s="175"/>
      <c r="BKD42" s="175"/>
      <c r="BKE42" s="175"/>
      <c r="BKF42" s="175"/>
      <c r="BKG42" s="175"/>
      <c r="BKH42" s="175"/>
      <c r="BKI42" s="175"/>
      <c r="BKJ42" s="175"/>
      <c r="BKK42" s="175"/>
      <c r="BKL42" s="175"/>
      <c r="BKM42" s="175"/>
      <c r="BKN42" s="175"/>
      <c r="BKO42" s="175"/>
      <c r="BKP42" s="175"/>
      <c r="BKQ42" s="175"/>
      <c r="BKR42" s="175"/>
      <c r="BKS42" s="175"/>
      <c r="BKT42" s="175"/>
      <c r="BKU42" s="175"/>
      <c r="BKV42" s="175"/>
      <c r="BKW42" s="175"/>
      <c r="BKX42" s="175"/>
      <c r="BKY42" s="175"/>
      <c r="BKZ42" s="175"/>
      <c r="BLA42" s="175"/>
      <c r="BLB42" s="175"/>
      <c r="BLC42" s="175"/>
      <c r="BLD42" s="175"/>
      <c r="BLE42" s="175"/>
      <c r="BLF42" s="175"/>
      <c r="BLG42" s="175"/>
      <c r="BLH42" s="175"/>
      <c r="BLI42" s="175"/>
      <c r="BLJ42" s="175"/>
      <c r="BLK42" s="175"/>
      <c r="BLL42" s="175"/>
      <c r="BLM42" s="175"/>
      <c r="BLN42" s="175"/>
      <c r="BLO42" s="175"/>
      <c r="BLP42" s="175"/>
      <c r="BLQ42" s="175"/>
      <c r="BLR42" s="175"/>
      <c r="BLS42" s="175"/>
      <c r="BLT42" s="175"/>
      <c r="BLU42" s="175"/>
      <c r="BLV42" s="175"/>
      <c r="BLW42" s="175"/>
      <c r="BLX42" s="175"/>
      <c r="BLY42" s="175"/>
      <c r="BLZ42" s="175"/>
      <c r="BMA42" s="175"/>
      <c r="BMB42" s="175"/>
      <c r="BMC42" s="175"/>
      <c r="BMD42" s="175"/>
      <c r="BME42" s="175"/>
      <c r="BMF42" s="175"/>
      <c r="BMG42" s="175"/>
      <c r="BMH42" s="175"/>
      <c r="BMI42" s="175"/>
      <c r="BMJ42" s="175"/>
      <c r="BMK42" s="175"/>
      <c r="BML42" s="175"/>
      <c r="BMM42" s="175"/>
      <c r="BMN42" s="175"/>
      <c r="BMO42" s="175"/>
      <c r="BMP42" s="175"/>
      <c r="BMQ42" s="175"/>
      <c r="BMR42" s="175"/>
      <c r="BMS42" s="175"/>
      <c r="BMT42" s="175"/>
      <c r="BMU42" s="175"/>
      <c r="BMV42" s="175"/>
      <c r="BMW42" s="175"/>
      <c r="BMX42" s="175"/>
      <c r="BMY42" s="175"/>
      <c r="BMZ42" s="175"/>
      <c r="BNA42" s="175"/>
      <c r="BNB42" s="175"/>
      <c r="BNC42" s="175"/>
      <c r="BND42" s="175"/>
      <c r="BNE42" s="175"/>
      <c r="BNF42" s="175"/>
      <c r="BNG42" s="175"/>
      <c r="BNH42" s="175"/>
      <c r="BNI42" s="175"/>
      <c r="BNJ42" s="175"/>
      <c r="BNK42" s="175"/>
      <c r="BNL42" s="175"/>
      <c r="BNM42" s="175"/>
      <c r="BNN42" s="175"/>
      <c r="BNO42" s="175"/>
      <c r="BNP42" s="175"/>
      <c r="BNQ42" s="175"/>
      <c r="BNR42" s="175"/>
      <c r="BNS42" s="175"/>
      <c r="BNT42" s="175"/>
      <c r="BNU42" s="175"/>
      <c r="BNV42" s="175"/>
      <c r="BNW42" s="175"/>
      <c r="BNX42" s="175"/>
      <c r="BNY42" s="175"/>
      <c r="BNZ42" s="175"/>
      <c r="BOA42" s="175"/>
      <c r="BOB42" s="175"/>
      <c r="BOC42" s="175"/>
      <c r="BOD42" s="175"/>
      <c r="BOE42" s="175"/>
      <c r="BOF42" s="175"/>
      <c r="BOG42" s="175"/>
      <c r="BOH42" s="175"/>
      <c r="BOI42" s="175"/>
      <c r="BOJ42" s="175"/>
      <c r="BOK42" s="175"/>
      <c r="BOL42" s="175"/>
      <c r="BOM42" s="175"/>
      <c r="BON42" s="175"/>
      <c r="BOO42" s="175"/>
      <c r="BOP42" s="175"/>
      <c r="BOQ42" s="175"/>
      <c r="BOR42" s="175"/>
      <c r="BOS42" s="175"/>
      <c r="BOT42" s="175"/>
      <c r="BOU42" s="175"/>
      <c r="BOV42" s="175"/>
      <c r="BOW42" s="175"/>
      <c r="BOX42" s="175"/>
      <c r="BOY42" s="175"/>
      <c r="BOZ42" s="175"/>
      <c r="BPA42" s="175"/>
      <c r="BPB42" s="175"/>
      <c r="BPC42" s="175"/>
      <c r="BPD42" s="175"/>
      <c r="BPE42" s="175"/>
      <c r="BPF42" s="175"/>
      <c r="BPG42" s="175"/>
      <c r="BPH42" s="175"/>
      <c r="BPI42" s="175"/>
      <c r="BPJ42" s="175"/>
      <c r="BPK42" s="175"/>
      <c r="BPL42" s="175"/>
      <c r="BPM42" s="175"/>
      <c r="BPN42" s="175"/>
      <c r="BPO42" s="175"/>
      <c r="BPP42" s="175"/>
      <c r="BPQ42" s="175"/>
      <c r="BPR42" s="175"/>
      <c r="BPS42" s="175"/>
      <c r="BPT42" s="175"/>
      <c r="BPU42" s="175"/>
      <c r="BPV42" s="175"/>
      <c r="BPW42" s="175"/>
      <c r="BPX42" s="175"/>
      <c r="BPY42" s="175"/>
      <c r="BPZ42" s="175"/>
      <c r="BQA42" s="175"/>
      <c r="BQB42" s="175"/>
      <c r="BQC42" s="175"/>
      <c r="BQD42" s="175"/>
      <c r="BQE42" s="175"/>
      <c r="BQF42" s="175"/>
      <c r="BQG42" s="175"/>
      <c r="BQH42" s="175"/>
      <c r="BQI42" s="175"/>
      <c r="BQJ42" s="175"/>
      <c r="BQK42" s="175"/>
      <c r="BQL42" s="175"/>
      <c r="BQM42" s="175"/>
      <c r="BQN42" s="175"/>
      <c r="BQO42" s="175"/>
      <c r="BQP42" s="175"/>
      <c r="BQQ42" s="175"/>
      <c r="BQR42" s="175"/>
      <c r="BQS42" s="175"/>
      <c r="BQT42" s="175"/>
      <c r="BQU42" s="175"/>
      <c r="BQV42" s="175"/>
      <c r="BQW42" s="175"/>
      <c r="BQX42" s="175"/>
      <c r="BQY42" s="175"/>
      <c r="BQZ42" s="175"/>
      <c r="BRA42" s="175"/>
      <c r="BRB42" s="175"/>
      <c r="BRC42" s="175"/>
      <c r="BRD42" s="175"/>
      <c r="BRE42" s="175"/>
      <c r="BRF42" s="175"/>
      <c r="BRG42" s="175"/>
      <c r="BRH42" s="175"/>
      <c r="BRI42" s="175"/>
      <c r="BRJ42" s="175"/>
      <c r="BRK42" s="175"/>
      <c r="BRL42" s="175"/>
      <c r="BRM42" s="175"/>
      <c r="BRN42" s="175"/>
      <c r="BRO42" s="175"/>
      <c r="BRP42" s="175"/>
      <c r="BRQ42" s="175"/>
      <c r="BRR42" s="175"/>
      <c r="BRS42" s="175"/>
      <c r="BRT42" s="175"/>
      <c r="BRU42" s="175"/>
      <c r="BRV42" s="175"/>
      <c r="BRW42" s="175"/>
      <c r="BRX42" s="175"/>
      <c r="BRY42" s="175"/>
      <c r="BRZ42" s="175"/>
      <c r="BSA42" s="175"/>
      <c r="BSB42" s="175"/>
      <c r="BSC42" s="175"/>
      <c r="BSD42" s="175"/>
      <c r="BSE42" s="175"/>
      <c r="BSF42" s="175"/>
      <c r="BSG42" s="175"/>
      <c r="BSH42" s="175"/>
      <c r="BSI42" s="175"/>
      <c r="BSJ42" s="175"/>
      <c r="BSK42" s="175"/>
      <c r="BSL42" s="175"/>
      <c r="BSM42" s="175"/>
      <c r="BSN42" s="175"/>
      <c r="BSO42" s="175"/>
      <c r="BSP42" s="175"/>
      <c r="BSQ42" s="175"/>
      <c r="BSR42" s="175"/>
      <c r="BSS42" s="175"/>
      <c r="BST42" s="175"/>
      <c r="BSU42" s="175"/>
      <c r="BSV42" s="175"/>
      <c r="BSW42" s="175"/>
      <c r="BSX42" s="175"/>
      <c r="BSY42" s="175"/>
      <c r="BSZ42" s="175"/>
      <c r="BTA42" s="175"/>
      <c r="BTB42" s="175"/>
      <c r="BTC42" s="175"/>
      <c r="BTD42" s="175"/>
      <c r="BTE42" s="175"/>
      <c r="BTF42" s="175"/>
      <c r="BTG42" s="175"/>
      <c r="BTH42" s="175"/>
      <c r="BTI42" s="175"/>
      <c r="BTJ42" s="175"/>
      <c r="BTK42" s="175"/>
      <c r="BTL42" s="175"/>
      <c r="BTM42" s="175"/>
      <c r="BTN42" s="175"/>
      <c r="BTO42" s="175"/>
      <c r="BTP42" s="175"/>
      <c r="BTQ42" s="175"/>
      <c r="BTR42" s="175"/>
      <c r="BTS42" s="175"/>
      <c r="BTT42" s="175"/>
      <c r="BTU42" s="175"/>
      <c r="BTV42" s="175"/>
      <c r="BTW42" s="175"/>
      <c r="BTX42" s="175"/>
      <c r="BTY42" s="175"/>
      <c r="BTZ42" s="175"/>
      <c r="BUA42" s="175"/>
      <c r="BUB42" s="175"/>
      <c r="BUC42" s="175"/>
      <c r="BUD42" s="175"/>
      <c r="BUE42" s="175"/>
      <c r="BUF42" s="175"/>
      <c r="BUG42" s="175"/>
      <c r="BUH42" s="175"/>
      <c r="BUI42" s="175"/>
      <c r="BUJ42" s="175"/>
      <c r="BUK42" s="175"/>
      <c r="BUL42" s="175"/>
      <c r="BUM42" s="175"/>
      <c r="BUN42" s="175"/>
      <c r="BUO42" s="175"/>
      <c r="BUP42" s="175"/>
      <c r="BUQ42" s="175"/>
      <c r="BUR42" s="175"/>
      <c r="BUS42" s="175"/>
      <c r="BUT42" s="175"/>
      <c r="BUU42" s="175"/>
      <c r="BUV42" s="175"/>
      <c r="BUW42" s="175"/>
      <c r="BUX42" s="175"/>
      <c r="BUY42" s="175"/>
      <c r="BUZ42" s="175"/>
      <c r="BVA42" s="175"/>
      <c r="BVB42" s="175"/>
      <c r="BVC42" s="175"/>
      <c r="BVD42" s="175"/>
      <c r="BVE42" s="175"/>
      <c r="BVF42" s="175"/>
      <c r="BVG42" s="175"/>
      <c r="BVH42" s="175"/>
      <c r="BVI42" s="175"/>
      <c r="BVJ42" s="175"/>
      <c r="BVK42" s="175"/>
      <c r="BVL42" s="175"/>
      <c r="BVM42" s="175"/>
      <c r="BVN42" s="175"/>
      <c r="BVO42" s="175"/>
      <c r="BVP42" s="175"/>
      <c r="BVQ42" s="175"/>
      <c r="BVR42" s="175"/>
      <c r="BVS42" s="175"/>
      <c r="BVT42" s="175"/>
      <c r="BVU42" s="175"/>
      <c r="BVV42" s="175"/>
      <c r="BVW42" s="175"/>
      <c r="BVX42" s="175"/>
      <c r="BVY42" s="175"/>
      <c r="BVZ42" s="175"/>
      <c r="BWA42" s="175"/>
      <c r="BWB42" s="175"/>
      <c r="BWC42" s="175"/>
      <c r="BWD42" s="175"/>
      <c r="BWE42" s="175"/>
      <c r="BWF42" s="175"/>
      <c r="BWG42" s="175"/>
      <c r="BWH42" s="175"/>
      <c r="BWI42" s="175"/>
      <c r="BWJ42" s="175"/>
      <c r="BWK42" s="175"/>
      <c r="BWL42" s="175"/>
      <c r="BWM42" s="175"/>
      <c r="BWN42" s="175"/>
      <c r="BWO42" s="175"/>
      <c r="BWP42" s="175"/>
      <c r="BWQ42" s="175"/>
      <c r="BWR42" s="175"/>
      <c r="BWS42" s="175"/>
      <c r="BWT42" s="175"/>
      <c r="BWU42" s="175"/>
      <c r="BWV42" s="175"/>
      <c r="BWW42" s="175"/>
      <c r="BWX42" s="175"/>
      <c r="BWY42" s="175"/>
      <c r="BWZ42" s="175"/>
      <c r="BXA42" s="175"/>
      <c r="BXB42" s="175"/>
      <c r="BXC42" s="175"/>
      <c r="BXD42" s="175"/>
      <c r="BXE42" s="175"/>
      <c r="BXF42" s="175"/>
      <c r="BXG42" s="175"/>
      <c r="BXH42" s="175"/>
      <c r="BXI42" s="175"/>
      <c r="BXJ42" s="175"/>
      <c r="BXK42" s="175"/>
      <c r="BXL42" s="175"/>
      <c r="BXM42" s="175"/>
      <c r="BXN42" s="175"/>
      <c r="BXO42" s="175"/>
      <c r="BXP42" s="175"/>
      <c r="BXQ42" s="175"/>
      <c r="BXR42" s="175"/>
      <c r="BXS42" s="175"/>
      <c r="BXT42" s="175"/>
      <c r="BXU42" s="175"/>
      <c r="BXV42" s="175"/>
      <c r="BXW42" s="175"/>
      <c r="BXX42" s="175"/>
      <c r="BXY42" s="175"/>
      <c r="BXZ42" s="175"/>
      <c r="BYA42" s="175"/>
      <c r="BYB42" s="175"/>
      <c r="BYC42" s="175"/>
      <c r="BYD42" s="175"/>
      <c r="BYE42" s="175"/>
      <c r="BYF42" s="175"/>
      <c r="BYG42" s="175"/>
      <c r="BYH42" s="175"/>
      <c r="BYI42" s="175"/>
      <c r="BYJ42" s="175"/>
      <c r="BYK42" s="175"/>
      <c r="BYL42" s="175"/>
      <c r="BYM42" s="175"/>
      <c r="BYN42" s="175"/>
      <c r="BYO42" s="175"/>
      <c r="BYP42" s="175"/>
      <c r="BYQ42" s="175"/>
      <c r="BYR42" s="175"/>
      <c r="BYS42" s="175"/>
      <c r="BYT42" s="175"/>
      <c r="BYU42" s="175"/>
      <c r="BYV42" s="175"/>
      <c r="BYW42" s="175"/>
      <c r="BYX42" s="175"/>
      <c r="BYY42" s="175"/>
      <c r="BYZ42" s="175"/>
      <c r="BZA42" s="175"/>
      <c r="BZB42" s="175"/>
      <c r="BZC42" s="175"/>
      <c r="BZD42" s="175"/>
      <c r="BZE42" s="175"/>
      <c r="BZF42" s="175"/>
      <c r="BZG42" s="175"/>
      <c r="BZH42" s="175"/>
      <c r="BZI42" s="175"/>
      <c r="BZJ42" s="175"/>
      <c r="BZK42" s="175"/>
      <c r="BZL42" s="175"/>
      <c r="BZM42" s="175"/>
      <c r="BZN42" s="175"/>
      <c r="BZO42" s="175"/>
      <c r="BZP42" s="175"/>
      <c r="BZQ42" s="175"/>
      <c r="BZR42" s="175"/>
      <c r="BZS42" s="175"/>
      <c r="BZT42" s="175"/>
      <c r="BZU42" s="175"/>
      <c r="BZV42" s="175"/>
      <c r="BZW42" s="175"/>
      <c r="BZX42" s="175"/>
      <c r="BZY42" s="175"/>
      <c r="BZZ42" s="175"/>
      <c r="CAA42" s="175"/>
      <c r="CAB42" s="175"/>
      <c r="CAC42" s="175"/>
      <c r="CAD42" s="175"/>
      <c r="CAE42" s="175"/>
      <c r="CAF42" s="175"/>
      <c r="CAG42" s="175"/>
      <c r="CAH42" s="175"/>
      <c r="CAI42" s="175"/>
      <c r="CAJ42" s="175"/>
      <c r="CAK42" s="175"/>
      <c r="CAL42" s="175"/>
      <c r="CAM42" s="175"/>
      <c r="CAN42" s="175"/>
      <c r="CAO42" s="175"/>
      <c r="CAP42" s="175"/>
      <c r="CAQ42" s="175"/>
      <c r="CAR42" s="175"/>
      <c r="CAS42" s="175"/>
      <c r="CAT42" s="175"/>
      <c r="CAU42" s="175"/>
      <c r="CAV42" s="175"/>
      <c r="CAW42" s="175"/>
      <c r="CAX42" s="175"/>
      <c r="CAY42" s="175"/>
      <c r="CAZ42" s="175"/>
      <c r="CBA42" s="175"/>
      <c r="CBB42" s="175"/>
      <c r="CBC42" s="175"/>
      <c r="CBD42" s="175"/>
      <c r="CBE42" s="175"/>
      <c r="CBF42" s="175"/>
      <c r="CBG42" s="175"/>
      <c r="CBH42" s="175"/>
      <c r="CBI42" s="175"/>
      <c r="CBJ42" s="175"/>
      <c r="CBK42" s="175"/>
      <c r="CBL42" s="175"/>
      <c r="CBM42" s="175"/>
      <c r="CBN42" s="175"/>
      <c r="CBO42" s="175"/>
      <c r="CBP42" s="175"/>
      <c r="CBQ42" s="175"/>
      <c r="CBR42" s="175"/>
      <c r="CBS42" s="175"/>
      <c r="CBT42" s="175"/>
      <c r="CBU42" s="175"/>
      <c r="CBV42" s="175"/>
      <c r="CBW42" s="175"/>
      <c r="CBX42" s="175"/>
      <c r="CBY42" s="175"/>
      <c r="CBZ42" s="175"/>
      <c r="CCA42" s="175"/>
      <c r="CCB42" s="175"/>
      <c r="CCC42" s="175"/>
      <c r="CCD42" s="175"/>
      <c r="CCE42" s="175"/>
      <c r="CCF42" s="175"/>
      <c r="CCG42" s="175"/>
      <c r="CCH42" s="175"/>
      <c r="CCI42" s="175"/>
      <c r="CCJ42" s="175"/>
      <c r="CCK42" s="175"/>
      <c r="CCL42" s="175"/>
      <c r="CCM42" s="175"/>
      <c r="CCN42" s="175"/>
      <c r="CCO42" s="175"/>
      <c r="CCP42" s="175"/>
      <c r="CCQ42" s="175"/>
      <c r="CCR42" s="175"/>
      <c r="CCS42" s="175"/>
      <c r="CCT42" s="175"/>
      <c r="CCU42" s="175"/>
      <c r="CCV42" s="175"/>
      <c r="CCW42" s="175"/>
      <c r="CCX42" s="175"/>
      <c r="CCY42" s="175"/>
      <c r="CCZ42" s="175"/>
      <c r="CDA42" s="175"/>
      <c r="CDB42" s="175"/>
      <c r="CDC42" s="175"/>
      <c r="CDD42" s="175"/>
      <c r="CDE42" s="175"/>
      <c r="CDF42" s="175"/>
      <c r="CDG42" s="175"/>
      <c r="CDH42" s="175"/>
      <c r="CDI42" s="175"/>
      <c r="CDJ42" s="175"/>
      <c r="CDK42" s="175"/>
      <c r="CDL42" s="175"/>
      <c r="CDM42" s="175"/>
      <c r="CDN42" s="175"/>
      <c r="CDO42" s="175"/>
      <c r="CDP42" s="175"/>
      <c r="CDQ42" s="175"/>
      <c r="CDR42" s="175"/>
      <c r="CDS42" s="175"/>
      <c r="CDT42" s="175"/>
      <c r="CDU42" s="175"/>
      <c r="CDV42" s="175"/>
      <c r="CDW42" s="175"/>
      <c r="CDX42" s="175"/>
      <c r="CDY42" s="175"/>
      <c r="CDZ42" s="175"/>
      <c r="CEA42" s="175"/>
      <c r="CEB42" s="175"/>
      <c r="CEC42" s="175"/>
      <c r="CED42" s="175"/>
      <c r="CEE42" s="175"/>
      <c r="CEF42" s="175"/>
      <c r="CEG42" s="175"/>
      <c r="CEH42" s="175"/>
      <c r="CEI42" s="175"/>
      <c r="CEJ42" s="175"/>
      <c r="CEK42" s="175"/>
      <c r="CEL42" s="175"/>
      <c r="CEM42" s="175"/>
      <c r="CEN42" s="175"/>
      <c r="CEO42" s="175"/>
      <c r="CEP42" s="175"/>
      <c r="CEQ42" s="175"/>
      <c r="CER42" s="175"/>
      <c r="CES42" s="175"/>
      <c r="CET42" s="175"/>
      <c r="CEU42" s="175"/>
      <c r="CEV42" s="175"/>
      <c r="CEW42" s="175"/>
      <c r="CEX42" s="175"/>
      <c r="CEY42" s="175"/>
      <c r="CEZ42" s="175"/>
      <c r="CFA42" s="175"/>
      <c r="CFB42" s="175"/>
      <c r="CFC42" s="175"/>
      <c r="CFD42" s="175"/>
      <c r="CFE42" s="175"/>
      <c r="CFF42" s="175"/>
      <c r="CFG42" s="175"/>
      <c r="CFH42" s="175"/>
      <c r="CFI42" s="175"/>
      <c r="CFJ42" s="175"/>
      <c r="CFK42" s="175"/>
      <c r="CFL42" s="175"/>
      <c r="CFM42" s="175"/>
      <c r="CFN42" s="175"/>
      <c r="CFO42" s="175"/>
      <c r="CFP42" s="175"/>
      <c r="CFQ42" s="175"/>
      <c r="CFR42" s="175"/>
      <c r="CFS42" s="175"/>
      <c r="CFT42" s="175"/>
      <c r="CFU42" s="175"/>
      <c r="CFV42" s="175"/>
      <c r="CFW42" s="175"/>
      <c r="CFX42" s="175"/>
      <c r="CFY42" s="175"/>
      <c r="CFZ42" s="175"/>
      <c r="CGA42" s="175"/>
      <c r="CGB42" s="175"/>
      <c r="CGC42" s="175"/>
      <c r="CGD42" s="175"/>
      <c r="CGE42" s="175"/>
      <c r="CGF42" s="175"/>
      <c r="CGG42" s="175"/>
      <c r="CGH42" s="175"/>
      <c r="CGI42" s="175"/>
      <c r="CGJ42" s="175"/>
      <c r="CGK42" s="175"/>
      <c r="CGL42" s="175"/>
      <c r="CGM42" s="175"/>
      <c r="CGN42" s="175"/>
      <c r="CGO42" s="175"/>
      <c r="CGP42" s="175"/>
      <c r="CGQ42" s="175"/>
      <c r="CGR42" s="175"/>
      <c r="CGS42" s="175"/>
      <c r="CGT42" s="175"/>
      <c r="CGU42" s="175"/>
      <c r="CGV42" s="175"/>
      <c r="CGW42" s="175"/>
      <c r="CGX42" s="175"/>
      <c r="CGY42" s="175"/>
      <c r="CGZ42" s="175"/>
      <c r="CHA42" s="175"/>
      <c r="CHB42" s="175"/>
      <c r="CHC42" s="175"/>
      <c r="CHD42" s="175"/>
      <c r="CHE42" s="175"/>
      <c r="CHF42" s="175"/>
      <c r="CHG42" s="175"/>
      <c r="CHH42" s="175"/>
      <c r="CHI42" s="175"/>
      <c r="CHJ42" s="175"/>
      <c r="CHK42" s="175"/>
      <c r="CHL42" s="175"/>
      <c r="CHM42" s="175"/>
      <c r="CHN42" s="175"/>
      <c r="CHO42" s="175"/>
      <c r="CHP42" s="175"/>
      <c r="CHQ42" s="175"/>
      <c r="CHR42" s="175"/>
      <c r="CHS42" s="175"/>
      <c r="CHT42" s="175"/>
      <c r="CHU42" s="175"/>
      <c r="CHV42" s="175"/>
      <c r="CHW42" s="175"/>
      <c r="CHX42" s="175"/>
      <c r="CHY42" s="175"/>
      <c r="CHZ42" s="175"/>
      <c r="CIA42" s="175"/>
      <c r="CIB42" s="175"/>
      <c r="CIC42" s="175"/>
      <c r="CID42" s="175"/>
      <c r="CIE42" s="175"/>
      <c r="CIF42" s="175"/>
      <c r="CIG42" s="175"/>
      <c r="CIH42" s="175"/>
      <c r="CII42" s="175"/>
      <c r="CIJ42" s="175"/>
      <c r="CIK42" s="175"/>
      <c r="CIL42" s="175"/>
      <c r="CIM42" s="175"/>
      <c r="CIN42" s="175"/>
      <c r="CIO42" s="175"/>
      <c r="CIP42" s="175"/>
      <c r="CIQ42" s="175"/>
      <c r="CIR42" s="175"/>
      <c r="CIS42" s="175"/>
      <c r="CIT42" s="175"/>
      <c r="CIU42" s="175"/>
      <c r="CIV42" s="175"/>
      <c r="CIW42" s="175"/>
      <c r="CIX42" s="175"/>
      <c r="CIY42" s="175"/>
      <c r="CIZ42" s="175"/>
      <c r="CJA42" s="175"/>
      <c r="CJB42" s="175"/>
      <c r="CJC42" s="175"/>
      <c r="CJD42" s="175"/>
      <c r="CJE42" s="175"/>
      <c r="CJF42" s="175"/>
      <c r="CJG42" s="175"/>
      <c r="CJH42" s="175"/>
      <c r="CJI42" s="175"/>
      <c r="CJJ42" s="175"/>
      <c r="CJK42" s="175"/>
      <c r="CJL42" s="175"/>
      <c r="CJM42" s="175"/>
      <c r="CJN42" s="175"/>
      <c r="CJO42" s="175"/>
      <c r="CJP42" s="175"/>
      <c r="CJQ42" s="175"/>
      <c r="CJR42" s="175"/>
      <c r="CJS42" s="175"/>
      <c r="CJT42" s="175"/>
      <c r="CJU42" s="175"/>
      <c r="CJV42" s="175"/>
      <c r="CJW42" s="175"/>
      <c r="CJX42" s="175"/>
      <c r="CJY42" s="175"/>
      <c r="CJZ42" s="175"/>
      <c r="CKA42" s="175"/>
      <c r="CKB42" s="175"/>
      <c r="CKC42" s="175"/>
      <c r="CKD42" s="175"/>
      <c r="CKE42" s="175"/>
      <c r="CKF42" s="175"/>
      <c r="CKG42" s="175"/>
      <c r="CKH42" s="175"/>
      <c r="CKI42" s="175"/>
      <c r="CKJ42" s="175"/>
      <c r="CKK42" s="175"/>
      <c r="CKL42" s="175"/>
      <c r="CKM42" s="175"/>
      <c r="CKN42" s="175"/>
      <c r="CKO42" s="175"/>
      <c r="CKP42" s="175"/>
      <c r="CKQ42" s="175"/>
      <c r="CKR42" s="175"/>
      <c r="CKS42" s="175"/>
      <c r="CKT42" s="175"/>
      <c r="CKU42" s="175"/>
      <c r="CKV42" s="175"/>
      <c r="CKW42" s="175"/>
      <c r="CKX42" s="175"/>
      <c r="CKY42" s="175"/>
      <c r="CKZ42" s="175"/>
      <c r="CLA42" s="175"/>
      <c r="CLB42" s="175"/>
      <c r="CLC42" s="175"/>
      <c r="CLD42" s="175"/>
      <c r="CLE42" s="175"/>
      <c r="CLF42" s="175"/>
      <c r="CLG42" s="175"/>
      <c r="CLH42" s="175"/>
      <c r="CLI42" s="175"/>
      <c r="CLJ42" s="175"/>
      <c r="CLK42" s="175"/>
      <c r="CLL42" s="175"/>
      <c r="CLM42" s="175"/>
      <c r="CLN42" s="175"/>
      <c r="CLO42" s="175"/>
      <c r="CLP42" s="175"/>
      <c r="CLQ42" s="175"/>
      <c r="CLR42" s="175"/>
      <c r="CLS42" s="175"/>
      <c r="CLT42" s="175"/>
      <c r="CLU42" s="175"/>
      <c r="CLV42" s="175"/>
      <c r="CLW42" s="175"/>
      <c r="CLX42" s="175"/>
      <c r="CLY42" s="175"/>
      <c r="CLZ42" s="175"/>
      <c r="CMA42" s="175"/>
      <c r="CMB42" s="175"/>
      <c r="CMC42" s="175"/>
      <c r="CMD42" s="175"/>
      <c r="CME42" s="175"/>
      <c r="CMF42" s="175"/>
      <c r="CMG42" s="175"/>
      <c r="CMH42" s="175"/>
      <c r="CMI42" s="175"/>
      <c r="CMJ42" s="175"/>
      <c r="CMK42" s="175"/>
      <c r="CML42" s="175"/>
      <c r="CMM42" s="175"/>
      <c r="CMN42" s="175"/>
      <c r="CMO42" s="175"/>
      <c r="CMP42" s="175"/>
      <c r="CMQ42" s="175"/>
      <c r="CMR42" s="175"/>
      <c r="CMS42" s="175"/>
      <c r="CMT42" s="175"/>
      <c r="CMU42" s="175"/>
      <c r="CMV42" s="175"/>
      <c r="CMW42" s="175"/>
      <c r="CMX42" s="175"/>
      <c r="CMY42" s="175"/>
      <c r="CMZ42" s="175"/>
      <c r="CNA42" s="175"/>
      <c r="CNB42" s="175"/>
      <c r="CNC42" s="175"/>
      <c r="CND42" s="175"/>
      <c r="CNE42" s="175"/>
      <c r="CNF42" s="175"/>
      <c r="CNG42" s="175"/>
      <c r="CNH42" s="175"/>
      <c r="CNI42" s="175"/>
      <c r="CNJ42" s="175"/>
      <c r="CNK42" s="175"/>
      <c r="CNL42" s="175"/>
      <c r="CNM42" s="175"/>
      <c r="CNN42" s="175"/>
      <c r="CNO42" s="175"/>
      <c r="CNP42" s="175"/>
      <c r="CNQ42" s="175"/>
      <c r="CNR42" s="175"/>
      <c r="CNS42" s="175"/>
      <c r="CNT42" s="175"/>
      <c r="CNU42" s="175"/>
      <c r="CNV42" s="175"/>
      <c r="CNW42" s="175"/>
      <c r="CNX42" s="175"/>
      <c r="CNY42" s="175"/>
      <c r="CNZ42" s="175"/>
      <c r="COA42" s="175"/>
      <c r="COB42" s="175"/>
      <c r="COC42" s="175"/>
      <c r="COD42" s="175"/>
      <c r="COE42" s="175"/>
      <c r="COF42" s="175"/>
      <c r="COG42" s="175"/>
      <c r="COH42" s="175"/>
      <c r="COI42" s="175"/>
      <c r="COJ42" s="175"/>
      <c r="COK42" s="175"/>
      <c r="COL42" s="175"/>
      <c r="COM42" s="175"/>
      <c r="CON42" s="175"/>
      <c r="COO42" s="175"/>
      <c r="COP42" s="175"/>
      <c r="COQ42" s="175"/>
      <c r="COR42" s="175"/>
      <c r="COS42" s="175"/>
      <c r="COT42" s="175"/>
      <c r="COU42" s="175"/>
      <c r="COV42" s="175"/>
      <c r="COW42" s="175"/>
      <c r="COX42" s="175"/>
      <c r="COY42" s="175"/>
      <c r="COZ42" s="175"/>
      <c r="CPA42" s="175"/>
      <c r="CPB42" s="175"/>
      <c r="CPC42" s="175"/>
      <c r="CPD42" s="175"/>
      <c r="CPE42" s="175"/>
      <c r="CPF42" s="175"/>
      <c r="CPG42" s="175"/>
      <c r="CPH42" s="175"/>
      <c r="CPI42" s="175"/>
      <c r="CPJ42" s="175"/>
      <c r="CPK42" s="175"/>
      <c r="CPL42" s="175"/>
      <c r="CPM42" s="175"/>
      <c r="CPN42" s="175"/>
      <c r="CPO42" s="175"/>
      <c r="CPP42" s="175"/>
      <c r="CPQ42" s="175"/>
      <c r="CPR42" s="175"/>
      <c r="CPS42" s="175"/>
      <c r="CPT42" s="175"/>
      <c r="CPU42" s="175"/>
      <c r="CPV42" s="175"/>
      <c r="CPW42" s="175"/>
      <c r="CPX42" s="175"/>
      <c r="CPY42" s="175"/>
      <c r="CPZ42" s="175"/>
      <c r="CQA42" s="175"/>
      <c r="CQB42" s="175"/>
      <c r="CQC42" s="175"/>
      <c r="CQD42" s="175"/>
      <c r="CQE42" s="175"/>
      <c r="CQF42" s="175"/>
      <c r="CQG42" s="175"/>
      <c r="CQH42" s="175"/>
      <c r="CQI42" s="175"/>
      <c r="CQJ42" s="175"/>
      <c r="CQK42" s="175"/>
      <c r="CQL42" s="175"/>
      <c r="CQM42" s="175"/>
      <c r="CQN42" s="175"/>
      <c r="CQO42" s="175"/>
      <c r="CQP42" s="175"/>
      <c r="CQQ42" s="175"/>
      <c r="CQR42" s="175"/>
      <c r="CQS42" s="175"/>
      <c r="CQT42" s="175"/>
      <c r="CQU42" s="175"/>
      <c r="CQV42" s="175"/>
      <c r="CQW42" s="175"/>
      <c r="CQX42" s="175"/>
      <c r="CQY42" s="175"/>
      <c r="CQZ42" s="175"/>
      <c r="CRA42" s="175"/>
      <c r="CRB42" s="175"/>
      <c r="CRC42" s="175"/>
      <c r="CRD42" s="175"/>
      <c r="CRE42" s="175"/>
      <c r="CRF42" s="175"/>
      <c r="CRG42" s="175"/>
      <c r="CRH42" s="175"/>
      <c r="CRI42" s="175"/>
      <c r="CRJ42" s="175"/>
      <c r="CRK42" s="175"/>
      <c r="CRL42" s="175"/>
      <c r="CRM42" s="175"/>
      <c r="CRN42" s="175"/>
      <c r="CRO42" s="175"/>
      <c r="CRP42" s="175"/>
      <c r="CRQ42" s="175"/>
      <c r="CRR42" s="175"/>
      <c r="CRS42" s="175"/>
      <c r="CRT42" s="175"/>
      <c r="CRU42" s="175"/>
      <c r="CRV42" s="175"/>
      <c r="CRW42" s="175"/>
      <c r="CRX42" s="175"/>
      <c r="CRY42" s="175"/>
      <c r="CRZ42" s="175"/>
      <c r="CSA42" s="175"/>
      <c r="CSB42" s="175"/>
      <c r="CSC42" s="175"/>
      <c r="CSD42" s="175"/>
      <c r="CSE42" s="175"/>
      <c r="CSF42" s="175"/>
      <c r="CSG42" s="175"/>
      <c r="CSH42" s="175"/>
      <c r="CSI42" s="175"/>
      <c r="CSJ42" s="175"/>
      <c r="CSK42" s="175"/>
      <c r="CSL42" s="175"/>
      <c r="CSM42" s="175"/>
      <c r="CSN42" s="175"/>
      <c r="CSO42" s="175"/>
      <c r="CSP42" s="175"/>
      <c r="CSQ42" s="175"/>
      <c r="CSR42" s="175"/>
      <c r="CSS42" s="175"/>
      <c r="CST42" s="175"/>
      <c r="CSU42" s="175"/>
      <c r="CSV42" s="175"/>
      <c r="CSW42" s="175"/>
      <c r="CSX42" s="175"/>
      <c r="CSY42" s="175"/>
      <c r="CSZ42" s="175"/>
      <c r="CTA42" s="175"/>
      <c r="CTB42" s="175"/>
      <c r="CTC42" s="175"/>
      <c r="CTD42" s="175"/>
      <c r="CTE42" s="175"/>
      <c r="CTF42" s="175"/>
      <c r="CTG42" s="175"/>
      <c r="CTH42" s="175"/>
      <c r="CTI42" s="175"/>
      <c r="CTJ42" s="175"/>
      <c r="CTK42" s="175"/>
      <c r="CTL42" s="175"/>
      <c r="CTM42" s="175"/>
      <c r="CTN42" s="175"/>
      <c r="CTO42" s="175"/>
      <c r="CTP42" s="175"/>
      <c r="CTQ42" s="175"/>
      <c r="CTR42" s="175"/>
      <c r="CTS42" s="175"/>
      <c r="CTT42" s="175"/>
      <c r="CTU42" s="175"/>
      <c r="CTV42" s="175"/>
      <c r="CTW42" s="175"/>
      <c r="CTX42" s="175"/>
      <c r="CTY42" s="175"/>
      <c r="CTZ42" s="175"/>
      <c r="CUA42" s="175"/>
      <c r="CUB42" s="175"/>
      <c r="CUC42" s="175"/>
      <c r="CUD42" s="175"/>
      <c r="CUE42" s="175"/>
      <c r="CUF42" s="175"/>
      <c r="CUG42" s="175"/>
      <c r="CUH42" s="175"/>
      <c r="CUI42" s="175"/>
      <c r="CUJ42" s="175"/>
      <c r="CUK42" s="175"/>
      <c r="CUL42" s="175"/>
      <c r="CUM42" s="175"/>
      <c r="CUN42" s="175"/>
      <c r="CUO42" s="175"/>
      <c r="CUP42" s="175"/>
      <c r="CUQ42" s="175"/>
      <c r="CUR42" s="175"/>
      <c r="CUS42" s="175"/>
      <c r="CUT42" s="175"/>
      <c r="CUU42" s="175"/>
      <c r="CUV42" s="175"/>
      <c r="CUW42" s="175"/>
      <c r="CUX42" s="175"/>
      <c r="CUY42" s="175"/>
      <c r="CUZ42" s="175"/>
      <c r="CVA42" s="175"/>
      <c r="CVB42" s="175"/>
      <c r="CVC42" s="175"/>
      <c r="CVD42" s="175"/>
      <c r="CVE42" s="175"/>
      <c r="CVF42" s="175"/>
      <c r="CVG42" s="175"/>
      <c r="CVH42" s="175"/>
      <c r="CVI42" s="175"/>
      <c r="CVJ42" s="175"/>
      <c r="CVK42" s="175"/>
      <c r="CVL42" s="175"/>
      <c r="CVM42" s="175"/>
      <c r="CVN42" s="175"/>
      <c r="CVO42" s="175"/>
      <c r="CVP42" s="175"/>
      <c r="CVQ42" s="175"/>
      <c r="CVR42" s="175"/>
      <c r="CVS42" s="175"/>
      <c r="CVT42" s="175"/>
      <c r="CVU42" s="175"/>
      <c r="CVV42" s="175"/>
      <c r="CVW42" s="175"/>
      <c r="CVX42" s="175"/>
      <c r="CVY42" s="175"/>
      <c r="CVZ42" s="175"/>
      <c r="CWA42" s="175"/>
      <c r="CWB42" s="175"/>
      <c r="CWC42" s="175"/>
      <c r="CWD42" s="175"/>
      <c r="CWE42" s="175"/>
      <c r="CWF42" s="175"/>
      <c r="CWG42" s="175"/>
      <c r="CWH42" s="175"/>
      <c r="CWI42" s="175"/>
      <c r="CWJ42" s="175"/>
      <c r="CWK42" s="175"/>
      <c r="CWL42" s="175"/>
      <c r="CWM42" s="175"/>
      <c r="CWN42" s="175"/>
      <c r="CWO42" s="175"/>
      <c r="CWP42" s="175"/>
      <c r="CWQ42" s="175"/>
      <c r="CWR42" s="175"/>
      <c r="CWS42" s="175"/>
      <c r="CWT42" s="175"/>
      <c r="CWU42" s="175"/>
      <c r="CWV42" s="175"/>
      <c r="CWW42" s="175"/>
      <c r="CWX42" s="175"/>
      <c r="CWY42" s="175"/>
      <c r="CWZ42" s="175"/>
      <c r="CXA42" s="175"/>
      <c r="CXB42" s="175"/>
      <c r="CXC42" s="175"/>
      <c r="CXD42" s="175"/>
      <c r="CXE42" s="175"/>
      <c r="CXF42" s="175"/>
      <c r="CXG42" s="175"/>
      <c r="CXH42" s="175"/>
      <c r="CXI42" s="175"/>
      <c r="CXJ42" s="175"/>
      <c r="CXK42" s="175"/>
      <c r="CXL42" s="175"/>
      <c r="CXM42" s="175"/>
      <c r="CXN42" s="175"/>
      <c r="CXO42" s="175"/>
      <c r="CXP42" s="175"/>
      <c r="CXQ42" s="175"/>
      <c r="CXR42" s="175"/>
      <c r="CXS42" s="175"/>
      <c r="CXT42" s="175"/>
      <c r="CXU42" s="175"/>
      <c r="CXV42" s="175"/>
      <c r="CXW42" s="175"/>
      <c r="CXX42" s="175"/>
      <c r="CXY42" s="175"/>
      <c r="CXZ42" s="175"/>
      <c r="CYA42" s="175"/>
      <c r="CYB42" s="175"/>
      <c r="CYC42" s="175"/>
      <c r="CYD42" s="175"/>
      <c r="CYE42" s="175"/>
      <c r="CYF42" s="175"/>
      <c r="CYG42" s="175"/>
      <c r="CYH42" s="175"/>
      <c r="CYI42" s="175"/>
      <c r="CYJ42" s="175"/>
      <c r="CYK42" s="175"/>
      <c r="CYL42" s="175"/>
      <c r="CYM42" s="175"/>
      <c r="CYN42" s="175"/>
      <c r="CYO42" s="175"/>
      <c r="CYP42" s="175"/>
      <c r="CYQ42" s="175"/>
      <c r="CYR42" s="175"/>
      <c r="CYS42" s="175"/>
      <c r="CYT42" s="175"/>
      <c r="CYU42" s="175"/>
      <c r="CYV42" s="175"/>
      <c r="CYW42" s="175"/>
      <c r="CYX42" s="175"/>
      <c r="CYY42" s="175"/>
      <c r="CYZ42" s="175"/>
      <c r="CZA42" s="175"/>
      <c r="CZB42" s="175"/>
      <c r="CZC42" s="175"/>
      <c r="CZD42" s="175"/>
      <c r="CZE42" s="175"/>
      <c r="CZF42" s="175"/>
      <c r="CZG42" s="175"/>
      <c r="CZH42" s="175"/>
      <c r="CZI42" s="175"/>
      <c r="CZJ42" s="175"/>
      <c r="CZK42" s="175"/>
      <c r="CZL42" s="175"/>
      <c r="CZM42" s="175"/>
      <c r="CZN42" s="175"/>
      <c r="CZO42" s="175"/>
      <c r="CZP42" s="175"/>
      <c r="CZQ42" s="175"/>
      <c r="CZR42" s="175"/>
      <c r="CZS42" s="175"/>
      <c r="CZT42" s="175"/>
      <c r="CZU42" s="175"/>
      <c r="CZV42" s="175"/>
      <c r="CZW42" s="175"/>
      <c r="CZX42" s="175"/>
      <c r="CZY42" s="175"/>
      <c r="CZZ42" s="175"/>
      <c r="DAA42" s="175"/>
      <c r="DAB42" s="175"/>
      <c r="DAC42" s="175"/>
      <c r="DAD42" s="175"/>
      <c r="DAE42" s="175"/>
      <c r="DAF42" s="175"/>
      <c r="DAG42" s="175"/>
      <c r="DAH42" s="175"/>
      <c r="DAI42" s="175"/>
      <c r="DAJ42" s="175"/>
      <c r="DAK42" s="175"/>
      <c r="DAL42" s="175"/>
      <c r="DAM42" s="175"/>
      <c r="DAN42" s="175"/>
      <c r="DAO42" s="175"/>
      <c r="DAP42" s="175"/>
      <c r="DAQ42" s="175"/>
      <c r="DAR42" s="175"/>
      <c r="DAS42" s="175"/>
      <c r="DAT42" s="175"/>
      <c r="DAU42" s="175"/>
      <c r="DAV42" s="175"/>
      <c r="DAW42" s="175"/>
      <c r="DAX42" s="175"/>
      <c r="DAY42" s="175"/>
      <c r="DAZ42" s="175"/>
      <c r="DBA42" s="175"/>
      <c r="DBB42" s="175"/>
      <c r="DBC42" s="175"/>
      <c r="DBD42" s="175"/>
      <c r="DBE42" s="175"/>
      <c r="DBF42" s="175"/>
      <c r="DBG42" s="175"/>
      <c r="DBH42" s="175"/>
      <c r="DBI42" s="175"/>
      <c r="DBJ42" s="175"/>
      <c r="DBK42" s="175"/>
      <c r="DBL42" s="175"/>
      <c r="DBM42" s="175"/>
      <c r="DBN42" s="175"/>
      <c r="DBO42" s="175"/>
      <c r="DBP42" s="175"/>
      <c r="DBQ42" s="175"/>
      <c r="DBR42" s="175"/>
      <c r="DBS42" s="175"/>
      <c r="DBT42" s="175"/>
      <c r="DBU42" s="175"/>
      <c r="DBV42" s="175"/>
      <c r="DBW42" s="175"/>
      <c r="DBX42" s="175"/>
      <c r="DBY42" s="175"/>
      <c r="DBZ42" s="175"/>
      <c r="DCA42" s="175"/>
      <c r="DCB42" s="175"/>
      <c r="DCC42" s="175"/>
      <c r="DCD42" s="175"/>
      <c r="DCE42" s="175"/>
      <c r="DCF42" s="175"/>
      <c r="DCG42" s="175"/>
      <c r="DCH42" s="175"/>
      <c r="DCI42" s="175"/>
      <c r="DCJ42" s="175"/>
      <c r="DCK42" s="175"/>
      <c r="DCL42" s="175"/>
      <c r="DCM42" s="175"/>
      <c r="DCN42" s="175"/>
      <c r="DCO42" s="175"/>
      <c r="DCP42" s="175"/>
      <c r="DCQ42" s="175"/>
      <c r="DCR42" s="175"/>
      <c r="DCS42" s="175"/>
      <c r="DCT42" s="175"/>
      <c r="DCU42" s="175"/>
      <c r="DCV42" s="175"/>
      <c r="DCW42" s="175"/>
      <c r="DCX42" s="175"/>
      <c r="DCY42" s="175"/>
      <c r="DCZ42" s="175"/>
      <c r="DDA42" s="175"/>
      <c r="DDB42" s="175"/>
      <c r="DDC42" s="175"/>
      <c r="DDD42" s="175"/>
      <c r="DDE42" s="175"/>
      <c r="DDF42" s="175"/>
      <c r="DDG42" s="175"/>
      <c r="DDH42" s="175"/>
      <c r="DDI42" s="175"/>
      <c r="DDJ42" s="175"/>
      <c r="DDK42" s="175"/>
      <c r="DDL42" s="175"/>
      <c r="DDM42" s="175"/>
      <c r="DDN42" s="175"/>
      <c r="DDO42" s="175"/>
      <c r="DDP42" s="175"/>
      <c r="DDQ42" s="175"/>
      <c r="DDR42" s="175"/>
      <c r="DDS42" s="175"/>
      <c r="DDT42" s="175"/>
      <c r="DDU42" s="175"/>
      <c r="DDV42" s="175"/>
      <c r="DDW42" s="175"/>
      <c r="DDX42" s="175"/>
      <c r="DDY42" s="175"/>
      <c r="DDZ42" s="175"/>
      <c r="DEA42" s="175"/>
      <c r="DEB42" s="175"/>
      <c r="DEC42" s="175"/>
      <c r="DED42" s="175"/>
      <c r="DEE42" s="175"/>
      <c r="DEF42" s="175"/>
      <c r="DEG42" s="175"/>
      <c r="DEH42" s="175"/>
      <c r="DEI42" s="175"/>
      <c r="DEJ42" s="175"/>
      <c r="DEK42" s="175"/>
      <c r="DEL42" s="175"/>
      <c r="DEM42" s="175"/>
      <c r="DEN42" s="175"/>
      <c r="DEO42" s="175"/>
      <c r="DEP42" s="175"/>
      <c r="DEQ42" s="175"/>
      <c r="DER42" s="175"/>
      <c r="DES42" s="175"/>
      <c r="DET42" s="175"/>
      <c r="DEU42" s="175"/>
      <c r="DEV42" s="175"/>
      <c r="DEW42" s="175"/>
      <c r="DEX42" s="175"/>
      <c r="DEY42" s="175"/>
      <c r="DEZ42" s="175"/>
      <c r="DFA42" s="175"/>
      <c r="DFB42" s="175"/>
      <c r="DFC42" s="175"/>
      <c r="DFD42" s="175"/>
      <c r="DFE42" s="175"/>
      <c r="DFF42" s="175"/>
      <c r="DFG42" s="175"/>
      <c r="DFH42" s="175"/>
      <c r="DFI42" s="175"/>
      <c r="DFJ42" s="175"/>
      <c r="DFK42" s="175"/>
      <c r="DFL42" s="175"/>
      <c r="DFM42" s="175"/>
      <c r="DFN42" s="175"/>
      <c r="DFO42" s="175"/>
      <c r="DFP42" s="175"/>
      <c r="DFQ42" s="175"/>
      <c r="DFR42" s="175"/>
      <c r="DFS42" s="175"/>
      <c r="DFT42" s="175"/>
      <c r="DFU42" s="175"/>
      <c r="DFV42" s="175"/>
      <c r="DFW42" s="175"/>
      <c r="DFX42" s="175"/>
      <c r="DFY42" s="175"/>
      <c r="DFZ42" s="175"/>
      <c r="DGA42" s="175"/>
      <c r="DGB42" s="175"/>
      <c r="DGC42" s="175"/>
      <c r="DGD42" s="175"/>
      <c r="DGE42" s="175"/>
      <c r="DGF42" s="175"/>
      <c r="DGG42" s="175"/>
      <c r="DGH42" s="175"/>
      <c r="DGI42" s="175"/>
      <c r="DGJ42" s="175"/>
      <c r="DGK42" s="175"/>
      <c r="DGL42" s="175"/>
      <c r="DGM42" s="175"/>
      <c r="DGN42" s="175"/>
      <c r="DGO42" s="175"/>
      <c r="DGP42" s="175"/>
      <c r="DGQ42" s="175"/>
      <c r="DGR42" s="175"/>
      <c r="DGS42" s="175"/>
      <c r="DGT42" s="175"/>
      <c r="DGU42" s="175"/>
      <c r="DGV42" s="175"/>
      <c r="DGW42" s="175"/>
      <c r="DGX42" s="175"/>
      <c r="DGY42" s="175"/>
      <c r="DGZ42" s="175"/>
      <c r="DHA42" s="175"/>
      <c r="DHB42" s="175"/>
      <c r="DHC42" s="175"/>
      <c r="DHD42" s="175"/>
      <c r="DHE42" s="175"/>
      <c r="DHF42" s="175"/>
      <c r="DHG42" s="175"/>
      <c r="DHH42" s="175"/>
      <c r="DHI42" s="175"/>
      <c r="DHJ42" s="175"/>
      <c r="DHK42" s="175"/>
      <c r="DHL42" s="175"/>
      <c r="DHM42" s="175"/>
      <c r="DHN42" s="175"/>
      <c r="DHO42" s="175"/>
      <c r="DHP42" s="175"/>
      <c r="DHQ42" s="175"/>
      <c r="DHR42" s="175"/>
      <c r="DHS42" s="175"/>
      <c r="DHT42" s="175"/>
      <c r="DHU42" s="175"/>
      <c r="DHV42" s="175"/>
      <c r="DHW42" s="175"/>
      <c r="DHX42" s="175"/>
      <c r="DHY42" s="175"/>
      <c r="DHZ42" s="175"/>
      <c r="DIA42" s="175"/>
      <c r="DIB42" s="175"/>
      <c r="DIC42" s="175"/>
      <c r="DID42" s="175"/>
      <c r="DIE42" s="175"/>
      <c r="DIF42" s="175"/>
      <c r="DIG42" s="175"/>
      <c r="DIH42" s="175"/>
      <c r="DII42" s="175"/>
      <c r="DIJ42" s="175"/>
      <c r="DIK42" s="175"/>
      <c r="DIL42" s="175"/>
      <c r="DIM42" s="175"/>
      <c r="DIN42" s="175"/>
      <c r="DIO42" s="175"/>
      <c r="DIP42" s="175"/>
      <c r="DIQ42" s="175"/>
      <c r="DIR42" s="175"/>
      <c r="DIS42" s="175"/>
      <c r="DIT42" s="175"/>
      <c r="DIU42" s="175"/>
      <c r="DIV42" s="175"/>
      <c r="DIW42" s="175"/>
      <c r="DIX42" s="175"/>
      <c r="DIY42" s="175"/>
      <c r="DIZ42" s="175"/>
      <c r="DJA42" s="175"/>
      <c r="DJB42" s="175"/>
      <c r="DJC42" s="175"/>
      <c r="DJD42" s="175"/>
      <c r="DJE42" s="175"/>
      <c r="DJF42" s="175"/>
      <c r="DJG42" s="175"/>
      <c r="DJH42" s="175"/>
      <c r="DJI42" s="175"/>
      <c r="DJJ42" s="175"/>
      <c r="DJK42" s="175"/>
      <c r="DJL42" s="175"/>
      <c r="DJM42" s="175"/>
      <c r="DJN42" s="175"/>
      <c r="DJO42" s="175"/>
      <c r="DJP42" s="175"/>
      <c r="DJQ42" s="175"/>
      <c r="DJR42" s="175"/>
      <c r="DJS42" s="175"/>
      <c r="DJT42" s="175"/>
      <c r="DJU42" s="175"/>
      <c r="DJV42" s="175"/>
      <c r="DJW42" s="175"/>
      <c r="DJX42" s="175"/>
      <c r="DJY42" s="175"/>
      <c r="DJZ42" s="175"/>
      <c r="DKA42" s="175"/>
      <c r="DKB42" s="175"/>
      <c r="DKC42" s="175"/>
      <c r="DKD42" s="175"/>
      <c r="DKE42" s="175"/>
      <c r="DKF42" s="175"/>
      <c r="DKG42" s="175"/>
      <c r="DKH42" s="175"/>
      <c r="DKI42" s="175"/>
      <c r="DKJ42" s="175"/>
      <c r="DKK42" s="175"/>
      <c r="DKL42" s="175"/>
      <c r="DKM42" s="175"/>
      <c r="DKN42" s="175"/>
      <c r="DKO42" s="175"/>
      <c r="DKP42" s="175"/>
      <c r="DKQ42" s="175"/>
      <c r="DKR42" s="175"/>
      <c r="DKS42" s="175"/>
      <c r="DKT42" s="175"/>
      <c r="DKU42" s="175"/>
      <c r="DKV42" s="175"/>
      <c r="DKW42" s="175"/>
      <c r="DKX42" s="175"/>
      <c r="DKY42" s="175"/>
      <c r="DKZ42" s="175"/>
      <c r="DLA42" s="175"/>
      <c r="DLB42" s="175"/>
      <c r="DLC42" s="175"/>
      <c r="DLD42" s="175"/>
      <c r="DLE42" s="175"/>
      <c r="DLF42" s="175"/>
      <c r="DLG42" s="175"/>
      <c r="DLH42" s="175"/>
      <c r="DLI42" s="175"/>
      <c r="DLJ42" s="175"/>
      <c r="DLK42" s="175"/>
      <c r="DLL42" s="175"/>
      <c r="DLM42" s="175"/>
      <c r="DLN42" s="175"/>
      <c r="DLO42" s="175"/>
      <c r="DLP42" s="175"/>
      <c r="DLQ42" s="175"/>
      <c r="DLR42" s="175"/>
      <c r="DLS42" s="175"/>
      <c r="DLT42" s="175"/>
      <c r="DLU42" s="175"/>
      <c r="DLV42" s="175"/>
      <c r="DLW42" s="175"/>
      <c r="DLX42" s="175"/>
      <c r="DLY42" s="175"/>
      <c r="DLZ42" s="175"/>
      <c r="DMA42" s="175"/>
      <c r="DMB42" s="175"/>
      <c r="DMC42" s="175"/>
      <c r="DMD42" s="175"/>
      <c r="DME42" s="175"/>
      <c r="DMF42" s="175"/>
      <c r="DMG42" s="175"/>
      <c r="DMH42" s="175"/>
      <c r="DMI42" s="175"/>
      <c r="DMJ42" s="175"/>
      <c r="DMK42" s="175"/>
      <c r="DML42" s="175"/>
      <c r="DMM42" s="175"/>
      <c r="DMN42" s="175"/>
      <c r="DMO42" s="175"/>
      <c r="DMP42" s="175"/>
      <c r="DMQ42" s="175"/>
      <c r="DMR42" s="175"/>
      <c r="DMS42" s="175"/>
      <c r="DMT42" s="175"/>
      <c r="DMU42" s="175"/>
      <c r="DMV42" s="175"/>
      <c r="DMW42" s="175"/>
      <c r="DMX42" s="175"/>
      <c r="DMY42" s="175"/>
      <c r="DMZ42" s="175"/>
      <c r="DNA42" s="175"/>
      <c r="DNB42" s="175"/>
      <c r="DNC42" s="175"/>
      <c r="DND42" s="175"/>
      <c r="DNE42" s="175"/>
      <c r="DNF42" s="175"/>
      <c r="DNG42" s="175"/>
      <c r="DNH42" s="175"/>
      <c r="DNI42" s="175"/>
      <c r="DNJ42" s="175"/>
      <c r="DNK42" s="175"/>
      <c r="DNL42" s="175"/>
      <c r="DNM42" s="175"/>
      <c r="DNN42" s="175"/>
      <c r="DNO42" s="175"/>
      <c r="DNP42" s="175"/>
      <c r="DNQ42" s="175"/>
      <c r="DNR42" s="175"/>
      <c r="DNS42" s="175"/>
      <c r="DNT42" s="175"/>
      <c r="DNU42" s="175"/>
      <c r="DNV42" s="175"/>
      <c r="DNW42" s="175"/>
      <c r="DNX42" s="175"/>
      <c r="DNY42" s="175"/>
      <c r="DNZ42" s="175"/>
      <c r="DOA42" s="175"/>
      <c r="DOB42" s="175"/>
      <c r="DOC42" s="175"/>
      <c r="DOD42" s="175"/>
      <c r="DOE42" s="175"/>
      <c r="DOF42" s="175"/>
      <c r="DOG42" s="175"/>
      <c r="DOH42" s="175"/>
      <c r="DOI42" s="175"/>
      <c r="DOJ42" s="175"/>
      <c r="DOK42" s="175"/>
      <c r="DOL42" s="175"/>
      <c r="DOM42" s="175"/>
      <c r="DON42" s="175"/>
      <c r="DOO42" s="175"/>
      <c r="DOP42" s="175"/>
      <c r="DOQ42" s="175"/>
      <c r="DOR42" s="175"/>
      <c r="DOS42" s="175"/>
      <c r="DOT42" s="175"/>
      <c r="DOU42" s="175"/>
      <c r="DOV42" s="175"/>
      <c r="DOW42" s="175"/>
      <c r="DOX42" s="175"/>
      <c r="DOY42" s="175"/>
      <c r="DOZ42" s="175"/>
      <c r="DPA42" s="175"/>
      <c r="DPB42" s="175"/>
      <c r="DPC42" s="175"/>
      <c r="DPD42" s="175"/>
      <c r="DPE42" s="175"/>
      <c r="DPF42" s="175"/>
      <c r="DPG42" s="175"/>
      <c r="DPH42" s="175"/>
      <c r="DPI42" s="175"/>
      <c r="DPJ42" s="175"/>
      <c r="DPK42" s="175"/>
      <c r="DPL42" s="175"/>
      <c r="DPM42" s="175"/>
      <c r="DPN42" s="175"/>
      <c r="DPO42" s="175"/>
      <c r="DPP42" s="175"/>
      <c r="DPQ42" s="175"/>
      <c r="DPR42" s="175"/>
      <c r="DPS42" s="175"/>
      <c r="DPT42" s="175"/>
      <c r="DPU42" s="175"/>
      <c r="DPV42" s="175"/>
      <c r="DPW42" s="175"/>
      <c r="DPX42" s="175"/>
      <c r="DPY42" s="175"/>
      <c r="DPZ42" s="175"/>
      <c r="DQA42" s="175"/>
      <c r="DQB42" s="175"/>
      <c r="DQC42" s="175"/>
      <c r="DQD42" s="175"/>
      <c r="DQE42" s="175"/>
      <c r="DQF42" s="175"/>
      <c r="DQG42" s="175"/>
      <c r="DQH42" s="175"/>
      <c r="DQI42" s="175"/>
      <c r="DQJ42" s="175"/>
      <c r="DQK42" s="175"/>
      <c r="DQL42" s="175"/>
      <c r="DQM42" s="175"/>
      <c r="DQN42" s="175"/>
      <c r="DQO42" s="175"/>
      <c r="DQP42" s="175"/>
      <c r="DQQ42" s="175"/>
      <c r="DQR42" s="175"/>
      <c r="DQS42" s="175"/>
      <c r="DQT42" s="175"/>
      <c r="DQU42" s="175"/>
      <c r="DQV42" s="175"/>
      <c r="DQW42" s="175"/>
      <c r="DQX42" s="175"/>
      <c r="DQY42" s="175"/>
      <c r="DQZ42" s="175"/>
      <c r="DRA42" s="175"/>
      <c r="DRB42" s="175"/>
      <c r="DRC42" s="175"/>
      <c r="DRD42" s="175"/>
      <c r="DRE42" s="175"/>
      <c r="DRF42" s="175"/>
      <c r="DRG42" s="175"/>
      <c r="DRH42" s="175"/>
      <c r="DRI42" s="175"/>
      <c r="DRJ42" s="175"/>
      <c r="DRK42" s="175"/>
      <c r="DRL42" s="175"/>
      <c r="DRM42" s="175"/>
      <c r="DRN42" s="175"/>
      <c r="DRO42" s="175"/>
      <c r="DRP42" s="175"/>
      <c r="DRQ42" s="175"/>
      <c r="DRR42" s="175"/>
      <c r="DRS42" s="175"/>
      <c r="DRT42" s="175"/>
      <c r="DRU42" s="175"/>
      <c r="DRV42" s="175"/>
      <c r="DRW42" s="175"/>
      <c r="DRX42" s="175"/>
      <c r="DRY42" s="175"/>
      <c r="DRZ42" s="175"/>
      <c r="DSA42" s="175"/>
      <c r="DSB42" s="175"/>
      <c r="DSC42" s="175"/>
      <c r="DSD42" s="175"/>
      <c r="DSE42" s="175"/>
      <c r="DSF42" s="175"/>
      <c r="DSG42" s="175"/>
      <c r="DSH42" s="175"/>
      <c r="DSI42" s="175"/>
      <c r="DSJ42" s="175"/>
      <c r="DSK42" s="175"/>
      <c r="DSL42" s="175"/>
      <c r="DSM42" s="175"/>
      <c r="DSN42" s="175"/>
      <c r="DSO42" s="175"/>
      <c r="DSP42" s="175"/>
      <c r="DSQ42" s="175"/>
      <c r="DSR42" s="175"/>
      <c r="DSS42" s="175"/>
      <c r="DST42" s="175"/>
      <c r="DSU42" s="175"/>
      <c r="DSV42" s="175"/>
      <c r="DSW42" s="175"/>
      <c r="DSX42" s="175"/>
      <c r="DSY42" s="175"/>
      <c r="DSZ42" s="175"/>
      <c r="DTA42" s="175"/>
      <c r="DTB42" s="175"/>
      <c r="DTC42" s="175"/>
      <c r="DTD42" s="175"/>
      <c r="DTE42" s="175"/>
      <c r="DTF42" s="175"/>
      <c r="DTG42" s="175"/>
      <c r="DTH42" s="175"/>
      <c r="DTI42" s="175"/>
      <c r="DTJ42" s="175"/>
      <c r="DTK42" s="175"/>
      <c r="DTL42" s="175"/>
      <c r="DTM42" s="175"/>
      <c r="DTN42" s="175"/>
      <c r="DTO42" s="175"/>
      <c r="DTP42" s="175"/>
      <c r="DTQ42" s="175"/>
      <c r="DTR42" s="175"/>
      <c r="DTS42" s="175"/>
      <c r="DTT42" s="175"/>
      <c r="DTU42" s="175"/>
      <c r="DTV42" s="175"/>
      <c r="DTW42" s="175"/>
      <c r="DTX42" s="175"/>
      <c r="DTY42" s="175"/>
      <c r="DTZ42" s="175"/>
      <c r="DUA42" s="175"/>
      <c r="DUB42" s="175"/>
      <c r="DUC42" s="175"/>
      <c r="DUD42" s="175"/>
      <c r="DUE42" s="175"/>
      <c r="DUF42" s="175"/>
      <c r="DUG42" s="175"/>
      <c r="DUH42" s="175"/>
      <c r="DUI42" s="175"/>
      <c r="DUJ42" s="175"/>
      <c r="DUK42" s="175"/>
      <c r="DUL42" s="175"/>
      <c r="DUM42" s="175"/>
      <c r="DUN42" s="175"/>
      <c r="DUO42" s="175"/>
      <c r="DUP42" s="175"/>
      <c r="DUQ42" s="175"/>
      <c r="DUR42" s="175"/>
      <c r="DUS42" s="175"/>
      <c r="DUT42" s="175"/>
      <c r="DUU42" s="175"/>
      <c r="DUV42" s="175"/>
      <c r="DUW42" s="175"/>
      <c r="DUX42" s="175"/>
      <c r="DUY42" s="175"/>
      <c r="DUZ42" s="175"/>
      <c r="DVA42" s="175"/>
      <c r="DVB42" s="175"/>
      <c r="DVC42" s="175"/>
      <c r="DVD42" s="175"/>
      <c r="DVE42" s="175"/>
      <c r="DVF42" s="175"/>
      <c r="DVG42" s="175"/>
      <c r="DVH42" s="175"/>
      <c r="DVI42" s="175"/>
      <c r="DVJ42" s="175"/>
      <c r="DVK42" s="175"/>
      <c r="DVL42" s="175"/>
      <c r="DVM42" s="175"/>
      <c r="DVN42" s="175"/>
      <c r="DVO42" s="175"/>
      <c r="DVP42" s="175"/>
      <c r="DVQ42" s="175"/>
      <c r="DVR42" s="175"/>
      <c r="DVS42" s="175"/>
      <c r="DVT42" s="175"/>
      <c r="DVU42" s="175"/>
      <c r="DVV42" s="175"/>
      <c r="DVW42" s="175"/>
      <c r="DVX42" s="175"/>
      <c r="DVY42" s="175"/>
      <c r="DVZ42" s="175"/>
      <c r="DWA42" s="175"/>
      <c r="DWB42" s="175"/>
      <c r="DWC42" s="175"/>
      <c r="DWD42" s="175"/>
      <c r="DWE42" s="175"/>
      <c r="DWF42" s="175"/>
      <c r="DWG42" s="175"/>
      <c r="DWH42" s="175"/>
      <c r="DWI42" s="175"/>
      <c r="DWJ42" s="175"/>
      <c r="DWK42" s="175"/>
      <c r="DWL42" s="175"/>
      <c r="DWM42" s="175"/>
      <c r="DWN42" s="175"/>
      <c r="DWO42" s="175"/>
      <c r="DWP42" s="175"/>
      <c r="DWQ42" s="175"/>
      <c r="DWR42" s="175"/>
      <c r="DWS42" s="175"/>
      <c r="DWT42" s="175"/>
      <c r="DWU42" s="175"/>
      <c r="DWV42" s="175"/>
      <c r="DWW42" s="175"/>
      <c r="DWX42" s="175"/>
      <c r="DWY42" s="175"/>
      <c r="DWZ42" s="175"/>
      <c r="DXA42" s="175"/>
      <c r="DXB42" s="175"/>
      <c r="DXC42" s="175"/>
      <c r="DXD42" s="175"/>
      <c r="DXE42" s="175"/>
      <c r="DXF42" s="175"/>
      <c r="DXG42" s="175"/>
      <c r="DXH42" s="175"/>
      <c r="DXI42" s="175"/>
      <c r="DXJ42" s="175"/>
      <c r="DXK42" s="175"/>
      <c r="DXL42" s="175"/>
      <c r="DXM42" s="175"/>
      <c r="DXN42" s="175"/>
      <c r="DXO42" s="175"/>
      <c r="DXP42" s="175"/>
      <c r="DXQ42" s="175"/>
      <c r="DXR42" s="175"/>
      <c r="DXS42" s="175"/>
      <c r="DXT42" s="175"/>
      <c r="DXU42" s="175"/>
      <c r="DXV42" s="175"/>
      <c r="DXW42" s="175"/>
      <c r="DXX42" s="175"/>
      <c r="DXY42" s="175"/>
      <c r="DXZ42" s="175"/>
      <c r="DYA42" s="175"/>
      <c r="DYB42" s="175"/>
      <c r="DYC42" s="175"/>
      <c r="DYD42" s="175"/>
      <c r="DYE42" s="175"/>
      <c r="DYF42" s="175"/>
      <c r="DYG42" s="175"/>
      <c r="DYH42" s="175"/>
      <c r="DYI42" s="175"/>
      <c r="DYJ42" s="175"/>
      <c r="DYK42" s="175"/>
      <c r="DYL42" s="175"/>
      <c r="DYM42" s="175"/>
      <c r="DYN42" s="175"/>
      <c r="DYO42" s="175"/>
      <c r="DYP42" s="175"/>
      <c r="DYQ42" s="175"/>
      <c r="DYR42" s="175"/>
      <c r="DYS42" s="175"/>
      <c r="DYT42" s="175"/>
      <c r="DYU42" s="175"/>
      <c r="DYV42" s="175"/>
      <c r="DYW42" s="175"/>
      <c r="DYX42" s="175"/>
      <c r="DYY42" s="175"/>
      <c r="DYZ42" s="175"/>
      <c r="DZA42" s="175"/>
      <c r="DZB42" s="175"/>
      <c r="DZC42" s="175"/>
      <c r="DZD42" s="175"/>
      <c r="DZE42" s="175"/>
      <c r="DZF42" s="175"/>
      <c r="DZG42" s="175"/>
      <c r="DZH42" s="175"/>
      <c r="DZI42" s="175"/>
      <c r="DZJ42" s="175"/>
      <c r="DZK42" s="175"/>
      <c r="DZL42" s="175"/>
      <c r="DZM42" s="175"/>
      <c r="DZN42" s="175"/>
      <c r="DZO42" s="175"/>
      <c r="DZP42" s="175"/>
      <c r="DZQ42" s="175"/>
      <c r="DZR42" s="175"/>
      <c r="DZS42" s="175"/>
      <c r="DZT42" s="175"/>
      <c r="DZU42" s="175"/>
      <c r="DZV42" s="175"/>
      <c r="DZW42" s="175"/>
      <c r="DZX42" s="175"/>
      <c r="DZY42" s="175"/>
      <c r="DZZ42" s="175"/>
      <c r="EAA42" s="175"/>
      <c r="EAB42" s="175"/>
      <c r="EAC42" s="175"/>
      <c r="EAD42" s="175"/>
      <c r="EAE42" s="175"/>
      <c r="EAF42" s="175"/>
      <c r="EAG42" s="175"/>
      <c r="EAH42" s="175"/>
      <c r="EAI42" s="175"/>
      <c r="EAJ42" s="175"/>
      <c r="EAK42" s="175"/>
      <c r="EAL42" s="175"/>
      <c r="EAM42" s="175"/>
      <c r="EAN42" s="175"/>
      <c r="EAO42" s="175"/>
      <c r="EAP42" s="175"/>
      <c r="EAQ42" s="175"/>
      <c r="EAR42" s="175"/>
      <c r="EAS42" s="175"/>
      <c r="EAT42" s="175"/>
      <c r="EAU42" s="175"/>
      <c r="EAV42" s="175"/>
      <c r="EAW42" s="175"/>
      <c r="EAX42" s="175"/>
      <c r="EAY42" s="175"/>
      <c r="EAZ42" s="175"/>
      <c r="EBA42" s="175"/>
      <c r="EBB42" s="175"/>
      <c r="EBC42" s="175"/>
      <c r="EBD42" s="175"/>
      <c r="EBE42" s="175"/>
      <c r="EBF42" s="175"/>
      <c r="EBG42" s="175"/>
      <c r="EBH42" s="175"/>
      <c r="EBI42" s="175"/>
      <c r="EBJ42" s="175"/>
      <c r="EBK42" s="175"/>
      <c r="EBL42" s="175"/>
      <c r="EBM42" s="175"/>
      <c r="EBN42" s="175"/>
      <c r="EBO42" s="175"/>
      <c r="EBP42" s="175"/>
      <c r="EBQ42" s="175"/>
      <c r="EBR42" s="175"/>
      <c r="EBS42" s="175"/>
      <c r="EBT42" s="175"/>
      <c r="EBU42" s="175"/>
      <c r="EBV42" s="175"/>
      <c r="EBW42" s="175"/>
      <c r="EBX42" s="175"/>
      <c r="EBY42" s="175"/>
      <c r="EBZ42" s="175"/>
      <c r="ECA42" s="175"/>
      <c r="ECB42" s="175"/>
      <c r="ECC42" s="175"/>
      <c r="ECD42" s="175"/>
      <c r="ECE42" s="175"/>
      <c r="ECF42" s="175"/>
      <c r="ECG42" s="175"/>
      <c r="ECH42" s="175"/>
      <c r="ECI42" s="175"/>
      <c r="ECJ42" s="175"/>
      <c r="ECK42" s="175"/>
      <c r="ECL42" s="175"/>
      <c r="ECM42" s="175"/>
      <c r="ECN42" s="175"/>
      <c r="ECO42" s="175"/>
      <c r="ECP42" s="175"/>
      <c r="ECQ42" s="175"/>
      <c r="ECR42" s="175"/>
      <c r="ECS42" s="175"/>
      <c r="ECT42" s="175"/>
      <c r="ECU42" s="175"/>
      <c r="ECV42" s="175"/>
      <c r="ECW42" s="175"/>
      <c r="ECX42" s="175"/>
      <c r="ECY42" s="175"/>
      <c r="ECZ42" s="175"/>
      <c r="EDA42" s="175"/>
      <c r="EDB42" s="175"/>
      <c r="EDC42" s="175"/>
      <c r="EDD42" s="175"/>
      <c r="EDE42" s="175"/>
      <c r="EDF42" s="175"/>
      <c r="EDG42" s="175"/>
      <c r="EDH42" s="175"/>
      <c r="EDI42" s="175"/>
      <c r="EDJ42" s="175"/>
      <c r="EDK42" s="175"/>
      <c r="EDL42" s="175"/>
      <c r="EDM42" s="175"/>
      <c r="EDN42" s="175"/>
      <c r="EDO42" s="175"/>
      <c r="EDP42" s="175"/>
      <c r="EDQ42" s="175"/>
      <c r="EDR42" s="175"/>
      <c r="EDS42" s="175"/>
      <c r="EDT42" s="175"/>
      <c r="EDU42" s="175"/>
      <c r="EDV42" s="175"/>
      <c r="EDW42" s="175"/>
      <c r="EDX42" s="175"/>
      <c r="EDY42" s="175"/>
      <c r="EDZ42" s="175"/>
      <c r="EEA42" s="175"/>
      <c r="EEB42" s="175"/>
      <c r="EEC42" s="175"/>
      <c r="EED42" s="175"/>
      <c r="EEE42" s="175"/>
      <c r="EEF42" s="175"/>
      <c r="EEG42" s="175"/>
      <c r="EEH42" s="175"/>
      <c r="EEI42" s="175"/>
      <c r="EEJ42" s="175"/>
      <c r="EEK42" s="175"/>
      <c r="EEL42" s="175"/>
      <c r="EEM42" s="175"/>
      <c r="EEN42" s="175"/>
      <c r="EEO42" s="175"/>
      <c r="EEP42" s="175"/>
      <c r="EEQ42" s="175"/>
      <c r="EER42" s="175"/>
      <c r="EES42" s="175"/>
      <c r="EET42" s="175"/>
      <c r="EEU42" s="175"/>
      <c r="EEV42" s="175"/>
      <c r="EEW42" s="175"/>
      <c r="EEX42" s="175"/>
      <c r="EEY42" s="175"/>
      <c r="EEZ42" s="175"/>
      <c r="EFA42" s="175"/>
      <c r="EFB42" s="175"/>
      <c r="EFC42" s="175"/>
      <c r="EFD42" s="175"/>
      <c r="EFE42" s="175"/>
      <c r="EFF42" s="175"/>
      <c r="EFG42" s="175"/>
      <c r="EFH42" s="175"/>
      <c r="EFI42" s="175"/>
      <c r="EFJ42" s="175"/>
      <c r="EFK42" s="175"/>
      <c r="EFL42" s="175"/>
      <c r="EFM42" s="175"/>
      <c r="EFN42" s="175"/>
      <c r="EFO42" s="175"/>
      <c r="EFP42" s="175"/>
      <c r="EFQ42" s="175"/>
      <c r="EFR42" s="175"/>
      <c r="EFS42" s="175"/>
      <c r="EFT42" s="175"/>
      <c r="EFU42" s="175"/>
      <c r="EFV42" s="175"/>
      <c r="EFW42" s="175"/>
      <c r="EFX42" s="175"/>
      <c r="EFY42" s="175"/>
      <c r="EFZ42" s="175"/>
      <c r="EGA42" s="175"/>
      <c r="EGB42" s="175"/>
      <c r="EGC42" s="175"/>
      <c r="EGD42" s="175"/>
      <c r="EGE42" s="175"/>
      <c r="EGF42" s="175"/>
      <c r="EGG42" s="175"/>
      <c r="EGH42" s="175"/>
      <c r="EGI42" s="175"/>
      <c r="EGJ42" s="175"/>
      <c r="EGK42" s="175"/>
      <c r="EGL42" s="175"/>
      <c r="EGM42" s="175"/>
      <c r="EGN42" s="175"/>
      <c r="EGO42" s="175"/>
      <c r="EGP42" s="175"/>
      <c r="EGQ42" s="175"/>
      <c r="EGR42" s="175"/>
      <c r="EGS42" s="175"/>
      <c r="EGT42" s="175"/>
      <c r="EGU42" s="175"/>
      <c r="EGV42" s="175"/>
      <c r="EGW42" s="175"/>
      <c r="EGX42" s="175"/>
      <c r="EGY42" s="175"/>
      <c r="EGZ42" s="175"/>
      <c r="EHA42" s="175"/>
      <c r="EHB42" s="175"/>
      <c r="EHC42" s="175"/>
      <c r="EHD42" s="175"/>
      <c r="EHE42" s="175"/>
      <c r="EHF42" s="175"/>
      <c r="EHG42" s="175"/>
      <c r="EHH42" s="175"/>
      <c r="EHI42" s="175"/>
      <c r="EHJ42" s="175"/>
      <c r="EHK42" s="175"/>
      <c r="EHL42" s="175"/>
      <c r="EHM42" s="175"/>
      <c r="EHN42" s="175"/>
      <c r="EHO42" s="175"/>
      <c r="EHP42" s="175"/>
      <c r="EHQ42" s="175"/>
      <c r="EHR42" s="175"/>
      <c r="EHS42" s="175"/>
      <c r="EHT42" s="175"/>
      <c r="EHU42" s="175"/>
      <c r="EHV42" s="175"/>
      <c r="EHW42" s="175"/>
      <c r="EHX42" s="175"/>
      <c r="EHY42" s="175"/>
      <c r="EHZ42" s="175"/>
      <c r="EIA42" s="175"/>
      <c r="EIB42" s="175"/>
      <c r="EIC42" s="175"/>
      <c r="EID42" s="175"/>
      <c r="EIE42" s="175"/>
      <c r="EIF42" s="175"/>
      <c r="EIG42" s="175"/>
      <c r="EIH42" s="175"/>
      <c r="EII42" s="175"/>
      <c r="EIJ42" s="175"/>
      <c r="EIK42" s="175"/>
      <c r="EIL42" s="175"/>
      <c r="EIM42" s="175"/>
      <c r="EIN42" s="175"/>
      <c r="EIO42" s="175"/>
      <c r="EIP42" s="175"/>
      <c r="EIQ42" s="175"/>
      <c r="EIR42" s="175"/>
      <c r="EIS42" s="175"/>
      <c r="EIT42" s="175"/>
      <c r="EIU42" s="175"/>
      <c r="EIV42" s="175"/>
      <c r="EIW42" s="175"/>
      <c r="EIX42" s="175"/>
      <c r="EIY42" s="175"/>
      <c r="EIZ42" s="175"/>
      <c r="EJA42" s="175"/>
      <c r="EJB42" s="175"/>
      <c r="EJC42" s="175"/>
      <c r="EJD42" s="175"/>
      <c r="EJE42" s="175"/>
      <c r="EJF42" s="175"/>
      <c r="EJG42" s="175"/>
      <c r="EJH42" s="175"/>
      <c r="EJI42" s="175"/>
      <c r="EJJ42" s="175"/>
      <c r="EJK42" s="175"/>
      <c r="EJL42" s="175"/>
      <c r="EJM42" s="175"/>
      <c r="EJN42" s="175"/>
      <c r="EJO42" s="175"/>
      <c r="EJP42" s="175"/>
      <c r="EJQ42" s="175"/>
      <c r="EJR42" s="175"/>
      <c r="EJS42" s="175"/>
      <c r="EJT42" s="175"/>
      <c r="EJU42" s="175"/>
      <c r="EJV42" s="175"/>
      <c r="EJW42" s="175"/>
      <c r="EJX42" s="175"/>
      <c r="EJY42" s="175"/>
      <c r="EJZ42" s="175"/>
      <c r="EKA42" s="175"/>
      <c r="EKB42" s="175"/>
      <c r="EKC42" s="175"/>
      <c r="EKD42" s="175"/>
      <c r="EKE42" s="175"/>
      <c r="EKF42" s="175"/>
      <c r="EKG42" s="175"/>
      <c r="EKH42" s="175"/>
      <c r="EKI42" s="175"/>
      <c r="EKJ42" s="175"/>
      <c r="EKK42" s="175"/>
      <c r="EKL42" s="175"/>
      <c r="EKM42" s="175"/>
      <c r="EKN42" s="175"/>
      <c r="EKO42" s="175"/>
      <c r="EKP42" s="175"/>
      <c r="EKQ42" s="175"/>
      <c r="EKR42" s="175"/>
      <c r="EKS42" s="175"/>
      <c r="EKT42" s="175"/>
      <c r="EKU42" s="175"/>
      <c r="EKV42" s="175"/>
      <c r="EKW42" s="175"/>
      <c r="EKX42" s="175"/>
      <c r="EKY42" s="175"/>
      <c r="EKZ42" s="175"/>
      <c r="ELA42" s="175"/>
      <c r="ELB42" s="175"/>
      <c r="ELC42" s="175"/>
      <c r="ELD42" s="175"/>
      <c r="ELE42" s="175"/>
      <c r="ELF42" s="175"/>
      <c r="ELG42" s="175"/>
      <c r="ELH42" s="175"/>
      <c r="ELI42" s="175"/>
      <c r="ELJ42" s="175"/>
      <c r="ELK42" s="175"/>
      <c r="ELL42" s="175"/>
      <c r="ELM42" s="175"/>
      <c r="ELN42" s="175"/>
      <c r="ELO42" s="175"/>
      <c r="ELP42" s="175"/>
      <c r="ELQ42" s="175"/>
      <c r="ELR42" s="175"/>
      <c r="ELS42" s="175"/>
      <c r="ELT42" s="175"/>
      <c r="ELU42" s="175"/>
      <c r="ELV42" s="175"/>
      <c r="ELW42" s="175"/>
      <c r="ELX42" s="175"/>
      <c r="ELY42" s="175"/>
      <c r="ELZ42" s="175"/>
      <c r="EMA42" s="175"/>
      <c r="EMB42" s="175"/>
      <c r="EMC42" s="175"/>
      <c r="EMD42" s="175"/>
      <c r="EME42" s="175"/>
      <c r="EMF42" s="175"/>
      <c r="EMG42" s="175"/>
      <c r="EMH42" s="175"/>
      <c r="EMI42" s="175"/>
      <c r="EMJ42" s="175"/>
      <c r="EMK42" s="175"/>
      <c r="EML42" s="175"/>
      <c r="EMM42" s="175"/>
      <c r="EMN42" s="175"/>
      <c r="EMO42" s="175"/>
      <c r="EMP42" s="175"/>
      <c r="EMQ42" s="175"/>
      <c r="EMR42" s="175"/>
      <c r="EMS42" s="175"/>
      <c r="EMT42" s="175"/>
      <c r="EMU42" s="175"/>
      <c r="EMV42" s="175"/>
      <c r="EMW42" s="175"/>
      <c r="EMX42" s="175"/>
      <c r="EMY42" s="175"/>
      <c r="EMZ42" s="175"/>
      <c r="ENA42" s="175"/>
      <c r="ENB42" s="175"/>
      <c r="ENC42" s="175"/>
      <c r="END42" s="175"/>
      <c r="ENE42" s="175"/>
      <c r="ENF42" s="175"/>
      <c r="ENG42" s="175"/>
      <c r="ENH42" s="175"/>
      <c r="ENI42" s="175"/>
      <c r="ENJ42" s="175"/>
      <c r="ENK42" s="175"/>
      <c r="ENL42" s="175"/>
      <c r="ENM42" s="175"/>
      <c r="ENN42" s="175"/>
      <c r="ENO42" s="175"/>
      <c r="ENP42" s="175"/>
      <c r="ENQ42" s="175"/>
      <c r="ENR42" s="175"/>
      <c r="ENS42" s="175"/>
      <c r="ENT42" s="175"/>
      <c r="ENU42" s="175"/>
      <c r="ENV42" s="175"/>
      <c r="ENW42" s="175"/>
      <c r="ENX42" s="175"/>
      <c r="ENY42" s="175"/>
      <c r="ENZ42" s="175"/>
      <c r="EOA42" s="175"/>
      <c r="EOB42" s="175"/>
      <c r="EOC42" s="175"/>
      <c r="EOD42" s="175"/>
      <c r="EOE42" s="175"/>
      <c r="EOF42" s="175"/>
      <c r="EOG42" s="175"/>
      <c r="EOH42" s="175"/>
      <c r="EOI42" s="175"/>
      <c r="EOJ42" s="175"/>
      <c r="EOK42" s="175"/>
      <c r="EOL42" s="175"/>
      <c r="EOM42" s="175"/>
      <c r="EON42" s="175"/>
      <c r="EOO42" s="175"/>
      <c r="EOP42" s="175"/>
      <c r="EOQ42" s="175"/>
      <c r="EOR42" s="175"/>
      <c r="EOS42" s="175"/>
      <c r="EOT42" s="175"/>
      <c r="EOU42" s="175"/>
      <c r="EOV42" s="175"/>
      <c r="EOW42" s="175"/>
      <c r="EOX42" s="175"/>
      <c r="EOY42" s="175"/>
      <c r="EOZ42" s="175"/>
      <c r="EPA42" s="175"/>
      <c r="EPB42" s="175"/>
      <c r="EPC42" s="175"/>
      <c r="EPD42" s="175"/>
      <c r="EPE42" s="175"/>
      <c r="EPF42" s="175"/>
      <c r="EPG42" s="175"/>
      <c r="EPH42" s="175"/>
      <c r="EPI42" s="175"/>
      <c r="EPJ42" s="175"/>
      <c r="EPK42" s="175"/>
      <c r="EPL42" s="175"/>
      <c r="EPM42" s="175"/>
      <c r="EPN42" s="175"/>
      <c r="EPO42" s="175"/>
      <c r="EPP42" s="175"/>
      <c r="EPQ42" s="175"/>
      <c r="EPR42" s="175"/>
      <c r="EPS42" s="175"/>
      <c r="EPT42" s="175"/>
      <c r="EPU42" s="175"/>
      <c r="EPV42" s="175"/>
      <c r="EPW42" s="175"/>
      <c r="EPX42" s="175"/>
      <c r="EPY42" s="175"/>
      <c r="EPZ42" s="175"/>
      <c r="EQA42" s="175"/>
      <c r="EQB42" s="175"/>
      <c r="EQC42" s="175"/>
      <c r="EQD42" s="175"/>
      <c r="EQE42" s="175"/>
      <c r="EQF42" s="175"/>
      <c r="EQG42" s="175"/>
      <c r="EQH42" s="175"/>
      <c r="EQI42" s="175"/>
      <c r="EQJ42" s="175"/>
      <c r="EQK42" s="175"/>
      <c r="EQL42" s="175"/>
      <c r="EQM42" s="175"/>
      <c r="EQN42" s="175"/>
      <c r="EQO42" s="175"/>
      <c r="EQP42" s="175"/>
      <c r="EQQ42" s="175"/>
      <c r="EQR42" s="175"/>
      <c r="EQS42" s="175"/>
      <c r="EQT42" s="175"/>
      <c r="EQU42" s="175"/>
      <c r="EQV42" s="175"/>
      <c r="EQW42" s="175"/>
      <c r="EQX42" s="175"/>
      <c r="EQY42" s="175"/>
      <c r="EQZ42" s="175"/>
      <c r="ERA42" s="175"/>
      <c r="ERB42" s="175"/>
      <c r="ERC42" s="175"/>
      <c r="ERD42" s="175"/>
      <c r="ERE42" s="175"/>
      <c r="ERF42" s="175"/>
      <c r="ERG42" s="175"/>
      <c r="ERH42" s="175"/>
      <c r="ERI42" s="175"/>
      <c r="ERJ42" s="175"/>
      <c r="ERK42" s="175"/>
      <c r="ERL42" s="175"/>
      <c r="ERM42" s="175"/>
      <c r="ERN42" s="175"/>
      <c r="ERO42" s="175"/>
      <c r="ERP42" s="175"/>
      <c r="ERQ42" s="175"/>
      <c r="ERR42" s="175"/>
      <c r="ERS42" s="175"/>
      <c r="ERT42" s="175"/>
      <c r="ERU42" s="175"/>
      <c r="ERV42" s="175"/>
      <c r="ERW42" s="175"/>
      <c r="ERX42" s="175"/>
      <c r="ERY42" s="175"/>
      <c r="ERZ42" s="175"/>
      <c r="ESA42" s="175"/>
      <c r="ESB42" s="175"/>
      <c r="ESC42" s="175"/>
      <c r="ESD42" s="175"/>
      <c r="ESE42" s="175"/>
      <c r="ESF42" s="175"/>
      <c r="ESG42" s="175"/>
      <c r="ESH42" s="175"/>
      <c r="ESI42" s="175"/>
      <c r="ESJ42" s="175"/>
      <c r="ESK42" s="175"/>
      <c r="ESL42" s="175"/>
      <c r="ESM42" s="175"/>
      <c r="ESN42" s="175"/>
      <c r="ESO42" s="175"/>
      <c r="ESP42" s="175"/>
      <c r="ESQ42" s="175"/>
      <c r="ESR42" s="175"/>
      <c r="ESS42" s="175"/>
      <c r="EST42" s="175"/>
      <c r="ESU42" s="175"/>
      <c r="ESV42" s="175"/>
      <c r="ESW42" s="175"/>
      <c r="ESX42" s="175"/>
      <c r="ESY42" s="175"/>
      <c r="ESZ42" s="175"/>
      <c r="ETA42" s="175"/>
      <c r="ETB42" s="175"/>
      <c r="ETC42" s="175"/>
      <c r="ETD42" s="175"/>
      <c r="ETE42" s="175"/>
      <c r="ETF42" s="175"/>
      <c r="ETG42" s="175"/>
      <c r="ETH42" s="175"/>
      <c r="ETI42" s="175"/>
      <c r="ETJ42" s="175"/>
      <c r="ETK42" s="175"/>
      <c r="ETL42" s="175"/>
      <c r="ETM42" s="175"/>
      <c r="ETN42" s="175"/>
      <c r="ETO42" s="175"/>
      <c r="ETP42" s="175"/>
      <c r="ETQ42" s="175"/>
      <c r="ETR42" s="175"/>
      <c r="ETS42" s="175"/>
      <c r="ETT42" s="175"/>
      <c r="ETU42" s="175"/>
      <c r="ETV42" s="175"/>
      <c r="ETW42" s="175"/>
      <c r="ETX42" s="175"/>
      <c r="ETY42" s="175"/>
      <c r="ETZ42" s="175"/>
      <c r="EUA42" s="175"/>
      <c r="EUB42" s="175"/>
      <c r="EUC42" s="175"/>
      <c r="EUD42" s="175"/>
      <c r="EUE42" s="175"/>
      <c r="EUF42" s="175"/>
      <c r="EUG42" s="175"/>
      <c r="EUH42" s="175"/>
      <c r="EUI42" s="175"/>
      <c r="EUJ42" s="175"/>
      <c r="EUK42" s="175"/>
      <c r="EUL42" s="175"/>
      <c r="EUM42" s="175"/>
      <c r="EUN42" s="175"/>
      <c r="EUO42" s="175"/>
      <c r="EUP42" s="175"/>
      <c r="EUQ42" s="175"/>
      <c r="EUR42" s="175"/>
      <c r="EUS42" s="175"/>
      <c r="EUT42" s="175"/>
      <c r="EUU42" s="175"/>
      <c r="EUV42" s="175"/>
      <c r="EUW42" s="175"/>
      <c r="EUX42" s="175"/>
      <c r="EUY42" s="175"/>
      <c r="EUZ42" s="175"/>
      <c r="EVA42" s="175"/>
      <c r="EVB42" s="175"/>
      <c r="EVC42" s="175"/>
      <c r="EVD42" s="175"/>
      <c r="EVE42" s="175"/>
      <c r="EVF42" s="175"/>
      <c r="EVG42" s="175"/>
      <c r="EVH42" s="175"/>
      <c r="EVI42" s="175"/>
      <c r="EVJ42" s="175"/>
      <c r="EVK42" s="175"/>
      <c r="EVL42" s="175"/>
      <c r="EVM42" s="175"/>
      <c r="EVN42" s="175"/>
      <c r="EVO42" s="175"/>
      <c r="EVP42" s="175"/>
      <c r="EVQ42" s="175"/>
      <c r="EVR42" s="175"/>
      <c r="EVS42" s="175"/>
      <c r="EVT42" s="175"/>
      <c r="EVU42" s="175"/>
      <c r="EVV42" s="175"/>
      <c r="EVW42" s="175"/>
      <c r="EVX42" s="175"/>
      <c r="EVY42" s="175"/>
      <c r="EVZ42" s="175"/>
      <c r="EWA42" s="175"/>
      <c r="EWB42" s="175"/>
      <c r="EWC42" s="175"/>
      <c r="EWD42" s="175"/>
      <c r="EWE42" s="175"/>
      <c r="EWF42" s="175"/>
      <c r="EWG42" s="175"/>
      <c r="EWH42" s="175"/>
      <c r="EWI42" s="175"/>
      <c r="EWJ42" s="175"/>
      <c r="EWK42" s="175"/>
      <c r="EWL42" s="175"/>
      <c r="EWM42" s="175"/>
      <c r="EWN42" s="175"/>
      <c r="EWO42" s="175"/>
      <c r="EWP42" s="175"/>
      <c r="EWQ42" s="175"/>
      <c r="EWR42" s="175"/>
      <c r="EWS42" s="175"/>
      <c r="EWT42" s="175"/>
      <c r="EWU42" s="175"/>
      <c r="EWV42" s="175"/>
      <c r="EWW42" s="175"/>
      <c r="EWX42" s="175"/>
      <c r="EWY42" s="175"/>
      <c r="EWZ42" s="175"/>
      <c r="EXA42" s="175"/>
      <c r="EXB42" s="175"/>
      <c r="EXC42" s="175"/>
      <c r="EXD42" s="175"/>
      <c r="EXE42" s="175"/>
      <c r="EXF42" s="175"/>
      <c r="EXG42" s="175"/>
      <c r="EXH42" s="175"/>
      <c r="EXI42" s="175"/>
      <c r="EXJ42" s="175"/>
      <c r="EXK42" s="175"/>
      <c r="EXL42" s="175"/>
      <c r="EXM42" s="175"/>
      <c r="EXN42" s="175"/>
      <c r="EXO42" s="175"/>
      <c r="EXP42" s="175"/>
      <c r="EXQ42" s="175"/>
      <c r="EXR42" s="175"/>
      <c r="EXS42" s="175"/>
      <c r="EXT42" s="175"/>
      <c r="EXU42" s="175"/>
      <c r="EXV42" s="175"/>
      <c r="EXW42" s="175"/>
      <c r="EXX42" s="175"/>
      <c r="EXY42" s="175"/>
      <c r="EXZ42" s="175"/>
      <c r="EYA42" s="175"/>
      <c r="EYB42" s="175"/>
      <c r="EYC42" s="175"/>
      <c r="EYD42" s="175"/>
      <c r="EYE42" s="175"/>
      <c r="EYF42" s="175"/>
      <c r="EYG42" s="175"/>
      <c r="EYH42" s="175"/>
      <c r="EYI42" s="175"/>
      <c r="EYJ42" s="175"/>
      <c r="EYK42" s="175"/>
      <c r="EYL42" s="175"/>
      <c r="EYM42" s="175"/>
      <c r="EYN42" s="175"/>
      <c r="EYO42" s="175"/>
      <c r="EYP42" s="175"/>
      <c r="EYQ42" s="175"/>
      <c r="EYR42" s="175"/>
      <c r="EYS42" s="175"/>
      <c r="EYT42" s="175"/>
      <c r="EYU42" s="175"/>
      <c r="EYV42" s="175"/>
      <c r="EYW42" s="175"/>
      <c r="EYX42" s="175"/>
      <c r="EYY42" s="175"/>
      <c r="EYZ42" s="175"/>
      <c r="EZA42" s="175"/>
      <c r="EZB42" s="175"/>
      <c r="EZC42" s="175"/>
      <c r="EZD42" s="175"/>
      <c r="EZE42" s="175"/>
      <c r="EZF42" s="175"/>
      <c r="EZG42" s="175"/>
      <c r="EZH42" s="175"/>
      <c r="EZI42" s="175"/>
      <c r="EZJ42" s="175"/>
      <c r="EZK42" s="175"/>
      <c r="EZL42" s="175"/>
      <c r="EZM42" s="175"/>
      <c r="EZN42" s="175"/>
      <c r="EZO42" s="175"/>
      <c r="EZP42" s="175"/>
      <c r="EZQ42" s="175"/>
      <c r="EZR42" s="175"/>
      <c r="EZS42" s="175"/>
      <c r="EZT42" s="175"/>
      <c r="EZU42" s="175"/>
      <c r="EZV42" s="175"/>
      <c r="EZW42" s="175"/>
      <c r="EZX42" s="175"/>
      <c r="EZY42" s="175"/>
      <c r="EZZ42" s="175"/>
      <c r="FAA42" s="175"/>
      <c r="FAB42" s="175"/>
      <c r="FAC42" s="175"/>
      <c r="FAD42" s="175"/>
      <c r="FAE42" s="175"/>
      <c r="FAF42" s="175"/>
      <c r="FAG42" s="175"/>
      <c r="FAH42" s="175"/>
      <c r="FAI42" s="175"/>
      <c r="FAJ42" s="175"/>
      <c r="FAK42" s="175"/>
      <c r="FAL42" s="175"/>
      <c r="FAM42" s="175"/>
      <c r="FAN42" s="175"/>
      <c r="FAO42" s="175"/>
      <c r="FAP42" s="175"/>
      <c r="FAQ42" s="175"/>
      <c r="FAR42" s="175"/>
      <c r="FAS42" s="175"/>
      <c r="FAT42" s="175"/>
      <c r="FAU42" s="175"/>
      <c r="FAV42" s="175"/>
      <c r="FAW42" s="175"/>
      <c r="FAX42" s="175"/>
      <c r="FAY42" s="175"/>
      <c r="FAZ42" s="175"/>
      <c r="FBA42" s="175"/>
      <c r="FBB42" s="175"/>
      <c r="FBC42" s="175"/>
      <c r="FBD42" s="175"/>
      <c r="FBE42" s="175"/>
      <c r="FBF42" s="175"/>
      <c r="FBG42" s="175"/>
      <c r="FBH42" s="175"/>
      <c r="FBI42" s="175"/>
      <c r="FBJ42" s="175"/>
      <c r="FBK42" s="175"/>
      <c r="FBL42" s="175"/>
      <c r="FBM42" s="175"/>
      <c r="FBN42" s="175"/>
      <c r="FBO42" s="175"/>
      <c r="FBP42" s="175"/>
      <c r="FBQ42" s="175"/>
      <c r="FBR42" s="175"/>
      <c r="FBS42" s="175"/>
      <c r="FBT42" s="175"/>
      <c r="FBU42" s="175"/>
      <c r="FBV42" s="175"/>
      <c r="FBW42" s="175"/>
      <c r="FBX42" s="175"/>
      <c r="FBY42" s="175"/>
      <c r="FBZ42" s="175"/>
      <c r="FCA42" s="175"/>
      <c r="FCB42" s="175"/>
      <c r="FCC42" s="175"/>
      <c r="FCD42" s="175"/>
      <c r="FCE42" s="175"/>
      <c r="FCF42" s="175"/>
      <c r="FCG42" s="175"/>
      <c r="FCH42" s="175"/>
      <c r="FCI42" s="175"/>
      <c r="FCJ42" s="175"/>
      <c r="FCK42" s="175"/>
      <c r="FCL42" s="175"/>
      <c r="FCM42" s="175"/>
      <c r="FCN42" s="175"/>
      <c r="FCO42" s="175"/>
      <c r="FCP42" s="175"/>
      <c r="FCQ42" s="175"/>
      <c r="FCR42" s="175"/>
      <c r="FCS42" s="175"/>
      <c r="FCT42" s="175"/>
      <c r="FCU42" s="175"/>
      <c r="FCV42" s="175"/>
      <c r="FCW42" s="175"/>
      <c r="FCX42" s="175"/>
      <c r="FCY42" s="175"/>
      <c r="FCZ42" s="175"/>
      <c r="FDA42" s="175"/>
      <c r="FDB42" s="175"/>
      <c r="FDC42" s="175"/>
      <c r="FDD42" s="175"/>
      <c r="FDE42" s="175"/>
      <c r="FDF42" s="175"/>
      <c r="FDG42" s="175"/>
      <c r="FDH42" s="175"/>
      <c r="FDI42" s="175"/>
      <c r="FDJ42" s="175"/>
      <c r="FDK42" s="175"/>
      <c r="FDL42" s="175"/>
      <c r="FDM42" s="175"/>
      <c r="FDN42" s="175"/>
      <c r="FDO42" s="175"/>
      <c r="FDP42" s="175"/>
      <c r="FDQ42" s="175"/>
      <c r="FDR42" s="175"/>
      <c r="FDS42" s="175"/>
      <c r="FDT42" s="175"/>
      <c r="FDU42" s="175"/>
      <c r="FDV42" s="175"/>
      <c r="FDW42" s="175"/>
      <c r="FDX42" s="175"/>
      <c r="FDY42" s="175"/>
      <c r="FDZ42" s="175"/>
      <c r="FEA42" s="175"/>
      <c r="FEB42" s="175"/>
      <c r="FEC42" s="175"/>
      <c r="FED42" s="175"/>
      <c r="FEE42" s="175"/>
      <c r="FEF42" s="175"/>
      <c r="FEG42" s="175"/>
      <c r="FEH42" s="175"/>
      <c r="FEI42" s="175"/>
      <c r="FEJ42" s="175"/>
      <c r="FEK42" s="175"/>
      <c r="FEL42" s="175"/>
      <c r="FEM42" s="175"/>
      <c r="FEN42" s="175"/>
      <c r="FEO42" s="175"/>
      <c r="FEP42" s="175"/>
      <c r="FEQ42" s="175"/>
      <c r="FER42" s="175"/>
      <c r="FES42" s="175"/>
      <c r="FET42" s="175"/>
      <c r="FEU42" s="175"/>
      <c r="FEV42" s="175"/>
      <c r="FEW42" s="175"/>
      <c r="FEX42" s="175"/>
      <c r="FEY42" s="175"/>
      <c r="FEZ42" s="175"/>
      <c r="FFA42" s="175"/>
      <c r="FFB42" s="175"/>
      <c r="FFC42" s="175"/>
      <c r="FFD42" s="175"/>
      <c r="FFE42" s="175"/>
      <c r="FFF42" s="175"/>
      <c r="FFG42" s="175"/>
      <c r="FFH42" s="175"/>
      <c r="FFI42" s="175"/>
      <c r="FFJ42" s="175"/>
      <c r="FFK42" s="175"/>
      <c r="FFL42" s="175"/>
      <c r="FFM42" s="175"/>
      <c r="FFN42" s="175"/>
      <c r="FFO42" s="175"/>
      <c r="FFP42" s="175"/>
      <c r="FFQ42" s="175"/>
      <c r="FFR42" s="175"/>
      <c r="FFS42" s="175"/>
      <c r="FFT42" s="175"/>
      <c r="FFU42" s="175"/>
      <c r="FFV42" s="175"/>
      <c r="FFW42" s="175"/>
      <c r="FFX42" s="175"/>
      <c r="FFY42" s="175"/>
      <c r="FFZ42" s="175"/>
      <c r="FGA42" s="175"/>
      <c r="FGB42" s="175"/>
      <c r="FGC42" s="175"/>
      <c r="FGD42" s="175"/>
      <c r="FGE42" s="175"/>
      <c r="FGF42" s="175"/>
      <c r="FGG42" s="175"/>
      <c r="FGH42" s="175"/>
      <c r="FGI42" s="175"/>
      <c r="FGJ42" s="175"/>
      <c r="FGK42" s="175"/>
      <c r="FGL42" s="175"/>
      <c r="FGM42" s="175"/>
      <c r="FGN42" s="175"/>
      <c r="FGO42" s="175"/>
      <c r="FGP42" s="175"/>
      <c r="FGQ42" s="175"/>
      <c r="FGR42" s="175"/>
      <c r="FGS42" s="175"/>
      <c r="FGT42" s="175"/>
      <c r="FGU42" s="175"/>
      <c r="FGV42" s="175"/>
      <c r="FGW42" s="175"/>
      <c r="FGX42" s="175"/>
      <c r="FGY42" s="175"/>
      <c r="FGZ42" s="175"/>
      <c r="FHA42" s="175"/>
      <c r="FHB42" s="175"/>
      <c r="FHC42" s="175"/>
      <c r="FHD42" s="175"/>
      <c r="FHE42" s="175"/>
      <c r="FHF42" s="175"/>
      <c r="FHG42" s="175"/>
      <c r="FHH42" s="175"/>
      <c r="FHI42" s="175"/>
      <c r="FHJ42" s="175"/>
      <c r="FHK42" s="175"/>
      <c r="FHL42" s="175"/>
      <c r="FHM42" s="175"/>
      <c r="FHN42" s="175"/>
      <c r="FHO42" s="175"/>
      <c r="FHP42" s="175"/>
      <c r="FHQ42" s="175"/>
      <c r="FHR42" s="175"/>
      <c r="FHS42" s="175"/>
      <c r="FHT42" s="175"/>
      <c r="FHU42" s="175"/>
      <c r="FHV42" s="175"/>
      <c r="FHW42" s="175"/>
      <c r="FHX42" s="175"/>
      <c r="FHY42" s="175"/>
      <c r="FHZ42" s="175"/>
      <c r="FIA42" s="175"/>
      <c r="FIB42" s="175"/>
      <c r="FIC42" s="175"/>
      <c r="FID42" s="175"/>
      <c r="FIE42" s="175"/>
      <c r="FIF42" s="175"/>
      <c r="FIG42" s="175"/>
      <c r="FIH42" s="175"/>
      <c r="FII42" s="175"/>
      <c r="FIJ42" s="175"/>
      <c r="FIK42" s="175"/>
      <c r="FIL42" s="175"/>
      <c r="FIM42" s="175"/>
      <c r="FIN42" s="175"/>
      <c r="FIO42" s="175"/>
      <c r="FIP42" s="175"/>
      <c r="FIQ42" s="175"/>
      <c r="FIR42" s="175"/>
      <c r="FIS42" s="175"/>
      <c r="FIT42" s="175"/>
      <c r="FIU42" s="175"/>
      <c r="FIV42" s="175"/>
      <c r="FIW42" s="175"/>
      <c r="FIX42" s="175"/>
      <c r="FIY42" s="175"/>
      <c r="FIZ42" s="175"/>
      <c r="FJA42" s="175"/>
      <c r="FJB42" s="175"/>
      <c r="FJC42" s="175"/>
      <c r="FJD42" s="175"/>
      <c r="FJE42" s="175"/>
      <c r="FJF42" s="175"/>
      <c r="FJG42" s="175"/>
      <c r="FJH42" s="175"/>
      <c r="FJI42" s="175"/>
      <c r="FJJ42" s="175"/>
      <c r="FJK42" s="175"/>
      <c r="FJL42" s="175"/>
      <c r="FJM42" s="175"/>
      <c r="FJN42" s="175"/>
      <c r="FJO42" s="175"/>
      <c r="FJP42" s="175"/>
      <c r="FJQ42" s="175"/>
      <c r="FJR42" s="175"/>
      <c r="FJS42" s="175"/>
      <c r="FJT42" s="175"/>
      <c r="FJU42" s="175"/>
      <c r="FJV42" s="175"/>
      <c r="FJW42" s="175"/>
      <c r="FJX42" s="175"/>
      <c r="FJY42" s="175"/>
      <c r="FJZ42" s="175"/>
      <c r="FKA42" s="175"/>
      <c r="FKB42" s="175"/>
      <c r="FKC42" s="175"/>
      <c r="FKD42" s="175"/>
      <c r="FKE42" s="175"/>
      <c r="FKF42" s="175"/>
      <c r="FKG42" s="175"/>
      <c r="FKH42" s="175"/>
      <c r="FKI42" s="175"/>
      <c r="FKJ42" s="175"/>
      <c r="FKK42" s="175"/>
      <c r="FKL42" s="175"/>
      <c r="FKM42" s="175"/>
      <c r="FKN42" s="175"/>
      <c r="FKO42" s="175"/>
      <c r="FKP42" s="175"/>
      <c r="FKQ42" s="175"/>
      <c r="FKR42" s="175"/>
      <c r="FKS42" s="175"/>
      <c r="FKT42" s="175"/>
      <c r="FKU42" s="175"/>
      <c r="FKV42" s="175"/>
      <c r="FKW42" s="175"/>
      <c r="FKX42" s="175"/>
      <c r="FKY42" s="175"/>
      <c r="FKZ42" s="175"/>
      <c r="FLA42" s="175"/>
      <c r="FLB42" s="175"/>
      <c r="FLC42" s="175"/>
      <c r="FLD42" s="175"/>
      <c r="FLE42" s="175"/>
      <c r="FLF42" s="175"/>
      <c r="FLG42" s="175"/>
      <c r="FLH42" s="175"/>
      <c r="FLI42" s="175"/>
      <c r="FLJ42" s="175"/>
      <c r="FLK42" s="175"/>
      <c r="FLL42" s="175"/>
      <c r="FLM42" s="175"/>
      <c r="FLN42" s="175"/>
      <c r="FLO42" s="175"/>
      <c r="FLP42" s="175"/>
      <c r="FLQ42" s="175"/>
      <c r="FLR42" s="175"/>
      <c r="FLS42" s="175"/>
      <c r="FLT42" s="175"/>
      <c r="FLU42" s="175"/>
      <c r="FLV42" s="175"/>
      <c r="FLW42" s="175"/>
      <c r="FLX42" s="175"/>
      <c r="FLY42" s="175"/>
      <c r="FLZ42" s="175"/>
      <c r="FMA42" s="175"/>
      <c r="FMB42" s="175"/>
      <c r="FMC42" s="175"/>
      <c r="FMD42" s="175"/>
      <c r="FME42" s="175"/>
      <c r="FMF42" s="175"/>
      <c r="FMG42" s="175"/>
      <c r="FMH42" s="175"/>
      <c r="FMI42" s="175"/>
      <c r="FMJ42" s="175"/>
      <c r="FMK42" s="175"/>
      <c r="FML42" s="175"/>
      <c r="FMM42" s="175"/>
      <c r="FMN42" s="175"/>
      <c r="FMO42" s="175"/>
      <c r="FMP42" s="175"/>
      <c r="FMQ42" s="175"/>
      <c r="FMR42" s="175"/>
      <c r="FMS42" s="175"/>
      <c r="FMT42" s="175"/>
      <c r="FMU42" s="175"/>
      <c r="FMV42" s="175"/>
      <c r="FMW42" s="175"/>
      <c r="FMX42" s="175"/>
      <c r="FMY42" s="175"/>
      <c r="FMZ42" s="175"/>
      <c r="FNA42" s="175"/>
      <c r="FNB42" s="175"/>
      <c r="FNC42" s="175"/>
      <c r="FND42" s="175"/>
      <c r="FNE42" s="175"/>
      <c r="FNF42" s="175"/>
      <c r="FNG42" s="175"/>
      <c r="FNH42" s="175"/>
      <c r="FNI42" s="175"/>
      <c r="FNJ42" s="175"/>
      <c r="FNK42" s="175"/>
      <c r="FNL42" s="175"/>
      <c r="FNM42" s="175"/>
      <c r="FNN42" s="175"/>
      <c r="FNO42" s="175"/>
      <c r="FNP42" s="175"/>
      <c r="FNQ42" s="175"/>
      <c r="FNR42" s="175"/>
      <c r="FNS42" s="175"/>
      <c r="FNT42" s="175"/>
      <c r="FNU42" s="175"/>
      <c r="FNV42" s="175"/>
      <c r="FNW42" s="175"/>
      <c r="FNX42" s="175"/>
      <c r="FNY42" s="175"/>
      <c r="FNZ42" s="175"/>
      <c r="FOA42" s="175"/>
      <c r="FOB42" s="175"/>
      <c r="FOC42" s="175"/>
      <c r="FOD42" s="175"/>
      <c r="FOE42" s="175"/>
      <c r="FOF42" s="175"/>
      <c r="FOG42" s="175"/>
      <c r="FOH42" s="175"/>
      <c r="FOI42" s="175"/>
      <c r="FOJ42" s="175"/>
      <c r="FOK42" s="175"/>
      <c r="FOL42" s="175"/>
      <c r="FOM42" s="175"/>
      <c r="FON42" s="175"/>
      <c r="FOO42" s="175"/>
      <c r="FOP42" s="175"/>
      <c r="FOQ42" s="175"/>
      <c r="FOR42" s="175"/>
      <c r="FOS42" s="175"/>
      <c r="FOT42" s="175"/>
      <c r="FOU42" s="175"/>
      <c r="FOV42" s="175"/>
      <c r="FOW42" s="175"/>
      <c r="FOX42" s="175"/>
      <c r="FOY42" s="175"/>
      <c r="FOZ42" s="175"/>
      <c r="FPA42" s="175"/>
      <c r="FPB42" s="175"/>
      <c r="FPC42" s="175"/>
      <c r="FPD42" s="175"/>
      <c r="FPE42" s="175"/>
      <c r="FPF42" s="175"/>
      <c r="FPG42" s="175"/>
      <c r="FPH42" s="175"/>
      <c r="FPI42" s="175"/>
      <c r="FPJ42" s="175"/>
      <c r="FPK42" s="175"/>
      <c r="FPL42" s="175"/>
      <c r="FPM42" s="175"/>
      <c r="FPN42" s="175"/>
      <c r="FPO42" s="175"/>
      <c r="FPP42" s="175"/>
      <c r="FPQ42" s="175"/>
      <c r="FPR42" s="175"/>
      <c r="FPS42" s="175"/>
      <c r="FPT42" s="175"/>
      <c r="FPU42" s="175"/>
      <c r="FPV42" s="175"/>
      <c r="FPW42" s="175"/>
      <c r="FPX42" s="175"/>
      <c r="FPY42" s="175"/>
      <c r="FPZ42" s="175"/>
      <c r="FQA42" s="175"/>
      <c r="FQB42" s="175"/>
      <c r="FQC42" s="175"/>
      <c r="FQD42" s="175"/>
      <c r="FQE42" s="175"/>
      <c r="FQF42" s="175"/>
      <c r="FQG42" s="175"/>
      <c r="FQH42" s="175"/>
      <c r="FQI42" s="175"/>
      <c r="FQJ42" s="175"/>
      <c r="FQK42" s="175"/>
      <c r="FQL42" s="175"/>
      <c r="FQM42" s="175"/>
      <c r="FQN42" s="175"/>
      <c r="FQO42" s="175"/>
      <c r="FQP42" s="175"/>
      <c r="FQQ42" s="175"/>
      <c r="FQR42" s="175"/>
      <c r="FQS42" s="175"/>
      <c r="FQT42" s="175"/>
      <c r="FQU42" s="175"/>
      <c r="FQV42" s="175"/>
      <c r="FQW42" s="175"/>
      <c r="FQX42" s="175"/>
      <c r="FQY42" s="175"/>
      <c r="FQZ42" s="175"/>
      <c r="FRA42" s="175"/>
      <c r="FRB42" s="175"/>
      <c r="FRC42" s="175"/>
      <c r="FRD42" s="175"/>
      <c r="FRE42" s="175"/>
      <c r="FRF42" s="175"/>
      <c r="FRG42" s="175"/>
      <c r="FRH42" s="175"/>
      <c r="FRI42" s="175"/>
      <c r="FRJ42" s="175"/>
      <c r="FRK42" s="175"/>
      <c r="FRL42" s="175"/>
      <c r="FRM42" s="175"/>
      <c r="FRN42" s="175"/>
      <c r="FRO42" s="175"/>
      <c r="FRP42" s="175"/>
      <c r="FRQ42" s="175"/>
      <c r="FRR42" s="175"/>
      <c r="FRS42" s="175"/>
      <c r="FRT42" s="175"/>
      <c r="FRU42" s="175"/>
      <c r="FRV42" s="175"/>
      <c r="FRW42" s="175"/>
      <c r="FRX42" s="175"/>
      <c r="FRY42" s="175"/>
      <c r="FRZ42" s="175"/>
      <c r="FSA42" s="175"/>
      <c r="FSB42" s="175"/>
      <c r="FSC42" s="175"/>
      <c r="FSD42" s="175"/>
      <c r="FSE42" s="175"/>
      <c r="FSF42" s="175"/>
      <c r="FSG42" s="175"/>
      <c r="FSH42" s="175"/>
      <c r="FSI42" s="175"/>
      <c r="FSJ42" s="175"/>
      <c r="FSK42" s="175"/>
      <c r="FSL42" s="175"/>
      <c r="FSM42" s="175"/>
      <c r="FSN42" s="175"/>
      <c r="FSO42" s="175"/>
      <c r="FSP42" s="175"/>
      <c r="FSQ42" s="175"/>
      <c r="FSR42" s="175"/>
      <c r="FSS42" s="175"/>
      <c r="FST42" s="175"/>
      <c r="FSU42" s="175"/>
      <c r="FSV42" s="175"/>
      <c r="FSW42" s="175"/>
      <c r="FSX42" s="175"/>
      <c r="FSY42" s="175"/>
      <c r="FSZ42" s="175"/>
      <c r="FTA42" s="175"/>
      <c r="FTB42" s="175"/>
      <c r="FTC42" s="175"/>
      <c r="FTD42" s="175"/>
      <c r="FTE42" s="175"/>
      <c r="FTF42" s="175"/>
      <c r="FTG42" s="175"/>
      <c r="FTH42" s="175"/>
      <c r="FTI42" s="175"/>
      <c r="FTJ42" s="175"/>
      <c r="FTK42" s="175"/>
      <c r="FTL42" s="175"/>
      <c r="FTM42" s="175"/>
      <c r="FTN42" s="175"/>
      <c r="FTO42" s="175"/>
      <c r="FTP42" s="175"/>
      <c r="FTQ42" s="175"/>
      <c r="FTR42" s="175"/>
      <c r="FTS42" s="175"/>
      <c r="FTT42" s="175"/>
      <c r="FTU42" s="175"/>
      <c r="FTV42" s="175"/>
      <c r="FTW42" s="175"/>
      <c r="FTX42" s="175"/>
      <c r="FTY42" s="175"/>
      <c r="FTZ42" s="175"/>
      <c r="FUA42" s="175"/>
      <c r="FUB42" s="175"/>
      <c r="FUC42" s="175"/>
      <c r="FUD42" s="175"/>
      <c r="FUE42" s="175"/>
      <c r="FUF42" s="175"/>
      <c r="FUG42" s="175"/>
      <c r="FUH42" s="175"/>
      <c r="FUI42" s="175"/>
      <c r="FUJ42" s="175"/>
      <c r="FUK42" s="175"/>
      <c r="FUL42" s="175"/>
      <c r="FUM42" s="175"/>
      <c r="FUN42" s="175"/>
      <c r="FUO42" s="175"/>
      <c r="FUP42" s="175"/>
      <c r="FUQ42" s="175"/>
      <c r="FUR42" s="175"/>
      <c r="FUS42" s="175"/>
      <c r="FUT42" s="175"/>
      <c r="FUU42" s="175"/>
      <c r="FUV42" s="175"/>
      <c r="FUW42" s="175"/>
      <c r="FUX42" s="175"/>
      <c r="FUY42" s="175"/>
      <c r="FUZ42" s="175"/>
      <c r="FVA42" s="175"/>
      <c r="FVB42" s="175"/>
      <c r="FVC42" s="175"/>
      <c r="FVD42" s="175"/>
      <c r="FVE42" s="175"/>
      <c r="FVF42" s="175"/>
      <c r="FVG42" s="175"/>
      <c r="FVH42" s="175"/>
      <c r="FVI42" s="175"/>
      <c r="FVJ42" s="175"/>
      <c r="FVK42" s="175"/>
      <c r="FVL42" s="175"/>
      <c r="FVM42" s="175"/>
      <c r="FVN42" s="175"/>
      <c r="FVO42" s="175"/>
      <c r="FVP42" s="175"/>
      <c r="FVQ42" s="175"/>
      <c r="FVR42" s="175"/>
      <c r="FVS42" s="175"/>
      <c r="FVT42" s="175"/>
      <c r="FVU42" s="175"/>
      <c r="FVV42" s="175"/>
      <c r="FVW42" s="175"/>
      <c r="FVX42" s="175"/>
      <c r="FVY42" s="175"/>
      <c r="FVZ42" s="175"/>
      <c r="FWA42" s="175"/>
      <c r="FWB42" s="175"/>
      <c r="FWC42" s="175"/>
      <c r="FWD42" s="175"/>
      <c r="FWE42" s="175"/>
      <c r="FWF42" s="175"/>
      <c r="FWG42" s="175"/>
      <c r="FWH42" s="175"/>
      <c r="FWI42" s="175"/>
      <c r="FWJ42" s="175"/>
      <c r="FWK42" s="175"/>
      <c r="FWL42" s="175"/>
      <c r="FWM42" s="175"/>
      <c r="FWN42" s="175"/>
      <c r="FWO42" s="175"/>
      <c r="FWP42" s="175"/>
      <c r="FWQ42" s="175"/>
      <c r="FWR42" s="175"/>
      <c r="FWS42" s="175"/>
      <c r="FWT42" s="175"/>
      <c r="FWU42" s="175"/>
      <c r="FWV42" s="175"/>
      <c r="FWW42" s="175"/>
      <c r="FWX42" s="175"/>
      <c r="FWY42" s="175"/>
      <c r="FWZ42" s="175"/>
      <c r="FXA42" s="175"/>
      <c r="FXB42" s="175"/>
      <c r="FXC42" s="175"/>
      <c r="FXD42" s="175"/>
      <c r="FXE42" s="175"/>
      <c r="FXF42" s="175"/>
      <c r="FXG42" s="175"/>
      <c r="FXH42" s="175"/>
      <c r="FXI42" s="175"/>
      <c r="FXJ42" s="175"/>
      <c r="FXK42" s="175"/>
      <c r="FXL42" s="175"/>
      <c r="FXM42" s="175"/>
      <c r="FXN42" s="175"/>
      <c r="FXO42" s="175"/>
      <c r="FXP42" s="175"/>
      <c r="FXQ42" s="175"/>
      <c r="FXR42" s="175"/>
      <c r="FXS42" s="175"/>
      <c r="FXT42" s="175"/>
      <c r="FXU42" s="175"/>
      <c r="FXV42" s="175"/>
      <c r="FXW42" s="175"/>
      <c r="FXX42" s="175"/>
      <c r="FXY42" s="175"/>
      <c r="FXZ42" s="175"/>
      <c r="FYA42" s="175"/>
      <c r="FYB42" s="175"/>
      <c r="FYC42" s="175"/>
      <c r="FYD42" s="175"/>
      <c r="FYE42" s="175"/>
      <c r="FYF42" s="175"/>
      <c r="FYG42" s="175"/>
      <c r="FYH42" s="175"/>
      <c r="FYI42" s="175"/>
      <c r="FYJ42" s="175"/>
      <c r="FYK42" s="175"/>
      <c r="FYL42" s="175"/>
      <c r="FYM42" s="175"/>
      <c r="FYN42" s="175"/>
      <c r="FYO42" s="175"/>
      <c r="FYP42" s="175"/>
      <c r="FYQ42" s="175"/>
      <c r="FYR42" s="175"/>
      <c r="FYS42" s="175"/>
      <c r="FYT42" s="175"/>
      <c r="FYU42" s="175"/>
      <c r="FYV42" s="175"/>
      <c r="FYW42" s="175"/>
      <c r="FYX42" s="175"/>
      <c r="FYY42" s="175"/>
      <c r="FYZ42" s="175"/>
      <c r="FZA42" s="175"/>
      <c r="FZB42" s="175"/>
      <c r="FZC42" s="175"/>
      <c r="FZD42" s="175"/>
      <c r="FZE42" s="175"/>
      <c r="FZF42" s="175"/>
      <c r="FZG42" s="175"/>
      <c r="FZH42" s="175"/>
      <c r="FZI42" s="175"/>
      <c r="FZJ42" s="175"/>
      <c r="FZK42" s="175"/>
      <c r="FZL42" s="175"/>
      <c r="FZM42" s="175"/>
      <c r="FZN42" s="175"/>
      <c r="FZO42" s="175"/>
      <c r="FZP42" s="175"/>
      <c r="FZQ42" s="175"/>
      <c r="FZR42" s="175"/>
      <c r="FZS42" s="175"/>
      <c r="FZT42" s="175"/>
      <c r="FZU42" s="175"/>
      <c r="FZV42" s="175"/>
      <c r="FZW42" s="175"/>
      <c r="FZX42" s="175"/>
      <c r="FZY42" s="175"/>
      <c r="FZZ42" s="175"/>
      <c r="GAA42" s="175"/>
      <c r="GAB42" s="175"/>
      <c r="GAC42" s="175"/>
      <c r="GAD42" s="175"/>
      <c r="GAE42" s="175"/>
      <c r="GAF42" s="175"/>
      <c r="GAG42" s="175"/>
      <c r="GAH42" s="175"/>
      <c r="GAI42" s="175"/>
      <c r="GAJ42" s="175"/>
      <c r="GAK42" s="175"/>
      <c r="GAL42" s="175"/>
      <c r="GAM42" s="175"/>
      <c r="GAN42" s="175"/>
      <c r="GAO42" s="175"/>
      <c r="GAP42" s="175"/>
      <c r="GAQ42" s="175"/>
      <c r="GAR42" s="175"/>
      <c r="GAS42" s="175"/>
      <c r="GAT42" s="175"/>
      <c r="GAU42" s="175"/>
      <c r="GAV42" s="175"/>
      <c r="GAW42" s="175"/>
      <c r="GAX42" s="175"/>
      <c r="GAY42" s="175"/>
      <c r="GAZ42" s="175"/>
      <c r="GBA42" s="175"/>
      <c r="GBB42" s="175"/>
      <c r="GBC42" s="175"/>
      <c r="GBD42" s="175"/>
      <c r="GBE42" s="175"/>
      <c r="GBF42" s="175"/>
      <c r="GBG42" s="175"/>
      <c r="GBH42" s="175"/>
      <c r="GBI42" s="175"/>
      <c r="GBJ42" s="175"/>
      <c r="GBK42" s="175"/>
      <c r="GBL42" s="175"/>
      <c r="GBM42" s="175"/>
      <c r="GBN42" s="175"/>
      <c r="GBO42" s="175"/>
      <c r="GBP42" s="175"/>
      <c r="GBQ42" s="175"/>
      <c r="GBR42" s="175"/>
      <c r="GBS42" s="175"/>
      <c r="GBT42" s="175"/>
      <c r="GBU42" s="175"/>
      <c r="GBV42" s="175"/>
      <c r="GBW42" s="175"/>
      <c r="GBX42" s="175"/>
      <c r="GBY42" s="175"/>
      <c r="GBZ42" s="175"/>
      <c r="GCA42" s="175"/>
      <c r="GCB42" s="175"/>
      <c r="GCC42" s="175"/>
      <c r="GCD42" s="175"/>
      <c r="GCE42" s="175"/>
      <c r="GCF42" s="175"/>
      <c r="GCG42" s="175"/>
      <c r="GCH42" s="175"/>
      <c r="GCI42" s="175"/>
      <c r="GCJ42" s="175"/>
      <c r="GCK42" s="175"/>
      <c r="GCL42" s="175"/>
      <c r="GCM42" s="175"/>
      <c r="GCN42" s="175"/>
      <c r="GCO42" s="175"/>
      <c r="GCP42" s="175"/>
      <c r="GCQ42" s="175"/>
      <c r="GCR42" s="175"/>
      <c r="GCS42" s="175"/>
      <c r="GCT42" s="175"/>
      <c r="GCU42" s="175"/>
      <c r="GCV42" s="175"/>
      <c r="GCW42" s="175"/>
      <c r="GCX42" s="175"/>
      <c r="GCY42" s="175"/>
      <c r="GCZ42" s="175"/>
      <c r="GDA42" s="175"/>
      <c r="GDB42" s="175"/>
      <c r="GDC42" s="175"/>
      <c r="GDD42" s="175"/>
      <c r="GDE42" s="175"/>
      <c r="GDF42" s="175"/>
      <c r="GDG42" s="175"/>
      <c r="GDH42" s="175"/>
      <c r="GDI42" s="175"/>
      <c r="GDJ42" s="175"/>
      <c r="GDK42" s="175"/>
      <c r="GDL42" s="175"/>
      <c r="GDM42" s="175"/>
      <c r="GDN42" s="175"/>
      <c r="GDO42" s="175"/>
      <c r="GDP42" s="175"/>
      <c r="GDQ42" s="175"/>
      <c r="GDR42" s="175"/>
      <c r="GDS42" s="175"/>
      <c r="GDT42" s="175"/>
      <c r="GDU42" s="175"/>
      <c r="GDV42" s="175"/>
      <c r="GDW42" s="175"/>
      <c r="GDX42" s="175"/>
      <c r="GDY42" s="175"/>
      <c r="GDZ42" s="175"/>
      <c r="GEA42" s="175"/>
      <c r="GEB42" s="175"/>
      <c r="GEC42" s="175"/>
      <c r="GED42" s="175"/>
      <c r="GEE42" s="175"/>
      <c r="GEF42" s="175"/>
      <c r="GEG42" s="175"/>
      <c r="GEH42" s="175"/>
      <c r="GEI42" s="175"/>
      <c r="GEJ42" s="175"/>
      <c r="GEK42" s="175"/>
      <c r="GEL42" s="175"/>
      <c r="GEM42" s="175"/>
      <c r="GEN42" s="175"/>
      <c r="GEO42" s="175"/>
      <c r="GEP42" s="175"/>
      <c r="GEQ42" s="175"/>
      <c r="GER42" s="175"/>
      <c r="GES42" s="175"/>
      <c r="GET42" s="175"/>
      <c r="GEU42" s="175"/>
      <c r="GEV42" s="175"/>
      <c r="GEW42" s="175"/>
      <c r="GEX42" s="175"/>
      <c r="GEY42" s="175"/>
      <c r="GEZ42" s="175"/>
      <c r="GFA42" s="175"/>
      <c r="GFB42" s="175"/>
      <c r="GFC42" s="175"/>
      <c r="GFD42" s="175"/>
      <c r="GFE42" s="175"/>
      <c r="GFF42" s="175"/>
      <c r="GFG42" s="175"/>
      <c r="GFH42" s="175"/>
      <c r="GFI42" s="175"/>
      <c r="GFJ42" s="175"/>
      <c r="GFK42" s="175"/>
      <c r="GFL42" s="175"/>
      <c r="GFM42" s="175"/>
      <c r="GFN42" s="175"/>
      <c r="GFO42" s="175"/>
      <c r="GFP42" s="175"/>
      <c r="GFQ42" s="175"/>
      <c r="GFR42" s="175"/>
      <c r="GFS42" s="175"/>
      <c r="GFT42" s="175"/>
      <c r="GFU42" s="175"/>
      <c r="GFV42" s="175"/>
      <c r="GFW42" s="175"/>
      <c r="GFX42" s="175"/>
      <c r="GFY42" s="175"/>
      <c r="GFZ42" s="175"/>
      <c r="GGA42" s="175"/>
      <c r="GGB42" s="175"/>
      <c r="GGC42" s="175"/>
      <c r="GGD42" s="175"/>
      <c r="GGE42" s="175"/>
      <c r="GGF42" s="175"/>
      <c r="GGG42" s="175"/>
      <c r="GGH42" s="175"/>
      <c r="GGI42" s="175"/>
      <c r="GGJ42" s="175"/>
      <c r="GGK42" s="175"/>
      <c r="GGL42" s="175"/>
      <c r="GGM42" s="175"/>
      <c r="GGN42" s="175"/>
      <c r="GGO42" s="175"/>
      <c r="GGP42" s="175"/>
      <c r="GGQ42" s="175"/>
      <c r="GGR42" s="175"/>
      <c r="GGS42" s="175"/>
      <c r="GGT42" s="175"/>
      <c r="GGU42" s="175"/>
      <c r="GGV42" s="175"/>
      <c r="GGW42" s="175"/>
      <c r="GGX42" s="175"/>
      <c r="GGY42" s="175"/>
      <c r="GGZ42" s="175"/>
      <c r="GHA42" s="175"/>
      <c r="GHB42" s="175"/>
      <c r="GHC42" s="175"/>
      <c r="GHD42" s="175"/>
      <c r="GHE42" s="175"/>
      <c r="GHF42" s="175"/>
      <c r="GHG42" s="175"/>
      <c r="GHH42" s="175"/>
      <c r="GHI42" s="175"/>
      <c r="GHJ42" s="175"/>
      <c r="GHK42" s="175"/>
      <c r="GHL42" s="175"/>
      <c r="GHM42" s="175"/>
      <c r="GHN42" s="175"/>
      <c r="GHO42" s="175"/>
      <c r="GHP42" s="175"/>
      <c r="GHQ42" s="175"/>
      <c r="GHR42" s="175"/>
      <c r="GHS42" s="175"/>
      <c r="GHT42" s="175"/>
      <c r="GHU42" s="175"/>
      <c r="GHV42" s="175"/>
      <c r="GHW42" s="175"/>
      <c r="GHX42" s="175"/>
      <c r="GHY42" s="175"/>
      <c r="GHZ42" s="175"/>
      <c r="GIA42" s="175"/>
      <c r="GIB42" s="175"/>
      <c r="GIC42" s="175"/>
      <c r="GID42" s="175"/>
      <c r="GIE42" s="175"/>
      <c r="GIF42" s="175"/>
      <c r="GIG42" s="175"/>
      <c r="GIH42" s="175"/>
      <c r="GII42" s="175"/>
      <c r="GIJ42" s="175"/>
      <c r="GIK42" s="175"/>
      <c r="GIL42" s="175"/>
      <c r="GIM42" s="175"/>
      <c r="GIN42" s="175"/>
      <c r="GIO42" s="175"/>
      <c r="GIP42" s="175"/>
      <c r="GIQ42" s="175"/>
      <c r="GIR42" s="175"/>
      <c r="GIS42" s="175"/>
      <c r="GIT42" s="175"/>
      <c r="GIU42" s="175"/>
      <c r="GIV42" s="175"/>
      <c r="GIW42" s="175"/>
      <c r="GIX42" s="175"/>
      <c r="GIY42" s="175"/>
      <c r="GIZ42" s="175"/>
      <c r="GJA42" s="175"/>
      <c r="GJB42" s="175"/>
      <c r="GJC42" s="175"/>
      <c r="GJD42" s="175"/>
      <c r="GJE42" s="175"/>
      <c r="GJF42" s="175"/>
      <c r="GJG42" s="175"/>
      <c r="GJH42" s="175"/>
      <c r="GJI42" s="175"/>
      <c r="GJJ42" s="175"/>
      <c r="GJK42" s="175"/>
      <c r="GJL42" s="175"/>
      <c r="GJM42" s="175"/>
      <c r="GJN42" s="175"/>
      <c r="GJO42" s="175"/>
      <c r="GJP42" s="175"/>
      <c r="GJQ42" s="175"/>
      <c r="GJR42" s="175"/>
      <c r="GJS42" s="175"/>
      <c r="GJT42" s="175"/>
      <c r="GJU42" s="175"/>
      <c r="GJV42" s="175"/>
      <c r="GJW42" s="175"/>
      <c r="GJX42" s="175"/>
      <c r="GJY42" s="175"/>
      <c r="GJZ42" s="175"/>
      <c r="GKA42" s="175"/>
      <c r="GKB42" s="175"/>
      <c r="GKC42" s="175"/>
      <c r="GKD42" s="175"/>
      <c r="GKE42" s="175"/>
      <c r="GKF42" s="175"/>
      <c r="GKG42" s="175"/>
      <c r="GKH42" s="175"/>
      <c r="GKI42" s="175"/>
      <c r="GKJ42" s="175"/>
      <c r="GKK42" s="175"/>
      <c r="GKL42" s="175"/>
      <c r="GKM42" s="175"/>
      <c r="GKN42" s="175"/>
      <c r="GKO42" s="175"/>
      <c r="GKP42" s="175"/>
      <c r="GKQ42" s="175"/>
      <c r="GKR42" s="175"/>
      <c r="GKS42" s="175"/>
      <c r="GKT42" s="175"/>
      <c r="GKU42" s="175"/>
      <c r="GKV42" s="175"/>
      <c r="GKW42" s="175"/>
      <c r="GKX42" s="175"/>
      <c r="GKY42" s="175"/>
      <c r="GKZ42" s="175"/>
      <c r="GLA42" s="175"/>
      <c r="GLB42" s="175"/>
      <c r="GLC42" s="175"/>
      <c r="GLD42" s="175"/>
      <c r="GLE42" s="175"/>
      <c r="GLF42" s="175"/>
      <c r="GLG42" s="175"/>
      <c r="GLH42" s="175"/>
      <c r="GLI42" s="175"/>
      <c r="GLJ42" s="175"/>
      <c r="GLK42" s="175"/>
      <c r="GLL42" s="175"/>
      <c r="GLM42" s="175"/>
      <c r="GLN42" s="175"/>
      <c r="GLO42" s="175"/>
      <c r="GLP42" s="175"/>
      <c r="GLQ42" s="175"/>
      <c r="GLR42" s="175"/>
      <c r="GLS42" s="175"/>
      <c r="GLT42" s="175"/>
      <c r="GLU42" s="175"/>
      <c r="GLV42" s="175"/>
      <c r="GLW42" s="175"/>
      <c r="GLX42" s="175"/>
      <c r="GLY42" s="175"/>
      <c r="GLZ42" s="175"/>
      <c r="GMA42" s="175"/>
      <c r="GMB42" s="175"/>
      <c r="GMC42" s="175"/>
      <c r="GMD42" s="175"/>
      <c r="GME42" s="175"/>
      <c r="GMF42" s="175"/>
      <c r="GMG42" s="175"/>
      <c r="GMH42" s="175"/>
      <c r="GMI42" s="175"/>
      <c r="GMJ42" s="175"/>
      <c r="GMK42" s="175"/>
      <c r="GML42" s="175"/>
      <c r="GMM42" s="175"/>
      <c r="GMN42" s="175"/>
      <c r="GMO42" s="175"/>
      <c r="GMP42" s="175"/>
      <c r="GMQ42" s="175"/>
      <c r="GMR42" s="175"/>
      <c r="GMS42" s="175"/>
      <c r="GMT42" s="175"/>
      <c r="GMU42" s="175"/>
      <c r="GMV42" s="175"/>
      <c r="GMW42" s="175"/>
      <c r="GMX42" s="175"/>
      <c r="GMY42" s="175"/>
      <c r="GMZ42" s="175"/>
      <c r="GNA42" s="175"/>
      <c r="GNB42" s="175"/>
      <c r="GNC42" s="175"/>
      <c r="GND42" s="175"/>
      <c r="GNE42" s="175"/>
      <c r="GNF42" s="175"/>
      <c r="GNG42" s="175"/>
      <c r="GNH42" s="175"/>
      <c r="GNI42" s="175"/>
      <c r="GNJ42" s="175"/>
      <c r="GNK42" s="175"/>
      <c r="GNL42" s="175"/>
      <c r="GNM42" s="175"/>
      <c r="GNN42" s="175"/>
      <c r="GNO42" s="175"/>
      <c r="GNP42" s="175"/>
      <c r="GNQ42" s="175"/>
      <c r="GNR42" s="175"/>
      <c r="GNS42" s="175"/>
      <c r="GNT42" s="175"/>
      <c r="GNU42" s="175"/>
      <c r="GNV42" s="175"/>
      <c r="GNW42" s="175"/>
      <c r="GNX42" s="175"/>
      <c r="GNY42" s="175"/>
      <c r="GNZ42" s="175"/>
      <c r="GOA42" s="175"/>
      <c r="GOB42" s="175"/>
      <c r="GOC42" s="175"/>
      <c r="GOD42" s="175"/>
      <c r="GOE42" s="175"/>
      <c r="GOF42" s="175"/>
      <c r="GOG42" s="175"/>
      <c r="GOH42" s="175"/>
      <c r="GOI42" s="175"/>
      <c r="GOJ42" s="175"/>
      <c r="GOK42" s="175"/>
      <c r="GOL42" s="175"/>
      <c r="GOM42" s="175"/>
      <c r="GON42" s="175"/>
      <c r="GOO42" s="175"/>
      <c r="GOP42" s="175"/>
      <c r="GOQ42" s="175"/>
      <c r="GOR42" s="175"/>
      <c r="GOS42" s="175"/>
      <c r="GOT42" s="175"/>
      <c r="GOU42" s="175"/>
      <c r="GOV42" s="175"/>
      <c r="GOW42" s="175"/>
      <c r="GOX42" s="175"/>
      <c r="GOY42" s="175"/>
      <c r="GOZ42" s="175"/>
      <c r="GPA42" s="175"/>
      <c r="GPB42" s="175"/>
      <c r="GPC42" s="175"/>
      <c r="GPD42" s="175"/>
      <c r="GPE42" s="175"/>
      <c r="GPF42" s="175"/>
      <c r="GPG42" s="175"/>
      <c r="GPH42" s="175"/>
      <c r="GPI42" s="175"/>
      <c r="GPJ42" s="175"/>
      <c r="GPK42" s="175"/>
      <c r="GPL42" s="175"/>
      <c r="GPM42" s="175"/>
      <c r="GPN42" s="175"/>
      <c r="GPO42" s="175"/>
      <c r="GPP42" s="175"/>
      <c r="GPQ42" s="175"/>
      <c r="GPR42" s="175"/>
      <c r="GPS42" s="175"/>
      <c r="GPT42" s="175"/>
      <c r="GPU42" s="175"/>
      <c r="GPV42" s="175"/>
      <c r="GPW42" s="175"/>
      <c r="GPX42" s="175"/>
      <c r="GPY42" s="175"/>
      <c r="GPZ42" s="175"/>
      <c r="GQA42" s="175"/>
      <c r="GQB42" s="175"/>
      <c r="GQC42" s="175"/>
      <c r="GQD42" s="175"/>
      <c r="GQE42" s="175"/>
      <c r="GQF42" s="175"/>
      <c r="GQG42" s="175"/>
      <c r="GQH42" s="175"/>
      <c r="GQI42" s="175"/>
      <c r="GQJ42" s="175"/>
      <c r="GQK42" s="175"/>
      <c r="GQL42" s="175"/>
      <c r="GQM42" s="175"/>
      <c r="GQN42" s="175"/>
      <c r="GQO42" s="175"/>
      <c r="GQP42" s="175"/>
      <c r="GQQ42" s="175"/>
      <c r="GQR42" s="175"/>
      <c r="GQS42" s="175"/>
      <c r="GQT42" s="175"/>
      <c r="GQU42" s="175"/>
      <c r="GQV42" s="175"/>
      <c r="GQW42" s="175"/>
      <c r="GQX42" s="175"/>
      <c r="GQY42" s="175"/>
      <c r="GQZ42" s="175"/>
      <c r="GRA42" s="175"/>
      <c r="GRB42" s="175"/>
      <c r="GRC42" s="175"/>
      <c r="GRD42" s="175"/>
      <c r="GRE42" s="175"/>
      <c r="GRF42" s="175"/>
      <c r="GRG42" s="175"/>
      <c r="GRH42" s="175"/>
      <c r="GRI42" s="175"/>
      <c r="GRJ42" s="175"/>
      <c r="GRK42" s="175"/>
      <c r="GRL42" s="175"/>
      <c r="GRM42" s="175"/>
      <c r="GRN42" s="175"/>
      <c r="GRO42" s="175"/>
      <c r="GRP42" s="175"/>
      <c r="GRQ42" s="175"/>
      <c r="GRR42" s="175"/>
      <c r="GRS42" s="175"/>
      <c r="GRT42" s="175"/>
      <c r="GRU42" s="175"/>
      <c r="GRV42" s="175"/>
      <c r="GRW42" s="175"/>
      <c r="GRX42" s="175"/>
      <c r="GRY42" s="175"/>
      <c r="GRZ42" s="175"/>
      <c r="GSA42" s="175"/>
      <c r="GSB42" s="175"/>
      <c r="GSC42" s="175"/>
      <c r="GSD42" s="175"/>
      <c r="GSE42" s="175"/>
      <c r="GSF42" s="175"/>
      <c r="GSG42" s="175"/>
      <c r="GSH42" s="175"/>
      <c r="GSI42" s="175"/>
      <c r="GSJ42" s="175"/>
      <c r="GSK42" s="175"/>
      <c r="GSL42" s="175"/>
      <c r="GSM42" s="175"/>
      <c r="GSN42" s="175"/>
      <c r="GSO42" s="175"/>
      <c r="GSP42" s="175"/>
      <c r="GSQ42" s="175"/>
      <c r="GSR42" s="175"/>
      <c r="GSS42" s="175"/>
      <c r="GST42" s="175"/>
      <c r="GSU42" s="175"/>
      <c r="GSV42" s="175"/>
      <c r="GSW42" s="175"/>
      <c r="GSX42" s="175"/>
      <c r="GSY42" s="175"/>
      <c r="GSZ42" s="175"/>
      <c r="GTA42" s="175"/>
      <c r="GTB42" s="175"/>
      <c r="GTC42" s="175"/>
      <c r="GTD42" s="175"/>
      <c r="GTE42" s="175"/>
      <c r="GTF42" s="175"/>
      <c r="GTG42" s="175"/>
      <c r="GTH42" s="175"/>
      <c r="GTI42" s="175"/>
      <c r="GTJ42" s="175"/>
      <c r="GTK42" s="175"/>
      <c r="GTL42" s="175"/>
      <c r="GTM42" s="175"/>
      <c r="GTN42" s="175"/>
      <c r="GTO42" s="175"/>
      <c r="GTP42" s="175"/>
      <c r="GTQ42" s="175"/>
      <c r="GTR42" s="175"/>
      <c r="GTS42" s="175"/>
      <c r="GTT42" s="175"/>
      <c r="GTU42" s="175"/>
      <c r="GTV42" s="175"/>
      <c r="GTW42" s="175"/>
      <c r="GTX42" s="175"/>
      <c r="GTY42" s="175"/>
      <c r="GTZ42" s="175"/>
      <c r="GUA42" s="175"/>
      <c r="GUB42" s="175"/>
      <c r="GUC42" s="175"/>
      <c r="GUD42" s="175"/>
      <c r="GUE42" s="175"/>
      <c r="GUF42" s="175"/>
      <c r="GUG42" s="175"/>
      <c r="GUH42" s="175"/>
      <c r="GUI42" s="175"/>
      <c r="GUJ42" s="175"/>
      <c r="GUK42" s="175"/>
      <c r="GUL42" s="175"/>
      <c r="GUM42" s="175"/>
      <c r="GUN42" s="175"/>
      <c r="GUO42" s="175"/>
      <c r="GUP42" s="175"/>
      <c r="GUQ42" s="175"/>
      <c r="GUR42" s="175"/>
      <c r="GUS42" s="175"/>
      <c r="GUT42" s="175"/>
      <c r="GUU42" s="175"/>
      <c r="GUV42" s="175"/>
      <c r="GUW42" s="175"/>
      <c r="GUX42" s="175"/>
      <c r="GUY42" s="175"/>
      <c r="GUZ42" s="175"/>
      <c r="GVA42" s="175"/>
      <c r="GVB42" s="175"/>
      <c r="GVC42" s="175"/>
      <c r="GVD42" s="175"/>
      <c r="GVE42" s="175"/>
      <c r="GVF42" s="175"/>
      <c r="GVG42" s="175"/>
      <c r="GVH42" s="175"/>
      <c r="GVI42" s="175"/>
      <c r="GVJ42" s="175"/>
      <c r="GVK42" s="175"/>
      <c r="GVL42" s="175"/>
      <c r="GVM42" s="175"/>
      <c r="GVN42" s="175"/>
      <c r="GVO42" s="175"/>
      <c r="GVP42" s="175"/>
      <c r="GVQ42" s="175"/>
      <c r="GVR42" s="175"/>
      <c r="GVS42" s="175"/>
      <c r="GVT42" s="175"/>
      <c r="GVU42" s="175"/>
      <c r="GVV42" s="175"/>
      <c r="GVW42" s="175"/>
      <c r="GVX42" s="175"/>
      <c r="GVY42" s="175"/>
      <c r="GVZ42" s="175"/>
      <c r="GWA42" s="175"/>
      <c r="GWB42" s="175"/>
      <c r="GWC42" s="175"/>
      <c r="GWD42" s="175"/>
      <c r="GWE42" s="175"/>
      <c r="GWF42" s="175"/>
      <c r="GWG42" s="175"/>
      <c r="GWH42" s="175"/>
      <c r="GWI42" s="175"/>
      <c r="GWJ42" s="175"/>
      <c r="GWK42" s="175"/>
      <c r="GWL42" s="175"/>
      <c r="GWM42" s="175"/>
      <c r="GWN42" s="175"/>
      <c r="GWO42" s="175"/>
      <c r="GWP42" s="175"/>
      <c r="GWQ42" s="175"/>
      <c r="GWR42" s="175"/>
      <c r="GWS42" s="175"/>
      <c r="GWT42" s="175"/>
      <c r="GWU42" s="175"/>
      <c r="GWV42" s="175"/>
      <c r="GWW42" s="175"/>
      <c r="GWX42" s="175"/>
      <c r="GWY42" s="175"/>
      <c r="GWZ42" s="175"/>
      <c r="GXA42" s="175"/>
      <c r="GXB42" s="175"/>
      <c r="GXC42" s="175"/>
      <c r="GXD42" s="175"/>
      <c r="GXE42" s="175"/>
      <c r="GXF42" s="175"/>
      <c r="GXG42" s="175"/>
      <c r="GXH42" s="175"/>
      <c r="GXI42" s="175"/>
      <c r="GXJ42" s="175"/>
      <c r="GXK42" s="175"/>
      <c r="GXL42" s="175"/>
      <c r="GXM42" s="175"/>
      <c r="GXN42" s="175"/>
      <c r="GXO42" s="175"/>
      <c r="GXP42" s="175"/>
      <c r="GXQ42" s="175"/>
      <c r="GXR42" s="175"/>
      <c r="GXS42" s="175"/>
      <c r="GXT42" s="175"/>
      <c r="GXU42" s="175"/>
      <c r="GXV42" s="175"/>
      <c r="GXW42" s="175"/>
      <c r="GXX42" s="175"/>
      <c r="GXY42" s="175"/>
      <c r="GXZ42" s="175"/>
      <c r="GYA42" s="175"/>
      <c r="GYB42" s="175"/>
      <c r="GYC42" s="175"/>
      <c r="GYD42" s="175"/>
      <c r="GYE42" s="175"/>
      <c r="GYF42" s="175"/>
      <c r="GYG42" s="175"/>
      <c r="GYH42" s="175"/>
      <c r="GYI42" s="175"/>
      <c r="GYJ42" s="175"/>
      <c r="GYK42" s="175"/>
      <c r="GYL42" s="175"/>
      <c r="GYM42" s="175"/>
      <c r="GYN42" s="175"/>
      <c r="GYO42" s="175"/>
      <c r="GYP42" s="175"/>
      <c r="GYQ42" s="175"/>
      <c r="GYR42" s="175"/>
      <c r="GYS42" s="175"/>
      <c r="GYT42" s="175"/>
      <c r="GYU42" s="175"/>
      <c r="GYV42" s="175"/>
      <c r="GYW42" s="175"/>
      <c r="GYX42" s="175"/>
      <c r="GYY42" s="175"/>
      <c r="GYZ42" s="175"/>
      <c r="GZA42" s="175"/>
      <c r="GZB42" s="175"/>
      <c r="GZC42" s="175"/>
      <c r="GZD42" s="175"/>
      <c r="GZE42" s="175"/>
      <c r="GZF42" s="175"/>
      <c r="GZG42" s="175"/>
      <c r="GZH42" s="175"/>
      <c r="GZI42" s="175"/>
      <c r="GZJ42" s="175"/>
      <c r="GZK42" s="175"/>
      <c r="GZL42" s="175"/>
      <c r="GZM42" s="175"/>
      <c r="GZN42" s="175"/>
      <c r="GZO42" s="175"/>
      <c r="GZP42" s="175"/>
      <c r="GZQ42" s="175"/>
      <c r="GZR42" s="175"/>
      <c r="GZS42" s="175"/>
      <c r="GZT42" s="175"/>
      <c r="GZU42" s="175"/>
      <c r="GZV42" s="175"/>
      <c r="GZW42" s="175"/>
      <c r="GZX42" s="175"/>
      <c r="GZY42" s="175"/>
      <c r="GZZ42" s="175"/>
      <c r="HAA42" s="175"/>
      <c r="HAB42" s="175"/>
      <c r="HAC42" s="175"/>
      <c r="HAD42" s="175"/>
      <c r="HAE42" s="175"/>
      <c r="HAF42" s="175"/>
      <c r="HAG42" s="175"/>
      <c r="HAH42" s="175"/>
      <c r="HAI42" s="175"/>
      <c r="HAJ42" s="175"/>
      <c r="HAK42" s="175"/>
      <c r="HAL42" s="175"/>
      <c r="HAM42" s="175"/>
      <c r="HAN42" s="175"/>
      <c r="HAO42" s="175"/>
      <c r="HAP42" s="175"/>
      <c r="HAQ42" s="175"/>
      <c r="HAR42" s="175"/>
      <c r="HAS42" s="175"/>
      <c r="HAT42" s="175"/>
      <c r="HAU42" s="175"/>
      <c r="HAV42" s="175"/>
      <c r="HAW42" s="175"/>
      <c r="HAX42" s="175"/>
      <c r="HAY42" s="175"/>
      <c r="HAZ42" s="175"/>
      <c r="HBA42" s="175"/>
      <c r="HBB42" s="175"/>
      <c r="HBC42" s="175"/>
      <c r="HBD42" s="175"/>
      <c r="HBE42" s="175"/>
      <c r="HBF42" s="175"/>
      <c r="HBG42" s="175"/>
      <c r="HBH42" s="175"/>
      <c r="HBI42" s="175"/>
      <c r="HBJ42" s="175"/>
      <c r="HBK42" s="175"/>
      <c r="HBL42" s="175"/>
      <c r="HBM42" s="175"/>
      <c r="HBN42" s="175"/>
      <c r="HBO42" s="175"/>
      <c r="HBP42" s="175"/>
      <c r="HBQ42" s="175"/>
      <c r="HBR42" s="175"/>
      <c r="HBS42" s="175"/>
      <c r="HBT42" s="175"/>
      <c r="HBU42" s="175"/>
      <c r="HBV42" s="175"/>
      <c r="HBW42" s="175"/>
      <c r="HBX42" s="175"/>
      <c r="HBY42" s="175"/>
      <c r="HBZ42" s="175"/>
      <c r="HCA42" s="175"/>
      <c r="HCB42" s="175"/>
      <c r="HCC42" s="175"/>
      <c r="HCD42" s="175"/>
      <c r="HCE42" s="175"/>
      <c r="HCF42" s="175"/>
      <c r="HCG42" s="175"/>
      <c r="HCH42" s="175"/>
      <c r="HCI42" s="175"/>
      <c r="HCJ42" s="175"/>
      <c r="HCK42" s="175"/>
      <c r="HCL42" s="175"/>
      <c r="HCM42" s="175"/>
      <c r="HCN42" s="175"/>
      <c r="HCO42" s="175"/>
      <c r="HCP42" s="175"/>
      <c r="HCQ42" s="175"/>
      <c r="HCR42" s="175"/>
      <c r="HCS42" s="175"/>
      <c r="HCT42" s="175"/>
      <c r="HCU42" s="175"/>
      <c r="HCV42" s="175"/>
      <c r="HCW42" s="175"/>
      <c r="HCX42" s="175"/>
      <c r="HCY42" s="175"/>
      <c r="HCZ42" s="175"/>
      <c r="HDA42" s="175"/>
      <c r="HDB42" s="175"/>
      <c r="HDC42" s="175"/>
      <c r="HDD42" s="175"/>
      <c r="HDE42" s="175"/>
      <c r="HDF42" s="175"/>
      <c r="HDG42" s="175"/>
      <c r="HDH42" s="175"/>
      <c r="HDI42" s="175"/>
      <c r="HDJ42" s="175"/>
      <c r="HDK42" s="175"/>
      <c r="HDL42" s="175"/>
      <c r="HDM42" s="175"/>
      <c r="HDN42" s="175"/>
      <c r="HDO42" s="175"/>
      <c r="HDP42" s="175"/>
      <c r="HDQ42" s="175"/>
      <c r="HDR42" s="175"/>
      <c r="HDS42" s="175"/>
      <c r="HDT42" s="175"/>
      <c r="HDU42" s="175"/>
      <c r="HDV42" s="175"/>
      <c r="HDW42" s="175"/>
      <c r="HDX42" s="175"/>
      <c r="HDY42" s="175"/>
      <c r="HDZ42" s="175"/>
      <c r="HEA42" s="175"/>
      <c r="HEB42" s="175"/>
      <c r="HEC42" s="175"/>
      <c r="HED42" s="175"/>
      <c r="HEE42" s="175"/>
      <c r="HEF42" s="175"/>
      <c r="HEG42" s="175"/>
      <c r="HEH42" s="175"/>
      <c r="HEI42" s="175"/>
      <c r="HEJ42" s="175"/>
      <c r="HEK42" s="175"/>
      <c r="HEL42" s="175"/>
      <c r="HEM42" s="175"/>
      <c r="HEN42" s="175"/>
      <c r="HEO42" s="175"/>
      <c r="HEP42" s="175"/>
      <c r="HEQ42" s="175"/>
      <c r="HER42" s="175"/>
      <c r="HES42" s="175"/>
      <c r="HET42" s="175"/>
      <c r="HEU42" s="175"/>
      <c r="HEV42" s="175"/>
      <c r="HEW42" s="175"/>
      <c r="HEX42" s="175"/>
      <c r="HEY42" s="175"/>
      <c r="HEZ42" s="175"/>
      <c r="HFA42" s="175"/>
      <c r="HFB42" s="175"/>
      <c r="HFC42" s="175"/>
      <c r="HFD42" s="175"/>
      <c r="HFE42" s="175"/>
      <c r="HFF42" s="175"/>
      <c r="HFG42" s="175"/>
      <c r="HFH42" s="175"/>
      <c r="HFI42" s="175"/>
      <c r="HFJ42" s="175"/>
      <c r="HFK42" s="175"/>
      <c r="HFL42" s="175"/>
      <c r="HFM42" s="175"/>
      <c r="HFN42" s="175"/>
      <c r="HFO42" s="175"/>
      <c r="HFP42" s="175"/>
      <c r="HFQ42" s="175"/>
      <c r="HFR42" s="175"/>
      <c r="HFS42" s="175"/>
      <c r="HFT42" s="175"/>
      <c r="HFU42" s="175"/>
      <c r="HFV42" s="175"/>
      <c r="HFW42" s="175"/>
      <c r="HFX42" s="175"/>
      <c r="HFY42" s="175"/>
      <c r="HFZ42" s="175"/>
      <c r="HGA42" s="175"/>
      <c r="HGB42" s="175"/>
      <c r="HGC42" s="175"/>
      <c r="HGD42" s="175"/>
      <c r="HGE42" s="175"/>
      <c r="HGF42" s="175"/>
      <c r="HGG42" s="175"/>
      <c r="HGH42" s="175"/>
      <c r="HGI42" s="175"/>
      <c r="HGJ42" s="175"/>
      <c r="HGK42" s="175"/>
      <c r="HGL42" s="175"/>
      <c r="HGM42" s="175"/>
      <c r="HGN42" s="175"/>
      <c r="HGO42" s="175"/>
      <c r="HGP42" s="175"/>
      <c r="HGQ42" s="175"/>
      <c r="HGR42" s="175"/>
      <c r="HGS42" s="175"/>
      <c r="HGT42" s="175"/>
      <c r="HGU42" s="175"/>
      <c r="HGV42" s="175"/>
      <c r="HGW42" s="175"/>
      <c r="HGX42" s="175"/>
      <c r="HGY42" s="175"/>
      <c r="HGZ42" s="175"/>
      <c r="HHA42" s="175"/>
      <c r="HHB42" s="175"/>
      <c r="HHC42" s="175"/>
      <c r="HHD42" s="175"/>
      <c r="HHE42" s="175"/>
      <c r="HHF42" s="175"/>
      <c r="HHG42" s="175"/>
      <c r="HHH42" s="175"/>
      <c r="HHI42" s="175"/>
      <c r="HHJ42" s="175"/>
      <c r="HHK42" s="175"/>
      <c r="HHL42" s="175"/>
      <c r="HHM42" s="175"/>
      <c r="HHN42" s="175"/>
      <c r="HHO42" s="175"/>
      <c r="HHP42" s="175"/>
      <c r="HHQ42" s="175"/>
      <c r="HHR42" s="175"/>
      <c r="HHS42" s="175"/>
      <c r="HHT42" s="175"/>
      <c r="HHU42" s="175"/>
      <c r="HHV42" s="175"/>
      <c r="HHW42" s="175"/>
      <c r="HHX42" s="175"/>
      <c r="HHY42" s="175"/>
      <c r="HHZ42" s="175"/>
      <c r="HIA42" s="175"/>
      <c r="HIB42" s="175"/>
      <c r="HIC42" s="175"/>
      <c r="HID42" s="175"/>
      <c r="HIE42" s="175"/>
      <c r="HIF42" s="175"/>
      <c r="HIG42" s="175"/>
      <c r="HIH42" s="175"/>
      <c r="HII42" s="175"/>
      <c r="HIJ42" s="175"/>
      <c r="HIK42" s="175"/>
      <c r="HIL42" s="175"/>
      <c r="HIM42" s="175"/>
      <c r="HIN42" s="175"/>
      <c r="HIO42" s="175"/>
      <c r="HIP42" s="175"/>
      <c r="HIQ42" s="175"/>
      <c r="HIR42" s="175"/>
      <c r="HIS42" s="175"/>
      <c r="HIT42" s="175"/>
      <c r="HIU42" s="175"/>
      <c r="HIV42" s="175"/>
      <c r="HIW42" s="175"/>
      <c r="HIX42" s="175"/>
      <c r="HIY42" s="175"/>
      <c r="HIZ42" s="175"/>
      <c r="HJA42" s="175"/>
      <c r="HJB42" s="175"/>
      <c r="HJC42" s="175"/>
      <c r="HJD42" s="175"/>
      <c r="HJE42" s="175"/>
      <c r="HJF42" s="175"/>
      <c r="HJG42" s="175"/>
      <c r="HJH42" s="175"/>
      <c r="HJI42" s="175"/>
      <c r="HJJ42" s="175"/>
      <c r="HJK42" s="175"/>
      <c r="HJL42" s="175"/>
      <c r="HJM42" s="175"/>
      <c r="HJN42" s="175"/>
      <c r="HJO42" s="175"/>
      <c r="HJP42" s="175"/>
      <c r="HJQ42" s="175"/>
      <c r="HJR42" s="175"/>
      <c r="HJS42" s="175"/>
      <c r="HJT42" s="175"/>
      <c r="HJU42" s="175"/>
      <c r="HJV42" s="175"/>
      <c r="HJW42" s="175"/>
      <c r="HJX42" s="175"/>
      <c r="HJY42" s="175"/>
      <c r="HJZ42" s="175"/>
      <c r="HKA42" s="175"/>
      <c r="HKB42" s="175"/>
      <c r="HKC42" s="175"/>
      <c r="HKD42" s="175"/>
      <c r="HKE42" s="175"/>
      <c r="HKF42" s="175"/>
      <c r="HKG42" s="175"/>
      <c r="HKH42" s="175"/>
      <c r="HKI42" s="175"/>
      <c r="HKJ42" s="175"/>
      <c r="HKK42" s="175"/>
      <c r="HKL42" s="175"/>
      <c r="HKM42" s="175"/>
      <c r="HKN42" s="175"/>
      <c r="HKO42" s="175"/>
      <c r="HKP42" s="175"/>
      <c r="HKQ42" s="175"/>
      <c r="HKR42" s="175"/>
      <c r="HKS42" s="175"/>
      <c r="HKT42" s="175"/>
      <c r="HKU42" s="175"/>
      <c r="HKV42" s="175"/>
      <c r="HKW42" s="175"/>
      <c r="HKX42" s="175"/>
      <c r="HKY42" s="175"/>
      <c r="HKZ42" s="175"/>
      <c r="HLA42" s="175"/>
      <c r="HLB42" s="175"/>
      <c r="HLC42" s="175"/>
      <c r="HLD42" s="175"/>
      <c r="HLE42" s="175"/>
      <c r="HLF42" s="175"/>
      <c r="HLG42" s="175"/>
      <c r="HLH42" s="175"/>
      <c r="HLI42" s="175"/>
      <c r="HLJ42" s="175"/>
      <c r="HLK42" s="175"/>
      <c r="HLL42" s="175"/>
      <c r="HLM42" s="175"/>
      <c r="HLN42" s="175"/>
      <c r="HLO42" s="175"/>
      <c r="HLP42" s="175"/>
      <c r="HLQ42" s="175"/>
      <c r="HLR42" s="175"/>
      <c r="HLS42" s="175"/>
      <c r="HLT42" s="175"/>
      <c r="HLU42" s="175"/>
      <c r="HLV42" s="175"/>
      <c r="HLW42" s="175"/>
      <c r="HLX42" s="175"/>
      <c r="HLY42" s="175"/>
      <c r="HLZ42" s="175"/>
      <c r="HMA42" s="175"/>
      <c r="HMB42" s="175"/>
      <c r="HMC42" s="175"/>
      <c r="HMD42" s="175"/>
      <c r="HME42" s="175"/>
      <c r="HMF42" s="175"/>
      <c r="HMG42" s="175"/>
      <c r="HMH42" s="175"/>
      <c r="HMI42" s="175"/>
      <c r="HMJ42" s="175"/>
      <c r="HMK42" s="175"/>
      <c r="HML42" s="175"/>
      <c r="HMM42" s="175"/>
      <c r="HMN42" s="175"/>
      <c r="HMO42" s="175"/>
      <c r="HMP42" s="175"/>
      <c r="HMQ42" s="175"/>
      <c r="HMR42" s="175"/>
      <c r="HMS42" s="175"/>
      <c r="HMT42" s="175"/>
      <c r="HMU42" s="175"/>
      <c r="HMV42" s="175"/>
      <c r="HMW42" s="175"/>
      <c r="HMX42" s="175"/>
      <c r="HMY42" s="175"/>
      <c r="HMZ42" s="175"/>
      <c r="HNA42" s="175"/>
      <c r="HNB42" s="175"/>
      <c r="HNC42" s="175"/>
      <c r="HND42" s="175"/>
      <c r="HNE42" s="175"/>
      <c r="HNF42" s="175"/>
      <c r="HNG42" s="175"/>
      <c r="HNH42" s="175"/>
      <c r="HNI42" s="175"/>
      <c r="HNJ42" s="175"/>
      <c r="HNK42" s="175"/>
      <c r="HNL42" s="175"/>
      <c r="HNM42" s="175"/>
      <c r="HNN42" s="175"/>
      <c r="HNO42" s="175"/>
      <c r="HNP42" s="175"/>
      <c r="HNQ42" s="175"/>
      <c r="HNR42" s="175"/>
      <c r="HNS42" s="175"/>
      <c r="HNT42" s="175"/>
      <c r="HNU42" s="175"/>
      <c r="HNV42" s="175"/>
      <c r="HNW42" s="175"/>
      <c r="HNX42" s="175"/>
      <c r="HNY42" s="175"/>
      <c r="HNZ42" s="175"/>
      <c r="HOA42" s="175"/>
      <c r="HOB42" s="175"/>
      <c r="HOC42" s="175"/>
      <c r="HOD42" s="175"/>
      <c r="HOE42" s="175"/>
      <c r="HOF42" s="175"/>
      <c r="HOG42" s="175"/>
      <c r="HOH42" s="175"/>
      <c r="HOI42" s="175"/>
      <c r="HOJ42" s="175"/>
      <c r="HOK42" s="175"/>
      <c r="HOL42" s="175"/>
      <c r="HOM42" s="175"/>
      <c r="HON42" s="175"/>
      <c r="HOO42" s="175"/>
      <c r="HOP42" s="175"/>
      <c r="HOQ42" s="175"/>
      <c r="HOR42" s="175"/>
      <c r="HOS42" s="175"/>
      <c r="HOT42" s="175"/>
      <c r="HOU42" s="175"/>
      <c r="HOV42" s="175"/>
      <c r="HOW42" s="175"/>
      <c r="HOX42" s="175"/>
      <c r="HOY42" s="175"/>
      <c r="HOZ42" s="175"/>
      <c r="HPA42" s="175"/>
      <c r="HPB42" s="175"/>
      <c r="HPC42" s="175"/>
      <c r="HPD42" s="175"/>
      <c r="HPE42" s="175"/>
      <c r="HPF42" s="175"/>
      <c r="HPG42" s="175"/>
      <c r="HPH42" s="175"/>
      <c r="HPI42" s="175"/>
      <c r="HPJ42" s="175"/>
      <c r="HPK42" s="175"/>
      <c r="HPL42" s="175"/>
      <c r="HPM42" s="175"/>
      <c r="HPN42" s="175"/>
      <c r="HPO42" s="175"/>
      <c r="HPP42" s="175"/>
      <c r="HPQ42" s="175"/>
      <c r="HPR42" s="175"/>
      <c r="HPS42" s="175"/>
      <c r="HPT42" s="175"/>
      <c r="HPU42" s="175"/>
      <c r="HPV42" s="175"/>
      <c r="HPW42" s="175"/>
      <c r="HPX42" s="175"/>
      <c r="HPY42" s="175"/>
      <c r="HPZ42" s="175"/>
      <c r="HQA42" s="175"/>
      <c r="HQB42" s="175"/>
      <c r="HQC42" s="175"/>
      <c r="HQD42" s="175"/>
      <c r="HQE42" s="175"/>
      <c r="HQF42" s="175"/>
      <c r="HQG42" s="175"/>
      <c r="HQH42" s="175"/>
      <c r="HQI42" s="175"/>
      <c r="HQJ42" s="175"/>
      <c r="HQK42" s="175"/>
      <c r="HQL42" s="175"/>
      <c r="HQM42" s="175"/>
      <c r="HQN42" s="175"/>
      <c r="HQO42" s="175"/>
      <c r="HQP42" s="175"/>
      <c r="HQQ42" s="175"/>
      <c r="HQR42" s="175"/>
      <c r="HQS42" s="175"/>
      <c r="HQT42" s="175"/>
      <c r="HQU42" s="175"/>
      <c r="HQV42" s="175"/>
      <c r="HQW42" s="175"/>
      <c r="HQX42" s="175"/>
      <c r="HQY42" s="175"/>
      <c r="HQZ42" s="175"/>
      <c r="HRA42" s="175"/>
      <c r="HRB42" s="175"/>
      <c r="HRC42" s="175"/>
      <c r="HRD42" s="175"/>
      <c r="HRE42" s="175"/>
      <c r="HRF42" s="175"/>
      <c r="HRG42" s="175"/>
      <c r="HRH42" s="175"/>
      <c r="HRI42" s="175"/>
      <c r="HRJ42" s="175"/>
      <c r="HRK42" s="175"/>
      <c r="HRL42" s="175"/>
      <c r="HRM42" s="175"/>
      <c r="HRN42" s="175"/>
      <c r="HRO42" s="175"/>
      <c r="HRP42" s="175"/>
      <c r="HRQ42" s="175"/>
      <c r="HRR42" s="175"/>
      <c r="HRS42" s="175"/>
      <c r="HRT42" s="175"/>
      <c r="HRU42" s="175"/>
      <c r="HRV42" s="175"/>
      <c r="HRW42" s="175"/>
      <c r="HRX42" s="175"/>
      <c r="HRY42" s="175"/>
      <c r="HRZ42" s="175"/>
      <c r="HSA42" s="175"/>
      <c r="HSB42" s="175"/>
      <c r="HSC42" s="175"/>
      <c r="HSD42" s="175"/>
      <c r="HSE42" s="175"/>
      <c r="HSF42" s="175"/>
      <c r="HSG42" s="175"/>
      <c r="HSH42" s="175"/>
      <c r="HSI42" s="175"/>
      <c r="HSJ42" s="175"/>
      <c r="HSK42" s="175"/>
      <c r="HSL42" s="175"/>
      <c r="HSM42" s="175"/>
      <c r="HSN42" s="175"/>
      <c r="HSO42" s="175"/>
      <c r="HSP42" s="175"/>
      <c r="HSQ42" s="175"/>
      <c r="HSR42" s="175"/>
      <c r="HSS42" s="175"/>
      <c r="HST42" s="175"/>
      <c r="HSU42" s="175"/>
      <c r="HSV42" s="175"/>
      <c r="HSW42" s="175"/>
      <c r="HSX42" s="175"/>
      <c r="HSY42" s="175"/>
      <c r="HSZ42" s="175"/>
      <c r="HTA42" s="175"/>
      <c r="HTB42" s="175"/>
      <c r="HTC42" s="175"/>
      <c r="HTD42" s="175"/>
      <c r="HTE42" s="175"/>
      <c r="HTF42" s="175"/>
      <c r="HTG42" s="175"/>
      <c r="HTH42" s="175"/>
      <c r="HTI42" s="175"/>
      <c r="HTJ42" s="175"/>
      <c r="HTK42" s="175"/>
      <c r="HTL42" s="175"/>
      <c r="HTM42" s="175"/>
      <c r="HTN42" s="175"/>
      <c r="HTO42" s="175"/>
      <c r="HTP42" s="175"/>
      <c r="HTQ42" s="175"/>
      <c r="HTR42" s="175"/>
      <c r="HTS42" s="175"/>
      <c r="HTT42" s="175"/>
      <c r="HTU42" s="175"/>
      <c r="HTV42" s="175"/>
      <c r="HTW42" s="175"/>
      <c r="HTX42" s="175"/>
      <c r="HTY42" s="175"/>
      <c r="HTZ42" s="175"/>
      <c r="HUA42" s="175"/>
      <c r="HUB42" s="175"/>
      <c r="HUC42" s="175"/>
      <c r="HUD42" s="175"/>
      <c r="HUE42" s="175"/>
      <c r="HUF42" s="175"/>
      <c r="HUG42" s="175"/>
      <c r="HUH42" s="175"/>
      <c r="HUI42" s="175"/>
      <c r="HUJ42" s="175"/>
      <c r="HUK42" s="175"/>
      <c r="HUL42" s="175"/>
      <c r="HUM42" s="175"/>
      <c r="HUN42" s="175"/>
      <c r="HUO42" s="175"/>
      <c r="HUP42" s="175"/>
      <c r="HUQ42" s="175"/>
      <c r="HUR42" s="175"/>
      <c r="HUS42" s="175"/>
      <c r="HUT42" s="175"/>
      <c r="HUU42" s="175"/>
      <c r="HUV42" s="175"/>
      <c r="HUW42" s="175"/>
      <c r="HUX42" s="175"/>
      <c r="HUY42" s="175"/>
      <c r="HUZ42" s="175"/>
      <c r="HVA42" s="175"/>
      <c r="HVB42" s="175"/>
      <c r="HVC42" s="175"/>
      <c r="HVD42" s="175"/>
      <c r="HVE42" s="175"/>
      <c r="HVF42" s="175"/>
      <c r="HVG42" s="175"/>
      <c r="HVH42" s="175"/>
      <c r="HVI42" s="175"/>
      <c r="HVJ42" s="175"/>
      <c r="HVK42" s="175"/>
      <c r="HVL42" s="175"/>
      <c r="HVM42" s="175"/>
      <c r="HVN42" s="175"/>
      <c r="HVO42" s="175"/>
      <c r="HVP42" s="175"/>
      <c r="HVQ42" s="175"/>
      <c r="HVR42" s="175"/>
      <c r="HVS42" s="175"/>
      <c r="HVT42" s="175"/>
      <c r="HVU42" s="175"/>
      <c r="HVV42" s="175"/>
      <c r="HVW42" s="175"/>
      <c r="HVX42" s="175"/>
      <c r="HVY42" s="175"/>
      <c r="HVZ42" s="175"/>
      <c r="HWA42" s="175"/>
      <c r="HWB42" s="175"/>
      <c r="HWC42" s="175"/>
      <c r="HWD42" s="175"/>
      <c r="HWE42" s="175"/>
      <c r="HWF42" s="175"/>
      <c r="HWG42" s="175"/>
      <c r="HWH42" s="175"/>
      <c r="HWI42" s="175"/>
      <c r="HWJ42" s="175"/>
      <c r="HWK42" s="175"/>
      <c r="HWL42" s="175"/>
      <c r="HWM42" s="175"/>
      <c r="HWN42" s="175"/>
      <c r="HWO42" s="175"/>
      <c r="HWP42" s="175"/>
      <c r="HWQ42" s="175"/>
      <c r="HWR42" s="175"/>
      <c r="HWS42" s="175"/>
      <c r="HWT42" s="175"/>
      <c r="HWU42" s="175"/>
      <c r="HWV42" s="175"/>
      <c r="HWW42" s="175"/>
      <c r="HWX42" s="175"/>
      <c r="HWY42" s="175"/>
      <c r="HWZ42" s="175"/>
      <c r="HXA42" s="175"/>
      <c r="HXB42" s="175"/>
      <c r="HXC42" s="175"/>
      <c r="HXD42" s="175"/>
      <c r="HXE42" s="175"/>
      <c r="HXF42" s="175"/>
      <c r="HXG42" s="175"/>
      <c r="HXH42" s="175"/>
      <c r="HXI42" s="175"/>
      <c r="HXJ42" s="175"/>
      <c r="HXK42" s="175"/>
      <c r="HXL42" s="175"/>
      <c r="HXM42" s="175"/>
      <c r="HXN42" s="175"/>
      <c r="HXO42" s="175"/>
      <c r="HXP42" s="175"/>
      <c r="HXQ42" s="175"/>
      <c r="HXR42" s="175"/>
      <c r="HXS42" s="175"/>
      <c r="HXT42" s="175"/>
      <c r="HXU42" s="175"/>
      <c r="HXV42" s="175"/>
      <c r="HXW42" s="175"/>
      <c r="HXX42" s="175"/>
      <c r="HXY42" s="175"/>
      <c r="HXZ42" s="175"/>
      <c r="HYA42" s="175"/>
      <c r="HYB42" s="175"/>
      <c r="HYC42" s="175"/>
      <c r="HYD42" s="175"/>
      <c r="HYE42" s="175"/>
      <c r="HYF42" s="175"/>
      <c r="HYG42" s="175"/>
      <c r="HYH42" s="175"/>
      <c r="HYI42" s="175"/>
      <c r="HYJ42" s="175"/>
      <c r="HYK42" s="175"/>
      <c r="HYL42" s="175"/>
      <c r="HYM42" s="175"/>
      <c r="HYN42" s="175"/>
      <c r="HYO42" s="175"/>
      <c r="HYP42" s="175"/>
      <c r="HYQ42" s="175"/>
      <c r="HYR42" s="175"/>
      <c r="HYS42" s="175"/>
      <c r="HYT42" s="175"/>
      <c r="HYU42" s="175"/>
      <c r="HYV42" s="175"/>
      <c r="HYW42" s="175"/>
      <c r="HYX42" s="175"/>
      <c r="HYY42" s="175"/>
      <c r="HYZ42" s="175"/>
      <c r="HZA42" s="175"/>
      <c r="HZB42" s="175"/>
      <c r="HZC42" s="175"/>
      <c r="HZD42" s="175"/>
      <c r="HZE42" s="175"/>
      <c r="HZF42" s="175"/>
      <c r="HZG42" s="175"/>
      <c r="HZH42" s="175"/>
      <c r="HZI42" s="175"/>
      <c r="HZJ42" s="175"/>
      <c r="HZK42" s="175"/>
      <c r="HZL42" s="175"/>
      <c r="HZM42" s="175"/>
      <c r="HZN42" s="175"/>
      <c r="HZO42" s="175"/>
      <c r="HZP42" s="175"/>
      <c r="HZQ42" s="175"/>
      <c r="HZR42" s="175"/>
      <c r="HZS42" s="175"/>
      <c r="HZT42" s="175"/>
      <c r="HZU42" s="175"/>
      <c r="HZV42" s="175"/>
      <c r="HZW42" s="175"/>
      <c r="HZX42" s="175"/>
      <c r="HZY42" s="175"/>
      <c r="HZZ42" s="175"/>
      <c r="IAA42" s="175"/>
      <c r="IAB42" s="175"/>
      <c r="IAC42" s="175"/>
      <c r="IAD42" s="175"/>
      <c r="IAE42" s="175"/>
      <c r="IAF42" s="175"/>
      <c r="IAG42" s="175"/>
      <c r="IAH42" s="175"/>
      <c r="IAI42" s="175"/>
      <c r="IAJ42" s="175"/>
      <c r="IAK42" s="175"/>
      <c r="IAL42" s="175"/>
      <c r="IAM42" s="175"/>
      <c r="IAN42" s="175"/>
      <c r="IAO42" s="175"/>
      <c r="IAP42" s="175"/>
      <c r="IAQ42" s="175"/>
      <c r="IAR42" s="175"/>
      <c r="IAS42" s="175"/>
      <c r="IAT42" s="175"/>
      <c r="IAU42" s="175"/>
      <c r="IAV42" s="175"/>
      <c r="IAW42" s="175"/>
      <c r="IAX42" s="175"/>
      <c r="IAY42" s="175"/>
      <c r="IAZ42" s="175"/>
      <c r="IBA42" s="175"/>
      <c r="IBB42" s="175"/>
      <c r="IBC42" s="175"/>
      <c r="IBD42" s="175"/>
      <c r="IBE42" s="175"/>
      <c r="IBF42" s="175"/>
      <c r="IBG42" s="175"/>
      <c r="IBH42" s="175"/>
      <c r="IBI42" s="175"/>
      <c r="IBJ42" s="175"/>
      <c r="IBK42" s="175"/>
      <c r="IBL42" s="175"/>
      <c r="IBM42" s="175"/>
      <c r="IBN42" s="175"/>
      <c r="IBO42" s="175"/>
      <c r="IBP42" s="175"/>
      <c r="IBQ42" s="175"/>
      <c r="IBR42" s="175"/>
      <c r="IBS42" s="175"/>
      <c r="IBT42" s="175"/>
      <c r="IBU42" s="175"/>
      <c r="IBV42" s="175"/>
      <c r="IBW42" s="175"/>
      <c r="IBX42" s="175"/>
      <c r="IBY42" s="175"/>
      <c r="IBZ42" s="175"/>
      <c r="ICA42" s="175"/>
      <c r="ICB42" s="175"/>
      <c r="ICC42" s="175"/>
      <c r="ICD42" s="175"/>
      <c r="ICE42" s="175"/>
      <c r="ICF42" s="175"/>
      <c r="ICG42" s="175"/>
      <c r="ICH42" s="175"/>
      <c r="ICI42" s="175"/>
      <c r="ICJ42" s="175"/>
      <c r="ICK42" s="175"/>
      <c r="ICL42" s="175"/>
      <c r="ICM42" s="175"/>
      <c r="ICN42" s="175"/>
      <c r="ICO42" s="175"/>
      <c r="ICP42" s="175"/>
      <c r="ICQ42" s="175"/>
      <c r="ICR42" s="175"/>
      <c r="ICS42" s="175"/>
      <c r="ICT42" s="175"/>
      <c r="ICU42" s="175"/>
      <c r="ICV42" s="175"/>
      <c r="ICW42" s="175"/>
      <c r="ICX42" s="175"/>
      <c r="ICY42" s="175"/>
      <c r="ICZ42" s="175"/>
      <c r="IDA42" s="175"/>
      <c r="IDB42" s="175"/>
      <c r="IDC42" s="175"/>
      <c r="IDD42" s="175"/>
      <c r="IDE42" s="175"/>
      <c r="IDF42" s="175"/>
      <c r="IDG42" s="175"/>
      <c r="IDH42" s="175"/>
      <c r="IDI42" s="175"/>
      <c r="IDJ42" s="175"/>
      <c r="IDK42" s="175"/>
      <c r="IDL42" s="175"/>
      <c r="IDM42" s="175"/>
      <c r="IDN42" s="175"/>
      <c r="IDO42" s="175"/>
      <c r="IDP42" s="175"/>
      <c r="IDQ42" s="175"/>
      <c r="IDR42" s="175"/>
      <c r="IDS42" s="175"/>
      <c r="IDT42" s="175"/>
      <c r="IDU42" s="175"/>
      <c r="IDV42" s="175"/>
      <c r="IDW42" s="175"/>
      <c r="IDX42" s="175"/>
      <c r="IDY42" s="175"/>
      <c r="IDZ42" s="175"/>
      <c r="IEA42" s="175"/>
      <c r="IEB42" s="175"/>
      <c r="IEC42" s="175"/>
      <c r="IED42" s="175"/>
      <c r="IEE42" s="175"/>
      <c r="IEF42" s="175"/>
      <c r="IEG42" s="175"/>
      <c r="IEH42" s="175"/>
      <c r="IEI42" s="175"/>
      <c r="IEJ42" s="175"/>
      <c r="IEK42" s="175"/>
      <c r="IEL42" s="175"/>
      <c r="IEM42" s="175"/>
      <c r="IEN42" s="175"/>
      <c r="IEO42" s="175"/>
      <c r="IEP42" s="175"/>
      <c r="IEQ42" s="175"/>
      <c r="IER42" s="175"/>
      <c r="IES42" s="175"/>
      <c r="IET42" s="175"/>
      <c r="IEU42" s="175"/>
      <c r="IEV42" s="175"/>
      <c r="IEW42" s="175"/>
      <c r="IEX42" s="175"/>
      <c r="IEY42" s="175"/>
      <c r="IEZ42" s="175"/>
      <c r="IFA42" s="175"/>
      <c r="IFB42" s="175"/>
      <c r="IFC42" s="175"/>
      <c r="IFD42" s="175"/>
      <c r="IFE42" s="175"/>
      <c r="IFF42" s="175"/>
      <c r="IFG42" s="175"/>
      <c r="IFH42" s="175"/>
      <c r="IFI42" s="175"/>
      <c r="IFJ42" s="175"/>
      <c r="IFK42" s="175"/>
      <c r="IFL42" s="175"/>
      <c r="IFM42" s="175"/>
      <c r="IFN42" s="175"/>
      <c r="IFO42" s="175"/>
      <c r="IFP42" s="175"/>
      <c r="IFQ42" s="175"/>
      <c r="IFR42" s="175"/>
      <c r="IFS42" s="175"/>
      <c r="IFT42" s="175"/>
      <c r="IFU42" s="175"/>
      <c r="IFV42" s="175"/>
      <c r="IFW42" s="175"/>
      <c r="IFX42" s="175"/>
      <c r="IFY42" s="175"/>
      <c r="IFZ42" s="175"/>
      <c r="IGA42" s="175"/>
      <c r="IGB42" s="175"/>
      <c r="IGC42" s="175"/>
      <c r="IGD42" s="175"/>
      <c r="IGE42" s="175"/>
      <c r="IGF42" s="175"/>
      <c r="IGG42" s="175"/>
      <c r="IGH42" s="175"/>
      <c r="IGI42" s="175"/>
      <c r="IGJ42" s="175"/>
      <c r="IGK42" s="175"/>
      <c r="IGL42" s="175"/>
      <c r="IGM42" s="175"/>
      <c r="IGN42" s="175"/>
      <c r="IGO42" s="175"/>
      <c r="IGP42" s="175"/>
      <c r="IGQ42" s="175"/>
      <c r="IGR42" s="175"/>
      <c r="IGS42" s="175"/>
      <c r="IGT42" s="175"/>
      <c r="IGU42" s="175"/>
      <c r="IGV42" s="175"/>
      <c r="IGW42" s="175"/>
      <c r="IGX42" s="175"/>
      <c r="IGY42" s="175"/>
      <c r="IGZ42" s="175"/>
      <c r="IHA42" s="175"/>
      <c r="IHB42" s="175"/>
      <c r="IHC42" s="175"/>
      <c r="IHD42" s="175"/>
      <c r="IHE42" s="175"/>
      <c r="IHF42" s="175"/>
      <c r="IHG42" s="175"/>
      <c r="IHH42" s="175"/>
      <c r="IHI42" s="175"/>
      <c r="IHJ42" s="175"/>
      <c r="IHK42" s="175"/>
      <c r="IHL42" s="175"/>
      <c r="IHM42" s="175"/>
      <c r="IHN42" s="175"/>
      <c r="IHO42" s="175"/>
      <c r="IHP42" s="175"/>
      <c r="IHQ42" s="175"/>
      <c r="IHR42" s="175"/>
      <c r="IHS42" s="175"/>
      <c r="IHT42" s="175"/>
      <c r="IHU42" s="175"/>
      <c r="IHV42" s="175"/>
      <c r="IHW42" s="175"/>
      <c r="IHX42" s="175"/>
      <c r="IHY42" s="175"/>
      <c r="IHZ42" s="175"/>
      <c r="IIA42" s="175"/>
      <c r="IIB42" s="175"/>
      <c r="IIC42" s="175"/>
      <c r="IID42" s="175"/>
      <c r="IIE42" s="175"/>
      <c r="IIF42" s="175"/>
      <c r="IIG42" s="175"/>
      <c r="IIH42" s="175"/>
      <c r="III42" s="175"/>
      <c r="IIJ42" s="175"/>
      <c r="IIK42" s="175"/>
      <c r="IIL42" s="175"/>
      <c r="IIM42" s="175"/>
      <c r="IIN42" s="175"/>
      <c r="IIO42" s="175"/>
      <c r="IIP42" s="175"/>
      <c r="IIQ42" s="175"/>
      <c r="IIR42" s="175"/>
      <c r="IIS42" s="175"/>
      <c r="IIT42" s="175"/>
      <c r="IIU42" s="175"/>
      <c r="IIV42" s="175"/>
      <c r="IIW42" s="175"/>
      <c r="IIX42" s="175"/>
      <c r="IIY42" s="175"/>
      <c r="IIZ42" s="175"/>
      <c r="IJA42" s="175"/>
      <c r="IJB42" s="175"/>
      <c r="IJC42" s="175"/>
      <c r="IJD42" s="175"/>
      <c r="IJE42" s="175"/>
      <c r="IJF42" s="175"/>
      <c r="IJG42" s="175"/>
      <c r="IJH42" s="175"/>
      <c r="IJI42" s="175"/>
      <c r="IJJ42" s="175"/>
      <c r="IJK42" s="175"/>
      <c r="IJL42" s="175"/>
      <c r="IJM42" s="175"/>
      <c r="IJN42" s="175"/>
      <c r="IJO42" s="175"/>
      <c r="IJP42" s="175"/>
      <c r="IJQ42" s="175"/>
      <c r="IJR42" s="175"/>
      <c r="IJS42" s="175"/>
      <c r="IJT42" s="175"/>
      <c r="IJU42" s="175"/>
      <c r="IJV42" s="175"/>
      <c r="IJW42" s="175"/>
      <c r="IJX42" s="175"/>
      <c r="IJY42" s="175"/>
      <c r="IJZ42" s="175"/>
      <c r="IKA42" s="175"/>
      <c r="IKB42" s="175"/>
      <c r="IKC42" s="175"/>
      <c r="IKD42" s="175"/>
      <c r="IKE42" s="175"/>
      <c r="IKF42" s="175"/>
      <c r="IKG42" s="175"/>
      <c r="IKH42" s="175"/>
      <c r="IKI42" s="175"/>
      <c r="IKJ42" s="175"/>
      <c r="IKK42" s="175"/>
      <c r="IKL42" s="175"/>
      <c r="IKM42" s="175"/>
      <c r="IKN42" s="175"/>
      <c r="IKO42" s="175"/>
      <c r="IKP42" s="175"/>
      <c r="IKQ42" s="175"/>
      <c r="IKR42" s="175"/>
      <c r="IKS42" s="175"/>
      <c r="IKT42" s="175"/>
      <c r="IKU42" s="175"/>
      <c r="IKV42" s="175"/>
      <c r="IKW42" s="175"/>
      <c r="IKX42" s="175"/>
      <c r="IKY42" s="175"/>
      <c r="IKZ42" s="175"/>
      <c r="ILA42" s="175"/>
      <c r="ILB42" s="175"/>
      <c r="ILC42" s="175"/>
      <c r="ILD42" s="175"/>
      <c r="ILE42" s="175"/>
      <c r="ILF42" s="175"/>
      <c r="ILG42" s="175"/>
      <c r="ILH42" s="175"/>
      <c r="ILI42" s="175"/>
      <c r="ILJ42" s="175"/>
      <c r="ILK42" s="175"/>
      <c r="ILL42" s="175"/>
      <c r="ILM42" s="175"/>
      <c r="ILN42" s="175"/>
      <c r="ILO42" s="175"/>
      <c r="ILP42" s="175"/>
      <c r="ILQ42" s="175"/>
      <c r="ILR42" s="175"/>
      <c r="ILS42" s="175"/>
      <c r="ILT42" s="175"/>
      <c r="ILU42" s="175"/>
      <c r="ILV42" s="175"/>
      <c r="ILW42" s="175"/>
      <c r="ILX42" s="175"/>
      <c r="ILY42" s="175"/>
      <c r="ILZ42" s="175"/>
      <c r="IMA42" s="175"/>
      <c r="IMB42" s="175"/>
      <c r="IMC42" s="175"/>
      <c r="IMD42" s="175"/>
      <c r="IME42" s="175"/>
      <c r="IMF42" s="175"/>
      <c r="IMG42" s="175"/>
      <c r="IMH42" s="175"/>
      <c r="IMI42" s="175"/>
      <c r="IMJ42" s="175"/>
      <c r="IMK42" s="175"/>
      <c r="IML42" s="175"/>
      <c r="IMM42" s="175"/>
      <c r="IMN42" s="175"/>
      <c r="IMO42" s="175"/>
      <c r="IMP42" s="175"/>
      <c r="IMQ42" s="175"/>
      <c r="IMR42" s="175"/>
      <c r="IMS42" s="175"/>
      <c r="IMT42" s="175"/>
      <c r="IMU42" s="175"/>
      <c r="IMV42" s="175"/>
      <c r="IMW42" s="175"/>
      <c r="IMX42" s="175"/>
      <c r="IMY42" s="175"/>
      <c r="IMZ42" s="175"/>
      <c r="INA42" s="175"/>
      <c r="INB42" s="175"/>
      <c r="INC42" s="175"/>
      <c r="IND42" s="175"/>
      <c r="INE42" s="175"/>
      <c r="INF42" s="175"/>
      <c r="ING42" s="175"/>
      <c r="INH42" s="175"/>
      <c r="INI42" s="175"/>
      <c r="INJ42" s="175"/>
      <c r="INK42" s="175"/>
      <c r="INL42" s="175"/>
      <c r="INM42" s="175"/>
      <c r="INN42" s="175"/>
      <c r="INO42" s="175"/>
      <c r="INP42" s="175"/>
      <c r="INQ42" s="175"/>
      <c r="INR42" s="175"/>
      <c r="INS42" s="175"/>
      <c r="INT42" s="175"/>
      <c r="INU42" s="175"/>
      <c r="INV42" s="175"/>
      <c r="INW42" s="175"/>
      <c r="INX42" s="175"/>
      <c r="INY42" s="175"/>
      <c r="INZ42" s="175"/>
      <c r="IOA42" s="175"/>
      <c r="IOB42" s="175"/>
      <c r="IOC42" s="175"/>
      <c r="IOD42" s="175"/>
      <c r="IOE42" s="175"/>
      <c r="IOF42" s="175"/>
      <c r="IOG42" s="175"/>
      <c r="IOH42" s="175"/>
      <c r="IOI42" s="175"/>
      <c r="IOJ42" s="175"/>
      <c r="IOK42" s="175"/>
      <c r="IOL42" s="175"/>
      <c r="IOM42" s="175"/>
      <c r="ION42" s="175"/>
      <c r="IOO42" s="175"/>
      <c r="IOP42" s="175"/>
      <c r="IOQ42" s="175"/>
      <c r="IOR42" s="175"/>
      <c r="IOS42" s="175"/>
      <c r="IOT42" s="175"/>
      <c r="IOU42" s="175"/>
      <c r="IOV42" s="175"/>
      <c r="IOW42" s="175"/>
      <c r="IOX42" s="175"/>
      <c r="IOY42" s="175"/>
      <c r="IOZ42" s="175"/>
      <c r="IPA42" s="175"/>
      <c r="IPB42" s="175"/>
      <c r="IPC42" s="175"/>
      <c r="IPD42" s="175"/>
      <c r="IPE42" s="175"/>
      <c r="IPF42" s="175"/>
      <c r="IPG42" s="175"/>
      <c r="IPH42" s="175"/>
      <c r="IPI42" s="175"/>
      <c r="IPJ42" s="175"/>
      <c r="IPK42" s="175"/>
      <c r="IPL42" s="175"/>
      <c r="IPM42" s="175"/>
      <c r="IPN42" s="175"/>
      <c r="IPO42" s="175"/>
      <c r="IPP42" s="175"/>
      <c r="IPQ42" s="175"/>
      <c r="IPR42" s="175"/>
      <c r="IPS42" s="175"/>
      <c r="IPT42" s="175"/>
      <c r="IPU42" s="175"/>
      <c r="IPV42" s="175"/>
      <c r="IPW42" s="175"/>
      <c r="IPX42" s="175"/>
      <c r="IPY42" s="175"/>
      <c r="IPZ42" s="175"/>
      <c r="IQA42" s="175"/>
      <c r="IQB42" s="175"/>
      <c r="IQC42" s="175"/>
      <c r="IQD42" s="175"/>
      <c r="IQE42" s="175"/>
      <c r="IQF42" s="175"/>
      <c r="IQG42" s="175"/>
      <c r="IQH42" s="175"/>
      <c r="IQI42" s="175"/>
      <c r="IQJ42" s="175"/>
      <c r="IQK42" s="175"/>
      <c r="IQL42" s="175"/>
      <c r="IQM42" s="175"/>
      <c r="IQN42" s="175"/>
      <c r="IQO42" s="175"/>
      <c r="IQP42" s="175"/>
      <c r="IQQ42" s="175"/>
      <c r="IQR42" s="175"/>
      <c r="IQS42" s="175"/>
      <c r="IQT42" s="175"/>
      <c r="IQU42" s="175"/>
      <c r="IQV42" s="175"/>
      <c r="IQW42" s="175"/>
      <c r="IQX42" s="175"/>
      <c r="IQY42" s="175"/>
      <c r="IQZ42" s="175"/>
      <c r="IRA42" s="175"/>
      <c r="IRB42" s="175"/>
      <c r="IRC42" s="175"/>
      <c r="IRD42" s="175"/>
      <c r="IRE42" s="175"/>
      <c r="IRF42" s="175"/>
      <c r="IRG42" s="175"/>
      <c r="IRH42" s="175"/>
      <c r="IRI42" s="175"/>
      <c r="IRJ42" s="175"/>
      <c r="IRK42" s="175"/>
      <c r="IRL42" s="175"/>
      <c r="IRM42" s="175"/>
      <c r="IRN42" s="175"/>
      <c r="IRO42" s="175"/>
      <c r="IRP42" s="175"/>
      <c r="IRQ42" s="175"/>
      <c r="IRR42" s="175"/>
      <c r="IRS42" s="175"/>
      <c r="IRT42" s="175"/>
      <c r="IRU42" s="175"/>
      <c r="IRV42" s="175"/>
      <c r="IRW42" s="175"/>
      <c r="IRX42" s="175"/>
      <c r="IRY42" s="175"/>
      <c r="IRZ42" s="175"/>
      <c r="ISA42" s="175"/>
      <c r="ISB42" s="175"/>
      <c r="ISC42" s="175"/>
      <c r="ISD42" s="175"/>
      <c r="ISE42" s="175"/>
      <c r="ISF42" s="175"/>
      <c r="ISG42" s="175"/>
      <c r="ISH42" s="175"/>
      <c r="ISI42" s="175"/>
      <c r="ISJ42" s="175"/>
      <c r="ISK42" s="175"/>
      <c r="ISL42" s="175"/>
      <c r="ISM42" s="175"/>
      <c r="ISN42" s="175"/>
      <c r="ISO42" s="175"/>
      <c r="ISP42" s="175"/>
      <c r="ISQ42" s="175"/>
      <c r="ISR42" s="175"/>
      <c r="ISS42" s="175"/>
      <c r="IST42" s="175"/>
      <c r="ISU42" s="175"/>
      <c r="ISV42" s="175"/>
      <c r="ISW42" s="175"/>
      <c r="ISX42" s="175"/>
      <c r="ISY42" s="175"/>
      <c r="ISZ42" s="175"/>
      <c r="ITA42" s="175"/>
      <c r="ITB42" s="175"/>
      <c r="ITC42" s="175"/>
      <c r="ITD42" s="175"/>
      <c r="ITE42" s="175"/>
      <c r="ITF42" s="175"/>
      <c r="ITG42" s="175"/>
      <c r="ITH42" s="175"/>
      <c r="ITI42" s="175"/>
      <c r="ITJ42" s="175"/>
      <c r="ITK42" s="175"/>
      <c r="ITL42" s="175"/>
      <c r="ITM42" s="175"/>
      <c r="ITN42" s="175"/>
      <c r="ITO42" s="175"/>
      <c r="ITP42" s="175"/>
      <c r="ITQ42" s="175"/>
      <c r="ITR42" s="175"/>
      <c r="ITS42" s="175"/>
      <c r="ITT42" s="175"/>
      <c r="ITU42" s="175"/>
      <c r="ITV42" s="175"/>
      <c r="ITW42" s="175"/>
      <c r="ITX42" s="175"/>
      <c r="ITY42" s="175"/>
      <c r="ITZ42" s="175"/>
      <c r="IUA42" s="175"/>
      <c r="IUB42" s="175"/>
      <c r="IUC42" s="175"/>
      <c r="IUD42" s="175"/>
      <c r="IUE42" s="175"/>
      <c r="IUF42" s="175"/>
      <c r="IUG42" s="175"/>
      <c r="IUH42" s="175"/>
      <c r="IUI42" s="175"/>
      <c r="IUJ42" s="175"/>
      <c r="IUK42" s="175"/>
      <c r="IUL42" s="175"/>
      <c r="IUM42" s="175"/>
      <c r="IUN42" s="175"/>
      <c r="IUO42" s="175"/>
      <c r="IUP42" s="175"/>
      <c r="IUQ42" s="175"/>
      <c r="IUR42" s="175"/>
      <c r="IUS42" s="175"/>
      <c r="IUT42" s="175"/>
      <c r="IUU42" s="175"/>
      <c r="IUV42" s="175"/>
      <c r="IUW42" s="175"/>
      <c r="IUX42" s="175"/>
      <c r="IUY42" s="175"/>
      <c r="IUZ42" s="175"/>
      <c r="IVA42" s="175"/>
      <c r="IVB42" s="175"/>
      <c r="IVC42" s="175"/>
      <c r="IVD42" s="175"/>
      <c r="IVE42" s="175"/>
      <c r="IVF42" s="175"/>
      <c r="IVG42" s="175"/>
      <c r="IVH42" s="175"/>
      <c r="IVI42" s="175"/>
      <c r="IVJ42" s="175"/>
      <c r="IVK42" s="175"/>
      <c r="IVL42" s="175"/>
      <c r="IVM42" s="175"/>
      <c r="IVN42" s="175"/>
      <c r="IVO42" s="175"/>
      <c r="IVP42" s="175"/>
      <c r="IVQ42" s="175"/>
      <c r="IVR42" s="175"/>
      <c r="IVS42" s="175"/>
      <c r="IVT42" s="175"/>
      <c r="IVU42" s="175"/>
      <c r="IVV42" s="175"/>
      <c r="IVW42" s="175"/>
      <c r="IVX42" s="175"/>
      <c r="IVY42" s="175"/>
      <c r="IVZ42" s="175"/>
      <c r="IWA42" s="175"/>
      <c r="IWB42" s="175"/>
      <c r="IWC42" s="175"/>
      <c r="IWD42" s="175"/>
      <c r="IWE42" s="175"/>
      <c r="IWF42" s="175"/>
      <c r="IWG42" s="175"/>
      <c r="IWH42" s="175"/>
      <c r="IWI42" s="175"/>
      <c r="IWJ42" s="175"/>
      <c r="IWK42" s="175"/>
      <c r="IWL42" s="175"/>
      <c r="IWM42" s="175"/>
      <c r="IWN42" s="175"/>
      <c r="IWO42" s="175"/>
      <c r="IWP42" s="175"/>
      <c r="IWQ42" s="175"/>
      <c r="IWR42" s="175"/>
      <c r="IWS42" s="175"/>
      <c r="IWT42" s="175"/>
      <c r="IWU42" s="175"/>
      <c r="IWV42" s="175"/>
      <c r="IWW42" s="175"/>
      <c r="IWX42" s="175"/>
      <c r="IWY42" s="175"/>
      <c r="IWZ42" s="175"/>
      <c r="IXA42" s="175"/>
      <c r="IXB42" s="175"/>
      <c r="IXC42" s="175"/>
      <c r="IXD42" s="175"/>
      <c r="IXE42" s="175"/>
      <c r="IXF42" s="175"/>
      <c r="IXG42" s="175"/>
      <c r="IXH42" s="175"/>
      <c r="IXI42" s="175"/>
      <c r="IXJ42" s="175"/>
      <c r="IXK42" s="175"/>
      <c r="IXL42" s="175"/>
      <c r="IXM42" s="175"/>
      <c r="IXN42" s="175"/>
      <c r="IXO42" s="175"/>
      <c r="IXP42" s="175"/>
      <c r="IXQ42" s="175"/>
      <c r="IXR42" s="175"/>
      <c r="IXS42" s="175"/>
      <c r="IXT42" s="175"/>
      <c r="IXU42" s="175"/>
      <c r="IXV42" s="175"/>
      <c r="IXW42" s="175"/>
      <c r="IXX42" s="175"/>
      <c r="IXY42" s="175"/>
      <c r="IXZ42" s="175"/>
      <c r="IYA42" s="175"/>
      <c r="IYB42" s="175"/>
      <c r="IYC42" s="175"/>
      <c r="IYD42" s="175"/>
      <c r="IYE42" s="175"/>
      <c r="IYF42" s="175"/>
      <c r="IYG42" s="175"/>
      <c r="IYH42" s="175"/>
      <c r="IYI42" s="175"/>
      <c r="IYJ42" s="175"/>
      <c r="IYK42" s="175"/>
      <c r="IYL42" s="175"/>
      <c r="IYM42" s="175"/>
      <c r="IYN42" s="175"/>
      <c r="IYO42" s="175"/>
      <c r="IYP42" s="175"/>
      <c r="IYQ42" s="175"/>
      <c r="IYR42" s="175"/>
      <c r="IYS42" s="175"/>
      <c r="IYT42" s="175"/>
      <c r="IYU42" s="175"/>
      <c r="IYV42" s="175"/>
      <c r="IYW42" s="175"/>
      <c r="IYX42" s="175"/>
      <c r="IYY42" s="175"/>
      <c r="IYZ42" s="175"/>
      <c r="IZA42" s="175"/>
      <c r="IZB42" s="175"/>
      <c r="IZC42" s="175"/>
      <c r="IZD42" s="175"/>
      <c r="IZE42" s="175"/>
      <c r="IZF42" s="175"/>
      <c r="IZG42" s="175"/>
      <c r="IZH42" s="175"/>
      <c r="IZI42" s="175"/>
      <c r="IZJ42" s="175"/>
      <c r="IZK42" s="175"/>
      <c r="IZL42" s="175"/>
      <c r="IZM42" s="175"/>
      <c r="IZN42" s="175"/>
      <c r="IZO42" s="175"/>
      <c r="IZP42" s="175"/>
      <c r="IZQ42" s="175"/>
      <c r="IZR42" s="175"/>
      <c r="IZS42" s="175"/>
      <c r="IZT42" s="175"/>
      <c r="IZU42" s="175"/>
      <c r="IZV42" s="175"/>
      <c r="IZW42" s="175"/>
      <c r="IZX42" s="175"/>
      <c r="IZY42" s="175"/>
      <c r="IZZ42" s="175"/>
      <c r="JAA42" s="175"/>
      <c r="JAB42" s="175"/>
      <c r="JAC42" s="175"/>
      <c r="JAD42" s="175"/>
      <c r="JAE42" s="175"/>
      <c r="JAF42" s="175"/>
      <c r="JAG42" s="175"/>
      <c r="JAH42" s="175"/>
      <c r="JAI42" s="175"/>
      <c r="JAJ42" s="175"/>
      <c r="JAK42" s="175"/>
      <c r="JAL42" s="175"/>
      <c r="JAM42" s="175"/>
      <c r="JAN42" s="175"/>
      <c r="JAO42" s="175"/>
      <c r="JAP42" s="175"/>
      <c r="JAQ42" s="175"/>
      <c r="JAR42" s="175"/>
      <c r="JAS42" s="175"/>
      <c r="JAT42" s="175"/>
      <c r="JAU42" s="175"/>
      <c r="JAV42" s="175"/>
      <c r="JAW42" s="175"/>
      <c r="JAX42" s="175"/>
      <c r="JAY42" s="175"/>
      <c r="JAZ42" s="175"/>
      <c r="JBA42" s="175"/>
      <c r="JBB42" s="175"/>
      <c r="JBC42" s="175"/>
      <c r="JBD42" s="175"/>
      <c r="JBE42" s="175"/>
      <c r="JBF42" s="175"/>
      <c r="JBG42" s="175"/>
      <c r="JBH42" s="175"/>
      <c r="JBI42" s="175"/>
      <c r="JBJ42" s="175"/>
      <c r="JBK42" s="175"/>
      <c r="JBL42" s="175"/>
      <c r="JBM42" s="175"/>
      <c r="JBN42" s="175"/>
      <c r="JBO42" s="175"/>
      <c r="JBP42" s="175"/>
      <c r="JBQ42" s="175"/>
      <c r="JBR42" s="175"/>
      <c r="JBS42" s="175"/>
      <c r="JBT42" s="175"/>
      <c r="JBU42" s="175"/>
      <c r="JBV42" s="175"/>
      <c r="JBW42" s="175"/>
      <c r="JBX42" s="175"/>
      <c r="JBY42" s="175"/>
      <c r="JBZ42" s="175"/>
      <c r="JCA42" s="175"/>
      <c r="JCB42" s="175"/>
      <c r="JCC42" s="175"/>
      <c r="JCD42" s="175"/>
      <c r="JCE42" s="175"/>
      <c r="JCF42" s="175"/>
      <c r="JCG42" s="175"/>
      <c r="JCH42" s="175"/>
      <c r="JCI42" s="175"/>
      <c r="JCJ42" s="175"/>
      <c r="JCK42" s="175"/>
      <c r="JCL42" s="175"/>
      <c r="JCM42" s="175"/>
      <c r="JCN42" s="175"/>
      <c r="JCO42" s="175"/>
      <c r="JCP42" s="175"/>
      <c r="JCQ42" s="175"/>
      <c r="JCR42" s="175"/>
      <c r="JCS42" s="175"/>
      <c r="JCT42" s="175"/>
      <c r="JCU42" s="175"/>
      <c r="JCV42" s="175"/>
      <c r="JCW42" s="175"/>
      <c r="JCX42" s="175"/>
      <c r="JCY42" s="175"/>
      <c r="JCZ42" s="175"/>
      <c r="JDA42" s="175"/>
      <c r="JDB42" s="175"/>
      <c r="JDC42" s="175"/>
      <c r="JDD42" s="175"/>
      <c r="JDE42" s="175"/>
      <c r="JDF42" s="175"/>
      <c r="JDG42" s="175"/>
      <c r="JDH42" s="175"/>
      <c r="JDI42" s="175"/>
      <c r="JDJ42" s="175"/>
      <c r="JDK42" s="175"/>
      <c r="JDL42" s="175"/>
      <c r="JDM42" s="175"/>
      <c r="JDN42" s="175"/>
      <c r="JDO42" s="175"/>
      <c r="JDP42" s="175"/>
      <c r="JDQ42" s="175"/>
      <c r="JDR42" s="175"/>
      <c r="JDS42" s="175"/>
      <c r="JDT42" s="175"/>
      <c r="JDU42" s="175"/>
      <c r="JDV42" s="175"/>
      <c r="JDW42" s="175"/>
      <c r="JDX42" s="175"/>
      <c r="JDY42" s="175"/>
      <c r="JDZ42" s="175"/>
      <c r="JEA42" s="175"/>
      <c r="JEB42" s="175"/>
      <c r="JEC42" s="175"/>
      <c r="JED42" s="175"/>
      <c r="JEE42" s="175"/>
      <c r="JEF42" s="175"/>
      <c r="JEG42" s="175"/>
      <c r="JEH42" s="175"/>
      <c r="JEI42" s="175"/>
      <c r="JEJ42" s="175"/>
      <c r="JEK42" s="175"/>
      <c r="JEL42" s="175"/>
      <c r="JEM42" s="175"/>
      <c r="JEN42" s="175"/>
      <c r="JEO42" s="175"/>
      <c r="JEP42" s="175"/>
      <c r="JEQ42" s="175"/>
      <c r="JER42" s="175"/>
      <c r="JES42" s="175"/>
      <c r="JET42" s="175"/>
      <c r="JEU42" s="175"/>
      <c r="JEV42" s="175"/>
      <c r="JEW42" s="175"/>
      <c r="JEX42" s="175"/>
      <c r="JEY42" s="175"/>
      <c r="JEZ42" s="175"/>
      <c r="JFA42" s="175"/>
      <c r="JFB42" s="175"/>
      <c r="JFC42" s="175"/>
      <c r="JFD42" s="175"/>
      <c r="JFE42" s="175"/>
      <c r="JFF42" s="175"/>
      <c r="JFG42" s="175"/>
      <c r="JFH42" s="175"/>
      <c r="JFI42" s="175"/>
      <c r="JFJ42" s="175"/>
      <c r="JFK42" s="175"/>
      <c r="JFL42" s="175"/>
      <c r="JFM42" s="175"/>
      <c r="JFN42" s="175"/>
      <c r="JFO42" s="175"/>
      <c r="JFP42" s="175"/>
      <c r="JFQ42" s="175"/>
      <c r="JFR42" s="175"/>
      <c r="JFS42" s="175"/>
      <c r="JFT42" s="175"/>
      <c r="JFU42" s="175"/>
      <c r="JFV42" s="175"/>
      <c r="JFW42" s="175"/>
      <c r="JFX42" s="175"/>
      <c r="JFY42" s="175"/>
      <c r="JFZ42" s="175"/>
      <c r="JGA42" s="175"/>
      <c r="JGB42" s="175"/>
      <c r="JGC42" s="175"/>
      <c r="JGD42" s="175"/>
      <c r="JGE42" s="175"/>
      <c r="JGF42" s="175"/>
      <c r="JGG42" s="175"/>
      <c r="JGH42" s="175"/>
      <c r="JGI42" s="175"/>
      <c r="JGJ42" s="175"/>
      <c r="JGK42" s="175"/>
      <c r="JGL42" s="175"/>
      <c r="JGM42" s="175"/>
      <c r="JGN42" s="175"/>
      <c r="JGO42" s="175"/>
      <c r="JGP42" s="175"/>
      <c r="JGQ42" s="175"/>
      <c r="JGR42" s="175"/>
      <c r="JGS42" s="175"/>
      <c r="JGT42" s="175"/>
      <c r="JGU42" s="175"/>
      <c r="JGV42" s="175"/>
      <c r="JGW42" s="175"/>
      <c r="JGX42" s="175"/>
      <c r="JGY42" s="175"/>
      <c r="JGZ42" s="175"/>
      <c r="JHA42" s="175"/>
      <c r="JHB42" s="175"/>
      <c r="JHC42" s="175"/>
      <c r="JHD42" s="175"/>
      <c r="JHE42" s="175"/>
      <c r="JHF42" s="175"/>
      <c r="JHG42" s="175"/>
      <c r="JHH42" s="175"/>
      <c r="JHI42" s="175"/>
      <c r="JHJ42" s="175"/>
      <c r="JHK42" s="175"/>
      <c r="JHL42" s="175"/>
      <c r="JHM42" s="175"/>
      <c r="JHN42" s="175"/>
      <c r="JHO42" s="175"/>
      <c r="JHP42" s="175"/>
      <c r="JHQ42" s="175"/>
      <c r="JHR42" s="175"/>
      <c r="JHS42" s="175"/>
      <c r="JHT42" s="175"/>
      <c r="JHU42" s="175"/>
      <c r="JHV42" s="175"/>
      <c r="JHW42" s="175"/>
      <c r="JHX42" s="175"/>
      <c r="JHY42" s="175"/>
      <c r="JHZ42" s="175"/>
      <c r="JIA42" s="175"/>
      <c r="JIB42" s="175"/>
      <c r="JIC42" s="175"/>
      <c r="JID42" s="175"/>
      <c r="JIE42" s="175"/>
      <c r="JIF42" s="175"/>
      <c r="JIG42" s="175"/>
      <c r="JIH42" s="175"/>
      <c r="JII42" s="175"/>
      <c r="JIJ42" s="175"/>
      <c r="JIK42" s="175"/>
      <c r="JIL42" s="175"/>
      <c r="JIM42" s="175"/>
      <c r="JIN42" s="175"/>
      <c r="JIO42" s="175"/>
      <c r="JIP42" s="175"/>
      <c r="JIQ42" s="175"/>
      <c r="JIR42" s="175"/>
      <c r="JIS42" s="175"/>
      <c r="JIT42" s="175"/>
      <c r="JIU42" s="175"/>
      <c r="JIV42" s="175"/>
      <c r="JIW42" s="175"/>
      <c r="JIX42" s="175"/>
      <c r="JIY42" s="175"/>
      <c r="JIZ42" s="175"/>
      <c r="JJA42" s="175"/>
      <c r="JJB42" s="175"/>
      <c r="JJC42" s="175"/>
      <c r="JJD42" s="175"/>
      <c r="JJE42" s="175"/>
      <c r="JJF42" s="175"/>
      <c r="JJG42" s="175"/>
      <c r="JJH42" s="175"/>
      <c r="JJI42" s="175"/>
      <c r="JJJ42" s="175"/>
      <c r="JJK42" s="175"/>
      <c r="JJL42" s="175"/>
      <c r="JJM42" s="175"/>
      <c r="JJN42" s="175"/>
      <c r="JJO42" s="175"/>
      <c r="JJP42" s="175"/>
      <c r="JJQ42" s="175"/>
      <c r="JJR42" s="175"/>
      <c r="JJS42" s="175"/>
      <c r="JJT42" s="175"/>
      <c r="JJU42" s="175"/>
      <c r="JJV42" s="175"/>
      <c r="JJW42" s="175"/>
      <c r="JJX42" s="175"/>
      <c r="JJY42" s="175"/>
      <c r="JJZ42" s="175"/>
      <c r="JKA42" s="175"/>
      <c r="JKB42" s="175"/>
      <c r="JKC42" s="175"/>
      <c r="JKD42" s="175"/>
      <c r="JKE42" s="175"/>
      <c r="JKF42" s="175"/>
      <c r="JKG42" s="175"/>
      <c r="JKH42" s="175"/>
      <c r="JKI42" s="175"/>
      <c r="JKJ42" s="175"/>
      <c r="JKK42" s="175"/>
      <c r="JKL42" s="175"/>
      <c r="JKM42" s="175"/>
      <c r="JKN42" s="175"/>
      <c r="JKO42" s="175"/>
      <c r="JKP42" s="175"/>
      <c r="JKQ42" s="175"/>
      <c r="JKR42" s="175"/>
      <c r="JKS42" s="175"/>
      <c r="JKT42" s="175"/>
      <c r="JKU42" s="175"/>
      <c r="JKV42" s="175"/>
      <c r="JKW42" s="175"/>
      <c r="JKX42" s="175"/>
      <c r="JKY42" s="175"/>
      <c r="JKZ42" s="175"/>
      <c r="JLA42" s="175"/>
      <c r="JLB42" s="175"/>
      <c r="JLC42" s="175"/>
      <c r="JLD42" s="175"/>
      <c r="JLE42" s="175"/>
      <c r="JLF42" s="175"/>
      <c r="JLG42" s="175"/>
      <c r="JLH42" s="175"/>
      <c r="JLI42" s="175"/>
      <c r="JLJ42" s="175"/>
      <c r="JLK42" s="175"/>
      <c r="JLL42" s="175"/>
      <c r="JLM42" s="175"/>
      <c r="JLN42" s="175"/>
      <c r="JLO42" s="175"/>
      <c r="JLP42" s="175"/>
      <c r="JLQ42" s="175"/>
      <c r="JLR42" s="175"/>
      <c r="JLS42" s="175"/>
      <c r="JLT42" s="175"/>
      <c r="JLU42" s="175"/>
      <c r="JLV42" s="175"/>
      <c r="JLW42" s="175"/>
      <c r="JLX42" s="175"/>
      <c r="JLY42" s="175"/>
      <c r="JLZ42" s="175"/>
      <c r="JMA42" s="175"/>
      <c r="JMB42" s="175"/>
      <c r="JMC42" s="175"/>
      <c r="JMD42" s="175"/>
      <c r="JME42" s="175"/>
      <c r="JMF42" s="175"/>
      <c r="JMG42" s="175"/>
      <c r="JMH42" s="175"/>
      <c r="JMI42" s="175"/>
      <c r="JMJ42" s="175"/>
      <c r="JMK42" s="175"/>
      <c r="JML42" s="175"/>
      <c r="JMM42" s="175"/>
      <c r="JMN42" s="175"/>
      <c r="JMO42" s="175"/>
      <c r="JMP42" s="175"/>
      <c r="JMQ42" s="175"/>
      <c r="JMR42" s="175"/>
      <c r="JMS42" s="175"/>
      <c r="JMT42" s="175"/>
      <c r="JMU42" s="175"/>
      <c r="JMV42" s="175"/>
      <c r="JMW42" s="175"/>
      <c r="JMX42" s="175"/>
      <c r="JMY42" s="175"/>
      <c r="JMZ42" s="175"/>
      <c r="JNA42" s="175"/>
      <c r="JNB42" s="175"/>
      <c r="JNC42" s="175"/>
      <c r="JND42" s="175"/>
      <c r="JNE42" s="175"/>
      <c r="JNF42" s="175"/>
      <c r="JNG42" s="175"/>
      <c r="JNH42" s="175"/>
      <c r="JNI42" s="175"/>
      <c r="JNJ42" s="175"/>
      <c r="JNK42" s="175"/>
      <c r="JNL42" s="175"/>
      <c r="JNM42" s="175"/>
      <c r="JNN42" s="175"/>
      <c r="JNO42" s="175"/>
      <c r="JNP42" s="175"/>
      <c r="JNQ42" s="175"/>
      <c r="JNR42" s="175"/>
      <c r="JNS42" s="175"/>
      <c r="JNT42" s="175"/>
      <c r="JNU42" s="175"/>
      <c r="JNV42" s="175"/>
      <c r="JNW42" s="175"/>
      <c r="JNX42" s="175"/>
      <c r="JNY42" s="175"/>
      <c r="JNZ42" s="175"/>
      <c r="JOA42" s="175"/>
      <c r="JOB42" s="175"/>
      <c r="JOC42" s="175"/>
      <c r="JOD42" s="175"/>
      <c r="JOE42" s="175"/>
      <c r="JOF42" s="175"/>
      <c r="JOG42" s="175"/>
      <c r="JOH42" s="175"/>
      <c r="JOI42" s="175"/>
      <c r="JOJ42" s="175"/>
      <c r="JOK42" s="175"/>
      <c r="JOL42" s="175"/>
      <c r="JOM42" s="175"/>
      <c r="JON42" s="175"/>
      <c r="JOO42" s="175"/>
      <c r="JOP42" s="175"/>
      <c r="JOQ42" s="175"/>
      <c r="JOR42" s="175"/>
      <c r="JOS42" s="175"/>
      <c r="JOT42" s="175"/>
      <c r="JOU42" s="175"/>
      <c r="JOV42" s="175"/>
      <c r="JOW42" s="175"/>
      <c r="JOX42" s="175"/>
      <c r="JOY42" s="175"/>
      <c r="JOZ42" s="175"/>
      <c r="JPA42" s="175"/>
      <c r="JPB42" s="175"/>
      <c r="JPC42" s="175"/>
      <c r="JPD42" s="175"/>
      <c r="JPE42" s="175"/>
      <c r="JPF42" s="175"/>
      <c r="JPG42" s="175"/>
      <c r="JPH42" s="175"/>
      <c r="JPI42" s="175"/>
      <c r="JPJ42" s="175"/>
      <c r="JPK42" s="175"/>
      <c r="JPL42" s="175"/>
      <c r="JPM42" s="175"/>
      <c r="JPN42" s="175"/>
      <c r="JPO42" s="175"/>
      <c r="JPP42" s="175"/>
      <c r="JPQ42" s="175"/>
      <c r="JPR42" s="175"/>
      <c r="JPS42" s="175"/>
      <c r="JPT42" s="175"/>
      <c r="JPU42" s="175"/>
      <c r="JPV42" s="175"/>
      <c r="JPW42" s="175"/>
      <c r="JPX42" s="175"/>
      <c r="JPY42" s="175"/>
      <c r="JPZ42" s="175"/>
      <c r="JQA42" s="175"/>
      <c r="JQB42" s="175"/>
      <c r="JQC42" s="175"/>
      <c r="JQD42" s="175"/>
      <c r="JQE42" s="175"/>
      <c r="JQF42" s="175"/>
      <c r="JQG42" s="175"/>
      <c r="JQH42" s="175"/>
      <c r="JQI42" s="175"/>
      <c r="JQJ42" s="175"/>
      <c r="JQK42" s="175"/>
      <c r="JQL42" s="175"/>
      <c r="JQM42" s="175"/>
      <c r="JQN42" s="175"/>
      <c r="JQO42" s="175"/>
      <c r="JQP42" s="175"/>
      <c r="JQQ42" s="175"/>
      <c r="JQR42" s="175"/>
      <c r="JQS42" s="175"/>
      <c r="JQT42" s="175"/>
      <c r="JQU42" s="175"/>
      <c r="JQV42" s="175"/>
      <c r="JQW42" s="175"/>
      <c r="JQX42" s="175"/>
      <c r="JQY42" s="175"/>
      <c r="JQZ42" s="175"/>
      <c r="JRA42" s="175"/>
      <c r="JRB42" s="175"/>
      <c r="JRC42" s="175"/>
      <c r="JRD42" s="175"/>
      <c r="JRE42" s="175"/>
      <c r="JRF42" s="175"/>
      <c r="JRG42" s="175"/>
      <c r="JRH42" s="175"/>
      <c r="JRI42" s="175"/>
      <c r="JRJ42" s="175"/>
      <c r="JRK42" s="175"/>
      <c r="JRL42" s="175"/>
      <c r="JRM42" s="175"/>
      <c r="JRN42" s="175"/>
      <c r="JRO42" s="175"/>
      <c r="JRP42" s="175"/>
      <c r="JRQ42" s="175"/>
      <c r="JRR42" s="175"/>
      <c r="JRS42" s="175"/>
      <c r="JRT42" s="175"/>
      <c r="JRU42" s="175"/>
      <c r="JRV42" s="175"/>
      <c r="JRW42" s="175"/>
      <c r="JRX42" s="175"/>
      <c r="JRY42" s="175"/>
      <c r="JRZ42" s="175"/>
      <c r="JSA42" s="175"/>
      <c r="JSB42" s="175"/>
      <c r="JSC42" s="175"/>
      <c r="JSD42" s="175"/>
      <c r="JSE42" s="175"/>
      <c r="JSF42" s="175"/>
      <c r="JSG42" s="175"/>
      <c r="JSH42" s="175"/>
      <c r="JSI42" s="175"/>
      <c r="JSJ42" s="175"/>
      <c r="JSK42" s="175"/>
      <c r="JSL42" s="175"/>
      <c r="JSM42" s="175"/>
      <c r="JSN42" s="175"/>
      <c r="JSO42" s="175"/>
      <c r="JSP42" s="175"/>
      <c r="JSQ42" s="175"/>
      <c r="JSR42" s="175"/>
      <c r="JSS42" s="175"/>
      <c r="JST42" s="175"/>
      <c r="JSU42" s="175"/>
      <c r="JSV42" s="175"/>
      <c r="JSW42" s="175"/>
      <c r="JSX42" s="175"/>
      <c r="JSY42" s="175"/>
      <c r="JSZ42" s="175"/>
      <c r="JTA42" s="175"/>
      <c r="JTB42" s="175"/>
      <c r="JTC42" s="175"/>
      <c r="JTD42" s="175"/>
      <c r="JTE42" s="175"/>
      <c r="JTF42" s="175"/>
      <c r="JTG42" s="175"/>
      <c r="JTH42" s="175"/>
      <c r="JTI42" s="175"/>
      <c r="JTJ42" s="175"/>
      <c r="JTK42" s="175"/>
      <c r="JTL42" s="175"/>
      <c r="JTM42" s="175"/>
      <c r="JTN42" s="175"/>
      <c r="JTO42" s="175"/>
      <c r="JTP42" s="175"/>
      <c r="JTQ42" s="175"/>
      <c r="JTR42" s="175"/>
      <c r="JTS42" s="175"/>
      <c r="JTT42" s="175"/>
      <c r="JTU42" s="175"/>
      <c r="JTV42" s="175"/>
      <c r="JTW42" s="175"/>
      <c r="JTX42" s="175"/>
      <c r="JTY42" s="175"/>
      <c r="JTZ42" s="175"/>
      <c r="JUA42" s="175"/>
      <c r="JUB42" s="175"/>
      <c r="JUC42" s="175"/>
      <c r="JUD42" s="175"/>
      <c r="JUE42" s="175"/>
      <c r="JUF42" s="175"/>
      <c r="JUG42" s="175"/>
      <c r="JUH42" s="175"/>
      <c r="JUI42" s="175"/>
      <c r="JUJ42" s="175"/>
      <c r="JUK42" s="175"/>
      <c r="JUL42" s="175"/>
      <c r="JUM42" s="175"/>
      <c r="JUN42" s="175"/>
      <c r="JUO42" s="175"/>
      <c r="JUP42" s="175"/>
      <c r="JUQ42" s="175"/>
      <c r="JUR42" s="175"/>
      <c r="JUS42" s="175"/>
      <c r="JUT42" s="175"/>
      <c r="JUU42" s="175"/>
      <c r="JUV42" s="175"/>
      <c r="JUW42" s="175"/>
      <c r="JUX42" s="175"/>
      <c r="JUY42" s="175"/>
      <c r="JUZ42" s="175"/>
      <c r="JVA42" s="175"/>
      <c r="JVB42" s="175"/>
      <c r="JVC42" s="175"/>
      <c r="JVD42" s="175"/>
      <c r="JVE42" s="175"/>
      <c r="JVF42" s="175"/>
      <c r="JVG42" s="175"/>
      <c r="JVH42" s="175"/>
      <c r="JVI42" s="175"/>
      <c r="JVJ42" s="175"/>
      <c r="JVK42" s="175"/>
      <c r="JVL42" s="175"/>
      <c r="JVM42" s="175"/>
      <c r="JVN42" s="175"/>
      <c r="JVO42" s="175"/>
      <c r="JVP42" s="175"/>
      <c r="JVQ42" s="175"/>
      <c r="JVR42" s="175"/>
      <c r="JVS42" s="175"/>
      <c r="JVT42" s="175"/>
      <c r="JVU42" s="175"/>
      <c r="JVV42" s="175"/>
      <c r="JVW42" s="175"/>
      <c r="JVX42" s="175"/>
      <c r="JVY42" s="175"/>
      <c r="JVZ42" s="175"/>
      <c r="JWA42" s="175"/>
      <c r="JWB42" s="175"/>
      <c r="JWC42" s="175"/>
      <c r="JWD42" s="175"/>
      <c r="JWE42" s="175"/>
      <c r="JWF42" s="175"/>
      <c r="JWG42" s="175"/>
      <c r="JWH42" s="175"/>
      <c r="JWI42" s="175"/>
      <c r="JWJ42" s="175"/>
      <c r="JWK42" s="175"/>
      <c r="JWL42" s="175"/>
      <c r="JWM42" s="175"/>
      <c r="JWN42" s="175"/>
      <c r="JWO42" s="175"/>
      <c r="JWP42" s="175"/>
      <c r="JWQ42" s="175"/>
      <c r="JWR42" s="175"/>
      <c r="JWS42" s="175"/>
      <c r="JWT42" s="175"/>
      <c r="JWU42" s="175"/>
      <c r="JWV42" s="175"/>
      <c r="JWW42" s="175"/>
      <c r="JWX42" s="175"/>
      <c r="JWY42" s="175"/>
      <c r="JWZ42" s="175"/>
      <c r="JXA42" s="175"/>
      <c r="JXB42" s="175"/>
      <c r="JXC42" s="175"/>
      <c r="JXD42" s="175"/>
      <c r="JXE42" s="175"/>
      <c r="JXF42" s="175"/>
      <c r="JXG42" s="175"/>
      <c r="JXH42" s="175"/>
      <c r="JXI42" s="175"/>
      <c r="JXJ42" s="175"/>
      <c r="JXK42" s="175"/>
      <c r="JXL42" s="175"/>
      <c r="JXM42" s="175"/>
      <c r="JXN42" s="175"/>
      <c r="JXO42" s="175"/>
      <c r="JXP42" s="175"/>
      <c r="JXQ42" s="175"/>
      <c r="JXR42" s="175"/>
      <c r="JXS42" s="175"/>
      <c r="JXT42" s="175"/>
      <c r="JXU42" s="175"/>
      <c r="JXV42" s="175"/>
      <c r="JXW42" s="175"/>
      <c r="JXX42" s="175"/>
      <c r="JXY42" s="175"/>
      <c r="JXZ42" s="175"/>
      <c r="JYA42" s="175"/>
      <c r="JYB42" s="175"/>
      <c r="JYC42" s="175"/>
      <c r="JYD42" s="175"/>
      <c r="JYE42" s="175"/>
      <c r="JYF42" s="175"/>
      <c r="JYG42" s="175"/>
      <c r="JYH42" s="175"/>
      <c r="JYI42" s="175"/>
      <c r="JYJ42" s="175"/>
      <c r="JYK42" s="175"/>
      <c r="JYL42" s="175"/>
      <c r="JYM42" s="175"/>
      <c r="JYN42" s="175"/>
      <c r="JYO42" s="175"/>
      <c r="JYP42" s="175"/>
      <c r="JYQ42" s="175"/>
      <c r="JYR42" s="175"/>
      <c r="JYS42" s="175"/>
      <c r="JYT42" s="175"/>
      <c r="JYU42" s="175"/>
      <c r="JYV42" s="175"/>
      <c r="JYW42" s="175"/>
      <c r="JYX42" s="175"/>
      <c r="JYY42" s="175"/>
      <c r="JYZ42" s="175"/>
      <c r="JZA42" s="175"/>
      <c r="JZB42" s="175"/>
      <c r="JZC42" s="175"/>
      <c r="JZD42" s="175"/>
      <c r="JZE42" s="175"/>
      <c r="JZF42" s="175"/>
      <c r="JZG42" s="175"/>
      <c r="JZH42" s="175"/>
      <c r="JZI42" s="175"/>
      <c r="JZJ42" s="175"/>
      <c r="JZK42" s="175"/>
      <c r="JZL42" s="175"/>
      <c r="JZM42" s="175"/>
      <c r="JZN42" s="175"/>
      <c r="JZO42" s="175"/>
      <c r="JZP42" s="175"/>
      <c r="JZQ42" s="175"/>
      <c r="JZR42" s="175"/>
      <c r="JZS42" s="175"/>
      <c r="JZT42" s="175"/>
      <c r="JZU42" s="175"/>
      <c r="JZV42" s="175"/>
      <c r="JZW42" s="175"/>
      <c r="JZX42" s="175"/>
      <c r="JZY42" s="175"/>
      <c r="JZZ42" s="175"/>
      <c r="KAA42" s="175"/>
      <c r="KAB42" s="175"/>
      <c r="KAC42" s="175"/>
      <c r="KAD42" s="175"/>
      <c r="KAE42" s="175"/>
      <c r="KAF42" s="175"/>
      <c r="KAG42" s="175"/>
      <c r="KAH42" s="175"/>
      <c r="KAI42" s="175"/>
      <c r="KAJ42" s="175"/>
      <c r="KAK42" s="175"/>
      <c r="KAL42" s="175"/>
      <c r="KAM42" s="175"/>
      <c r="KAN42" s="175"/>
      <c r="KAO42" s="175"/>
      <c r="KAP42" s="175"/>
      <c r="KAQ42" s="175"/>
      <c r="KAR42" s="175"/>
      <c r="KAS42" s="175"/>
      <c r="KAT42" s="175"/>
      <c r="KAU42" s="175"/>
      <c r="KAV42" s="175"/>
      <c r="KAW42" s="175"/>
      <c r="KAX42" s="175"/>
      <c r="KAY42" s="175"/>
      <c r="KAZ42" s="175"/>
      <c r="KBA42" s="175"/>
      <c r="KBB42" s="175"/>
      <c r="KBC42" s="175"/>
      <c r="KBD42" s="175"/>
      <c r="KBE42" s="175"/>
      <c r="KBF42" s="175"/>
      <c r="KBG42" s="175"/>
      <c r="KBH42" s="175"/>
      <c r="KBI42" s="175"/>
      <c r="KBJ42" s="175"/>
      <c r="KBK42" s="175"/>
      <c r="KBL42" s="175"/>
      <c r="KBM42" s="175"/>
      <c r="KBN42" s="175"/>
      <c r="KBO42" s="175"/>
      <c r="KBP42" s="175"/>
      <c r="KBQ42" s="175"/>
      <c r="KBR42" s="175"/>
      <c r="KBS42" s="175"/>
      <c r="KBT42" s="175"/>
      <c r="KBU42" s="175"/>
      <c r="KBV42" s="175"/>
      <c r="KBW42" s="175"/>
      <c r="KBX42" s="175"/>
      <c r="KBY42" s="175"/>
      <c r="KBZ42" s="175"/>
      <c r="KCA42" s="175"/>
      <c r="KCB42" s="175"/>
      <c r="KCC42" s="175"/>
      <c r="KCD42" s="175"/>
      <c r="KCE42" s="175"/>
      <c r="KCF42" s="175"/>
      <c r="KCG42" s="175"/>
      <c r="KCH42" s="175"/>
      <c r="KCI42" s="175"/>
      <c r="KCJ42" s="175"/>
      <c r="KCK42" s="175"/>
      <c r="KCL42" s="175"/>
      <c r="KCM42" s="175"/>
      <c r="KCN42" s="175"/>
      <c r="KCO42" s="175"/>
      <c r="KCP42" s="175"/>
      <c r="KCQ42" s="175"/>
      <c r="KCR42" s="175"/>
      <c r="KCS42" s="175"/>
      <c r="KCT42" s="175"/>
      <c r="KCU42" s="175"/>
      <c r="KCV42" s="175"/>
      <c r="KCW42" s="175"/>
      <c r="KCX42" s="175"/>
      <c r="KCY42" s="175"/>
      <c r="KCZ42" s="175"/>
      <c r="KDA42" s="175"/>
      <c r="KDB42" s="175"/>
      <c r="KDC42" s="175"/>
      <c r="KDD42" s="175"/>
      <c r="KDE42" s="175"/>
      <c r="KDF42" s="175"/>
      <c r="KDG42" s="175"/>
      <c r="KDH42" s="175"/>
      <c r="KDI42" s="175"/>
      <c r="KDJ42" s="175"/>
      <c r="KDK42" s="175"/>
      <c r="KDL42" s="175"/>
      <c r="KDM42" s="175"/>
      <c r="KDN42" s="175"/>
      <c r="KDO42" s="175"/>
      <c r="KDP42" s="175"/>
      <c r="KDQ42" s="175"/>
      <c r="KDR42" s="175"/>
      <c r="KDS42" s="175"/>
      <c r="KDT42" s="175"/>
      <c r="KDU42" s="175"/>
      <c r="KDV42" s="175"/>
      <c r="KDW42" s="175"/>
      <c r="KDX42" s="175"/>
      <c r="KDY42" s="175"/>
      <c r="KDZ42" s="175"/>
      <c r="KEA42" s="175"/>
      <c r="KEB42" s="175"/>
      <c r="KEC42" s="175"/>
      <c r="KED42" s="175"/>
      <c r="KEE42" s="175"/>
      <c r="KEF42" s="175"/>
      <c r="KEG42" s="175"/>
      <c r="KEH42" s="175"/>
      <c r="KEI42" s="175"/>
      <c r="KEJ42" s="175"/>
      <c r="KEK42" s="175"/>
      <c r="KEL42" s="175"/>
      <c r="KEM42" s="175"/>
      <c r="KEN42" s="175"/>
      <c r="KEO42" s="175"/>
      <c r="KEP42" s="175"/>
      <c r="KEQ42" s="175"/>
      <c r="KER42" s="175"/>
      <c r="KES42" s="175"/>
      <c r="KET42" s="175"/>
      <c r="KEU42" s="175"/>
      <c r="KEV42" s="175"/>
      <c r="KEW42" s="175"/>
      <c r="KEX42" s="175"/>
      <c r="KEY42" s="175"/>
      <c r="KEZ42" s="175"/>
      <c r="KFA42" s="175"/>
      <c r="KFB42" s="175"/>
      <c r="KFC42" s="175"/>
      <c r="KFD42" s="175"/>
      <c r="KFE42" s="175"/>
      <c r="KFF42" s="175"/>
      <c r="KFG42" s="175"/>
      <c r="KFH42" s="175"/>
      <c r="KFI42" s="175"/>
      <c r="KFJ42" s="175"/>
      <c r="KFK42" s="175"/>
      <c r="KFL42" s="175"/>
      <c r="KFM42" s="175"/>
      <c r="KFN42" s="175"/>
      <c r="KFO42" s="175"/>
      <c r="KFP42" s="175"/>
      <c r="KFQ42" s="175"/>
      <c r="KFR42" s="175"/>
      <c r="KFS42" s="175"/>
      <c r="KFT42" s="175"/>
      <c r="KFU42" s="175"/>
      <c r="KFV42" s="175"/>
      <c r="KFW42" s="175"/>
      <c r="KFX42" s="175"/>
      <c r="KFY42" s="175"/>
      <c r="KFZ42" s="175"/>
      <c r="KGA42" s="175"/>
      <c r="KGB42" s="175"/>
      <c r="KGC42" s="175"/>
      <c r="KGD42" s="175"/>
      <c r="KGE42" s="175"/>
      <c r="KGF42" s="175"/>
      <c r="KGG42" s="175"/>
      <c r="KGH42" s="175"/>
      <c r="KGI42" s="175"/>
      <c r="KGJ42" s="175"/>
      <c r="KGK42" s="175"/>
      <c r="KGL42" s="175"/>
      <c r="KGM42" s="175"/>
      <c r="KGN42" s="175"/>
      <c r="KGO42" s="175"/>
      <c r="KGP42" s="175"/>
      <c r="KGQ42" s="175"/>
      <c r="KGR42" s="175"/>
      <c r="KGS42" s="175"/>
      <c r="KGT42" s="175"/>
      <c r="KGU42" s="175"/>
      <c r="KGV42" s="175"/>
      <c r="KGW42" s="175"/>
      <c r="KGX42" s="175"/>
      <c r="KGY42" s="175"/>
      <c r="KGZ42" s="175"/>
      <c r="KHA42" s="175"/>
      <c r="KHB42" s="175"/>
      <c r="KHC42" s="175"/>
      <c r="KHD42" s="175"/>
      <c r="KHE42" s="175"/>
      <c r="KHF42" s="175"/>
      <c r="KHG42" s="175"/>
      <c r="KHH42" s="175"/>
      <c r="KHI42" s="175"/>
      <c r="KHJ42" s="175"/>
      <c r="KHK42" s="175"/>
      <c r="KHL42" s="175"/>
      <c r="KHM42" s="175"/>
      <c r="KHN42" s="175"/>
      <c r="KHO42" s="175"/>
      <c r="KHP42" s="175"/>
      <c r="KHQ42" s="175"/>
      <c r="KHR42" s="175"/>
      <c r="KHS42" s="175"/>
      <c r="KHT42" s="175"/>
      <c r="KHU42" s="175"/>
      <c r="KHV42" s="175"/>
      <c r="KHW42" s="175"/>
      <c r="KHX42" s="175"/>
      <c r="KHY42" s="175"/>
      <c r="KHZ42" s="175"/>
      <c r="KIA42" s="175"/>
      <c r="KIB42" s="175"/>
      <c r="KIC42" s="175"/>
      <c r="KID42" s="175"/>
      <c r="KIE42" s="175"/>
      <c r="KIF42" s="175"/>
      <c r="KIG42" s="175"/>
      <c r="KIH42" s="175"/>
      <c r="KII42" s="175"/>
      <c r="KIJ42" s="175"/>
      <c r="KIK42" s="175"/>
      <c r="KIL42" s="175"/>
      <c r="KIM42" s="175"/>
      <c r="KIN42" s="175"/>
      <c r="KIO42" s="175"/>
      <c r="KIP42" s="175"/>
      <c r="KIQ42" s="175"/>
      <c r="KIR42" s="175"/>
      <c r="KIS42" s="175"/>
      <c r="KIT42" s="175"/>
      <c r="KIU42" s="175"/>
      <c r="KIV42" s="175"/>
      <c r="KIW42" s="175"/>
      <c r="KIX42" s="175"/>
      <c r="KIY42" s="175"/>
      <c r="KIZ42" s="175"/>
      <c r="KJA42" s="175"/>
      <c r="KJB42" s="175"/>
      <c r="KJC42" s="175"/>
      <c r="KJD42" s="175"/>
      <c r="KJE42" s="175"/>
      <c r="KJF42" s="175"/>
      <c r="KJG42" s="175"/>
      <c r="KJH42" s="175"/>
      <c r="KJI42" s="175"/>
      <c r="KJJ42" s="175"/>
      <c r="KJK42" s="175"/>
      <c r="KJL42" s="175"/>
      <c r="KJM42" s="175"/>
      <c r="KJN42" s="175"/>
      <c r="KJO42" s="175"/>
      <c r="KJP42" s="175"/>
      <c r="KJQ42" s="175"/>
      <c r="KJR42" s="175"/>
      <c r="KJS42" s="175"/>
      <c r="KJT42" s="175"/>
      <c r="KJU42" s="175"/>
      <c r="KJV42" s="175"/>
      <c r="KJW42" s="175"/>
      <c r="KJX42" s="175"/>
      <c r="KJY42" s="175"/>
      <c r="KJZ42" s="175"/>
      <c r="KKA42" s="175"/>
      <c r="KKB42" s="175"/>
      <c r="KKC42" s="175"/>
      <c r="KKD42" s="175"/>
      <c r="KKE42" s="175"/>
      <c r="KKF42" s="175"/>
      <c r="KKG42" s="175"/>
      <c r="KKH42" s="175"/>
      <c r="KKI42" s="175"/>
      <c r="KKJ42" s="175"/>
      <c r="KKK42" s="175"/>
      <c r="KKL42" s="175"/>
      <c r="KKM42" s="175"/>
      <c r="KKN42" s="175"/>
      <c r="KKO42" s="175"/>
      <c r="KKP42" s="175"/>
      <c r="KKQ42" s="175"/>
      <c r="KKR42" s="175"/>
      <c r="KKS42" s="175"/>
      <c r="KKT42" s="175"/>
      <c r="KKU42" s="175"/>
      <c r="KKV42" s="175"/>
      <c r="KKW42" s="175"/>
      <c r="KKX42" s="175"/>
      <c r="KKY42" s="175"/>
      <c r="KKZ42" s="175"/>
      <c r="KLA42" s="175"/>
      <c r="KLB42" s="175"/>
      <c r="KLC42" s="175"/>
      <c r="KLD42" s="175"/>
      <c r="KLE42" s="175"/>
      <c r="KLF42" s="175"/>
      <c r="KLG42" s="175"/>
      <c r="KLH42" s="175"/>
      <c r="KLI42" s="175"/>
      <c r="KLJ42" s="175"/>
      <c r="KLK42" s="175"/>
      <c r="KLL42" s="175"/>
      <c r="KLM42" s="175"/>
      <c r="KLN42" s="175"/>
      <c r="KLO42" s="175"/>
      <c r="KLP42" s="175"/>
      <c r="KLQ42" s="175"/>
      <c r="KLR42" s="175"/>
      <c r="KLS42" s="175"/>
      <c r="KLT42" s="175"/>
      <c r="KLU42" s="175"/>
      <c r="KLV42" s="175"/>
      <c r="KLW42" s="175"/>
      <c r="KLX42" s="175"/>
      <c r="KLY42" s="175"/>
      <c r="KLZ42" s="175"/>
      <c r="KMA42" s="175"/>
      <c r="KMB42" s="175"/>
      <c r="KMC42" s="175"/>
      <c r="KMD42" s="175"/>
      <c r="KME42" s="175"/>
      <c r="KMF42" s="175"/>
      <c r="KMG42" s="175"/>
      <c r="KMH42" s="175"/>
      <c r="KMI42" s="175"/>
      <c r="KMJ42" s="175"/>
      <c r="KMK42" s="175"/>
      <c r="KML42" s="175"/>
      <c r="KMM42" s="175"/>
      <c r="KMN42" s="175"/>
      <c r="KMO42" s="175"/>
      <c r="KMP42" s="175"/>
      <c r="KMQ42" s="175"/>
      <c r="KMR42" s="175"/>
      <c r="KMS42" s="175"/>
      <c r="KMT42" s="175"/>
      <c r="KMU42" s="175"/>
      <c r="KMV42" s="175"/>
      <c r="KMW42" s="175"/>
      <c r="KMX42" s="175"/>
      <c r="KMY42" s="175"/>
      <c r="KMZ42" s="175"/>
      <c r="KNA42" s="175"/>
      <c r="KNB42" s="175"/>
      <c r="KNC42" s="175"/>
      <c r="KND42" s="175"/>
      <c r="KNE42" s="175"/>
      <c r="KNF42" s="175"/>
      <c r="KNG42" s="175"/>
      <c r="KNH42" s="175"/>
      <c r="KNI42" s="175"/>
      <c r="KNJ42" s="175"/>
      <c r="KNK42" s="175"/>
      <c r="KNL42" s="175"/>
      <c r="KNM42" s="175"/>
      <c r="KNN42" s="175"/>
      <c r="KNO42" s="175"/>
      <c r="KNP42" s="175"/>
      <c r="KNQ42" s="175"/>
      <c r="KNR42" s="175"/>
      <c r="KNS42" s="175"/>
      <c r="KNT42" s="175"/>
      <c r="KNU42" s="175"/>
      <c r="KNV42" s="175"/>
      <c r="KNW42" s="175"/>
      <c r="KNX42" s="175"/>
      <c r="KNY42" s="175"/>
      <c r="KNZ42" s="175"/>
      <c r="KOA42" s="175"/>
      <c r="KOB42" s="175"/>
      <c r="KOC42" s="175"/>
      <c r="KOD42" s="175"/>
      <c r="KOE42" s="175"/>
      <c r="KOF42" s="175"/>
      <c r="KOG42" s="175"/>
      <c r="KOH42" s="175"/>
      <c r="KOI42" s="175"/>
      <c r="KOJ42" s="175"/>
      <c r="KOK42" s="175"/>
      <c r="KOL42" s="175"/>
      <c r="KOM42" s="175"/>
      <c r="KON42" s="175"/>
      <c r="KOO42" s="175"/>
      <c r="KOP42" s="175"/>
      <c r="KOQ42" s="175"/>
      <c r="KOR42" s="175"/>
      <c r="KOS42" s="175"/>
      <c r="KOT42" s="175"/>
      <c r="KOU42" s="175"/>
      <c r="KOV42" s="175"/>
      <c r="KOW42" s="175"/>
      <c r="KOX42" s="175"/>
      <c r="KOY42" s="175"/>
      <c r="KOZ42" s="175"/>
      <c r="KPA42" s="175"/>
      <c r="KPB42" s="175"/>
      <c r="KPC42" s="175"/>
      <c r="KPD42" s="175"/>
      <c r="KPE42" s="175"/>
      <c r="KPF42" s="175"/>
      <c r="KPG42" s="175"/>
      <c r="KPH42" s="175"/>
      <c r="KPI42" s="175"/>
      <c r="KPJ42" s="175"/>
      <c r="KPK42" s="175"/>
      <c r="KPL42" s="175"/>
      <c r="KPM42" s="175"/>
      <c r="KPN42" s="175"/>
      <c r="KPO42" s="175"/>
      <c r="KPP42" s="175"/>
      <c r="KPQ42" s="175"/>
      <c r="KPR42" s="175"/>
      <c r="KPS42" s="175"/>
      <c r="KPT42" s="175"/>
      <c r="KPU42" s="175"/>
      <c r="KPV42" s="175"/>
      <c r="KPW42" s="175"/>
      <c r="KPX42" s="175"/>
      <c r="KPY42" s="175"/>
      <c r="KPZ42" s="175"/>
      <c r="KQA42" s="175"/>
      <c r="KQB42" s="175"/>
      <c r="KQC42" s="175"/>
      <c r="KQD42" s="175"/>
      <c r="KQE42" s="175"/>
      <c r="KQF42" s="175"/>
      <c r="KQG42" s="175"/>
      <c r="KQH42" s="175"/>
      <c r="KQI42" s="175"/>
      <c r="KQJ42" s="175"/>
      <c r="KQK42" s="175"/>
      <c r="KQL42" s="175"/>
      <c r="KQM42" s="175"/>
      <c r="KQN42" s="175"/>
      <c r="KQO42" s="175"/>
      <c r="KQP42" s="175"/>
      <c r="KQQ42" s="175"/>
      <c r="KQR42" s="175"/>
      <c r="KQS42" s="175"/>
      <c r="KQT42" s="175"/>
      <c r="KQU42" s="175"/>
      <c r="KQV42" s="175"/>
      <c r="KQW42" s="175"/>
      <c r="KQX42" s="175"/>
      <c r="KQY42" s="175"/>
      <c r="KQZ42" s="175"/>
      <c r="KRA42" s="175"/>
      <c r="KRB42" s="175"/>
      <c r="KRC42" s="175"/>
      <c r="KRD42" s="175"/>
      <c r="KRE42" s="175"/>
      <c r="KRF42" s="175"/>
      <c r="KRG42" s="175"/>
      <c r="KRH42" s="175"/>
      <c r="KRI42" s="175"/>
      <c r="KRJ42" s="175"/>
      <c r="KRK42" s="175"/>
      <c r="KRL42" s="175"/>
      <c r="KRM42" s="175"/>
      <c r="KRN42" s="175"/>
      <c r="KRO42" s="175"/>
      <c r="KRP42" s="175"/>
      <c r="KRQ42" s="175"/>
      <c r="KRR42" s="175"/>
      <c r="KRS42" s="175"/>
      <c r="KRT42" s="175"/>
      <c r="KRU42" s="175"/>
      <c r="KRV42" s="175"/>
      <c r="KRW42" s="175"/>
      <c r="KRX42" s="175"/>
      <c r="KRY42" s="175"/>
      <c r="KRZ42" s="175"/>
      <c r="KSA42" s="175"/>
      <c r="KSB42" s="175"/>
      <c r="KSC42" s="175"/>
      <c r="KSD42" s="175"/>
      <c r="KSE42" s="175"/>
      <c r="KSF42" s="175"/>
      <c r="KSG42" s="175"/>
      <c r="KSH42" s="175"/>
      <c r="KSI42" s="175"/>
      <c r="KSJ42" s="175"/>
      <c r="KSK42" s="175"/>
      <c r="KSL42" s="175"/>
      <c r="KSM42" s="175"/>
      <c r="KSN42" s="175"/>
      <c r="KSO42" s="175"/>
      <c r="KSP42" s="175"/>
      <c r="KSQ42" s="175"/>
      <c r="KSR42" s="175"/>
      <c r="KSS42" s="175"/>
      <c r="KST42" s="175"/>
      <c r="KSU42" s="175"/>
      <c r="KSV42" s="175"/>
      <c r="KSW42" s="175"/>
      <c r="KSX42" s="175"/>
      <c r="KSY42" s="175"/>
      <c r="KSZ42" s="175"/>
      <c r="KTA42" s="175"/>
      <c r="KTB42" s="175"/>
      <c r="KTC42" s="175"/>
      <c r="KTD42" s="175"/>
      <c r="KTE42" s="175"/>
      <c r="KTF42" s="175"/>
      <c r="KTG42" s="175"/>
      <c r="KTH42" s="175"/>
      <c r="KTI42" s="175"/>
      <c r="KTJ42" s="175"/>
      <c r="KTK42" s="175"/>
      <c r="KTL42" s="175"/>
      <c r="KTM42" s="175"/>
      <c r="KTN42" s="175"/>
      <c r="KTO42" s="175"/>
      <c r="KTP42" s="175"/>
      <c r="KTQ42" s="175"/>
      <c r="KTR42" s="175"/>
      <c r="KTS42" s="175"/>
      <c r="KTT42" s="175"/>
      <c r="KTU42" s="175"/>
      <c r="KTV42" s="175"/>
      <c r="KTW42" s="175"/>
      <c r="KTX42" s="175"/>
      <c r="KTY42" s="175"/>
      <c r="KTZ42" s="175"/>
      <c r="KUA42" s="175"/>
      <c r="KUB42" s="175"/>
      <c r="KUC42" s="175"/>
      <c r="KUD42" s="175"/>
      <c r="KUE42" s="175"/>
      <c r="KUF42" s="175"/>
      <c r="KUG42" s="175"/>
      <c r="KUH42" s="175"/>
      <c r="KUI42" s="175"/>
      <c r="KUJ42" s="175"/>
      <c r="KUK42" s="175"/>
      <c r="KUL42" s="175"/>
      <c r="KUM42" s="175"/>
      <c r="KUN42" s="175"/>
      <c r="KUO42" s="175"/>
      <c r="KUP42" s="175"/>
      <c r="KUQ42" s="175"/>
      <c r="KUR42" s="175"/>
      <c r="KUS42" s="175"/>
      <c r="KUT42" s="175"/>
      <c r="KUU42" s="175"/>
      <c r="KUV42" s="175"/>
      <c r="KUW42" s="175"/>
      <c r="KUX42" s="175"/>
      <c r="KUY42" s="175"/>
      <c r="KUZ42" s="175"/>
      <c r="KVA42" s="175"/>
      <c r="KVB42" s="175"/>
      <c r="KVC42" s="175"/>
      <c r="KVD42" s="175"/>
      <c r="KVE42" s="175"/>
      <c r="KVF42" s="175"/>
      <c r="KVG42" s="175"/>
      <c r="KVH42" s="175"/>
      <c r="KVI42" s="175"/>
      <c r="KVJ42" s="175"/>
      <c r="KVK42" s="175"/>
      <c r="KVL42" s="175"/>
      <c r="KVM42" s="175"/>
      <c r="KVN42" s="175"/>
      <c r="KVO42" s="175"/>
      <c r="KVP42" s="175"/>
      <c r="KVQ42" s="175"/>
      <c r="KVR42" s="175"/>
      <c r="KVS42" s="175"/>
      <c r="KVT42" s="175"/>
      <c r="KVU42" s="175"/>
      <c r="KVV42" s="175"/>
      <c r="KVW42" s="175"/>
      <c r="KVX42" s="175"/>
      <c r="KVY42" s="175"/>
      <c r="KVZ42" s="175"/>
      <c r="KWA42" s="175"/>
      <c r="KWB42" s="175"/>
      <c r="KWC42" s="175"/>
      <c r="KWD42" s="175"/>
      <c r="KWE42" s="175"/>
      <c r="KWF42" s="175"/>
      <c r="KWG42" s="175"/>
      <c r="KWH42" s="175"/>
      <c r="KWI42" s="175"/>
      <c r="KWJ42" s="175"/>
      <c r="KWK42" s="175"/>
      <c r="KWL42" s="175"/>
      <c r="KWM42" s="175"/>
      <c r="KWN42" s="175"/>
      <c r="KWO42" s="175"/>
      <c r="KWP42" s="175"/>
      <c r="KWQ42" s="175"/>
      <c r="KWR42" s="175"/>
      <c r="KWS42" s="175"/>
      <c r="KWT42" s="175"/>
      <c r="KWU42" s="175"/>
      <c r="KWV42" s="175"/>
      <c r="KWW42" s="175"/>
      <c r="KWX42" s="175"/>
      <c r="KWY42" s="175"/>
      <c r="KWZ42" s="175"/>
      <c r="KXA42" s="175"/>
      <c r="KXB42" s="175"/>
      <c r="KXC42" s="175"/>
      <c r="KXD42" s="175"/>
      <c r="KXE42" s="175"/>
      <c r="KXF42" s="175"/>
      <c r="KXG42" s="175"/>
      <c r="KXH42" s="175"/>
      <c r="KXI42" s="175"/>
      <c r="KXJ42" s="175"/>
      <c r="KXK42" s="175"/>
      <c r="KXL42" s="175"/>
      <c r="KXM42" s="175"/>
      <c r="KXN42" s="175"/>
      <c r="KXO42" s="175"/>
      <c r="KXP42" s="175"/>
      <c r="KXQ42" s="175"/>
      <c r="KXR42" s="175"/>
      <c r="KXS42" s="175"/>
      <c r="KXT42" s="175"/>
      <c r="KXU42" s="175"/>
      <c r="KXV42" s="175"/>
      <c r="KXW42" s="175"/>
      <c r="KXX42" s="175"/>
      <c r="KXY42" s="175"/>
      <c r="KXZ42" s="175"/>
      <c r="KYA42" s="175"/>
      <c r="KYB42" s="175"/>
      <c r="KYC42" s="175"/>
      <c r="KYD42" s="175"/>
      <c r="KYE42" s="175"/>
      <c r="KYF42" s="175"/>
      <c r="KYG42" s="175"/>
      <c r="KYH42" s="175"/>
      <c r="KYI42" s="175"/>
      <c r="KYJ42" s="175"/>
      <c r="KYK42" s="175"/>
      <c r="KYL42" s="175"/>
      <c r="KYM42" s="175"/>
      <c r="KYN42" s="175"/>
      <c r="KYO42" s="175"/>
      <c r="KYP42" s="175"/>
      <c r="KYQ42" s="175"/>
      <c r="KYR42" s="175"/>
      <c r="KYS42" s="175"/>
      <c r="KYT42" s="175"/>
      <c r="KYU42" s="175"/>
      <c r="KYV42" s="175"/>
      <c r="KYW42" s="175"/>
      <c r="KYX42" s="175"/>
      <c r="KYY42" s="175"/>
      <c r="KYZ42" s="175"/>
      <c r="KZA42" s="175"/>
      <c r="KZB42" s="175"/>
      <c r="KZC42" s="175"/>
      <c r="KZD42" s="175"/>
      <c r="KZE42" s="175"/>
      <c r="KZF42" s="175"/>
      <c r="KZG42" s="175"/>
      <c r="KZH42" s="175"/>
      <c r="KZI42" s="175"/>
      <c r="KZJ42" s="175"/>
      <c r="KZK42" s="175"/>
      <c r="KZL42" s="175"/>
      <c r="KZM42" s="175"/>
      <c r="KZN42" s="175"/>
      <c r="KZO42" s="175"/>
      <c r="KZP42" s="175"/>
      <c r="KZQ42" s="175"/>
      <c r="KZR42" s="175"/>
      <c r="KZS42" s="175"/>
      <c r="KZT42" s="175"/>
      <c r="KZU42" s="175"/>
      <c r="KZV42" s="175"/>
      <c r="KZW42" s="175"/>
      <c r="KZX42" s="175"/>
      <c r="KZY42" s="175"/>
      <c r="KZZ42" s="175"/>
      <c r="LAA42" s="175"/>
      <c r="LAB42" s="175"/>
      <c r="LAC42" s="175"/>
      <c r="LAD42" s="175"/>
      <c r="LAE42" s="175"/>
      <c r="LAF42" s="175"/>
      <c r="LAG42" s="175"/>
      <c r="LAH42" s="175"/>
      <c r="LAI42" s="175"/>
      <c r="LAJ42" s="175"/>
      <c r="LAK42" s="175"/>
      <c r="LAL42" s="175"/>
      <c r="LAM42" s="175"/>
      <c r="LAN42" s="175"/>
      <c r="LAO42" s="175"/>
      <c r="LAP42" s="175"/>
      <c r="LAQ42" s="175"/>
      <c r="LAR42" s="175"/>
      <c r="LAS42" s="175"/>
      <c r="LAT42" s="175"/>
      <c r="LAU42" s="175"/>
      <c r="LAV42" s="175"/>
      <c r="LAW42" s="175"/>
      <c r="LAX42" s="175"/>
      <c r="LAY42" s="175"/>
      <c r="LAZ42" s="175"/>
      <c r="LBA42" s="175"/>
      <c r="LBB42" s="175"/>
      <c r="LBC42" s="175"/>
      <c r="LBD42" s="175"/>
      <c r="LBE42" s="175"/>
      <c r="LBF42" s="175"/>
      <c r="LBG42" s="175"/>
      <c r="LBH42" s="175"/>
      <c r="LBI42" s="175"/>
      <c r="LBJ42" s="175"/>
      <c r="LBK42" s="175"/>
      <c r="LBL42" s="175"/>
      <c r="LBM42" s="175"/>
      <c r="LBN42" s="175"/>
      <c r="LBO42" s="175"/>
      <c r="LBP42" s="175"/>
      <c r="LBQ42" s="175"/>
      <c r="LBR42" s="175"/>
      <c r="LBS42" s="175"/>
      <c r="LBT42" s="175"/>
      <c r="LBU42" s="175"/>
      <c r="LBV42" s="175"/>
      <c r="LBW42" s="175"/>
      <c r="LBX42" s="175"/>
      <c r="LBY42" s="175"/>
      <c r="LBZ42" s="175"/>
      <c r="LCA42" s="175"/>
      <c r="LCB42" s="175"/>
      <c r="LCC42" s="175"/>
      <c r="LCD42" s="175"/>
      <c r="LCE42" s="175"/>
      <c r="LCF42" s="175"/>
      <c r="LCG42" s="175"/>
      <c r="LCH42" s="175"/>
      <c r="LCI42" s="175"/>
      <c r="LCJ42" s="175"/>
      <c r="LCK42" s="175"/>
      <c r="LCL42" s="175"/>
      <c r="LCM42" s="175"/>
      <c r="LCN42" s="175"/>
      <c r="LCO42" s="175"/>
      <c r="LCP42" s="175"/>
      <c r="LCQ42" s="175"/>
      <c r="LCR42" s="175"/>
      <c r="LCS42" s="175"/>
      <c r="LCT42" s="175"/>
      <c r="LCU42" s="175"/>
      <c r="LCV42" s="175"/>
      <c r="LCW42" s="175"/>
      <c r="LCX42" s="175"/>
      <c r="LCY42" s="175"/>
      <c r="LCZ42" s="175"/>
      <c r="LDA42" s="175"/>
      <c r="LDB42" s="175"/>
      <c r="LDC42" s="175"/>
      <c r="LDD42" s="175"/>
      <c r="LDE42" s="175"/>
      <c r="LDF42" s="175"/>
      <c r="LDG42" s="175"/>
      <c r="LDH42" s="175"/>
      <c r="LDI42" s="175"/>
      <c r="LDJ42" s="175"/>
      <c r="LDK42" s="175"/>
      <c r="LDL42" s="175"/>
      <c r="LDM42" s="175"/>
      <c r="LDN42" s="175"/>
      <c r="LDO42" s="175"/>
      <c r="LDP42" s="175"/>
      <c r="LDQ42" s="175"/>
      <c r="LDR42" s="175"/>
      <c r="LDS42" s="175"/>
      <c r="LDT42" s="175"/>
      <c r="LDU42" s="175"/>
      <c r="LDV42" s="175"/>
      <c r="LDW42" s="175"/>
      <c r="LDX42" s="175"/>
      <c r="LDY42" s="175"/>
      <c r="LDZ42" s="175"/>
      <c r="LEA42" s="175"/>
      <c r="LEB42" s="175"/>
      <c r="LEC42" s="175"/>
      <c r="LED42" s="175"/>
      <c r="LEE42" s="175"/>
      <c r="LEF42" s="175"/>
      <c r="LEG42" s="175"/>
      <c r="LEH42" s="175"/>
      <c r="LEI42" s="175"/>
      <c r="LEJ42" s="175"/>
      <c r="LEK42" s="175"/>
      <c r="LEL42" s="175"/>
      <c r="LEM42" s="175"/>
      <c r="LEN42" s="175"/>
      <c r="LEO42" s="175"/>
      <c r="LEP42" s="175"/>
      <c r="LEQ42" s="175"/>
      <c r="LER42" s="175"/>
      <c r="LES42" s="175"/>
      <c r="LET42" s="175"/>
      <c r="LEU42" s="175"/>
      <c r="LEV42" s="175"/>
      <c r="LEW42" s="175"/>
      <c r="LEX42" s="175"/>
      <c r="LEY42" s="175"/>
      <c r="LEZ42" s="175"/>
      <c r="LFA42" s="175"/>
      <c r="LFB42" s="175"/>
      <c r="LFC42" s="175"/>
      <c r="LFD42" s="175"/>
      <c r="LFE42" s="175"/>
      <c r="LFF42" s="175"/>
      <c r="LFG42" s="175"/>
      <c r="LFH42" s="175"/>
      <c r="LFI42" s="175"/>
      <c r="LFJ42" s="175"/>
      <c r="LFK42" s="175"/>
      <c r="LFL42" s="175"/>
      <c r="LFM42" s="175"/>
      <c r="LFN42" s="175"/>
      <c r="LFO42" s="175"/>
      <c r="LFP42" s="175"/>
      <c r="LFQ42" s="175"/>
      <c r="LFR42" s="175"/>
      <c r="LFS42" s="175"/>
      <c r="LFT42" s="175"/>
      <c r="LFU42" s="175"/>
      <c r="LFV42" s="175"/>
      <c r="LFW42" s="175"/>
      <c r="LFX42" s="175"/>
      <c r="LFY42" s="175"/>
      <c r="LFZ42" s="175"/>
      <c r="LGA42" s="175"/>
      <c r="LGB42" s="175"/>
      <c r="LGC42" s="175"/>
      <c r="LGD42" s="175"/>
      <c r="LGE42" s="175"/>
      <c r="LGF42" s="175"/>
      <c r="LGG42" s="175"/>
      <c r="LGH42" s="175"/>
      <c r="LGI42" s="175"/>
      <c r="LGJ42" s="175"/>
      <c r="LGK42" s="175"/>
      <c r="LGL42" s="175"/>
      <c r="LGM42" s="175"/>
      <c r="LGN42" s="175"/>
      <c r="LGO42" s="175"/>
      <c r="LGP42" s="175"/>
      <c r="LGQ42" s="175"/>
      <c r="LGR42" s="175"/>
      <c r="LGS42" s="175"/>
      <c r="LGT42" s="175"/>
      <c r="LGU42" s="175"/>
      <c r="LGV42" s="175"/>
      <c r="LGW42" s="175"/>
      <c r="LGX42" s="175"/>
      <c r="LGY42" s="175"/>
      <c r="LGZ42" s="175"/>
      <c r="LHA42" s="175"/>
      <c r="LHB42" s="175"/>
      <c r="LHC42" s="175"/>
      <c r="LHD42" s="175"/>
      <c r="LHE42" s="175"/>
      <c r="LHF42" s="175"/>
      <c r="LHG42" s="175"/>
      <c r="LHH42" s="175"/>
      <c r="LHI42" s="175"/>
      <c r="LHJ42" s="175"/>
      <c r="LHK42" s="175"/>
      <c r="LHL42" s="175"/>
      <c r="LHM42" s="175"/>
      <c r="LHN42" s="175"/>
      <c r="LHO42" s="175"/>
      <c r="LHP42" s="175"/>
      <c r="LHQ42" s="175"/>
      <c r="LHR42" s="175"/>
      <c r="LHS42" s="175"/>
      <c r="LHT42" s="175"/>
      <c r="LHU42" s="175"/>
      <c r="LHV42" s="175"/>
      <c r="LHW42" s="175"/>
      <c r="LHX42" s="175"/>
      <c r="LHY42" s="175"/>
      <c r="LHZ42" s="175"/>
      <c r="LIA42" s="175"/>
      <c r="LIB42" s="175"/>
      <c r="LIC42" s="175"/>
      <c r="LID42" s="175"/>
      <c r="LIE42" s="175"/>
      <c r="LIF42" s="175"/>
      <c r="LIG42" s="175"/>
      <c r="LIH42" s="175"/>
      <c r="LII42" s="175"/>
      <c r="LIJ42" s="175"/>
      <c r="LIK42" s="175"/>
      <c r="LIL42" s="175"/>
      <c r="LIM42" s="175"/>
      <c r="LIN42" s="175"/>
      <c r="LIO42" s="175"/>
      <c r="LIP42" s="175"/>
      <c r="LIQ42" s="175"/>
      <c r="LIR42" s="175"/>
      <c r="LIS42" s="175"/>
      <c r="LIT42" s="175"/>
      <c r="LIU42" s="175"/>
      <c r="LIV42" s="175"/>
      <c r="LIW42" s="175"/>
      <c r="LIX42" s="175"/>
      <c r="LIY42" s="175"/>
      <c r="LIZ42" s="175"/>
      <c r="LJA42" s="175"/>
      <c r="LJB42" s="175"/>
      <c r="LJC42" s="175"/>
      <c r="LJD42" s="175"/>
      <c r="LJE42" s="175"/>
      <c r="LJF42" s="175"/>
      <c r="LJG42" s="175"/>
      <c r="LJH42" s="175"/>
      <c r="LJI42" s="175"/>
      <c r="LJJ42" s="175"/>
      <c r="LJK42" s="175"/>
      <c r="LJL42" s="175"/>
      <c r="LJM42" s="175"/>
      <c r="LJN42" s="175"/>
      <c r="LJO42" s="175"/>
      <c r="LJP42" s="175"/>
      <c r="LJQ42" s="175"/>
      <c r="LJR42" s="175"/>
      <c r="LJS42" s="175"/>
      <c r="LJT42" s="175"/>
      <c r="LJU42" s="175"/>
      <c r="LJV42" s="175"/>
      <c r="LJW42" s="175"/>
      <c r="LJX42" s="175"/>
      <c r="LJY42" s="175"/>
      <c r="LJZ42" s="175"/>
      <c r="LKA42" s="175"/>
      <c r="LKB42" s="175"/>
      <c r="LKC42" s="175"/>
      <c r="LKD42" s="175"/>
      <c r="LKE42" s="175"/>
      <c r="LKF42" s="175"/>
      <c r="LKG42" s="175"/>
      <c r="LKH42" s="175"/>
      <c r="LKI42" s="175"/>
      <c r="LKJ42" s="175"/>
      <c r="LKK42" s="175"/>
      <c r="LKL42" s="175"/>
      <c r="LKM42" s="175"/>
      <c r="LKN42" s="175"/>
      <c r="LKO42" s="175"/>
      <c r="LKP42" s="175"/>
      <c r="LKQ42" s="175"/>
      <c r="LKR42" s="175"/>
      <c r="LKS42" s="175"/>
      <c r="LKT42" s="175"/>
      <c r="LKU42" s="175"/>
      <c r="LKV42" s="175"/>
      <c r="LKW42" s="175"/>
      <c r="LKX42" s="175"/>
      <c r="LKY42" s="175"/>
      <c r="LKZ42" s="175"/>
      <c r="LLA42" s="175"/>
      <c r="LLB42" s="175"/>
      <c r="LLC42" s="175"/>
      <c r="LLD42" s="175"/>
      <c r="LLE42" s="175"/>
      <c r="LLF42" s="175"/>
      <c r="LLG42" s="175"/>
      <c r="LLH42" s="175"/>
      <c r="LLI42" s="175"/>
      <c r="LLJ42" s="175"/>
      <c r="LLK42" s="175"/>
      <c r="LLL42" s="175"/>
      <c r="LLM42" s="175"/>
      <c r="LLN42" s="175"/>
      <c r="LLO42" s="175"/>
      <c r="LLP42" s="175"/>
      <c r="LLQ42" s="175"/>
      <c r="LLR42" s="175"/>
      <c r="LLS42" s="175"/>
      <c r="LLT42" s="175"/>
      <c r="LLU42" s="175"/>
      <c r="LLV42" s="175"/>
      <c r="LLW42" s="175"/>
      <c r="LLX42" s="175"/>
      <c r="LLY42" s="175"/>
      <c r="LLZ42" s="175"/>
      <c r="LMA42" s="175"/>
      <c r="LMB42" s="175"/>
      <c r="LMC42" s="175"/>
      <c r="LMD42" s="175"/>
      <c r="LME42" s="175"/>
      <c r="LMF42" s="175"/>
      <c r="LMG42" s="175"/>
      <c r="LMH42" s="175"/>
      <c r="LMI42" s="175"/>
      <c r="LMJ42" s="175"/>
      <c r="LMK42" s="175"/>
      <c r="LML42" s="175"/>
      <c r="LMM42" s="175"/>
      <c r="LMN42" s="175"/>
      <c r="LMO42" s="175"/>
      <c r="LMP42" s="175"/>
      <c r="LMQ42" s="175"/>
      <c r="LMR42" s="175"/>
      <c r="LMS42" s="175"/>
      <c r="LMT42" s="175"/>
      <c r="LMU42" s="175"/>
      <c r="LMV42" s="175"/>
      <c r="LMW42" s="175"/>
      <c r="LMX42" s="175"/>
      <c r="LMY42" s="175"/>
      <c r="LMZ42" s="175"/>
      <c r="LNA42" s="175"/>
      <c r="LNB42" s="175"/>
      <c r="LNC42" s="175"/>
      <c r="LND42" s="175"/>
      <c r="LNE42" s="175"/>
      <c r="LNF42" s="175"/>
      <c r="LNG42" s="175"/>
      <c r="LNH42" s="175"/>
      <c r="LNI42" s="175"/>
      <c r="LNJ42" s="175"/>
      <c r="LNK42" s="175"/>
      <c r="LNL42" s="175"/>
      <c r="LNM42" s="175"/>
      <c r="LNN42" s="175"/>
      <c r="LNO42" s="175"/>
      <c r="LNP42" s="175"/>
      <c r="LNQ42" s="175"/>
      <c r="LNR42" s="175"/>
      <c r="LNS42" s="175"/>
      <c r="LNT42" s="175"/>
      <c r="LNU42" s="175"/>
      <c r="LNV42" s="175"/>
      <c r="LNW42" s="175"/>
      <c r="LNX42" s="175"/>
      <c r="LNY42" s="175"/>
      <c r="LNZ42" s="175"/>
      <c r="LOA42" s="175"/>
      <c r="LOB42" s="175"/>
      <c r="LOC42" s="175"/>
      <c r="LOD42" s="175"/>
      <c r="LOE42" s="175"/>
      <c r="LOF42" s="175"/>
      <c r="LOG42" s="175"/>
      <c r="LOH42" s="175"/>
      <c r="LOI42" s="175"/>
      <c r="LOJ42" s="175"/>
      <c r="LOK42" s="175"/>
      <c r="LOL42" s="175"/>
      <c r="LOM42" s="175"/>
      <c r="LON42" s="175"/>
      <c r="LOO42" s="175"/>
      <c r="LOP42" s="175"/>
      <c r="LOQ42" s="175"/>
      <c r="LOR42" s="175"/>
      <c r="LOS42" s="175"/>
      <c r="LOT42" s="175"/>
      <c r="LOU42" s="175"/>
      <c r="LOV42" s="175"/>
      <c r="LOW42" s="175"/>
      <c r="LOX42" s="175"/>
      <c r="LOY42" s="175"/>
      <c r="LOZ42" s="175"/>
      <c r="LPA42" s="175"/>
      <c r="LPB42" s="175"/>
      <c r="LPC42" s="175"/>
      <c r="LPD42" s="175"/>
      <c r="LPE42" s="175"/>
      <c r="LPF42" s="175"/>
      <c r="LPG42" s="175"/>
      <c r="LPH42" s="175"/>
      <c r="LPI42" s="175"/>
      <c r="LPJ42" s="175"/>
      <c r="LPK42" s="175"/>
      <c r="LPL42" s="175"/>
      <c r="LPM42" s="175"/>
      <c r="LPN42" s="175"/>
      <c r="LPO42" s="175"/>
      <c r="LPP42" s="175"/>
      <c r="LPQ42" s="175"/>
      <c r="LPR42" s="175"/>
      <c r="LPS42" s="175"/>
      <c r="LPT42" s="175"/>
      <c r="LPU42" s="175"/>
      <c r="LPV42" s="175"/>
      <c r="LPW42" s="175"/>
      <c r="LPX42" s="175"/>
      <c r="LPY42" s="175"/>
      <c r="LPZ42" s="175"/>
      <c r="LQA42" s="175"/>
      <c r="LQB42" s="175"/>
      <c r="LQC42" s="175"/>
      <c r="LQD42" s="175"/>
      <c r="LQE42" s="175"/>
      <c r="LQF42" s="175"/>
      <c r="LQG42" s="175"/>
      <c r="LQH42" s="175"/>
      <c r="LQI42" s="175"/>
      <c r="LQJ42" s="175"/>
      <c r="LQK42" s="175"/>
      <c r="LQL42" s="175"/>
      <c r="LQM42" s="175"/>
      <c r="LQN42" s="175"/>
      <c r="LQO42" s="175"/>
      <c r="LQP42" s="175"/>
      <c r="LQQ42" s="175"/>
      <c r="LQR42" s="175"/>
      <c r="LQS42" s="175"/>
      <c r="LQT42" s="175"/>
      <c r="LQU42" s="175"/>
      <c r="LQV42" s="175"/>
      <c r="LQW42" s="175"/>
      <c r="LQX42" s="175"/>
      <c r="LQY42" s="175"/>
      <c r="LQZ42" s="175"/>
      <c r="LRA42" s="175"/>
      <c r="LRB42" s="175"/>
      <c r="LRC42" s="175"/>
      <c r="LRD42" s="175"/>
      <c r="LRE42" s="175"/>
      <c r="LRF42" s="175"/>
      <c r="LRG42" s="175"/>
      <c r="LRH42" s="175"/>
      <c r="LRI42" s="175"/>
      <c r="LRJ42" s="175"/>
      <c r="LRK42" s="175"/>
      <c r="LRL42" s="175"/>
      <c r="LRM42" s="175"/>
      <c r="LRN42" s="175"/>
      <c r="LRO42" s="175"/>
      <c r="LRP42" s="175"/>
      <c r="LRQ42" s="175"/>
      <c r="LRR42" s="175"/>
      <c r="LRS42" s="175"/>
      <c r="LRT42" s="175"/>
      <c r="LRU42" s="175"/>
      <c r="LRV42" s="175"/>
      <c r="LRW42" s="175"/>
      <c r="LRX42" s="175"/>
      <c r="LRY42" s="175"/>
      <c r="LRZ42" s="175"/>
      <c r="LSA42" s="175"/>
      <c r="LSB42" s="175"/>
      <c r="LSC42" s="175"/>
      <c r="LSD42" s="175"/>
      <c r="LSE42" s="175"/>
      <c r="LSF42" s="175"/>
      <c r="LSG42" s="175"/>
      <c r="LSH42" s="175"/>
      <c r="LSI42" s="175"/>
      <c r="LSJ42" s="175"/>
      <c r="LSK42" s="175"/>
      <c r="LSL42" s="175"/>
      <c r="LSM42" s="175"/>
      <c r="LSN42" s="175"/>
      <c r="LSO42" s="175"/>
      <c r="LSP42" s="175"/>
      <c r="LSQ42" s="175"/>
      <c r="LSR42" s="175"/>
      <c r="LSS42" s="175"/>
      <c r="LST42" s="175"/>
      <c r="LSU42" s="175"/>
      <c r="LSV42" s="175"/>
      <c r="LSW42" s="175"/>
      <c r="LSX42" s="175"/>
      <c r="LSY42" s="175"/>
      <c r="LSZ42" s="175"/>
      <c r="LTA42" s="175"/>
      <c r="LTB42" s="175"/>
      <c r="LTC42" s="175"/>
      <c r="LTD42" s="175"/>
      <c r="LTE42" s="175"/>
      <c r="LTF42" s="175"/>
      <c r="LTG42" s="175"/>
      <c r="LTH42" s="175"/>
      <c r="LTI42" s="175"/>
      <c r="LTJ42" s="175"/>
      <c r="LTK42" s="175"/>
      <c r="LTL42" s="175"/>
      <c r="LTM42" s="175"/>
      <c r="LTN42" s="175"/>
      <c r="LTO42" s="175"/>
      <c r="LTP42" s="175"/>
      <c r="LTQ42" s="175"/>
      <c r="LTR42" s="175"/>
      <c r="LTS42" s="175"/>
      <c r="LTT42" s="175"/>
      <c r="LTU42" s="175"/>
      <c r="LTV42" s="175"/>
      <c r="LTW42" s="175"/>
      <c r="LTX42" s="175"/>
      <c r="LTY42" s="175"/>
      <c r="LTZ42" s="175"/>
      <c r="LUA42" s="175"/>
      <c r="LUB42" s="175"/>
      <c r="LUC42" s="175"/>
      <c r="LUD42" s="175"/>
      <c r="LUE42" s="175"/>
      <c r="LUF42" s="175"/>
      <c r="LUG42" s="175"/>
      <c r="LUH42" s="175"/>
      <c r="LUI42" s="175"/>
      <c r="LUJ42" s="175"/>
      <c r="LUK42" s="175"/>
      <c r="LUL42" s="175"/>
      <c r="LUM42" s="175"/>
      <c r="LUN42" s="175"/>
      <c r="LUO42" s="175"/>
      <c r="LUP42" s="175"/>
      <c r="LUQ42" s="175"/>
      <c r="LUR42" s="175"/>
      <c r="LUS42" s="175"/>
      <c r="LUT42" s="175"/>
      <c r="LUU42" s="175"/>
      <c r="LUV42" s="175"/>
      <c r="LUW42" s="175"/>
      <c r="LUX42" s="175"/>
      <c r="LUY42" s="175"/>
      <c r="LUZ42" s="175"/>
      <c r="LVA42" s="175"/>
      <c r="LVB42" s="175"/>
      <c r="LVC42" s="175"/>
      <c r="LVD42" s="175"/>
      <c r="LVE42" s="175"/>
      <c r="LVF42" s="175"/>
      <c r="LVG42" s="175"/>
      <c r="LVH42" s="175"/>
      <c r="LVI42" s="175"/>
      <c r="LVJ42" s="175"/>
      <c r="LVK42" s="175"/>
      <c r="LVL42" s="175"/>
      <c r="LVM42" s="175"/>
      <c r="LVN42" s="175"/>
      <c r="LVO42" s="175"/>
      <c r="LVP42" s="175"/>
      <c r="LVQ42" s="175"/>
      <c r="LVR42" s="175"/>
      <c r="LVS42" s="175"/>
      <c r="LVT42" s="175"/>
      <c r="LVU42" s="175"/>
      <c r="LVV42" s="175"/>
      <c r="LVW42" s="175"/>
      <c r="LVX42" s="175"/>
      <c r="LVY42" s="175"/>
      <c r="LVZ42" s="175"/>
      <c r="LWA42" s="175"/>
      <c r="LWB42" s="175"/>
      <c r="LWC42" s="175"/>
      <c r="LWD42" s="175"/>
      <c r="LWE42" s="175"/>
      <c r="LWF42" s="175"/>
      <c r="LWG42" s="175"/>
      <c r="LWH42" s="175"/>
      <c r="LWI42" s="175"/>
      <c r="LWJ42" s="175"/>
      <c r="LWK42" s="175"/>
      <c r="LWL42" s="175"/>
      <c r="LWM42" s="175"/>
      <c r="LWN42" s="175"/>
      <c r="LWO42" s="175"/>
      <c r="LWP42" s="175"/>
      <c r="LWQ42" s="175"/>
      <c r="LWR42" s="175"/>
      <c r="LWS42" s="175"/>
      <c r="LWT42" s="175"/>
      <c r="LWU42" s="175"/>
      <c r="LWV42" s="175"/>
      <c r="LWW42" s="175"/>
      <c r="LWX42" s="175"/>
      <c r="LWY42" s="175"/>
      <c r="LWZ42" s="175"/>
      <c r="LXA42" s="175"/>
      <c r="LXB42" s="175"/>
      <c r="LXC42" s="175"/>
      <c r="LXD42" s="175"/>
      <c r="LXE42" s="175"/>
      <c r="LXF42" s="175"/>
      <c r="LXG42" s="175"/>
      <c r="LXH42" s="175"/>
      <c r="LXI42" s="175"/>
      <c r="LXJ42" s="175"/>
      <c r="LXK42" s="175"/>
      <c r="LXL42" s="175"/>
      <c r="LXM42" s="175"/>
      <c r="LXN42" s="175"/>
      <c r="LXO42" s="175"/>
      <c r="LXP42" s="175"/>
      <c r="LXQ42" s="175"/>
      <c r="LXR42" s="175"/>
      <c r="LXS42" s="175"/>
      <c r="LXT42" s="175"/>
      <c r="LXU42" s="175"/>
      <c r="LXV42" s="175"/>
      <c r="LXW42" s="175"/>
      <c r="LXX42" s="175"/>
      <c r="LXY42" s="175"/>
      <c r="LXZ42" s="175"/>
      <c r="LYA42" s="175"/>
      <c r="LYB42" s="175"/>
      <c r="LYC42" s="175"/>
      <c r="LYD42" s="175"/>
      <c r="LYE42" s="175"/>
      <c r="LYF42" s="175"/>
      <c r="LYG42" s="175"/>
      <c r="LYH42" s="175"/>
      <c r="LYI42" s="175"/>
      <c r="LYJ42" s="175"/>
      <c r="LYK42" s="175"/>
      <c r="LYL42" s="175"/>
      <c r="LYM42" s="175"/>
      <c r="LYN42" s="175"/>
      <c r="LYO42" s="175"/>
      <c r="LYP42" s="175"/>
      <c r="LYQ42" s="175"/>
      <c r="LYR42" s="175"/>
      <c r="LYS42" s="175"/>
      <c r="LYT42" s="175"/>
      <c r="LYU42" s="175"/>
      <c r="LYV42" s="175"/>
      <c r="LYW42" s="175"/>
      <c r="LYX42" s="175"/>
      <c r="LYY42" s="175"/>
      <c r="LYZ42" s="175"/>
      <c r="LZA42" s="175"/>
      <c r="LZB42" s="175"/>
      <c r="LZC42" s="175"/>
      <c r="LZD42" s="175"/>
      <c r="LZE42" s="175"/>
      <c r="LZF42" s="175"/>
      <c r="LZG42" s="175"/>
      <c r="LZH42" s="175"/>
      <c r="LZI42" s="175"/>
      <c r="LZJ42" s="175"/>
      <c r="LZK42" s="175"/>
      <c r="LZL42" s="175"/>
      <c r="LZM42" s="175"/>
      <c r="LZN42" s="175"/>
      <c r="LZO42" s="175"/>
      <c r="LZP42" s="175"/>
      <c r="LZQ42" s="175"/>
      <c r="LZR42" s="175"/>
      <c r="LZS42" s="175"/>
      <c r="LZT42" s="175"/>
      <c r="LZU42" s="175"/>
      <c r="LZV42" s="175"/>
      <c r="LZW42" s="175"/>
      <c r="LZX42" s="175"/>
      <c r="LZY42" s="175"/>
      <c r="LZZ42" s="175"/>
      <c r="MAA42" s="175"/>
      <c r="MAB42" s="175"/>
      <c r="MAC42" s="175"/>
      <c r="MAD42" s="175"/>
      <c r="MAE42" s="175"/>
      <c r="MAF42" s="175"/>
      <c r="MAG42" s="175"/>
      <c r="MAH42" s="175"/>
      <c r="MAI42" s="175"/>
      <c r="MAJ42" s="175"/>
      <c r="MAK42" s="175"/>
      <c r="MAL42" s="175"/>
      <c r="MAM42" s="175"/>
      <c r="MAN42" s="175"/>
      <c r="MAO42" s="175"/>
      <c r="MAP42" s="175"/>
      <c r="MAQ42" s="175"/>
      <c r="MAR42" s="175"/>
      <c r="MAS42" s="175"/>
      <c r="MAT42" s="175"/>
      <c r="MAU42" s="175"/>
      <c r="MAV42" s="175"/>
      <c r="MAW42" s="175"/>
      <c r="MAX42" s="175"/>
      <c r="MAY42" s="175"/>
      <c r="MAZ42" s="175"/>
      <c r="MBA42" s="175"/>
      <c r="MBB42" s="175"/>
      <c r="MBC42" s="175"/>
      <c r="MBD42" s="175"/>
      <c r="MBE42" s="175"/>
      <c r="MBF42" s="175"/>
      <c r="MBG42" s="175"/>
      <c r="MBH42" s="175"/>
      <c r="MBI42" s="175"/>
      <c r="MBJ42" s="175"/>
      <c r="MBK42" s="175"/>
      <c r="MBL42" s="175"/>
      <c r="MBM42" s="175"/>
      <c r="MBN42" s="175"/>
      <c r="MBO42" s="175"/>
      <c r="MBP42" s="175"/>
      <c r="MBQ42" s="175"/>
      <c r="MBR42" s="175"/>
      <c r="MBS42" s="175"/>
      <c r="MBT42" s="175"/>
      <c r="MBU42" s="175"/>
      <c r="MBV42" s="175"/>
      <c r="MBW42" s="175"/>
      <c r="MBX42" s="175"/>
      <c r="MBY42" s="175"/>
      <c r="MBZ42" s="175"/>
      <c r="MCA42" s="175"/>
      <c r="MCB42" s="175"/>
      <c r="MCC42" s="175"/>
      <c r="MCD42" s="175"/>
      <c r="MCE42" s="175"/>
      <c r="MCF42" s="175"/>
      <c r="MCG42" s="175"/>
      <c r="MCH42" s="175"/>
      <c r="MCI42" s="175"/>
      <c r="MCJ42" s="175"/>
      <c r="MCK42" s="175"/>
      <c r="MCL42" s="175"/>
      <c r="MCM42" s="175"/>
      <c r="MCN42" s="175"/>
      <c r="MCO42" s="175"/>
      <c r="MCP42" s="175"/>
      <c r="MCQ42" s="175"/>
      <c r="MCR42" s="175"/>
      <c r="MCS42" s="175"/>
      <c r="MCT42" s="175"/>
      <c r="MCU42" s="175"/>
      <c r="MCV42" s="175"/>
      <c r="MCW42" s="175"/>
      <c r="MCX42" s="175"/>
      <c r="MCY42" s="175"/>
      <c r="MCZ42" s="175"/>
      <c r="MDA42" s="175"/>
      <c r="MDB42" s="175"/>
      <c r="MDC42" s="175"/>
      <c r="MDD42" s="175"/>
      <c r="MDE42" s="175"/>
      <c r="MDF42" s="175"/>
      <c r="MDG42" s="175"/>
      <c r="MDH42" s="175"/>
      <c r="MDI42" s="175"/>
      <c r="MDJ42" s="175"/>
      <c r="MDK42" s="175"/>
      <c r="MDL42" s="175"/>
      <c r="MDM42" s="175"/>
      <c r="MDN42" s="175"/>
      <c r="MDO42" s="175"/>
      <c r="MDP42" s="175"/>
      <c r="MDQ42" s="175"/>
      <c r="MDR42" s="175"/>
      <c r="MDS42" s="175"/>
      <c r="MDT42" s="175"/>
      <c r="MDU42" s="175"/>
      <c r="MDV42" s="175"/>
      <c r="MDW42" s="175"/>
      <c r="MDX42" s="175"/>
      <c r="MDY42" s="175"/>
      <c r="MDZ42" s="175"/>
      <c r="MEA42" s="175"/>
      <c r="MEB42" s="175"/>
      <c r="MEC42" s="175"/>
      <c r="MED42" s="175"/>
      <c r="MEE42" s="175"/>
      <c r="MEF42" s="175"/>
      <c r="MEG42" s="175"/>
      <c r="MEH42" s="175"/>
      <c r="MEI42" s="175"/>
      <c r="MEJ42" s="175"/>
      <c r="MEK42" s="175"/>
      <c r="MEL42" s="175"/>
      <c r="MEM42" s="175"/>
      <c r="MEN42" s="175"/>
      <c r="MEO42" s="175"/>
      <c r="MEP42" s="175"/>
      <c r="MEQ42" s="175"/>
      <c r="MER42" s="175"/>
      <c r="MES42" s="175"/>
      <c r="MET42" s="175"/>
      <c r="MEU42" s="175"/>
      <c r="MEV42" s="175"/>
      <c r="MEW42" s="175"/>
      <c r="MEX42" s="175"/>
      <c r="MEY42" s="175"/>
      <c r="MEZ42" s="175"/>
      <c r="MFA42" s="175"/>
      <c r="MFB42" s="175"/>
      <c r="MFC42" s="175"/>
      <c r="MFD42" s="175"/>
      <c r="MFE42" s="175"/>
      <c r="MFF42" s="175"/>
      <c r="MFG42" s="175"/>
      <c r="MFH42" s="175"/>
      <c r="MFI42" s="175"/>
      <c r="MFJ42" s="175"/>
      <c r="MFK42" s="175"/>
      <c r="MFL42" s="175"/>
      <c r="MFM42" s="175"/>
      <c r="MFN42" s="175"/>
      <c r="MFO42" s="175"/>
      <c r="MFP42" s="175"/>
      <c r="MFQ42" s="175"/>
      <c r="MFR42" s="175"/>
      <c r="MFS42" s="175"/>
      <c r="MFT42" s="175"/>
      <c r="MFU42" s="175"/>
      <c r="MFV42" s="175"/>
      <c r="MFW42" s="175"/>
      <c r="MFX42" s="175"/>
      <c r="MFY42" s="175"/>
      <c r="MFZ42" s="175"/>
      <c r="MGA42" s="175"/>
      <c r="MGB42" s="175"/>
      <c r="MGC42" s="175"/>
      <c r="MGD42" s="175"/>
      <c r="MGE42" s="175"/>
      <c r="MGF42" s="175"/>
      <c r="MGG42" s="175"/>
      <c r="MGH42" s="175"/>
      <c r="MGI42" s="175"/>
      <c r="MGJ42" s="175"/>
      <c r="MGK42" s="175"/>
      <c r="MGL42" s="175"/>
      <c r="MGM42" s="175"/>
      <c r="MGN42" s="175"/>
      <c r="MGO42" s="175"/>
      <c r="MGP42" s="175"/>
      <c r="MGQ42" s="175"/>
      <c r="MGR42" s="175"/>
      <c r="MGS42" s="175"/>
      <c r="MGT42" s="175"/>
      <c r="MGU42" s="175"/>
      <c r="MGV42" s="175"/>
      <c r="MGW42" s="175"/>
      <c r="MGX42" s="175"/>
      <c r="MGY42" s="175"/>
      <c r="MGZ42" s="175"/>
      <c r="MHA42" s="175"/>
      <c r="MHB42" s="175"/>
      <c r="MHC42" s="175"/>
      <c r="MHD42" s="175"/>
      <c r="MHE42" s="175"/>
      <c r="MHF42" s="175"/>
      <c r="MHG42" s="175"/>
      <c r="MHH42" s="175"/>
      <c r="MHI42" s="175"/>
      <c r="MHJ42" s="175"/>
      <c r="MHK42" s="175"/>
      <c r="MHL42" s="175"/>
      <c r="MHM42" s="175"/>
      <c r="MHN42" s="175"/>
      <c r="MHO42" s="175"/>
      <c r="MHP42" s="175"/>
      <c r="MHQ42" s="175"/>
      <c r="MHR42" s="175"/>
      <c r="MHS42" s="175"/>
      <c r="MHT42" s="175"/>
      <c r="MHU42" s="175"/>
      <c r="MHV42" s="175"/>
      <c r="MHW42" s="175"/>
      <c r="MHX42" s="175"/>
      <c r="MHY42" s="175"/>
      <c r="MHZ42" s="175"/>
      <c r="MIA42" s="175"/>
      <c r="MIB42" s="175"/>
      <c r="MIC42" s="175"/>
      <c r="MID42" s="175"/>
      <c r="MIE42" s="175"/>
      <c r="MIF42" s="175"/>
      <c r="MIG42" s="175"/>
      <c r="MIH42" s="175"/>
      <c r="MII42" s="175"/>
      <c r="MIJ42" s="175"/>
      <c r="MIK42" s="175"/>
      <c r="MIL42" s="175"/>
      <c r="MIM42" s="175"/>
      <c r="MIN42" s="175"/>
      <c r="MIO42" s="175"/>
      <c r="MIP42" s="175"/>
      <c r="MIQ42" s="175"/>
      <c r="MIR42" s="175"/>
      <c r="MIS42" s="175"/>
      <c r="MIT42" s="175"/>
      <c r="MIU42" s="175"/>
      <c r="MIV42" s="175"/>
      <c r="MIW42" s="175"/>
      <c r="MIX42" s="175"/>
      <c r="MIY42" s="175"/>
      <c r="MIZ42" s="175"/>
      <c r="MJA42" s="175"/>
      <c r="MJB42" s="175"/>
      <c r="MJC42" s="175"/>
      <c r="MJD42" s="175"/>
      <c r="MJE42" s="175"/>
      <c r="MJF42" s="175"/>
      <c r="MJG42" s="175"/>
      <c r="MJH42" s="175"/>
      <c r="MJI42" s="175"/>
      <c r="MJJ42" s="175"/>
      <c r="MJK42" s="175"/>
      <c r="MJL42" s="175"/>
      <c r="MJM42" s="175"/>
      <c r="MJN42" s="175"/>
      <c r="MJO42" s="175"/>
      <c r="MJP42" s="175"/>
      <c r="MJQ42" s="175"/>
      <c r="MJR42" s="175"/>
      <c r="MJS42" s="175"/>
      <c r="MJT42" s="175"/>
      <c r="MJU42" s="175"/>
      <c r="MJV42" s="175"/>
      <c r="MJW42" s="175"/>
      <c r="MJX42" s="175"/>
      <c r="MJY42" s="175"/>
      <c r="MJZ42" s="175"/>
      <c r="MKA42" s="175"/>
      <c r="MKB42" s="175"/>
      <c r="MKC42" s="175"/>
      <c r="MKD42" s="175"/>
      <c r="MKE42" s="175"/>
      <c r="MKF42" s="175"/>
      <c r="MKG42" s="175"/>
      <c r="MKH42" s="175"/>
      <c r="MKI42" s="175"/>
      <c r="MKJ42" s="175"/>
      <c r="MKK42" s="175"/>
      <c r="MKL42" s="175"/>
      <c r="MKM42" s="175"/>
      <c r="MKN42" s="175"/>
      <c r="MKO42" s="175"/>
      <c r="MKP42" s="175"/>
      <c r="MKQ42" s="175"/>
      <c r="MKR42" s="175"/>
      <c r="MKS42" s="175"/>
      <c r="MKT42" s="175"/>
      <c r="MKU42" s="175"/>
      <c r="MKV42" s="175"/>
      <c r="MKW42" s="175"/>
      <c r="MKX42" s="175"/>
      <c r="MKY42" s="175"/>
      <c r="MKZ42" s="175"/>
      <c r="MLA42" s="175"/>
      <c r="MLB42" s="175"/>
      <c r="MLC42" s="175"/>
      <c r="MLD42" s="175"/>
      <c r="MLE42" s="175"/>
      <c r="MLF42" s="175"/>
      <c r="MLG42" s="175"/>
      <c r="MLH42" s="175"/>
      <c r="MLI42" s="175"/>
      <c r="MLJ42" s="175"/>
      <c r="MLK42" s="175"/>
      <c r="MLL42" s="175"/>
      <c r="MLM42" s="175"/>
      <c r="MLN42" s="175"/>
      <c r="MLO42" s="175"/>
      <c r="MLP42" s="175"/>
      <c r="MLQ42" s="175"/>
      <c r="MLR42" s="175"/>
      <c r="MLS42" s="175"/>
      <c r="MLT42" s="175"/>
      <c r="MLU42" s="175"/>
      <c r="MLV42" s="175"/>
      <c r="MLW42" s="175"/>
      <c r="MLX42" s="175"/>
      <c r="MLY42" s="175"/>
      <c r="MLZ42" s="175"/>
      <c r="MMA42" s="175"/>
      <c r="MMB42" s="175"/>
      <c r="MMC42" s="175"/>
      <c r="MMD42" s="175"/>
      <c r="MME42" s="175"/>
      <c r="MMF42" s="175"/>
      <c r="MMG42" s="175"/>
      <c r="MMH42" s="175"/>
      <c r="MMI42" s="175"/>
      <c r="MMJ42" s="175"/>
      <c r="MMK42" s="175"/>
      <c r="MML42" s="175"/>
      <c r="MMM42" s="175"/>
      <c r="MMN42" s="175"/>
      <c r="MMO42" s="175"/>
      <c r="MMP42" s="175"/>
      <c r="MMQ42" s="175"/>
      <c r="MMR42" s="175"/>
      <c r="MMS42" s="175"/>
      <c r="MMT42" s="175"/>
      <c r="MMU42" s="175"/>
      <c r="MMV42" s="175"/>
      <c r="MMW42" s="175"/>
      <c r="MMX42" s="175"/>
      <c r="MMY42" s="175"/>
      <c r="MMZ42" s="175"/>
      <c r="MNA42" s="175"/>
      <c r="MNB42" s="175"/>
      <c r="MNC42" s="175"/>
      <c r="MND42" s="175"/>
      <c r="MNE42" s="175"/>
      <c r="MNF42" s="175"/>
      <c r="MNG42" s="175"/>
      <c r="MNH42" s="175"/>
      <c r="MNI42" s="175"/>
      <c r="MNJ42" s="175"/>
      <c r="MNK42" s="175"/>
      <c r="MNL42" s="175"/>
      <c r="MNM42" s="175"/>
      <c r="MNN42" s="175"/>
      <c r="MNO42" s="175"/>
      <c r="MNP42" s="175"/>
      <c r="MNQ42" s="175"/>
      <c r="MNR42" s="175"/>
      <c r="MNS42" s="175"/>
      <c r="MNT42" s="175"/>
      <c r="MNU42" s="175"/>
      <c r="MNV42" s="175"/>
      <c r="MNW42" s="175"/>
      <c r="MNX42" s="175"/>
      <c r="MNY42" s="175"/>
      <c r="MNZ42" s="175"/>
      <c r="MOA42" s="175"/>
      <c r="MOB42" s="175"/>
      <c r="MOC42" s="175"/>
      <c r="MOD42" s="175"/>
      <c r="MOE42" s="175"/>
      <c r="MOF42" s="175"/>
      <c r="MOG42" s="175"/>
      <c r="MOH42" s="175"/>
      <c r="MOI42" s="175"/>
      <c r="MOJ42" s="175"/>
      <c r="MOK42" s="175"/>
      <c r="MOL42" s="175"/>
      <c r="MOM42" s="175"/>
      <c r="MON42" s="175"/>
      <c r="MOO42" s="175"/>
      <c r="MOP42" s="175"/>
      <c r="MOQ42" s="175"/>
      <c r="MOR42" s="175"/>
      <c r="MOS42" s="175"/>
      <c r="MOT42" s="175"/>
      <c r="MOU42" s="175"/>
      <c r="MOV42" s="175"/>
      <c r="MOW42" s="175"/>
      <c r="MOX42" s="175"/>
      <c r="MOY42" s="175"/>
      <c r="MOZ42" s="175"/>
      <c r="MPA42" s="175"/>
      <c r="MPB42" s="175"/>
      <c r="MPC42" s="175"/>
      <c r="MPD42" s="175"/>
      <c r="MPE42" s="175"/>
      <c r="MPF42" s="175"/>
      <c r="MPG42" s="175"/>
      <c r="MPH42" s="175"/>
      <c r="MPI42" s="175"/>
      <c r="MPJ42" s="175"/>
      <c r="MPK42" s="175"/>
      <c r="MPL42" s="175"/>
      <c r="MPM42" s="175"/>
      <c r="MPN42" s="175"/>
      <c r="MPO42" s="175"/>
      <c r="MPP42" s="175"/>
      <c r="MPQ42" s="175"/>
      <c r="MPR42" s="175"/>
      <c r="MPS42" s="175"/>
      <c r="MPT42" s="175"/>
      <c r="MPU42" s="175"/>
      <c r="MPV42" s="175"/>
      <c r="MPW42" s="175"/>
      <c r="MPX42" s="175"/>
      <c r="MPY42" s="175"/>
      <c r="MPZ42" s="175"/>
      <c r="MQA42" s="175"/>
      <c r="MQB42" s="175"/>
      <c r="MQC42" s="175"/>
      <c r="MQD42" s="175"/>
      <c r="MQE42" s="175"/>
      <c r="MQF42" s="175"/>
      <c r="MQG42" s="175"/>
      <c r="MQH42" s="175"/>
      <c r="MQI42" s="175"/>
      <c r="MQJ42" s="175"/>
      <c r="MQK42" s="175"/>
      <c r="MQL42" s="175"/>
      <c r="MQM42" s="175"/>
      <c r="MQN42" s="175"/>
      <c r="MQO42" s="175"/>
      <c r="MQP42" s="175"/>
      <c r="MQQ42" s="175"/>
      <c r="MQR42" s="175"/>
      <c r="MQS42" s="175"/>
      <c r="MQT42" s="175"/>
      <c r="MQU42" s="175"/>
      <c r="MQV42" s="175"/>
      <c r="MQW42" s="175"/>
      <c r="MQX42" s="175"/>
      <c r="MQY42" s="175"/>
      <c r="MQZ42" s="175"/>
      <c r="MRA42" s="175"/>
      <c r="MRB42" s="175"/>
      <c r="MRC42" s="175"/>
      <c r="MRD42" s="175"/>
      <c r="MRE42" s="175"/>
      <c r="MRF42" s="175"/>
      <c r="MRG42" s="175"/>
      <c r="MRH42" s="175"/>
      <c r="MRI42" s="175"/>
      <c r="MRJ42" s="175"/>
      <c r="MRK42" s="175"/>
      <c r="MRL42" s="175"/>
      <c r="MRM42" s="175"/>
      <c r="MRN42" s="175"/>
      <c r="MRO42" s="175"/>
      <c r="MRP42" s="175"/>
      <c r="MRQ42" s="175"/>
      <c r="MRR42" s="175"/>
      <c r="MRS42" s="175"/>
      <c r="MRT42" s="175"/>
      <c r="MRU42" s="175"/>
      <c r="MRV42" s="175"/>
      <c r="MRW42" s="175"/>
      <c r="MRX42" s="175"/>
      <c r="MRY42" s="175"/>
      <c r="MRZ42" s="175"/>
      <c r="MSA42" s="175"/>
      <c r="MSB42" s="175"/>
      <c r="MSC42" s="175"/>
      <c r="MSD42" s="175"/>
      <c r="MSE42" s="175"/>
      <c r="MSF42" s="175"/>
      <c r="MSG42" s="175"/>
      <c r="MSH42" s="175"/>
      <c r="MSI42" s="175"/>
      <c r="MSJ42" s="175"/>
      <c r="MSK42" s="175"/>
      <c r="MSL42" s="175"/>
      <c r="MSM42" s="175"/>
      <c r="MSN42" s="175"/>
      <c r="MSO42" s="175"/>
      <c r="MSP42" s="175"/>
      <c r="MSQ42" s="175"/>
      <c r="MSR42" s="175"/>
      <c r="MSS42" s="175"/>
      <c r="MST42" s="175"/>
      <c r="MSU42" s="175"/>
      <c r="MSV42" s="175"/>
      <c r="MSW42" s="175"/>
      <c r="MSX42" s="175"/>
      <c r="MSY42" s="175"/>
      <c r="MSZ42" s="175"/>
      <c r="MTA42" s="175"/>
      <c r="MTB42" s="175"/>
      <c r="MTC42" s="175"/>
      <c r="MTD42" s="175"/>
      <c r="MTE42" s="175"/>
      <c r="MTF42" s="175"/>
      <c r="MTG42" s="175"/>
      <c r="MTH42" s="175"/>
      <c r="MTI42" s="175"/>
      <c r="MTJ42" s="175"/>
      <c r="MTK42" s="175"/>
      <c r="MTL42" s="175"/>
      <c r="MTM42" s="175"/>
      <c r="MTN42" s="175"/>
      <c r="MTO42" s="175"/>
      <c r="MTP42" s="175"/>
      <c r="MTQ42" s="175"/>
      <c r="MTR42" s="175"/>
      <c r="MTS42" s="175"/>
      <c r="MTT42" s="175"/>
      <c r="MTU42" s="175"/>
      <c r="MTV42" s="175"/>
      <c r="MTW42" s="175"/>
      <c r="MTX42" s="175"/>
      <c r="MTY42" s="175"/>
      <c r="MTZ42" s="175"/>
      <c r="MUA42" s="175"/>
      <c r="MUB42" s="175"/>
      <c r="MUC42" s="175"/>
      <c r="MUD42" s="175"/>
      <c r="MUE42" s="175"/>
      <c r="MUF42" s="175"/>
      <c r="MUG42" s="175"/>
      <c r="MUH42" s="175"/>
      <c r="MUI42" s="175"/>
      <c r="MUJ42" s="175"/>
      <c r="MUK42" s="175"/>
      <c r="MUL42" s="175"/>
      <c r="MUM42" s="175"/>
      <c r="MUN42" s="175"/>
      <c r="MUO42" s="175"/>
      <c r="MUP42" s="175"/>
      <c r="MUQ42" s="175"/>
      <c r="MUR42" s="175"/>
      <c r="MUS42" s="175"/>
      <c r="MUT42" s="175"/>
      <c r="MUU42" s="175"/>
      <c r="MUV42" s="175"/>
      <c r="MUW42" s="175"/>
      <c r="MUX42" s="175"/>
      <c r="MUY42" s="175"/>
      <c r="MUZ42" s="175"/>
      <c r="MVA42" s="175"/>
      <c r="MVB42" s="175"/>
      <c r="MVC42" s="175"/>
      <c r="MVD42" s="175"/>
      <c r="MVE42" s="175"/>
      <c r="MVF42" s="175"/>
      <c r="MVG42" s="175"/>
      <c r="MVH42" s="175"/>
      <c r="MVI42" s="175"/>
      <c r="MVJ42" s="175"/>
      <c r="MVK42" s="175"/>
      <c r="MVL42" s="175"/>
      <c r="MVM42" s="175"/>
      <c r="MVN42" s="175"/>
      <c r="MVO42" s="175"/>
      <c r="MVP42" s="175"/>
      <c r="MVQ42" s="175"/>
      <c r="MVR42" s="175"/>
      <c r="MVS42" s="175"/>
      <c r="MVT42" s="175"/>
      <c r="MVU42" s="175"/>
      <c r="MVV42" s="175"/>
      <c r="MVW42" s="175"/>
      <c r="MVX42" s="175"/>
      <c r="MVY42" s="175"/>
      <c r="MVZ42" s="175"/>
      <c r="MWA42" s="175"/>
      <c r="MWB42" s="175"/>
      <c r="MWC42" s="175"/>
      <c r="MWD42" s="175"/>
      <c r="MWE42" s="175"/>
      <c r="MWF42" s="175"/>
      <c r="MWG42" s="175"/>
      <c r="MWH42" s="175"/>
      <c r="MWI42" s="175"/>
      <c r="MWJ42" s="175"/>
      <c r="MWK42" s="175"/>
      <c r="MWL42" s="175"/>
      <c r="MWM42" s="175"/>
      <c r="MWN42" s="175"/>
      <c r="MWO42" s="175"/>
      <c r="MWP42" s="175"/>
      <c r="MWQ42" s="175"/>
      <c r="MWR42" s="175"/>
      <c r="MWS42" s="175"/>
      <c r="MWT42" s="175"/>
      <c r="MWU42" s="175"/>
      <c r="MWV42" s="175"/>
      <c r="MWW42" s="175"/>
      <c r="MWX42" s="175"/>
      <c r="MWY42" s="175"/>
      <c r="MWZ42" s="175"/>
      <c r="MXA42" s="175"/>
      <c r="MXB42" s="175"/>
      <c r="MXC42" s="175"/>
      <c r="MXD42" s="175"/>
      <c r="MXE42" s="175"/>
      <c r="MXF42" s="175"/>
      <c r="MXG42" s="175"/>
      <c r="MXH42" s="175"/>
      <c r="MXI42" s="175"/>
      <c r="MXJ42" s="175"/>
      <c r="MXK42" s="175"/>
      <c r="MXL42" s="175"/>
      <c r="MXM42" s="175"/>
      <c r="MXN42" s="175"/>
      <c r="MXO42" s="175"/>
      <c r="MXP42" s="175"/>
      <c r="MXQ42" s="175"/>
      <c r="MXR42" s="175"/>
      <c r="MXS42" s="175"/>
      <c r="MXT42" s="175"/>
      <c r="MXU42" s="175"/>
      <c r="MXV42" s="175"/>
      <c r="MXW42" s="175"/>
      <c r="MXX42" s="175"/>
      <c r="MXY42" s="175"/>
      <c r="MXZ42" s="175"/>
      <c r="MYA42" s="175"/>
      <c r="MYB42" s="175"/>
      <c r="MYC42" s="175"/>
      <c r="MYD42" s="175"/>
      <c r="MYE42" s="175"/>
      <c r="MYF42" s="175"/>
      <c r="MYG42" s="175"/>
      <c r="MYH42" s="175"/>
      <c r="MYI42" s="175"/>
      <c r="MYJ42" s="175"/>
      <c r="MYK42" s="175"/>
      <c r="MYL42" s="175"/>
      <c r="MYM42" s="175"/>
      <c r="MYN42" s="175"/>
      <c r="MYO42" s="175"/>
      <c r="MYP42" s="175"/>
      <c r="MYQ42" s="175"/>
      <c r="MYR42" s="175"/>
      <c r="MYS42" s="175"/>
      <c r="MYT42" s="175"/>
      <c r="MYU42" s="175"/>
      <c r="MYV42" s="175"/>
      <c r="MYW42" s="175"/>
      <c r="MYX42" s="175"/>
      <c r="MYY42" s="175"/>
      <c r="MYZ42" s="175"/>
      <c r="MZA42" s="175"/>
      <c r="MZB42" s="175"/>
      <c r="MZC42" s="175"/>
      <c r="MZD42" s="175"/>
      <c r="MZE42" s="175"/>
      <c r="MZF42" s="175"/>
      <c r="MZG42" s="175"/>
      <c r="MZH42" s="175"/>
      <c r="MZI42" s="175"/>
      <c r="MZJ42" s="175"/>
      <c r="MZK42" s="175"/>
      <c r="MZL42" s="175"/>
      <c r="MZM42" s="175"/>
      <c r="MZN42" s="175"/>
      <c r="MZO42" s="175"/>
      <c r="MZP42" s="175"/>
      <c r="MZQ42" s="175"/>
      <c r="MZR42" s="175"/>
      <c r="MZS42" s="175"/>
      <c r="MZT42" s="175"/>
      <c r="MZU42" s="175"/>
      <c r="MZV42" s="175"/>
      <c r="MZW42" s="175"/>
      <c r="MZX42" s="175"/>
      <c r="MZY42" s="175"/>
      <c r="MZZ42" s="175"/>
      <c r="NAA42" s="175"/>
      <c r="NAB42" s="175"/>
      <c r="NAC42" s="175"/>
      <c r="NAD42" s="175"/>
      <c r="NAE42" s="175"/>
      <c r="NAF42" s="175"/>
      <c r="NAG42" s="175"/>
      <c r="NAH42" s="175"/>
      <c r="NAI42" s="175"/>
      <c r="NAJ42" s="175"/>
      <c r="NAK42" s="175"/>
      <c r="NAL42" s="175"/>
      <c r="NAM42" s="175"/>
      <c r="NAN42" s="175"/>
      <c r="NAO42" s="175"/>
      <c r="NAP42" s="175"/>
      <c r="NAQ42" s="175"/>
      <c r="NAR42" s="175"/>
      <c r="NAS42" s="175"/>
      <c r="NAT42" s="175"/>
      <c r="NAU42" s="175"/>
      <c r="NAV42" s="175"/>
      <c r="NAW42" s="175"/>
      <c r="NAX42" s="175"/>
      <c r="NAY42" s="175"/>
      <c r="NAZ42" s="175"/>
      <c r="NBA42" s="175"/>
      <c r="NBB42" s="175"/>
      <c r="NBC42" s="175"/>
      <c r="NBD42" s="175"/>
      <c r="NBE42" s="175"/>
      <c r="NBF42" s="175"/>
      <c r="NBG42" s="175"/>
      <c r="NBH42" s="175"/>
      <c r="NBI42" s="175"/>
      <c r="NBJ42" s="175"/>
      <c r="NBK42" s="175"/>
      <c r="NBL42" s="175"/>
      <c r="NBM42" s="175"/>
      <c r="NBN42" s="175"/>
      <c r="NBO42" s="175"/>
      <c r="NBP42" s="175"/>
      <c r="NBQ42" s="175"/>
      <c r="NBR42" s="175"/>
      <c r="NBS42" s="175"/>
      <c r="NBT42" s="175"/>
      <c r="NBU42" s="175"/>
      <c r="NBV42" s="175"/>
      <c r="NBW42" s="175"/>
      <c r="NBX42" s="175"/>
      <c r="NBY42" s="175"/>
      <c r="NBZ42" s="175"/>
      <c r="NCA42" s="175"/>
      <c r="NCB42" s="175"/>
      <c r="NCC42" s="175"/>
      <c r="NCD42" s="175"/>
      <c r="NCE42" s="175"/>
      <c r="NCF42" s="175"/>
      <c r="NCG42" s="175"/>
      <c r="NCH42" s="175"/>
      <c r="NCI42" s="175"/>
      <c r="NCJ42" s="175"/>
      <c r="NCK42" s="175"/>
      <c r="NCL42" s="175"/>
      <c r="NCM42" s="175"/>
      <c r="NCN42" s="175"/>
      <c r="NCO42" s="175"/>
      <c r="NCP42" s="175"/>
      <c r="NCQ42" s="175"/>
      <c r="NCR42" s="175"/>
      <c r="NCS42" s="175"/>
      <c r="NCT42" s="175"/>
      <c r="NCU42" s="175"/>
      <c r="NCV42" s="175"/>
      <c r="NCW42" s="175"/>
      <c r="NCX42" s="175"/>
      <c r="NCY42" s="175"/>
      <c r="NCZ42" s="175"/>
      <c r="NDA42" s="175"/>
      <c r="NDB42" s="175"/>
      <c r="NDC42" s="175"/>
      <c r="NDD42" s="175"/>
      <c r="NDE42" s="175"/>
      <c r="NDF42" s="175"/>
      <c r="NDG42" s="175"/>
      <c r="NDH42" s="175"/>
      <c r="NDI42" s="175"/>
      <c r="NDJ42" s="175"/>
      <c r="NDK42" s="175"/>
      <c r="NDL42" s="175"/>
      <c r="NDM42" s="175"/>
      <c r="NDN42" s="175"/>
      <c r="NDO42" s="175"/>
      <c r="NDP42" s="175"/>
      <c r="NDQ42" s="175"/>
      <c r="NDR42" s="175"/>
      <c r="NDS42" s="175"/>
      <c r="NDT42" s="175"/>
      <c r="NDU42" s="175"/>
      <c r="NDV42" s="175"/>
      <c r="NDW42" s="175"/>
      <c r="NDX42" s="175"/>
      <c r="NDY42" s="175"/>
      <c r="NDZ42" s="175"/>
      <c r="NEA42" s="175"/>
      <c r="NEB42" s="175"/>
      <c r="NEC42" s="175"/>
      <c r="NED42" s="175"/>
      <c r="NEE42" s="175"/>
      <c r="NEF42" s="175"/>
      <c r="NEG42" s="175"/>
      <c r="NEH42" s="175"/>
      <c r="NEI42" s="175"/>
      <c r="NEJ42" s="175"/>
      <c r="NEK42" s="175"/>
      <c r="NEL42" s="175"/>
      <c r="NEM42" s="175"/>
      <c r="NEN42" s="175"/>
      <c r="NEO42" s="175"/>
      <c r="NEP42" s="175"/>
      <c r="NEQ42" s="175"/>
      <c r="NER42" s="175"/>
      <c r="NES42" s="175"/>
      <c r="NET42" s="175"/>
      <c r="NEU42" s="175"/>
      <c r="NEV42" s="175"/>
      <c r="NEW42" s="175"/>
      <c r="NEX42" s="175"/>
      <c r="NEY42" s="175"/>
      <c r="NEZ42" s="175"/>
      <c r="NFA42" s="175"/>
      <c r="NFB42" s="175"/>
      <c r="NFC42" s="175"/>
      <c r="NFD42" s="175"/>
      <c r="NFE42" s="175"/>
      <c r="NFF42" s="175"/>
      <c r="NFG42" s="175"/>
      <c r="NFH42" s="175"/>
      <c r="NFI42" s="175"/>
      <c r="NFJ42" s="175"/>
      <c r="NFK42" s="175"/>
      <c r="NFL42" s="175"/>
      <c r="NFM42" s="175"/>
      <c r="NFN42" s="175"/>
      <c r="NFO42" s="175"/>
      <c r="NFP42" s="175"/>
      <c r="NFQ42" s="175"/>
      <c r="NFR42" s="175"/>
      <c r="NFS42" s="175"/>
      <c r="NFT42" s="175"/>
      <c r="NFU42" s="175"/>
      <c r="NFV42" s="175"/>
      <c r="NFW42" s="175"/>
      <c r="NFX42" s="175"/>
      <c r="NFY42" s="175"/>
      <c r="NFZ42" s="175"/>
      <c r="NGA42" s="175"/>
      <c r="NGB42" s="175"/>
      <c r="NGC42" s="175"/>
      <c r="NGD42" s="175"/>
      <c r="NGE42" s="175"/>
      <c r="NGF42" s="175"/>
      <c r="NGG42" s="175"/>
      <c r="NGH42" s="175"/>
      <c r="NGI42" s="175"/>
      <c r="NGJ42" s="175"/>
      <c r="NGK42" s="175"/>
      <c r="NGL42" s="175"/>
      <c r="NGM42" s="175"/>
      <c r="NGN42" s="175"/>
      <c r="NGO42" s="175"/>
      <c r="NGP42" s="175"/>
      <c r="NGQ42" s="175"/>
      <c r="NGR42" s="175"/>
      <c r="NGS42" s="175"/>
      <c r="NGT42" s="175"/>
      <c r="NGU42" s="175"/>
      <c r="NGV42" s="175"/>
      <c r="NGW42" s="175"/>
      <c r="NGX42" s="175"/>
      <c r="NGY42" s="175"/>
      <c r="NGZ42" s="175"/>
      <c r="NHA42" s="175"/>
      <c r="NHB42" s="175"/>
      <c r="NHC42" s="175"/>
      <c r="NHD42" s="175"/>
      <c r="NHE42" s="175"/>
      <c r="NHF42" s="175"/>
      <c r="NHG42" s="175"/>
      <c r="NHH42" s="175"/>
      <c r="NHI42" s="175"/>
      <c r="NHJ42" s="175"/>
      <c r="NHK42" s="175"/>
      <c r="NHL42" s="175"/>
      <c r="NHM42" s="175"/>
      <c r="NHN42" s="175"/>
      <c r="NHO42" s="175"/>
      <c r="NHP42" s="175"/>
      <c r="NHQ42" s="175"/>
      <c r="NHR42" s="175"/>
      <c r="NHS42" s="175"/>
      <c r="NHT42" s="175"/>
      <c r="NHU42" s="175"/>
      <c r="NHV42" s="175"/>
      <c r="NHW42" s="175"/>
      <c r="NHX42" s="175"/>
      <c r="NHY42" s="175"/>
      <c r="NHZ42" s="175"/>
      <c r="NIA42" s="175"/>
      <c r="NIB42" s="175"/>
      <c r="NIC42" s="175"/>
      <c r="NID42" s="175"/>
      <c r="NIE42" s="175"/>
      <c r="NIF42" s="175"/>
      <c r="NIG42" s="175"/>
      <c r="NIH42" s="175"/>
      <c r="NII42" s="175"/>
      <c r="NIJ42" s="175"/>
      <c r="NIK42" s="175"/>
      <c r="NIL42" s="175"/>
      <c r="NIM42" s="175"/>
      <c r="NIN42" s="175"/>
      <c r="NIO42" s="175"/>
      <c r="NIP42" s="175"/>
      <c r="NIQ42" s="175"/>
      <c r="NIR42" s="175"/>
      <c r="NIS42" s="175"/>
      <c r="NIT42" s="175"/>
      <c r="NIU42" s="175"/>
      <c r="NIV42" s="175"/>
      <c r="NIW42" s="175"/>
      <c r="NIX42" s="175"/>
      <c r="NIY42" s="175"/>
      <c r="NIZ42" s="175"/>
      <c r="NJA42" s="175"/>
      <c r="NJB42" s="175"/>
      <c r="NJC42" s="175"/>
      <c r="NJD42" s="175"/>
      <c r="NJE42" s="175"/>
      <c r="NJF42" s="175"/>
      <c r="NJG42" s="175"/>
      <c r="NJH42" s="175"/>
      <c r="NJI42" s="175"/>
      <c r="NJJ42" s="175"/>
      <c r="NJK42" s="175"/>
      <c r="NJL42" s="175"/>
      <c r="NJM42" s="175"/>
      <c r="NJN42" s="175"/>
      <c r="NJO42" s="175"/>
      <c r="NJP42" s="175"/>
      <c r="NJQ42" s="175"/>
      <c r="NJR42" s="175"/>
      <c r="NJS42" s="175"/>
      <c r="NJT42" s="175"/>
      <c r="NJU42" s="175"/>
      <c r="NJV42" s="175"/>
      <c r="NJW42" s="175"/>
      <c r="NJX42" s="175"/>
      <c r="NJY42" s="175"/>
      <c r="NJZ42" s="175"/>
      <c r="NKA42" s="175"/>
      <c r="NKB42" s="175"/>
      <c r="NKC42" s="175"/>
      <c r="NKD42" s="175"/>
      <c r="NKE42" s="175"/>
      <c r="NKF42" s="175"/>
      <c r="NKG42" s="175"/>
      <c r="NKH42" s="175"/>
      <c r="NKI42" s="175"/>
      <c r="NKJ42" s="175"/>
      <c r="NKK42" s="175"/>
      <c r="NKL42" s="175"/>
      <c r="NKM42" s="175"/>
      <c r="NKN42" s="175"/>
      <c r="NKO42" s="175"/>
      <c r="NKP42" s="175"/>
      <c r="NKQ42" s="175"/>
      <c r="NKR42" s="175"/>
      <c r="NKS42" s="175"/>
      <c r="NKT42" s="175"/>
      <c r="NKU42" s="175"/>
      <c r="NKV42" s="175"/>
      <c r="NKW42" s="175"/>
      <c r="NKX42" s="175"/>
      <c r="NKY42" s="175"/>
      <c r="NKZ42" s="175"/>
      <c r="NLA42" s="175"/>
      <c r="NLB42" s="175"/>
      <c r="NLC42" s="175"/>
      <c r="NLD42" s="175"/>
      <c r="NLE42" s="175"/>
      <c r="NLF42" s="175"/>
      <c r="NLG42" s="175"/>
      <c r="NLH42" s="175"/>
      <c r="NLI42" s="175"/>
      <c r="NLJ42" s="175"/>
      <c r="NLK42" s="175"/>
      <c r="NLL42" s="175"/>
      <c r="NLM42" s="175"/>
      <c r="NLN42" s="175"/>
      <c r="NLO42" s="175"/>
      <c r="NLP42" s="175"/>
      <c r="NLQ42" s="175"/>
      <c r="NLR42" s="175"/>
      <c r="NLS42" s="175"/>
      <c r="NLT42" s="175"/>
      <c r="NLU42" s="175"/>
      <c r="NLV42" s="175"/>
      <c r="NLW42" s="175"/>
      <c r="NLX42" s="175"/>
      <c r="NLY42" s="175"/>
      <c r="NLZ42" s="175"/>
      <c r="NMA42" s="175"/>
      <c r="NMB42" s="175"/>
      <c r="NMC42" s="175"/>
      <c r="NMD42" s="175"/>
      <c r="NME42" s="175"/>
      <c r="NMF42" s="175"/>
      <c r="NMG42" s="175"/>
      <c r="NMH42" s="175"/>
      <c r="NMI42" s="175"/>
      <c r="NMJ42" s="175"/>
      <c r="NMK42" s="175"/>
      <c r="NML42" s="175"/>
      <c r="NMM42" s="175"/>
      <c r="NMN42" s="175"/>
      <c r="NMO42" s="175"/>
      <c r="NMP42" s="175"/>
      <c r="NMQ42" s="175"/>
      <c r="NMR42" s="175"/>
      <c r="NMS42" s="175"/>
      <c r="NMT42" s="175"/>
      <c r="NMU42" s="175"/>
      <c r="NMV42" s="175"/>
      <c r="NMW42" s="175"/>
      <c r="NMX42" s="175"/>
      <c r="NMY42" s="175"/>
      <c r="NMZ42" s="175"/>
      <c r="NNA42" s="175"/>
      <c r="NNB42" s="175"/>
      <c r="NNC42" s="175"/>
      <c r="NND42" s="175"/>
      <c r="NNE42" s="175"/>
      <c r="NNF42" s="175"/>
      <c r="NNG42" s="175"/>
      <c r="NNH42" s="175"/>
      <c r="NNI42" s="175"/>
      <c r="NNJ42" s="175"/>
      <c r="NNK42" s="175"/>
      <c r="NNL42" s="175"/>
      <c r="NNM42" s="175"/>
      <c r="NNN42" s="175"/>
      <c r="NNO42" s="175"/>
      <c r="NNP42" s="175"/>
      <c r="NNQ42" s="175"/>
      <c r="NNR42" s="175"/>
      <c r="NNS42" s="175"/>
      <c r="NNT42" s="175"/>
      <c r="NNU42" s="175"/>
      <c r="NNV42" s="175"/>
      <c r="NNW42" s="175"/>
      <c r="NNX42" s="175"/>
      <c r="NNY42" s="175"/>
      <c r="NNZ42" s="175"/>
      <c r="NOA42" s="175"/>
      <c r="NOB42" s="175"/>
      <c r="NOC42" s="175"/>
      <c r="NOD42" s="175"/>
      <c r="NOE42" s="175"/>
      <c r="NOF42" s="175"/>
      <c r="NOG42" s="175"/>
      <c r="NOH42" s="175"/>
      <c r="NOI42" s="175"/>
      <c r="NOJ42" s="175"/>
      <c r="NOK42" s="175"/>
      <c r="NOL42" s="175"/>
      <c r="NOM42" s="175"/>
      <c r="NON42" s="175"/>
      <c r="NOO42" s="175"/>
      <c r="NOP42" s="175"/>
      <c r="NOQ42" s="175"/>
      <c r="NOR42" s="175"/>
      <c r="NOS42" s="175"/>
      <c r="NOT42" s="175"/>
      <c r="NOU42" s="175"/>
      <c r="NOV42" s="175"/>
      <c r="NOW42" s="175"/>
      <c r="NOX42" s="175"/>
      <c r="NOY42" s="175"/>
      <c r="NOZ42" s="175"/>
      <c r="NPA42" s="175"/>
      <c r="NPB42" s="175"/>
      <c r="NPC42" s="175"/>
      <c r="NPD42" s="175"/>
      <c r="NPE42" s="175"/>
      <c r="NPF42" s="175"/>
      <c r="NPG42" s="175"/>
      <c r="NPH42" s="175"/>
      <c r="NPI42" s="175"/>
      <c r="NPJ42" s="175"/>
      <c r="NPK42" s="175"/>
      <c r="NPL42" s="175"/>
      <c r="NPM42" s="175"/>
      <c r="NPN42" s="175"/>
      <c r="NPO42" s="175"/>
      <c r="NPP42" s="175"/>
      <c r="NPQ42" s="175"/>
      <c r="NPR42" s="175"/>
      <c r="NPS42" s="175"/>
      <c r="NPT42" s="175"/>
      <c r="NPU42" s="175"/>
      <c r="NPV42" s="175"/>
      <c r="NPW42" s="175"/>
      <c r="NPX42" s="175"/>
      <c r="NPY42" s="175"/>
      <c r="NPZ42" s="175"/>
      <c r="NQA42" s="175"/>
      <c r="NQB42" s="175"/>
      <c r="NQC42" s="175"/>
      <c r="NQD42" s="175"/>
      <c r="NQE42" s="175"/>
      <c r="NQF42" s="175"/>
      <c r="NQG42" s="175"/>
      <c r="NQH42" s="175"/>
      <c r="NQI42" s="175"/>
      <c r="NQJ42" s="175"/>
      <c r="NQK42" s="175"/>
      <c r="NQL42" s="175"/>
      <c r="NQM42" s="175"/>
      <c r="NQN42" s="175"/>
      <c r="NQO42" s="175"/>
      <c r="NQP42" s="175"/>
      <c r="NQQ42" s="175"/>
      <c r="NQR42" s="175"/>
      <c r="NQS42" s="175"/>
      <c r="NQT42" s="175"/>
      <c r="NQU42" s="175"/>
      <c r="NQV42" s="175"/>
      <c r="NQW42" s="175"/>
      <c r="NQX42" s="175"/>
      <c r="NQY42" s="175"/>
      <c r="NQZ42" s="175"/>
      <c r="NRA42" s="175"/>
      <c r="NRB42" s="175"/>
      <c r="NRC42" s="175"/>
      <c r="NRD42" s="175"/>
      <c r="NRE42" s="175"/>
      <c r="NRF42" s="175"/>
      <c r="NRG42" s="175"/>
      <c r="NRH42" s="175"/>
      <c r="NRI42" s="175"/>
      <c r="NRJ42" s="175"/>
      <c r="NRK42" s="175"/>
      <c r="NRL42" s="175"/>
      <c r="NRM42" s="175"/>
      <c r="NRN42" s="175"/>
      <c r="NRO42" s="175"/>
      <c r="NRP42" s="175"/>
      <c r="NRQ42" s="175"/>
      <c r="NRR42" s="175"/>
      <c r="NRS42" s="175"/>
      <c r="NRT42" s="175"/>
      <c r="NRU42" s="175"/>
      <c r="NRV42" s="175"/>
      <c r="NRW42" s="175"/>
      <c r="NRX42" s="175"/>
      <c r="NRY42" s="175"/>
      <c r="NRZ42" s="175"/>
      <c r="NSA42" s="175"/>
      <c r="NSB42" s="175"/>
      <c r="NSC42" s="175"/>
      <c r="NSD42" s="175"/>
      <c r="NSE42" s="175"/>
      <c r="NSF42" s="175"/>
      <c r="NSG42" s="175"/>
      <c r="NSH42" s="175"/>
      <c r="NSI42" s="175"/>
      <c r="NSJ42" s="175"/>
      <c r="NSK42" s="175"/>
      <c r="NSL42" s="175"/>
      <c r="NSM42" s="175"/>
      <c r="NSN42" s="175"/>
      <c r="NSO42" s="175"/>
      <c r="NSP42" s="175"/>
      <c r="NSQ42" s="175"/>
      <c r="NSR42" s="175"/>
      <c r="NSS42" s="175"/>
      <c r="NST42" s="175"/>
      <c r="NSU42" s="175"/>
      <c r="NSV42" s="175"/>
      <c r="NSW42" s="175"/>
      <c r="NSX42" s="175"/>
      <c r="NSY42" s="175"/>
      <c r="NSZ42" s="175"/>
      <c r="NTA42" s="175"/>
      <c r="NTB42" s="175"/>
      <c r="NTC42" s="175"/>
      <c r="NTD42" s="175"/>
      <c r="NTE42" s="175"/>
      <c r="NTF42" s="175"/>
      <c r="NTG42" s="175"/>
      <c r="NTH42" s="175"/>
      <c r="NTI42" s="175"/>
      <c r="NTJ42" s="175"/>
      <c r="NTK42" s="175"/>
      <c r="NTL42" s="175"/>
      <c r="NTM42" s="175"/>
      <c r="NTN42" s="175"/>
      <c r="NTO42" s="175"/>
      <c r="NTP42" s="175"/>
      <c r="NTQ42" s="175"/>
      <c r="NTR42" s="175"/>
      <c r="NTS42" s="175"/>
      <c r="NTT42" s="175"/>
      <c r="NTU42" s="175"/>
      <c r="NTV42" s="175"/>
      <c r="NTW42" s="175"/>
      <c r="NTX42" s="175"/>
      <c r="NTY42" s="175"/>
      <c r="NTZ42" s="175"/>
      <c r="NUA42" s="175"/>
      <c r="NUB42" s="175"/>
      <c r="NUC42" s="175"/>
      <c r="NUD42" s="175"/>
      <c r="NUE42" s="175"/>
      <c r="NUF42" s="175"/>
      <c r="NUG42" s="175"/>
      <c r="NUH42" s="175"/>
      <c r="NUI42" s="175"/>
      <c r="NUJ42" s="175"/>
      <c r="NUK42" s="175"/>
      <c r="NUL42" s="175"/>
      <c r="NUM42" s="175"/>
      <c r="NUN42" s="175"/>
      <c r="NUO42" s="175"/>
      <c r="NUP42" s="175"/>
      <c r="NUQ42" s="175"/>
      <c r="NUR42" s="175"/>
      <c r="NUS42" s="175"/>
      <c r="NUT42" s="175"/>
      <c r="NUU42" s="175"/>
      <c r="NUV42" s="175"/>
      <c r="NUW42" s="175"/>
      <c r="NUX42" s="175"/>
      <c r="NUY42" s="175"/>
      <c r="NUZ42" s="175"/>
      <c r="NVA42" s="175"/>
      <c r="NVB42" s="175"/>
      <c r="NVC42" s="175"/>
      <c r="NVD42" s="175"/>
      <c r="NVE42" s="175"/>
      <c r="NVF42" s="175"/>
      <c r="NVG42" s="175"/>
      <c r="NVH42" s="175"/>
      <c r="NVI42" s="175"/>
      <c r="NVJ42" s="175"/>
      <c r="NVK42" s="175"/>
      <c r="NVL42" s="175"/>
      <c r="NVM42" s="175"/>
      <c r="NVN42" s="175"/>
      <c r="NVO42" s="175"/>
      <c r="NVP42" s="175"/>
      <c r="NVQ42" s="175"/>
      <c r="NVR42" s="175"/>
      <c r="NVS42" s="175"/>
      <c r="NVT42" s="175"/>
      <c r="NVU42" s="175"/>
      <c r="NVV42" s="175"/>
      <c r="NVW42" s="175"/>
      <c r="NVX42" s="175"/>
      <c r="NVY42" s="175"/>
      <c r="NVZ42" s="175"/>
      <c r="NWA42" s="175"/>
      <c r="NWB42" s="175"/>
      <c r="NWC42" s="175"/>
      <c r="NWD42" s="175"/>
      <c r="NWE42" s="175"/>
      <c r="NWF42" s="175"/>
      <c r="NWG42" s="175"/>
      <c r="NWH42" s="175"/>
      <c r="NWI42" s="175"/>
      <c r="NWJ42" s="175"/>
      <c r="NWK42" s="175"/>
      <c r="NWL42" s="175"/>
      <c r="NWM42" s="175"/>
      <c r="NWN42" s="175"/>
      <c r="NWO42" s="175"/>
      <c r="NWP42" s="175"/>
      <c r="NWQ42" s="175"/>
      <c r="NWR42" s="175"/>
      <c r="NWS42" s="175"/>
      <c r="NWT42" s="175"/>
      <c r="NWU42" s="175"/>
      <c r="NWV42" s="175"/>
      <c r="NWW42" s="175"/>
      <c r="NWX42" s="175"/>
      <c r="NWY42" s="175"/>
      <c r="NWZ42" s="175"/>
      <c r="NXA42" s="175"/>
      <c r="NXB42" s="175"/>
      <c r="NXC42" s="175"/>
      <c r="NXD42" s="175"/>
      <c r="NXE42" s="175"/>
      <c r="NXF42" s="175"/>
      <c r="NXG42" s="175"/>
      <c r="NXH42" s="175"/>
      <c r="NXI42" s="175"/>
      <c r="NXJ42" s="175"/>
      <c r="NXK42" s="175"/>
      <c r="NXL42" s="175"/>
      <c r="NXM42" s="175"/>
      <c r="NXN42" s="175"/>
      <c r="NXO42" s="175"/>
      <c r="NXP42" s="175"/>
      <c r="NXQ42" s="175"/>
      <c r="NXR42" s="175"/>
      <c r="NXS42" s="175"/>
      <c r="NXT42" s="175"/>
      <c r="NXU42" s="175"/>
      <c r="NXV42" s="175"/>
      <c r="NXW42" s="175"/>
      <c r="NXX42" s="175"/>
      <c r="NXY42" s="175"/>
      <c r="NXZ42" s="175"/>
      <c r="NYA42" s="175"/>
      <c r="NYB42" s="175"/>
      <c r="NYC42" s="175"/>
      <c r="NYD42" s="175"/>
      <c r="NYE42" s="175"/>
      <c r="NYF42" s="175"/>
      <c r="NYG42" s="175"/>
      <c r="NYH42" s="175"/>
      <c r="NYI42" s="175"/>
      <c r="NYJ42" s="175"/>
      <c r="NYK42" s="175"/>
      <c r="NYL42" s="175"/>
      <c r="NYM42" s="175"/>
      <c r="NYN42" s="175"/>
      <c r="NYO42" s="175"/>
      <c r="NYP42" s="175"/>
      <c r="NYQ42" s="175"/>
      <c r="NYR42" s="175"/>
      <c r="NYS42" s="175"/>
      <c r="NYT42" s="175"/>
      <c r="NYU42" s="175"/>
      <c r="NYV42" s="175"/>
      <c r="NYW42" s="175"/>
      <c r="NYX42" s="175"/>
      <c r="NYY42" s="175"/>
      <c r="NYZ42" s="175"/>
      <c r="NZA42" s="175"/>
      <c r="NZB42" s="175"/>
      <c r="NZC42" s="175"/>
      <c r="NZD42" s="175"/>
      <c r="NZE42" s="175"/>
      <c r="NZF42" s="175"/>
      <c r="NZG42" s="175"/>
      <c r="NZH42" s="175"/>
      <c r="NZI42" s="175"/>
      <c r="NZJ42" s="175"/>
      <c r="NZK42" s="175"/>
      <c r="NZL42" s="175"/>
      <c r="NZM42" s="175"/>
      <c r="NZN42" s="175"/>
      <c r="NZO42" s="175"/>
      <c r="NZP42" s="175"/>
      <c r="NZQ42" s="175"/>
      <c r="NZR42" s="175"/>
      <c r="NZS42" s="175"/>
      <c r="NZT42" s="175"/>
      <c r="NZU42" s="175"/>
      <c r="NZV42" s="175"/>
      <c r="NZW42" s="175"/>
      <c r="NZX42" s="175"/>
      <c r="NZY42" s="175"/>
      <c r="NZZ42" s="175"/>
      <c r="OAA42" s="175"/>
      <c r="OAB42" s="175"/>
      <c r="OAC42" s="175"/>
      <c r="OAD42" s="175"/>
      <c r="OAE42" s="175"/>
      <c r="OAF42" s="175"/>
      <c r="OAG42" s="175"/>
      <c r="OAH42" s="175"/>
      <c r="OAI42" s="175"/>
      <c r="OAJ42" s="175"/>
      <c r="OAK42" s="175"/>
      <c r="OAL42" s="175"/>
      <c r="OAM42" s="175"/>
      <c r="OAN42" s="175"/>
      <c r="OAO42" s="175"/>
      <c r="OAP42" s="175"/>
      <c r="OAQ42" s="175"/>
      <c r="OAR42" s="175"/>
      <c r="OAS42" s="175"/>
      <c r="OAT42" s="175"/>
      <c r="OAU42" s="175"/>
      <c r="OAV42" s="175"/>
      <c r="OAW42" s="175"/>
      <c r="OAX42" s="175"/>
      <c r="OAY42" s="175"/>
      <c r="OAZ42" s="175"/>
      <c r="OBA42" s="175"/>
      <c r="OBB42" s="175"/>
      <c r="OBC42" s="175"/>
      <c r="OBD42" s="175"/>
      <c r="OBE42" s="175"/>
      <c r="OBF42" s="175"/>
      <c r="OBG42" s="175"/>
      <c r="OBH42" s="175"/>
      <c r="OBI42" s="175"/>
      <c r="OBJ42" s="175"/>
      <c r="OBK42" s="175"/>
      <c r="OBL42" s="175"/>
      <c r="OBM42" s="175"/>
      <c r="OBN42" s="175"/>
      <c r="OBO42" s="175"/>
      <c r="OBP42" s="175"/>
      <c r="OBQ42" s="175"/>
      <c r="OBR42" s="175"/>
      <c r="OBS42" s="175"/>
      <c r="OBT42" s="175"/>
      <c r="OBU42" s="175"/>
      <c r="OBV42" s="175"/>
      <c r="OBW42" s="175"/>
      <c r="OBX42" s="175"/>
      <c r="OBY42" s="175"/>
      <c r="OBZ42" s="175"/>
      <c r="OCA42" s="175"/>
      <c r="OCB42" s="175"/>
      <c r="OCC42" s="175"/>
      <c r="OCD42" s="175"/>
      <c r="OCE42" s="175"/>
      <c r="OCF42" s="175"/>
      <c r="OCG42" s="175"/>
      <c r="OCH42" s="175"/>
      <c r="OCI42" s="175"/>
      <c r="OCJ42" s="175"/>
      <c r="OCK42" s="175"/>
      <c r="OCL42" s="175"/>
      <c r="OCM42" s="175"/>
      <c r="OCN42" s="175"/>
      <c r="OCO42" s="175"/>
      <c r="OCP42" s="175"/>
      <c r="OCQ42" s="175"/>
      <c r="OCR42" s="175"/>
      <c r="OCS42" s="175"/>
      <c r="OCT42" s="175"/>
      <c r="OCU42" s="175"/>
      <c r="OCV42" s="175"/>
      <c r="OCW42" s="175"/>
      <c r="OCX42" s="175"/>
      <c r="OCY42" s="175"/>
      <c r="OCZ42" s="175"/>
      <c r="ODA42" s="175"/>
      <c r="ODB42" s="175"/>
      <c r="ODC42" s="175"/>
      <c r="ODD42" s="175"/>
      <c r="ODE42" s="175"/>
      <c r="ODF42" s="175"/>
      <c r="ODG42" s="175"/>
      <c r="ODH42" s="175"/>
      <c r="ODI42" s="175"/>
      <c r="ODJ42" s="175"/>
      <c r="ODK42" s="175"/>
      <c r="ODL42" s="175"/>
      <c r="ODM42" s="175"/>
      <c r="ODN42" s="175"/>
      <c r="ODO42" s="175"/>
      <c r="ODP42" s="175"/>
      <c r="ODQ42" s="175"/>
      <c r="ODR42" s="175"/>
      <c r="ODS42" s="175"/>
      <c r="ODT42" s="175"/>
      <c r="ODU42" s="175"/>
      <c r="ODV42" s="175"/>
      <c r="ODW42" s="175"/>
      <c r="ODX42" s="175"/>
      <c r="ODY42" s="175"/>
      <c r="ODZ42" s="175"/>
      <c r="OEA42" s="175"/>
      <c r="OEB42" s="175"/>
      <c r="OEC42" s="175"/>
      <c r="OED42" s="175"/>
      <c r="OEE42" s="175"/>
      <c r="OEF42" s="175"/>
      <c r="OEG42" s="175"/>
      <c r="OEH42" s="175"/>
      <c r="OEI42" s="175"/>
      <c r="OEJ42" s="175"/>
      <c r="OEK42" s="175"/>
      <c r="OEL42" s="175"/>
      <c r="OEM42" s="175"/>
      <c r="OEN42" s="175"/>
      <c r="OEO42" s="175"/>
      <c r="OEP42" s="175"/>
      <c r="OEQ42" s="175"/>
      <c r="OER42" s="175"/>
      <c r="OES42" s="175"/>
      <c r="OET42" s="175"/>
      <c r="OEU42" s="175"/>
      <c r="OEV42" s="175"/>
      <c r="OEW42" s="175"/>
      <c r="OEX42" s="175"/>
      <c r="OEY42" s="175"/>
      <c r="OEZ42" s="175"/>
      <c r="OFA42" s="175"/>
      <c r="OFB42" s="175"/>
      <c r="OFC42" s="175"/>
      <c r="OFD42" s="175"/>
      <c r="OFE42" s="175"/>
      <c r="OFF42" s="175"/>
      <c r="OFG42" s="175"/>
      <c r="OFH42" s="175"/>
      <c r="OFI42" s="175"/>
      <c r="OFJ42" s="175"/>
      <c r="OFK42" s="175"/>
      <c r="OFL42" s="175"/>
      <c r="OFM42" s="175"/>
      <c r="OFN42" s="175"/>
      <c r="OFO42" s="175"/>
      <c r="OFP42" s="175"/>
      <c r="OFQ42" s="175"/>
      <c r="OFR42" s="175"/>
      <c r="OFS42" s="175"/>
      <c r="OFT42" s="175"/>
      <c r="OFU42" s="175"/>
      <c r="OFV42" s="175"/>
      <c r="OFW42" s="175"/>
      <c r="OFX42" s="175"/>
      <c r="OFY42" s="175"/>
      <c r="OFZ42" s="175"/>
      <c r="OGA42" s="175"/>
      <c r="OGB42" s="175"/>
      <c r="OGC42" s="175"/>
      <c r="OGD42" s="175"/>
      <c r="OGE42" s="175"/>
      <c r="OGF42" s="175"/>
      <c r="OGG42" s="175"/>
      <c r="OGH42" s="175"/>
      <c r="OGI42" s="175"/>
      <c r="OGJ42" s="175"/>
      <c r="OGK42" s="175"/>
      <c r="OGL42" s="175"/>
      <c r="OGM42" s="175"/>
      <c r="OGN42" s="175"/>
      <c r="OGO42" s="175"/>
      <c r="OGP42" s="175"/>
      <c r="OGQ42" s="175"/>
      <c r="OGR42" s="175"/>
      <c r="OGS42" s="175"/>
      <c r="OGT42" s="175"/>
      <c r="OGU42" s="175"/>
      <c r="OGV42" s="175"/>
      <c r="OGW42" s="175"/>
      <c r="OGX42" s="175"/>
      <c r="OGY42" s="175"/>
      <c r="OGZ42" s="175"/>
      <c r="OHA42" s="175"/>
      <c r="OHB42" s="175"/>
      <c r="OHC42" s="175"/>
      <c r="OHD42" s="175"/>
      <c r="OHE42" s="175"/>
      <c r="OHF42" s="175"/>
      <c r="OHG42" s="175"/>
      <c r="OHH42" s="175"/>
      <c r="OHI42" s="175"/>
      <c r="OHJ42" s="175"/>
      <c r="OHK42" s="175"/>
      <c r="OHL42" s="175"/>
      <c r="OHM42" s="175"/>
      <c r="OHN42" s="175"/>
      <c r="OHO42" s="175"/>
      <c r="OHP42" s="175"/>
      <c r="OHQ42" s="175"/>
      <c r="OHR42" s="175"/>
      <c r="OHS42" s="175"/>
      <c r="OHT42" s="175"/>
      <c r="OHU42" s="175"/>
      <c r="OHV42" s="175"/>
      <c r="OHW42" s="175"/>
      <c r="OHX42" s="175"/>
      <c r="OHY42" s="175"/>
      <c r="OHZ42" s="175"/>
      <c r="OIA42" s="175"/>
      <c r="OIB42" s="175"/>
      <c r="OIC42" s="175"/>
      <c r="OID42" s="175"/>
      <c r="OIE42" s="175"/>
      <c r="OIF42" s="175"/>
      <c r="OIG42" s="175"/>
      <c r="OIH42" s="175"/>
      <c r="OII42" s="175"/>
      <c r="OIJ42" s="175"/>
      <c r="OIK42" s="175"/>
      <c r="OIL42" s="175"/>
      <c r="OIM42" s="175"/>
      <c r="OIN42" s="175"/>
      <c r="OIO42" s="175"/>
      <c r="OIP42" s="175"/>
      <c r="OIQ42" s="175"/>
      <c r="OIR42" s="175"/>
      <c r="OIS42" s="175"/>
      <c r="OIT42" s="175"/>
      <c r="OIU42" s="175"/>
      <c r="OIV42" s="175"/>
      <c r="OIW42" s="175"/>
      <c r="OIX42" s="175"/>
      <c r="OIY42" s="175"/>
      <c r="OIZ42" s="175"/>
      <c r="OJA42" s="175"/>
      <c r="OJB42" s="175"/>
      <c r="OJC42" s="175"/>
      <c r="OJD42" s="175"/>
      <c r="OJE42" s="175"/>
      <c r="OJF42" s="175"/>
      <c r="OJG42" s="175"/>
      <c r="OJH42" s="175"/>
      <c r="OJI42" s="175"/>
      <c r="OJJ42" s="175"/>
      <c r="OJK42" s="175"/>
      <c r="OJL42" s="175"/>
      <c r="OJM42" s="175"/>
      <c r="OJN42" s="175"/>
      <c r="OJO42" s="175"/>
      <c r="OJP42" s="175"/>
      <c r="OJQ42" s="175"/>
      <c r="OJR42" s="175"/>
      <c r="OJS42" s="175"/>
      <c r="OJT42" s="175"/>
      <c r="OJU42" s="175"/>
      <c r="OJV42" s="175"/>
      <c r="OJW42" s="175"/>
      <c r="OJX42" s="175"/>
      <c r="OJY42" s="175"/>
      <c r="OJZ42" s="175"/>
      <c r="OKA42" s="175"/>
      <c r="OKB42" s="175"/>
      <c r="OKC42" s="175"/>
      <c r="OKD42" s="175"/>
      <c r="OKE42" s="175"/>
      <c r="OKF42" s="175"/>
      <c r="OKG42" s="175"/>
      <c r="OKH42" s="175"/>
      <c r="OKI42" s="175"/>
      <c r="OKJ42" s="175"/>
      <c r="OKK42" s="175"/>
      <c r="OKL42" s="175"/>
      <c r="OKM42" s="175"/>
      <c r="OKN42" s="175"/>
      <c r="OKO42" s="175"/>
      <c r="OKP42" s="175"/>
      <c r="OKQ42" s="175"/>
      <c r="OKR42" s="175"/>
      <c r="OKS42" s="175"/>
      <c r="OKT42" s="175"/>
      <c r="OKU42" s="175"/>
      <c r="OKV42" s="175"/>
      <c r="OKW42" s="175"/>
      <c r="OKX42" s="175"/>
      <c r="OKY42" s="175"/>
      <c r="OKZ42" s="175"/>
      <c r="OLA42" s="175"/>
      <c r="OLB42" s="175"/>
      <c r="OLC42" s="175"/>
      <c r="OLD42" s="175"/>
      <c r="OLE42" s="175"/>
      <c r="OLF42" s="175"/>
      <c r="OLG42" s="175"/>
      <c r="OLH42" s="175"/>
      <c r="OLI42" s="175"/>
      <c r="OLJ42" s="175"/>
      <c r="OLK42" s="175"/>
      <c r="OLL42" s="175"/>
      <c r="OLM42" s="175"/>
      <c r="OLN42" s="175"/>
      <c r="OLO42" s="175"/>
      <c r="OLP42" s="175"/>
      <c r="OLQ42" s="175"/>
      <c r="OLR42" s="175"/>
      <c r="OLS42" s="175"/>
      <c r="OLT42" s="175"/>
      <c r="OLU42" s="175"/>
      <c r="OLV42" s="175"/>
      <c r="OLW42" s="175"/>
      <c r="OLX42" s="175"/>
      <c r="OLY42" s="175"/>
      <c r="OLZ42" s="175"/>
      <c r="OMA42" s="175"/>
      <c r="OMB42" s="175"/>
      <c r="OMC42" s="175"/>
      <c r="OMD42" s="175"/>
      <c r="OME42" s="175"/>
      <c r="OMF42" s="175"/>
      <c r="OMG42" s="175"/>
      <c r="OMH42" s="175"/>
      <c r="OMI42" s="175"/>
      <c r="OMJ42" s="175"/>
      <c r="OMK42" s="175"/>
      <c r="OML42" s="175"/>
      <c r="OMM42" s="175"/>
      <c r="OMN42" s="175"/>
      <c r="OMO42" s="175"/>
      <c r="OMP42" s="175"/>
      <c r="OMQ42" s="175"/>
      <c r="OMR42" s="175"/>
      <c r="OMS42" s="175"/>
      <c r="OMT42" s="175"/>
      <c r="OMU42" s="175"/>
      <c r="OMV42" s="175"/>
      <c r="OMW42" s="175"/>
      <c r="OMX42" s="175"/>
      <c r="OMY42" s="175"/>
      <c r="OMZ42" s="175"/>
      <c r="ONA42" s="175"/>
      <c r="ONB42" s="175"/>
      <c r="ONC42" s="175"/>
      <c r="OND42" s="175"/>
      <c r="ONE42" s="175"/>
      <c r="ONF42" s="175"/>
      <c r="ONG42" s="175"/>
      <c r="ONH42" s="175"/>
      <c r="ONI42" s="175"/>
      <c r="ONJ42" s="175"/>
      <c r="ONK42" s="175"/>
      <c r="ONL42" s="175"/>
      <c r="ONM42" s="175"/>
      <c r="ONN42" s="175"/>
      <c r="ONO42" s="175"/>
      <c r="ONP42" s="175"/>
      <c r="ONQ42" s="175"/>
      <c r="ONR42" s="175"/>
      <c r="ONS42" s="175"/>
      <c r="ONT42" s="175"/>
      <c r="ONU42" s="175"/>
      <c r="ONV42" s="175"/>
      <c r="ONW42" s="175"/>
      <c r="ONX42" s="175"/>
      <c r="ONY42" s="175"/>
      <c r="ONZ42" s="175"/>
      <c r="OOA42" s="175"/>
      <c r="OOB42" s="175"/>
      <c r="OOC42" s="175"/>
      <c r="OOD42" s="175"/>
      <c r="OOE42" s="175"/>
      <c r="OOF42" s="175"/>
      <c r="OOG42" s="175"/>
      <c r="OOH42" s="175"/>
      <c r="OOI42" s="175"/>
      <c r="OOJ42" s="175"/>
      <c r="OOK42" s="175"/>
      <c r="OOL42" s="175"/>
      <c r="OOM42" s="175"/>
      <c r="OON42" s="175"/>
      <c r="OOO42" s="175"/>
      <c r="OOP42" s="175"/>
      <c r="OOQ42" s="175"/>
      <c r="OOR42" s="175"/>
      <c r="OOS42" s="175"/>
      <c r="OOT42" s="175"/>
      <c r="OOU42" s="175"/>
      <c r="OOV42" s="175"/>
      <c r="OOW42" s="175"/>
      <c r="OOX42" s="175"/>
      <c r="OOY42" s="175"/>
      <c r="OOZ42" s="175"/>
      <c r="OPA42" s="175"/>
      <c r="OPB42" s="175"/>
      <c r="OPC42" s="175"/>
      <c r="OPD42" s="175"/>
      <c r="OPE42" s="175"/>
      <c r="OPF42" s="175"/>
      <c r="OPG42" s="175"/>
      <c r="OPH42" s="175"/>
      <c r="OPI42" s="175"/>
      <c r="OPJ42" s="175"/>
      <c r="OPK42" s="175"/>
      <c r="OPL42" s="175"/>
      <c r="OPM42" s="175"/>
      <c r="OPN42" s="175"/>
      <c r="OPO42" s="175"/>
      <c r="OPP42" s="175"/>
      <c r="OPQ42" s="175"/>
      <c r="OPR42" s="175"/>
      <c r="OPS42" s="175"/>
      <c r="OPT42" s="175"/>
      <c r="OPU42" s="175"/>
      <c r="OPV42" s="175"/>
      <c r="OPW42" s="175"/>
      <c r="OPX42" s="175"/>
      <c r="OPY42" s="175"/>
      <c r="OPZ42" s="175"/>
      <c r="OQA42" s="175"/>
      <c r="OQB42" s="175"/>
      <c r="OQC42" s="175"/>
      <c r="OQD42" s="175"/>
      <c r="OQE42" s="175"/>
      <c r="OQF42" s="175"/>
      <c r="OQG42" s="175"/>
      <c r="OQH42" s="175"/>
      <c r="OQI42" s="175"/>
      <c r="OQJ42" s="175"/>
      <c r="OQK42" s="175"/>
      <c r="OQL42" s="175"/>
      <c r="OQM42" s="175"/>
      <c r="OQN42" s="175"/>
      <c r="OQO42" s="175"/>
      <c r="OQP42" s="175"/>
      <c r="OQQ42" s="175"/>
      <c r="OQR42" s="175"/>
      <c r="OQS42" s="175"/>
      <c r="OQT42" s="175"/>
      <c r="OQU42" s="175"/>
      <c r="OQV42" s="175"/>
      <c r="OQW42" s="175"/>
      <c r="OQX42" s="175"/>
      <c r="OQY42" s="175"/>
      <c r="OQZ42" s="175"/>
      <c r="ORA42" s="175"/>
      <c r="ORB42" s="175"/>
      <c r="ORC42" s="175"/>
      <c r="ORD42" s="175"/>
      <c r="ORE42" s="175"/>
      <c r="ORF42" s="175"/>
      <c r="ORG42" s="175"/>
      <c r="ORH42" s="175"/>
      <c r="ORI42" s="175"/>
      <c r="ORJ42" s="175"/>
      <c r="ORK42" s="175"/>
      <c r="ORL42" s="175"/>
      <c r="ORM42" s="175"/>
      <c r="ORN42" s="175"/>
      <c r="ORO42" s="175"/>
      <c r="ORP42" s="175"/>
      <c r="ORQ42" s="175"/>
      <c r="ORR42" s="175"/>
      <c r="ORS42" s="175"/>
      <c r="ORT42" s="175"/>
      <c r="ORU42" s="175"/>
      <c r="ORV42" s="175"/>
      <c r="ORW42" s="175"/>
      <c r="ORX42" s="175"/>
      <c r="ORY42" s="175"/>
      <c r="ORZ42" s="175"/>
      <c r="OSA42" s="175"/>
      <c r="OSB42" s="175"/>
      <c r="OSC42" s="175"/>
      <c r="OSD42" s="175"/>
      <c r="OSE42" s="175"/>
      <c r="OSF42" s="175"/>
      <c r="OSG42" s="175"/>
      <c r="OSH42" s="175"/>
      <c r="OSI42" s="175"/>
      <c r="OSJ42" s="175"/>
      <c r="OSK42" s="175"/>
      <c r="OSL42" s="175"/>
      <c r="OSM42" s="175"/>
      <c r="OSN42" s="175"/>
      <c r="OSO42" s="175"/>
      <c r="OSP42" s="175"/>
      <c r="OSQ42" s="175"/>
      <c r="OSR42" s="175"/>
      <c r="OSS42" s="175"/>
      <c r="OST42" s="175"/>
      <c r="OSU42" s="175"/>
      <c r="OSV42" s="175"/>
      <c r="OSW42" s="175"/>
      <c r="OSX42" s="175"/>
      <c r="OSY42" s="175"/>
      <c r="OSZ42" s="175"/>
      <c r="OTA42" s="175"/>
      <c r="OTB42" s="175"/>
      <c r="OTC42" s="175"/>
      <c r="OTD42" s="175"/>
      <c r="OTE42" s="175"/>
      <c r="OTF42" s="175"/>
      <c r="OTG42" s="175"/>
      <c r="OTH42" s="175"/>
      <c r="OTI42" s="175"/>
      <c r="OTJ42" s="175"/>
      <c r="OTK42" s="175"/>
      <c r="OTL42" s="175"/>
      <c r="OTM42" s="175"/>
      <c r="OTN42" s="175"/>
      <c r="OTO42" s="175"/>
      <c r="OTP42" s="175"/>
      <c r="OTQ42" s="175"/>
      <c r="OTR42" s="175"/>
      <c r="OTS42" s="175"/>
      <c r="OTT42" s="175"/>
      <c r="OTU42" s="175"/>
      <c r="OTV42" s="175"/>
      <c r="OTW42" s="175"/>
      <c r="OTX42" s="175"/>
      <c r="OTY42" s="175"/>
      <c r="OTZ42" s="175"/>
      <c r="OUA42" s="175"/>
      <c r="OUB42" s="175"/>
      <c r="OUC42" s="175"/>
      <c r="OUD42" s="175"/>
      <c r="OUE42" s="175"/>
      <c r="OUF42" s="175"/>
      <c r="OUG42" s="175"/>
      <c r="OUH42" s="175"/>
      <c r="OUI42" s="175"/>
      <c r="OUJ42" s="175"/>
      <c r="OUK42" s="175"/>
      <c r="OUL42" s="175"/>
      <c r="OUM42" s="175"/>
      <c r="OUN42" s="175"/>
      <c r="OUO42" s="175"/>
      <c r="OUP42" s="175"/>
      <c r="OUQ42" s="175"/>
      <c r="OUR42" s="175"/>
      <c r="OUS42" s="175"/>
      <c r="OUT42" s="175"/>
      <c r="OUU42" s="175"/>
      <c r="OUV42" s="175"/>
      <c r="OUW42" s="175"/>
      <c r="OUX42" s="175"/>
      <c r="OUY42" s="175"/>
      <c r="OUZ42" s="175"/>
      <c r="OVA42" s="175"/>
      <c r="OVB42" s="175"/>
      <c r="OVC42" s="175"/>
      <c r="OVD42" s="175"/>
      <c r="OVE42" s="175"/>
      <c r="OVF42" s="175"/>
      <c r="OVG42" s="175"/>
      <c r="OVH42" s="175"/>
      <c r="OVI42" s="175"/>
      <c r="OVJ42" s="175"/>
      <c r="OVK42" s="175"/>
      <c r="OVL42" s="175"/>
      <c r="OVM42" s="175"/>
      <c r="OVN42" s="175"/>
      <c r="OVO42" s="175"/>
      <c r="OVP42" s="175"/>
      <c r="OVQ42" s="175"/>
      <c r="OVR42" s="175"/>
      <c r="OVS42" s="175"/>
      <c r="OVT42" s="175"/>
      <c r="OVU42" s="175"/>
      <c r="OVV42" s="175"/>
      <c r="OVW42" s="175"/>
      <c r="OVX42" s="175"/>
      <c r="OVY42" s="175"/>
      <c r="OVZ42" s="175"/>
      <c r="OWA42" s="175"/>
      <c r="OWB42" s="175"/>
      <c r="OWC42" s="175"/>
      <c r="OWD42" s="175"/>
      <c r="OWE42" s="175"/>
      <c r="OWF42" s="175"/>
      <c r="OWG42" s="175"/>
      <c r="OWH42" s="175"/>
      <c r="OWI42" s="175"/>
      <c r="OWJ42" s="175"/>
      <c r="OWK42" s="175"/>
      <c r="OWL42" s="175"/>
      <c r="OWM42" s="175"/>
      <c r="OWN42" s="175"/>
      <c r="OWO42" s="175"/>
      <c r="OWP42" s="175"/>
      <c r="OWQ42" s="175"/>
      <c r="OWR42" s="175"/>
      <c r="OWS42" s="175"/>
      <c r="OWT42" s="175"/>
      <c r="OWU42" s="175"/>
      <c r="OWV42" s="175"/>
      <c r="OWW42" s="175"/>
      <c r="OWX42" s="175"/>
      <c r="OWY42" s="175"/>
      <c r="OWZ42" s="175"/>
      <c r="OXA42" s="175"/>
      <c r="OXB42" s="175"/>
      <c r="OXC42" s="175"/>
      <c r="OXD42" s="175"/>
      <c r="OXE42" s="175"/>
      <c r="OXF42" s="175"/>
      <c r="OXG42" s="175"/>
      <c r="OXH42" s="175"/>
      <c r="OXI42" s="175"/>
      <c r="OXJ42" s="175"/>
      <c r="OXK42" s="175"/>
      <c r="OXL42" s="175"/>
      <c r="OXM42" s="175"/>
      <c r="OXN42" s="175"/>
      <c r="OXO42" s="175"/>
      <c r="OXP42" s="175"/>
      <c r="OXQ42" s="175"/>
      <c r="OXR42" s="175"/>
      <c r="OXS42" s="175"/>
      <c r="OXT42" s="175"/>
      <c r="OXU42" s="175"/>
      <c r="OXV42" s="175"/>
      <c r="OXW42" s="175"/>
      <c r="OXX42" s="175"/>
      <c r="OXY42" s="175"/>
      <c r="OXZ42" s="175"/>
      <c r="OYA42" s="175"/>
      <c r="OYB42" s="175"/>
      <c r="OYC42" s="175"/>
      <c r="OYD42" s="175"/>
      <c r="OYE42" s="175"/>
      <c r="OYF42" s="175"/>
      <c r="OYG42" s="175"/>
      <c r="OYH42" s="175"/>
      <c r="OYI42" s="175"/>
      <c r="OYJ42" s="175"/>
      <c r="OYK42" s="175"/>
      <c r="OYL42" s="175"/>
      <c r="OYM42" s="175"/>
      <c r="OYN42" s="175"/>
      <c r="OYO42" s="175"/>
      <c r="OYP42" s="175"/>
      <c r="OYQ42" s="175"/>
      <c r="OYR42" s="175"/>
      <c r="OYS42" s="175"/>
      <c r="OYT42" s="175"/>
      <c r="OYU42" s="175"/>
      <c r="OYV42" s="175"/>
      <c r="OYW42" s="175"/>
      <c r="OYX42" s="175"/>
      <c r="OYY42" s="175"/>
      <c r="OYZ42" s="175"/>
      <c r="OZA42" s="175"/>
      <c r="OZB42" s="175"/>
      <c r="OZC42" s="175"/>
      <c r="OZD42" s="175"/>
      <c r="OZE42" s="175"/>
      <c r="OZF42" s="175"/>
      <c r="OZG42" s="175"/>
      <c r="OZH42" s="175"/>
      <c r="OZI42" s="175"/>
      <c r="OZJ42" s="175"/>
      <c r="OZK42" s="175"/>
      <c r="OZL42" s="175"/>
      <c r="OZM42" s="175"/>
      <c r="OZN42" s="175"/>
      <c r="OZO42" s="175"/>
      <c r="OZP42" s="175"/>
      <c r="OZQ42" s="175"/>
      <c r="OZR42" s="175"/>
      <c r="OZS42" s="175"/>
      <c r="OZT42" s="175"/>
      <c r="OZU42" s="175"/>
      <c r="OZV42" s="175"/>
      <c r="OZW42" s="175"/>
      <c r="OZX42" s="175"/>
      <c r="OZY42" s="175"/>
      <c r="OZZ42" s="175"/>
      <c r="PAA42" s="175"/>
      <c r="PAB42" s="175"/>
      <c r="PAC42" s="175"/>
      <c r="PAD42" s="175"/>
      <c r="PAE42" s="175"/>
      <c r="PAF42" s="175"/>
      <c r="PAG42" s="175"/>
      <c r="PAH42" s="175"/>
      <c r="PAI42" s="175"/>
      <c r="PAJ42" s="175"/>
      <c r="PAK42" s="175"/>
      <c r="PAL42" s="175"/>
      <c r="PAM42" s="175"/>
      <c r="PAN42" s="175"/>
      <c r="PAO42" s="175"/>
      <c r="PAP42" s="175"/>
      <c r="PAQ42" s="175"/>
      <c r="PAR42" s="175"/>
      <c r="PAS42" s="175"/>
      <c r="PAT42" s="175"/>
      <c r="PAU42" s="175"/>
      <c r="PAV42" s="175"/>
      <c r="PAW42" s="175"/>
      <c r="PAX42" s="175"/>
      <c r="PAY42" s="175"/>
      <c r="PAZ42" s="175"/>
      <c r="PBA42" s="175"/>
      <c r="PBB42" s="175"/>
      <c r="PBC42" s="175"/>
      <c r="PBD42" s="175"/>
      <c r="PBE42" s="175"/>
      <c r="PBF42" s="175"/>
      <c r="PBG42" s="175"/>
      <c r="PBH42" s="175"/>
      <c r="PBI42" s="175"/>
      <c r="PBJ42" s="175"/>
      <c r="PBK42" s="175"/>
      <c r="PBL42" s="175"/>
      <c r="PBM42" s="175"/>
      <c r="PBN42" s="175"/>
      <c r="PBO42" s="175"/>
      <c r="PBP42" s="175"/>
      <c r="PBQ42" s="175"/>
      <c r="PBR42" s="175"/>
      <c r="PBS42" s="175"/>
      <c r="PBT42" s="175"/>
      <c r="PBU42" s="175"/>
      <c r="PBV42" s="175"/>
      <c r="PBW42" s="175"/>
      <c r="PBX42" s="175"/>
      <c r="PBY42" s="175"/>
      <c r="PBZ42" s="175"/>
      <c r="PCA42" s="175"/>
      <c r="PCB42" s="175"/>
      <c r="PCC42" s="175"/>
      <c r="PCD42" s="175"/>
      <c r="PCE42" s="175"/>
      <c r="PCF42" s="175"/>
      <c r="PCG42" s="175"/>
      <c r="PCH42" s="175"/>
      <c r="PCI42" s="175"/>
      <c r="PCJ42" s="175"/>
      <c r="PCK42" s="175"/>
      <c r="PCL42" s="175"/>
      <c r="PCM42" s="175"/>
      <c r="PCN42" s="175"/>
      <c r="PCO42" s="175"/>
      <c r="PCP42" s="175"/>
      <c r="PCQ42" s="175"/>
      <c r="PCR42" s="175"/>
      <c r="PCS42" s="175"/>
      <c r="PCT42" s="175"/>
      <c r="PCU42" s="175"/>
      <c r="PCV42" s="175"/>
      <c r="PCW42" s="175"/>
      <c r="PCX42" s="175"/>
      <c r="PCY42" s="175"/>
      <c r="PCZ42" s="175"/>
      <c r="PDA42" s="175"/>
      <c r="PDB42" s="175"/>
      <c r="PDC42" s="175"/>
      <c r="PDD42" s="175"/>
      <c r="PDE42" s="175"/>
      <c r="PDF42" s="175"/>
      <c r="PDG42" s="175"/>
      <c r="PDH42" s="175"/>
      <c r="PDI42" s="175"/>
      <c r="PDJ42" s="175"/>
      <c r="PDK42" s="175"/>
      <c r="PDL42" s="175"/>
      <c r="PDM42" s="175"/>
      <c r="PDN42" s="175"/>
      <c r="PDO42" s="175"/>
      <c r="PDP42" s="175"/>
      <c r="PDQ42" s="175"/>
      <c r="PDR42" s="175"/>
      <c r="PDS42" s="175"/>
      <c r="PDT42" s="175"/>
      <c r="PDU42" s="175"/>
      <c r="PDV42" s="175"/>
      <c r="PDW42" s="175"/>
      <c r="PDX42" s="175"/>
      <c r="PDY42" s="175"/>
      <c r="PDZ42" s="175"/>
      <c r="PEA42" s="175"/>
      <c r="PEB42" s="175"/>
      <c r="PEC42" s="175"/>
      <c r="PED42" s="175"/>
      <c r="PEE42" s="175"/>
      <c r="PEF42" s="175"/>
      <c r="PEG42" s="175"/>
      <c r="PEH42" s="175"/>
      <c r="PEI42" s="175"/>
      <c r="PEJ42" s="175"/>
      <c r="PEK42" s="175"/>
      <c r="PEL42" s="175"/>
      <c r="PEM42" s="175"/>
      <c r="PEN42" s="175"/>
      <c r="PEO42" s="175"/>
      <c r="PEP42" s="175"/>
      <c r="PEQ42" s="175"/>
      <c r="PER42" s="175"/>
      <c r="PES42" s="175"/>
      <c r="PET42" s="175"/>
      <c r="PEU42" s="175"/>
      <c r="PEV42" s="175"/>
      <c r="PEW42" s="175"/>
      <c r="PEX42" s="175"/>
      <c r="PEY42" s="175"/>
      <c r="PEZ42" s="175"/>
      <c r="PFA42" s="175"/>
      <c r="PFB42" s="175"/>
      <c r="PFC42" s="175"/>
      <c r="PFD42" s="175"/>
      <c r="PFE42" s="175"/>
      <c r="PFF42" s="175"/>
      <c r="PFG42" s="175"/>
      <c r="PFH42" s="175"/>
      <c r="PFI42" s="175"/>
      <c r="PFJ42" s="175"/>
      <c r="PFK42" s="175"/>
      <c r="PFL42" s="175"/>
      <c r="PFM42" s="175"/>
      <c r="PFN42" s="175"/>
      <c r="PFO42" s="175"/>
      <c r="PFP42" s="175"/>
      <c r="PFQ42" s="175"/>
      <c r="PFR42" s="175"/>
      <c r="PFS42" s="175"/>
      <c r="PFT42" s="175"/>
      <c r="PFU42" s="175"/>
      <c r="PFV42" s="175"/>
      <c r="PFW42" s="175"/>
      <c r="PFX42" s="175"/>
      <c r="PFY42" s="175"/>
      <c r="PFZ42" s="175"/>
      <c r="PGA42" s="175"/>
      <c r="PGB42" s="175"/>
      <c r="PGC42" s="175"/>
      <c r="PGD42" s="175"/>
      <c r="PGE42" s="175"/>
      <c r="PGF42" s="175"/>
      <c r="PGG42" s="175"/>
      <c r="PGH42" s="175"/>
      <c r="PGI42" s="175"/>
      <c r="PGJ42" s="175"/>
      <c r="PGK42" s="175"/>
      <c r="PGL42" s="175"/>
      <c r="PGM42" s="175"/>
      <c r="PGN42" s="175"/>
      <c r="PGO42" s="175"/>
      <c r="PGP42" s="175"/>
      <c r="PGQ42" s="175"/>
      <c r="PGR42" s="175"/>
      <c r="PGS42" s="175"/>
      <c r="PGT42" s="175"/>
      <c r="PGU42" s="175"/>
      <c r="PGV42" s="175"/>
      <c r="PGW42" s="175"/>
      <c r="PGX42" s="175"/>
      <c r="PGY42" s="175"/>
      <c r="PGZ42" s="175"/>
      <c r="PHA42" s="175"/>
      <c r="PHB42" s="175"/>
      <c r="PHC42" s="175"/>
      <c r="PHD42" s="175"/>
      <c r="PHE42" s="175"/>
      <c r="PHF42" s="175"/>
      <c r="PHG42" s="175"/>
      <c r="PHH42" s="175"/>
      <c r="PHI42" s="175"/>
      <c r="PHJ42" s="175"/>
      <c r="PHK42" s="175"/>
      <c r="PHL42" s="175"/>
      <c r="PHM42" s="175"/>
      <c r="PHN42" s="175"/>
      <c r="PHO42" s="175"/>
      <c r="PHP42" s="175"/>
      <c r="PHQ42" s="175"/>
      <c r="PHR42" s="175"/>
      <c r="PHS42" s="175"/>
      <c r="PHT42" s="175"/>
      <c r="PHU42" s="175"/>
      <c r="PHV42" s="175"/>
      <c r="PHW42" s="175"/>
      <c r="PHX42" s="175"/>
      <c r="PHY42" s="175"/>
      <c r="PHZ42" s="175"/>
      <c r="PIA42" s="175"/>
      <c r="PIB42" s="175"/>
      <c r="PIC42" s="175"/>
      <c r="PID42" s="175"/>
      <c r="PIE42" s="175"/>
      <c r="PIF42" s="175"/>
      <c r="PIG42" s="175"/>
      <c r="PIH42" s="175"/>
      <c r="PII42" s="175"/>
      <c r="PIJ42" s="175"/>
      <c r="PIK42" s="175"/>
      <c r="PIL42" s="175"/>
      <c r="PIM42" s="175"/>
      <c r="PIN42" s="175"/>
      <c r="PIO42" s="175"/>
      <c r="PIP42" s="175"/>
      <c r="PIQ42" s="175"/>
      <c r="PIR42" s="175"/>
      <c r="PIS42" s="175"/>
      <c r="PIT42" s="175"/>
      <c r="PIU42" s="175"/>
      <c r="PIV42" s="175"/>
      <c r="PIW42" s="175"/>
      <c r="PIX42" s="175"/>
      <c r="PIY42" s="175"/>
      <c r="PIZ42" s="175"/>
      <c r="PJA42" s="175"/>
      <c r="PJB42" s="175"/>
      <c r="PJC42" s="175"/>
      <c r="PJD42" s="175"/>
      <c r="PJE42" s="175"/>
      <c r="PJF42" s="175"/>
      <c r="PJG42" s="175"/>
      <c r="PJH42" s="175"/>
      <c r="PJI42" s="175"/>
      <c r="PJJ42" s="175"/>
      <c r="PJK42" s="175"/>
      <c r="PJL42" s="175"/>
      <c r="PJM42" s="175"/>
      <c r="PJN42" s="175"/>
      <c r="PJO42" s="175"/>
      <c r="PJP42" s="175"/>
      <c r="PJQ42" s="175"/>
      <c r="PJR42" s="175"/>
      <c r="PJS42" s="175"/>
      <c r="PJT42" s="175"/>
      <c r="PJU42" s="175"/>
      <c r="PJV42" s="175"/>
      <c r="PJW42" s="175"/>
      <c r="PJX42" s="175"/>
      <c r="PJY42" s="175"/>
      <c r="PJZ42" s="175"/>
      <c r="PKA42" s="175"/>
      <c r="PKB42" s="175"/>
      <c r="PKC42" s="175"/>
      <c r="PKD42" s="175"/>
      <c r="PKE42" s="175"/>
      <c r="PKF42" s="175"/>
      <c r="PKG42" s="175"/>
      <c r="PKH42" s="175"/>
      <c r="PKI42" s="175"/>
      <c r="PKJ42" s="175"/>
      <c r="PKK42" s="175"/>
      <c r="PKL42" s="175"/>
      <c r="PKM42" s="175"/>
      <c r="PKN42" s="175"/>
      <c r="PKO42" s="175"/>
      <c r="PKP42" s="175"/>
      <c r="PKQ42" s="175"/>
      <c r="PKR42" s="175"/>
      <c r="PKS42" s="175"/>
      <c r="PKT42" s="175"/>
      <c r="PKU42" s="175"/>
      <c r="PKV42" s="175"/>
      <c r="PKW42" s="175"/>
      <c r="PKX42" s="175"/>
      <c r="PKY42" s="175"/>
      <c r="PKZ42" s="175"/>
      <c r="PLA42" s="175"/>
      <c r="PLB42" s="175"/>
      <c r="PLC42" s="175"/>
      <c r="PLD42" s="175"/>
      <c r="PLE42" s="175"/>
      <c r="PLF42" s="175"/>
      <c r="PLG42" s="175"/>
      <c r="PLH42" s="175"/>
      <c r="PLI42" s="175"/>
      <c r="PLJ42" s="175"/>
      <c r="PLK42" s="175"/>
      <c r="PLL42" s="175"/>
      <c r="PLM42" s="175"/>
      <c r="PLN42" s="175"/>
      <c r="PLO42" s="175"/>
      <c r="PLP42" s="175"/>
      <c r="PLQ42" s="175"/>
      <c r="PLR42" s="175"/>
      <c r="PLS42" s="175"/>
      <c r="PLT42" s="175"/>
      <c r="PLU42" s="175"/>
      <c r="PLV42" s="175"/>
      <c r="PLW42" s="175"/>
      <c r="PLX42" s="175"/>
      <c r="PLY42" s="175"/>
      <c r="PLZ42" s="175"/>
      <c r="PMA42" s="175"/>
      <c r="PMB42" s="175"/>
      <c r="PMC42" s="175"/>
      <c r="PMD42" s="175"/>
      <c r="PME42" s="175"/>
      <c r="PMF42" s="175"/>
      <c r="PMG42" s="175"/>
      <c r="PMH42" s="175"/>
      <c r="PMI42" s="175"/>
      <c r="PMJ42" s="175"/>
      <c r="PMK42" s="175"/>
      <c r="PML42" s="175"/>
      <c r="PMM42" s="175"/>
      <c r="PMN42" s="175"/>
      <c r="PMO42" s="175"/>
      <c r="PMP42" s="175"/>
      <c r="PMQ42" s="175"/>
      <c r="PMR42" s="175"/>
      <c r="PMS42" s="175"/>
      <c r="PMT42" s="175"/>
      <c r="PMU42" s="175"/>
      <c r="PMV42" s="175"/>
      <c r="PMW42" s="175"/>
      <c r="PMX42" s="175"/>
      <c r="PMY42" s="175"/>
      <c r="PMZ42" s="175"/>
      <c r="PNA42" s="175"/>
      <c r="PNB42" s="175"/>
      <c r="PNC42" s="175"/>
      <c r="PND42" s="175"/>
      <c r="PNE42" s="175"/>
      <c r="PNF42" s="175"/>
      <c r="PNG42" s="175"/>
      <c r="PNH42" s="175"/>
      <c r="PNI42" s="175"/>
      <c r="PNJ42" s="175"/>
      <c r="PNK42" s="175"/>
      <c r="PNL42" s="175"/>
      <c r="PNM42" s="175"/>
      <c r="PNN42" s="175"/>
      <c r="PNO42" s="175"/>
      <c r="PNP42" s="175"/>
      <c r="PNQ42" s="175"/>
      <c r="PNR42" s="175"/>
      <c r="PNS42" s="175"/>
      <c r="PNT42" s="175"/>
      <c r="PNU42" s="175"/>
      <c r="PNV42" s="175"/>
      <c r="PNW42" s="175"/>
      <c r="PNX42" s="175"/>
      <c r="PNY42" s="175"/>
      <c r="PNZ42" s="175"/>
      <c r="POA42" s="175"/>
      <c r="POB42" s="175"/>
      <c r="POC42" s="175"/>
      <c r="POD42" s="175"/>
      <c r="POE42" s="175"/>
      <c r="POF42" s="175"/>
      <c r="POG42" s="175"/>
      <c r="POH42" s="175"/>
      <c r="POI42" s="175"/>
      <c r="POJ42" s="175"/>
      <c r="POK42" s="175"/>
      <c r="POL42" s="175"/>
      <c r="POM42" s="175"/>
      <c r="PON42" s="175"/>
      <c r="POO42" s="175"/>
      <c r="POP42" s="175"/>
      <c r="POQ42" s="175"/>
      <c r="POR42" s="175"/>
      <c r="POS42" s="175"/>
      <c r="POT42" s="175"/>
      <c r="POU42" s="175"/>
      <c r="POV42" s="175"/>
      <c r="POW42" s="175"/>
      <c r="POX42" s="175"/>
      <c r="POY42" s="175"/>
      <c r="POZ42" s="175"/>
      <c r="PPA42" s="175"/>
      <c r="PPB42" s="175"/>
      <c r="PPC42" s="175"/>
      <c r="PPD42" s="175"/>
      <c r="PPE42" s="175"/>
      <c r="PPF42" s="175"/>
      <c r="PPG42" s="175"/>
      <c r="PPH42" s="175"/>
      <c r="PPI42" s="175"/>
      <c r="PPJ42" s="175"/>
      <c r="PPK42" s="175"/>
      <c r="PPL42" s="175"/>
      <c r="PPM42" s="175"/>
      <c r="PPN42" s="175"/>
      <c r="PPO42" s="175"/>
      <c r="PPP42" s="175"/>
      <c r="PPQ42" s="175"/>
      <c r="PPR42" s="175"/>
      <c r="PPS42" s="175"/>
      <c r="PPT42" s="175"/>
      <c r="PPU42" s="175"/>
      <c r="PPV42" s="175"/>
      <c r="PPW42" s="175"/>
      <c r="PPX42" s="175"/>
      <c r="PPY42" s="175"/>
      <c r="PPZ42" s="175"/>
      <c r="PQA42" s="175"/>
      <c r="PQB42" s="175"/>
      <c r="PQC42" s="175"/>
      <c r="PQD42" s="175"/>
      <c r="PQE42" s="175"/>
      <c r="PQF42" s="175"/>
      <c r="PQG42" s="175"/>
      <c r="PQH42" s="175"/>
      <c r="PQI42" s="175"/>
      <c r="PQJ42" s="175"/>
      <c r="PQK42" s="175"/>
      <c r="PQL42" s="175"/>
      <c r="PQM42" s="175"/>
      <c r="PQN42" s="175"/>
      <c r="PQO42" s="175"/>
      <c r="PQP42" s="175"/>
      <c r="PQQ42" s="175"/>
      <c r="PQR42" s="175"/>
      <c r="PQS42" s="175"/>
      <c r="PQT42" s="175"/>
      <c r="PQU42" s="175"/>
      <c r="PQV42" s="175"/>
      <c r="PQW42" s="175"/>
      <c r="PQX42" s="175"/>
      <c r="PQY42" s="175"/>
      <c r="PQZ42" s="175"/>
      <c r="PRA42" s="175"/>
      <c r="PRB42" s="175"/>
      <c r="PRC42" s="175"/>
      <c r="PRD42" s="175"/>
      <c r="PRE42" s="175"/>
      <c r="PRF42" s="175"/>
      <c r="PRG42" s="175"/>
      <c r="PRH42" s="175"/>
      <c r="PRI42" s="175"/>
      <c r="PRJ42" s="175"/>
      <c r="PRK42" s="175"/>
      <c r="PRL42" s="175"/>
      <c r="PRM42" s="175"/>
      <c r="PRN42" s="175"/>
      <c r="PRO42" s="175"/>
      <c r="PRP42" s="175"/>
      <c r="PRQ42" s="175"/>
      <c r="PRR42" s="175"/>
      <c r="PRS42" s="175"/>
      <c r="PRT42" s="175"/>
      <c r="PRU42" s="175"/>
      <c r="PRV42" s="175"/>
      <c r="PRW42" s="175"/>
      <c r="PRX42" s="175"/>
      <c r="PRY42" s="175"/>
      <c r="PRZ42" s="175"/>
      <c r="PSA42" s="175"/>
      <c r="PSB42" s="175"/>
      <c r="PSC42" s="175"/>
      <c r="PSD42" s="175"/>
      <c r="PSE42" s="175"/>
      <c r="PSF42" s="175"/>
      <c r="PSG42" s="175"/>
      <c r="PSH42" s="175"/>
      <c r="PSI42" s="175"/>
      <c r="PSJ42" s="175"/>
      <c r="PSK42" s="175"/>
      <c r="PSL42" s="175"/>
      <c r="PSM42" s="175"/>
      <c r="PSN42" s="175"/>
      <c r="PSO42" s="175"/>
      <c r="PSP42" s="175"/>
      <c r="PSQ42" s="175"/>
      <c r="PSR42" s="175"/>
      <c r="PSS42" s="175"/>
      <c r="PST42" s="175"/>
      <c r="PSU42" s="175"/>
      <c r="PSV42" s="175"/>
      <c r="PSW42" s="175"/>
      <c r="PSX42" s="175"/>
      <c r="PSY42" s="175"/>
      <c r="PSZ42" s="175"/>
      <c r="PTA42" s="175"/>
      <c r="PTB42" s="175"/>
      <c r="PTC42" s="175"/>
      <c r="PTD42" s="175"/>
      <c r="PTE42" s="175"/>
      <c r="PTF42" s="175"/>
      <c r="PTG42" s="175"/>
      <c r="PTH42" s="175"/>
      <c r="PTI42" s="175"/>
      <c r="PTJ42" s="175"/>
      <c r="PTK42" s="175"/>
      <c r="PTL42" s="175"/>
      <c r="PTM42" s="175"/>
      <c r="PTN42" s="175"/>
      <c r="PTO42" s="175"/>
      <c r="PTP42" s="175"/>
      <c r="PTQ42" s="175"/>
      <c r="PTR42" s="175"/>
      <c r="PTS42" s="175"/>
      <c r="PTT42" s="175"/>
      <c r="PTU42" s="175"/>
      <c r="PTV42" s="175"/>
      <c r="PTW42" s="175"/>
      <c r="PTX42" s="175"/>
      <c r="PTY42" s="175"/>
      <c r="PTZ42" s="175"/>
      <c r="PUA42" s="175"/>
      <c r="PUB42" s="175"/>
      <c r="PUC42" s="175"/>
      <c r="PUD42" s="175"/>
      <c r="PUE42" s="175"/>
      <c r="PUF42" s="175"/>
      <c r="PUG42" s="175"/>
      <c r="PUH42" s="175"/>
      <c r="PUI42" s="175"/>
      <c r="PUJ42" s="175"/>
      <c r="PUK42" s="175"/>
      <c r="PUL42" s="175"/>
      <c r="PUM42" s="175"/>
      <c r="PUN42" s="175"/>
      <c r="PUO42" s="175"/>
      <c r="PUP42" s="175"/>
      <c r="PUQ42" s="175"/>
      <c r="PUR42" s="175"/>
      <c r="PUS42" s="175"/>
      <c r="PUT42" s="175"/>
      <c r="PUU42" s="175"/>
      <c r="PUV42" s="175"/>
      <c r="PUW42" s="175"/>
      <c r="PUX42" s="175"/>
      <c r="PUY42" s="175"/>
      <c r="PUZ42" s="175"/>
      <c r="PVA42" s="175"/>
      <c r="PVB42" s="175"/>
      <c r="PVC42" s="175"/>
      <c r="PVD42" s="175"/>
      <c r="PVE42" s="175"/>
      <c r="PVF42" s="175"/>
      <c r="PVG42" s="175"/>
      <c r="PVH42" s="175"/>
      <c r="PVI42" s="175"/>
      <c r="PVJ42" s="175"/>
      <c r="PVK42" s="175"/>
      <c r="PVL42" s="175"/>
      <c r="PVM42" s="175"/>
      <c r="PVN42" s="175"/>
      <c r="PVO42" s="175"/>
      <c r="PVP42" s="175"/>
      <c r="PVQ42" s="175"/>
      <c r="PVR42" s="175"/>
      <c r="PVS42" s="175"/>
      <c r="PVT42" s="175"/>
      <c r="PVU42" s="175"/>
      <c r="PVV42" s="175"/>
      <c r="PVW42" s="175"/>
      <c r="PVX42" s="175"/>
      <c r="PVY42" s="175"/>
      <c r="PVZ42" s="175"/>
      <c r="PWA42" s="175"/>
      <c r="PWB42" s="175"/>
      <c r="PWC42" s="175"/>
      <c r="PWD42" s="175"/>
      <c r="PWE42" s="175"/>
      <c r="PWF42" s="175"/>
      <c r="PWG42" s="175"/>
      <c r="PWH42" s="175"/>
      <c r="PWI42" s="175"/>
      <c r="PWJ42" s="175"/>
      <c r="PWK42" s="175"/>
      <c r="PWL42" s="175"/>
      <c r="PWM42" s="175"/>
      <c r="PWN42" s="175"/>
      <c r="PWO42" s="175"/>
      <c r="PWP42" s="175"/>
      <c r="PWQ42" s="175"/>
      <c r="PWR42" s="175"/>
      <c r="PWS42" s="175"/>
      <c r="PWT42" s="175"/>
      <c r="PWU42" s="175"/>
      <c r="PWV42" s="175"/>
      <c r="PWW42" s="175"/>
      <c r="PWX42" s="175"/>
      <c r="PWY42" s="175"/>
      <c r="PWZ42" s="175"/>
      <c r="PXA42" s="175"/>
      <c r="PXB42" s="175"/>
      <c r="PXC42" s="175"/>
      <c r="PXD42" s="175"/>
      <c r="PXE42" s="175"/>
      <c r="PXF42" s="175"/>
      <c r="PXG42" s="175"/>
      <c r="PXH42" s="175"/>
      <c r="PXI42" s="175"/>
      <c r="PXJ42" s="175"/>
      <c r="PXK42" s="175"/>
      <c r="PXL42" s="175"/>
      <c r="PXM42" s="175"/>
      <c r="PXN42" s="175"/>
      <c r="PXO42" s="175"/>
      <c r="PXP42" s="175"/>
      <c r="PXQ42" s="175"/>
      <c r="PXR42" s="175"/>
      <c r="PXS42" s="175"/>
      <c r="PXT42" s="175"/>
      <c r="PXU42" s="175"/>
      <c r="PXV42" s="175"/>
      <c r="PXW42" s="175"/>
      <c r="PXX42" s="175"/>
      <c r="PXY42" s="175"/>
      <c r="PXZ42" s="175"/>
      <c r="PYA42" s="175"/>
      <c r="PYB42" s="175"/>
      <c r="PYC42" s="175"/>
      <c r="PYD42" s="175"/>
      <c r="PYE42" s="175"/>
      <c r="PYF42" s="175"/>
      <c r="PYG42" s="175"/>
      <c r="PYH42" s="175"/>
      <c r="PYI42" s="175"/>
      <c r="PYJ42" s="175"/>
      <c r="PYK42" s="175"/>
      <c r="PYL42" s="175"/>
      <c r="PYM42" s="175"/>
      <c r="PYN42" s="175"/>
      <c r="PYO42" s="175"/>
      <c r="PYP42" s="175"/>
      <c r="PYQ42" s="175"/>
      <c r="PYR42" s="175"/>
      <c r="PYS42" s="175"/>
      <c r="PYT42" s="175"/>
      <c r="PYU42" s="175"/>
      <c r="PYV42" s="175"/>
      <c r="PYW42" s="175"/>
      <c r="PYX42" s="175"/>
      <c r="PYY42" s="175"/>
      <c r="PYZ42" s="175"/>
      <c r="PZA42" s="175"/>
      <c r="PZB42" s="175"/>
      <c r="PZC42" s="175"/>
      <c r="PZD42" s="175"/>
      <c r="PZE42" s="175"/>
      <c r="PZF42" s="175"/>
      <c r="PZG42" s="175"/>
      <c r="PZH42" s="175"/>
      <c r="PZI42" s="175"/>
      <c r="PZJ42" s="175"/>
      <c r="PZK42" s="175"/>
      <c r="PZL42" s="175"/>
      <c r="PZM42" s="175"/>
      <c r="PZN42" s="175"/>
      <c r="PZO42" s="175"/>
      <c r="PZP42" s="175"/>
      <c r="PZQ42" s="175"/>
      <c r="PZR42" s="175"/>
      <c r="PZS42" s="175"/>
      <c r="PZT42" s="175"/>
      <c r="PZU42" s="175"/>
      <c r="PZV42" s="175"/>
      <c r="PZW42" s="175"/>
      <c r="PZX42" s="175"/>
      <c r="PZY42" s="175"/>
      <c r="PZZ42" s="175"/>
      <c r="QAA42" s="175"/>
      <c r="QAB42" s="175"/>
      <c r="QAC42" s="175"/>
      <c r="QAD42" s="175"/>
      <c r="QAE42" s="175"/>
      <c r="QAF42" s="175"/>
      <c r="QAG42" s="175"/>
      <c r="QAH42" s="175"/>
      <c r="QAI42" s="175"/>
      <c r="QAJ42" s="175"/>
      <c r="QAK42" s="175"/>
      <c r="QAL42" s="175"/>
      <c r="QAM42" s="175"/>
      <c r="QAN42" s="175"/>
      <c r="QAO42" s="175"/>
      <c r="QAP42" s="175"/>
      <c r="QAQ42" s="175"/>
      <c r="QAR42" s="175"/>
      <c r="QAS42" s="175"/>
      <c r="QAT42" s="175"/>
      <c r="QAU42" s="175"/>
      <c r="QAV42" s="175"/>
      <c r="QAW42" s="175"/>
      <c r="QAX42" s="175"/>
      <c r="QAY42" s="175"/>
      <c r="QAZ42" s="175"/>
      <c r="QBA42" s="175"/>
      <c r="QBB42" s="175"/>
      <c r="QBC42" s="175"/>
      <c r="QBD42" s="175"/>
      <c r="QBE42" s="175"/>
      <c r="QBF42" s="175"/>
      <c r="QBG42" s="175"/>
      <c r="QBH42" s="175"/>
      <c r="QBI42" s="175"/>
      <c r="QBJ42" s="175"/>
      <c r="QBK42" s="175"/>
      <c r="QBL42" s="175"/>
      <c r="QBM42" s="175"/>
      <c r="QBN42" s="175"/>
      <c r="QBO42" s="175"/>
      <c r="QBP42" s="175"/>
      <c r="QBQ42" s="175"/>
      <c r="QBR42" s="175"/>
      <c r="QBS42" s="175"/>
      <c r="QBT42" s="175"/>
      <c r="QBU42" s="175"/>
      <c r="QBV42" s="175"/>
      <c r="QBW42" s="175"/>
      <c r="QBX42" s="175"/>
      <c r="QBY42" s="175"/>
      <c r="QBZ42" s="175"/>
      <c r="QCA42" s="175"/>
      <c r="QCB42" s="175"/>
      <c r="QCC42" s="175"/>
      <c r="QCD42" s="175"/>
      <c r="QCE42" s="175"/>
      <c r="QCF42" s="175"/>
      <c r="QCG42" s="175"/>
      <c r="QCH42" s="175"/>
      <c r="QCI42" s="175"/>
      <c r="QCJ42" s="175"/>
      <c r="QCK42" s="175"/>
      <c r="QCL42" s="175"/>
      <c r="QCM42" s="175"/>
      <c r="QCN42" s="175"/>
      <c r="QCO42" s="175"/>
      <c r="QCP42" s="175"/>
      <c r="QCQ42" s="175"/>
      <c r="QCR42" s="175"/>
      <c r="QCS42" s="175"/>
      <c r="QCT42" s="175"/>
      <c r="QCU42" s="175"/>
      <c r="QCV42" s="175"/>
      <c r="QCW42" s="175"/>
      <c r="QCX42" s="175"/>
      <c r="QCY42" s="175"/>
      <c r="QCZ42" s="175"/>
      <c r="QDA42" s="175"/>
      <c r="QDB42" s="175"/>
      <c r="QDC42" s="175"/>
      <c r="QDD42" s="175"/>
      <c r="QDE42" s="175"/>
      <c r="QDF42" s="175"/>
      <c r="QDG42" s="175"/>
      <c r="QDH42" s="175"/>
      <c r="QDI42" s="175"/>
      <c r="QDJ42" s="175"/>
      <c r="QDK42" s="175"/>
      <c r="QDL42" s="175"/>
      <c r="QDM42" s="175"/>
      <c r="QDN42" s="175"/>
      <c r="QDO42" s="175"/>
      <c r="QDP42" s="175"/>
      <c r="QDQ42" s="175"/>
      <c r="QDR42" s="175"/>
      <c r="QDS42" s="175"/>
      <c r="QDT42" s="175"/>
      <c r="QDU42" s="175"/>
      <c r="QDV42" s="175"/>
      <c r="QDW42" s="175"/>
      <c r="QDX42" s="175"/>
      <c r="QDY42" s="175"/>
      <c r="QDZ42" s="175"/>
      <c r="QEA42" s="175"/>
      <c r="QEB42" s="175"/>
      <c r="QEC42" s="175"/>
      <c r="QED42" s="175"/>
      <c r="QEE42" s="175"/>
      <c r="QEF42" s="175"/>
      <c r="QEG42" s="175"/>
      <c r="QEH42" s="175"/>
      <c r="QEI42" s="175"/>
      <c r="QEJ42" s="175"/>
      <c r="QEK42" s="175"/>
      <c r="QEL42" s="175"/>
      <c r="QEM42" s="175"/>
      <c r="QEN42" s="175"/>
      <c r="QEO42" s="175"/>
      <c r="QEP42" s="175"/>
      <c r="QEQ42" s="175"/>
      <c r="QER42" s="175"/>
      <c r="QES42" s="175"/>
      <c r="QET42" s="175"/>
      <c r="QEU42" s="175"/>
      <c r="QEV42" s="175"/>
      <c r="QEW42" s="175"/>
      <c r="QEX42" s="175"/>
      <c r="QEY42" s="175"/>
      <c r="QEZ42" s="175"/>
      <c r="QFA42" s="175"/>
      <c r="QFB42" s="175"/>
      <c r="QFC42" s="175"/>
      <c r="QFD42" s="175"/>
      <c r="QFE42" s="175"/>
      <c r="QFF42" s="175"/>
      <c r="QFG42" s="175"/>
      <c r="QFH42" s="175"/>
      <c r="QFI42" s="175"/>
      <c r="QFJ42" s="175"/>
      <c r="QFK42" s="175"/>
      <c r="QFL42" s="175"/>
      <c r="QFM42" s="175"/>
      <c r="QFN42" s="175"/>
      <c r="QFO42" s="175"/>
      <c r="QFP42" s="175"/>
      <c r="QFQ42" s="175"/>
      <c r="QFR42" s="175"/>
      <c r="QFS42" s="175"/>
      <c r="QFT42" s="175"/>
      <c r="QFU42" s="175"/>
      <c r="QFV42" s="175"/>
      <c r="QFW42" s="175"/>
      <c r="QFX42" s="175"/>
      <c r="QFY42" s="175"/>
      <c r="QFZ42" s="175"/>
      <c r="QGA42" s="175"/>
      <c r="QGB42" s="175"/>
      <c r="QGC42" s="175"/>
      <c r="QGD42" s="175"/>
      <c r="QGE42" s="175"/>
      <c r="QGF42" s="175"/>
      <c r="QGG42" s="175"/>
      <c r="QGH42" s="175"/>
      <c r="QGI42" s="175"/>
      <c r="QGJ42" s="175"/>
      <c r="QGK42" s="175"/>
      <c r="QGL42" s="175"/>
      <c r="QGM42" s="175"/>
      <c r="QGN42" s="175"/>
      <c r="QGO42" s="175"/>
      <c r="QGP42" s="175"/>
      <c r="QGQ42" s="175"/>
      <c r="QGR42" s="175"/>
      <c r="QGS42" s="175"/>
      <c r="QGT42" s="175"/>
      <c r="QGU42" s="175"/>
      <c r="QGV42" s="175"/>
      <c r="QGW42" s="175"/>
      <c r="QGX42" s="175"/>
      <c r="QGY42" s="175"/>
      <c r="QGZ42" s="175"/>
      <c r="QHA42" s="175"/>
      <c r="QHB42" s="175"/>
      <c r="QHC42" s="175"/>
      <c r="QHD42" s="175"/>
      <c r="QHE42" s="175"/>
      <c r="QHF42" s="175"/>
      <c r="QHG42" s="175"/>
      <c r="QHH42" s="175"/>
      <c r="QHI42" s="175"/>
      <c r="QHJ42" s="175"/>
      <c r="QHK42" s="175"/>
      <c r="QHL42" s="175"/>
      <c r="QHM42" s="175"/>
      <c r="QHN42" s="175"/>
      <c r="QHO42" s="175"/>
      <c r="QHP42" s="175"/>
      <c r="QHQ42" s="175"/>
      <c r="QHR42" s="175"/>
      <c r="QHS42" s="175"/>
      <c r="QHT42" s="175"/>
      <c r="QHU42" s="175"/>
      <c r="QHV42" s="175"/>
      <c r="QHW42" s="175"/>
      <c r="QHX42" s="175"/>
      <c r="QHY42" s="175"/>
      <c r="QHZ42" s="175"/>
      <c r="QIA42" s="175"/>
      <c r="QIB42" s="175"/>
      <c r="QIC42" s="175"/>
      <c r="QID42" s="175"/>
      <c r="QIE42" s="175"/>
      <c r="QIF42" s="175"/>
      <c r="QIG42" s="175"/>
      <c r="QIH42" s="175"/>
      <c r="QII42" s="175"/>
      <c r="QIJ42" s="175"/>
      <c r="QIK42" s="175"/>
      <c r="QIL42" s="175"/>
      <c r="QIM42" s="175"/>
      <c r="QIN42" s="175"/>
      <c r="QIO42" s="175"/>
      <c r="QIP42" s="175"/>
      <c r="QIQ42" s="175"/>
      <c r="QIR42" s="175"/>
      <c r="QIS42" s="175"/>
      <c r="QIT42" s="175"/>
      <c r="QIU42" s="175"/>
      <c r="QIV42" s="175"/>
      <c r="QIW42" s="175"/>
      <c r="QIX42" s="175"/>
      <c r="QIY42" s="175"/>
      <c r="QIZ42" s="175"/>
      <c r="QJA42" s="175"/>
      <c r="QJB42" s="175"/>
      <c r="QJC42" s="175"/>
      <c r="QJD42" s="175"/>
      <c r="QJE42" s="175"/>
      <c r="QJF42" s="175"/>
      <c r="QJG42" s="175"/>
      <c r="QJH42" s="175"/>
      <c r="QJI42" s="175"/>
      <c r="QJJ42" s="175"/>
      <c r="QJK42" s="175"/>
      <c r="QJL42" s="175"/>
      <c r="QJM42" s="175"/>
      <c r="QJN42" s="175"/>
      <c r="QJO42" s="175"/>
      <c r="QJP42" s="175"/>
      <c r="QJQ42" s="175"/>
      <c r="QJR42" s="175"/>
      <c r="QJS42" s="175"/>
      <c r="QJT42" s="175"/>
      <c r="QJU42" s="175"/>
      <c r="QJV42" s="175"/>
      <c r="QJW42" s="175"/>
      <c r="QJX42" s="175"/>
      <c r="QJY42" s="175"/>
      <c r="QJZ42" s="175"/>
      <c r="QKA42" s="175"/>
      <c r="QKB42" s="175"/>
      <c r="QKC42" s="175"/>
      <c r="QKD42" s="175"/>
      <c r="QKE42" s="175"/>
      <c r="QKF42" s="175"/>
      <c r="QKG42" s="175"/>
      <c r="QKH42" s="175"/>
      <c r="QKI42" s="175"/>
      <c r="QKJ42" s="175"/>
      <c r="QKK42" s="175"/>
      <c r="QKL42" s="175"/>
      <c r="QKM42" s="175"/>
      <c r="QKN42" s="175"/>
      <c r="QKO42" s="175"/>
      <c r="QKP42" s="175"/>
      <c r="QKQ42" s="175"/>
      <c r="QKR42" s="175"/>
      <c r="QKS42" s="175"/>
      <c r="QKT42" s="175"/>
      <c r="QKU42" s="175"/>
      <c r="QKV42" s="175"/>
      <c r="QKW42" s="175"/>
      <c r="QKX42" s="175"/>
      <c r="QKY42" s="175"/>
      <c r="QKZ42" s="175"/>
      <c r="QLA42" s="175"/>
      <c r="QLB42" s="175"/>
      <c r="QLC42" s="175"/>
      <c r="QLD42" s="175"/>
      <c r="QLE42" s="175"/>
      <c r="QLF42" s="175"/>
      <c r="QLG42" s="175"/>
      <c r="QLH42" s="175"/>
      <c r="QLI42" s="175"/>
      <c r="QLJ42" s="175"/>
      <c r="QLK42" s="175"/>
      <c r="QLL42" s="175"/>
      <c r="QLM42" s="175"/>
      <c r="QLN42" s="175"/>
      <c r="QLO42" s="175"/>
      <c r="QLP42" s="175"/>
      <c r="QLQ42" s="175"/>
      <c r="QLR42" s="175"/>
      <c r="QLS42" s="175"/>
      <c r="QLT42" s="175"/>
      <c r="QLU42" s="175"/>
      <c r="QLV42" s="175"/>
      <c r="QLW42" s="175"/>
      <c r="QLX42" s="175"/>
      <c r="QLY42" s="175"/>
      <c r="QLZ42" s="175"/>
      <c r="QMA42" s="175"/>
      <c r="QMB42" s="175"/>
      <c r="QMC42" s="175"/>
      <c r="QMD42" s="175"/>
      <c r="QME42" s="175"/>
      <c r="QMF42" s="175"/>
      <c r="QMG42" s="175"/>
      <c r="QMH42" s="175"/>
      <c r="QMI42" s="175"/>
      <c r="QMJ42" s="175"/>
      <c r="QMK42" s="175"/>
      <c r="QML42" s="175"/>
      <c r="QMM42" s="175"/>
      <c r="QMN42" s="175"/>
      <c r="QMO42" s="175"/>
      <c r="QMP42" s="175"/>
      <c r="QMQ42" s="175"/>
      <c r="QMR42" s="175"/>
      <c r="QMS42" s="175"/>
      <c r="QMT42" s="175"/>
      <c r="QMU42" s="175"/>
      <c r="QMV42" s="175"/>
      <c r="QMW42" s="175"/>
      <c r="QMX42" s="175"/>
      <c r="QMY42" s="175"/>
      <c r="QMZ42" s="175"/>
      <c r="QNA42" s="175"/>
      <c r="QNB42" s="175"/>
      <c r="QNC42" s="175"/>
      <c r="QND42" s="175"/>
      <c r="QNE42" s="175"/>
      <c r="QNF42" s="175"/>
      <c r="QNG42" s="175"/>
      <c r="QNH42" s="175"/>
      <c r="QNI42" s="175"/>
      <c r="QNJ42" s="175"/>
      <c r="QNK42" s="175"/>
      <c r="QNL42" s="175"/>
      <c r="QNM42" s="175"/>
      <c r="QNN42" s="175"/>
      <c r="QNO42" s="175"/>
      <c r="QNP42" s="175"/>
      <c r="QNQ42" s="175"/>
      <c r="QNR42" s="175"/>
      <c r="QNS42" s="175"/>
      <c r="QNT42" s="175"/>
      <c r="QNU42" s="175"/>
      <c r="QNV42" s="175"/>
      <c r="QNW42" s="175"/>
      <c r="QNX42" s="175"/>
      <c r="QNY42" s="175"/>
      <c r="QNZ42" s="175"/>
      <c r="QOA42" s="175"/>
      <c r="QOB42" s="175"/>
      <c r="QOC42" s="175"/>
      <c r="QOD42" s="175"/>
      <c r="QOE42" s="175"/>
      <c r="QOF42" s="175"/>
      <c r="QOG42" s="175"/>
      <c r="QOH42" s="175"/>
      <c r="QOI42" s="175"/>
      <c r="QOJ42" s="175"/>
      <c r="QOK42" s="175"/>
      <c r="QOL42" s="175"/>
      <c r="QOM42" s="175"/>
      <c r="QON42" s="175"/>
      <c r="QOO42" s="175"/>
      <c r="QOP42" s="175"/>
      <c r="QOQ42" s="175"/>
      <c r="QOR42" s="175"/>
      <c r="QOS42" s="175"/>
      <c r="QOT42" s="175"/>
      <c r="QOU42" s="175"/>
      <c r="QOV42" s="175"/>
      <c r="QOW42" s="175"/>
      <c r="QOX42" s="175"/>
      <c r="QOY42" s="175"/>
      <c r="QOZ42" s="175"/>
      <c r="QPA42" s="175"/>
      <c r="QPB42" s="175"/>
      <c r="QPC42" s="175"/>
      <c r="QPD42" s="175"/>
      <c r="QPE42" s="175"/>
      <c r="QPF42" s="175"/>
      <c r="QPG42" s="175"/>
      <c r="QPH42" s="175"/>
      <c r="QPI42" s="175"/>
      <c r="QPJ42" s="175"/>
      <c r="QPK42" s="175"/>
      <c r="QPL42" s="175"/>
      <c r="QPM42" s="175"/>
      <c r="QPN42" s="175"/>
      <c r="QPO42" s="175"/>
      <c r="QPP42" s="175"/>
      <c r="QPQ42" s="175"/>
      <c r="QPR42" s="175"/>
      <c r="QPS42" s="175"/>
      <c r="QPT42" s="175"/>
      <c r="QPU42" s="175"/>
      <c r="QPV42" s="175"/>
      <c r="QPW42" s="175"/>
      <c r="QPX42" s="175"/>
      <c r="QPY42" s="175"/>
      <c r="QPZ42" s="175"/>
      <c r="QQA42" s="175"/>
      <c r="QQB42" s="175"/>
      <c r="QQC42" s="175"/>
      <c r="QQD42" s="175"/>
      <c r="QQE42" s="175"/>
      <c r="QQF42" s="175"/>
      <c r="QQG42" s="175"/>
      <c r="QQH42" s="175"/>
      <c r="QQI42" s="175"/>
      <c r="QQJ42" s="175"/>
      <c r="QQK42" s="175"/>
      <c r="QQL42" s="175"/>
      <c r="QQM42" s="175"/>
      <c r="QQN42" s="175"/>
      <c r="QQO42" s="175"/>
      <c r="QQP42" s="175"/>
      <c r="QQQ42" s="175"/>
      <c r="QQR42" s="175"/>
      <c r="QQS42" s="175"/>
      <c r="QQT42" s="175"/>
      <c r="QQU42" s="175"/>
      <c r="QQV42" s="175"/>
      <c r="QQW42" s="175"/>
      <c r="QQX42" s="175"/>
      <c r="QQY42" s="175"/>
      <c r="QQZ42" s="175"/>
      <c r="QRA42" s="175"/>
      <c r="QRB42" s="175"/>
      <c r="QRC42" s="175"/>
      <c r="QRD42" s="175"/>
      <c r="QRE42" s="175"/>
      <c r="QRF42" s="175"/>
      <c r="QRG42" s="175"/>
      <c r="QRH42" s="175"/>
      <c r="QRI42" s="175"/>
      <c r="QRJ42" s="175"/>
      <c r="QRK42" s="175"/>
      <c r="QRL42" s="175"/>
      <c r="QRM42" s="175"/>
      <c r="QRN42" s="175"/>
      <c r="QRO42" s="175"/>
      <c r="QRP42" s="175"/>
      <c r="QRQ42" s="175"/>
      <c r="QRR42" s="175"/>
      <c r="QRS42" s="175"/>
      <c r="QRT42" s="175"/>
      <c r="QRU42" s="175"/>
      <c r="QRV42" s="175"/>
      <c r="QRW42" s="175"/>
      <c r="QRX42" s="175"/>
      <c r="QRY42" s="175"/>
      <c r="QRZ42" s="175"/>
      <c r="QSA42" s="175"/>
      <c r="QSB42" s="175"/>
      <c r="QSC42" s="175"/>
      <c r="QSD42" s="175"/>
      <c r="QSE42" s="175"/>
      <c r="QSF42" s="175"/>
      <c r="QSG42" s="175"/>
      <c r="QSH42" s="175"/>
      <c r="QSI42" s="175"/>
      <c r="QSJ42" s="175"/>
      <c r="QSK42" s="175"/>
      <c r="QSL42" s="175"/>
      <c r="QSM42" s="175"/>
      <c r="QSN42" s="175"/>
      <c r="QSO42" s="175"/>
      <c r="QSP42" s="175"/>
      <c r="QSQ42" s="175"/>
      <c r="QSR42" s="175"/>
      <c r="QSS42" s="175"/>
      <c r="QST42" s="175"/>
      <c r="QSU42" s="175"/>
      <c r="QSV42" s="175"/>
      <c r="QSW42" s="175"/>
      <c r="QSX42" s="175"/>
      <c r="QSY42" s="175"/>
      <c r="QSZ42" s="175"/>
      <c r="QTA42" s="175"/>
      <c r="QTB42" s="175"/>
      <c r="QTC42" s="175"/>
      <c r="QTD42" s="175"/>
      <c r="QTE42" s="175"/>
      <c r="QTF42" s="175"/>
      <c r="QTG42" s="175"/>
      <c r="QTH42" s="175"/>
      <c r="QTI42" s="175"/>
      <c r="QTJ42" s="175"/>
      <c r="QTK42" s="175"/>
      <c r="QTL42" s="175"/>
      <c r="QTM42" s="175"/>
      <c r="QTN42" s="175"/>
      <c r="QTO42" s="175"/>
      <c r="QTP42" s="175"/>
      <c r="QTQ42" s="175"/>
      <c r="QTR42" s="175"/>
      <c r="QTS42" s="175"/>
      <c r="QTT42" s="175"/>
      <c r="QTU42" s="175"/>
      <c r="QTV42" s="175"/>
      <c r="QTW42" s="175"/>
      <c r="QTX42" s="175"/>
      <c r="QTY42" s="175"/>
      <c r="QTZ42" s="175"/>
      <c r="QUA42" s="175"/>
      <c r="QUB42" s="175"/>
      <c r="QUC42" s="175"/>
      <c r="QUD42" s="175"/>
      <c r="QUE42" s="175"/>
      <c r="QUF42" s="175"/>
      <c r="QUG42" s="175"/>
      <c r="QUH42" s="175"/>
      <c r="QUI42" s="175"/>
      <c r="QUJ42" s="175"/>
      <c r="QUK42" s="175"/>
      <c r="QUL42" s="175"/>
      <c r="QUM42" s="175"/>
      <c r="QUN42" s="175"/>
      <c r="QUO42" s="175"/>
      <c r="QUP42" s="175"/>
      <c r="QUQ42" s="175"/>
      <c r="QUR42" s="175"/>
      <c r="QUS42" s="175"/>
      <c r="QUT42" s="175"/>
      <c r="QUU42" s="175"/>
      <c r="QUV42" s="175"/>
      <c r="QUW42" s="175"/>
      <c r="QUX42" s="175"/>
      <c r="QUY42" s="175"/>
      <c r="QUZ42" s="175"/>
      <c r="QVA42" s="175"/>
      <c r="QVB42" s="175"/>
      <c r="QVC42" s="175"/>
      <c r="QVD42" s="175"/>
      <c r="QVE42" s="175"/>
      <c r="QVF42" s="175"/>
      <c r="QVG42" s="175"/>
      <c r="QVH42" s="175"/>
      <c r="QVI42" s="175"/>
      <c r="QVJ42" s="175"/>
      <c r="QVK42" s="175"/>
      <c r="QVL42" s="175"/>
      <c r="QVM42" s="175"/>
      <c r="QVN42" s="175"/>
      <c r="QVO42" s="175"/>
      <c r="QVP42" s="175"/>
      <c r="QVQ42" s="175"/>
      <c r="QVR42" s="175"/>
      <c r="QVS42" s="175"/>
      <c r="QVT42" s="175"/>
      <c r="QVU42" s="175"/>
      <c r="QVV42" s="175"/>
      <c r="QVW42" s="175"/>
      <c r="QVX42" s="175"/>
      <c r="QVY42" s="175"/>
      <c r="QVZ42" s="175"/>
      <c r="QWA42" s="175"/>
      <c r="QWB42" s="175"/>
      <c r="QWC42" s="175"/>
      <c r="QWD42" s="175"/>
      <c r="QWE42" s="175"/>
      <c r="QWF42" s="175"/>
      <c r="QWG42" s="175"/>
      <c r="QWH42" s="175"/>
      <c r="QWI42" s="175"/>
      <c r="QWJ42" s="175"/>
      <c r="QWK42" s="175"/>
      <c r="QWL42" s="175"/>
      <c r="QWM42" s="175"/>
      <c r="QWN42" s="175"/>
      <c r="QWO42" s="175"/>
      <c r="QWP42" s="175"/>
      <c r="QWQ42" s="175"/>
      <c r="QWR42" s="175"/>
      <c r="QWS42" s="175"/>
      <c r="QWT42" s="175"/>
      <c r="QWU42" s="175"/>
      <c r="QWV42" s="175"/>
      <c r="QWW42" s="175"/>
      <c r="QWX42" s="175"/>
      <c r="QWY42" s="175"/>
      <c r="QWZ42" s="175"/>
      <c r="QXA42" s="175"/>
      <c r="QXB42" s="175"/>
      <c r="QXC42" s="175"/>
      <c r="QXD42" s="175"/>
      <c r="QXE42" s="175"/>
      <c r="QXF42" s="175"/>
      <c r="QXG42" s="175"/>
      <c r="QXH42" s="175"/>
      <c r="QXI42" s="175"/>
      <c r="QXJ42" s="175"/>
      <c r="QXK42" s="175"/>
      <c r="QXL42" s="175"/>
      <c r="QXM42" s="175"/>
      <c r="QXN42" s="175"/>
      <c r="QXO42" s="175"/>
      <c r="QXP42" s="175"/>
      <c r="QXQ42" s="175"/>
      <c r="QXR42" s="175"/>
      <c r="QXS42" s="175"/>
      <c r="QXT42" s="175"/>
      <c r="QXU42" s="175"/>
      <c r="QXV42" s="175"/>
      <c r="QXW42" s="175"/>
      <c r="QXX42" s="175"/>
      <c r="QXY42" s="175"/>
      <c r="QXZ42" s="175"/>
      <c r="QYA42" s="175"/>
      <c r="QYB42" s="175"/>
      <c r="QYC42" s="175"/>
      <c r="QYD42" s="175"/>
      <c r="QYE42" s="175"/>
      <c r="QYF42" s="175"/>
      <c r="QYG42" s="175"/>
      <c r="QYH42" s="175"/>
      <c r="QYI42" s="175"/>
      <c r="QYJ42" s="175"/>
      <c r="QYK42" s="175"/>
      <c r="QYL42" s="175"/>
      <c r="QYM42" s="175"/>
      <c r="QYN42" s="175"/>
      <c r="QYO42" s="175"/>
      <c r="QYP42" s="175"/>
      <c r="QYQ42" s="175"/>
      <c r="QYR42" s="175"/>
      <c r="QYS42" s="175"/>
      <c r="QYT42" s="175"/>
      <c r="QYU42" s="175"/>
      <c r="QYV42" s="175"/>
      <c r="QYW42" s="175"/>
      <c r="QYX42" s="175"/>
      <c r="QYY42" s="175"/>
      <c r="QYZ42" s="175"/>
      <c r="QZA42" s="175"/>
      <c r="QZB42" s="175"/>
      <c r="QZC42" s="175"/>
      <c r="QZD42" s="175"/>
      <c r="QZE42" s="175"/>
      <c r="QZF42" s="175"/>
      <c r="QZG42" s="175"/>
      <c r="QZH42" s="175"/>
      <c r="QZI42" s="175"/>
      <c r="QZJ42" s="175"/>
      <c r="QZK42" s="175"/>
      <c r="QZL42" s="175"/>
      <c r="QZM42" s="175"/>
      <c r="QZN42" s="175"/>
      <c r="QZO42" s="175"/>
      <c r="QZP42" s="175"/>
      <c r="QZQ42" s="175"/>
      <c r="QZR42" s="175"/>
      <c r="QZS42" s="175"/>
      <c r="QZT42" s="175"/>
      <c r="QZU42" s="175"/>
      <c r="QZV42" s="175"/>
      <c r="QZW42" s="175"/>
      <c r="QZX42" s="175"/>
      <c r="QZY42" s="175"/>
      <c r="QZZ42" s="175"/>
      <c r="RAA42" s="175"/>
      <c r="RAB42" s="175"/>
      <c r="RAC42" s="175"/>
      <c r="RAD42" s="175"/>
      <c r="RAE42" s="175"/>
      <c r="RAF42" s="175"/>
      <c r="RAG42" s="175"/>
      <c r="RAH42" s="175"/>
      <c r="RAI42" s="175"/>
      <c r="RAJ42" s="175"/>
      <c r="RAK42" s="175"/>
      <c r="RAL42" s="175"/>
      <c r="RAM42" s="175"/>
      <c r="RAN42" s="175"/>
      <c r="RAO42" s="175"/>
      <c r="RAP42" s="175"/>
      <c r="RAQ42" s="175"/>
      <c r="RAR42" s="175"/>
      <c r="RAS42" s="175"/>
      <c r="RAT42" s="175"/>
      <c r="RAU42" s="175"/>
      <c r="RAV42" s="175"/>
      <c r="RAW42" s="175"/>
      <c r="RAX42" s="175"/>
      <c r="RAY42" s="175"/>
      <c r="RAZ42" s="175"/>
      <c r="RBA42" s="175"/>
      <c r="RBB42" s="175"/>
      <c r="RBC42" s="175"/>
      <c r="RBD42" s="175"/>
      <c r="RBE42" s="175"/>
      <c r="RBF42" s="175"/>
      <c r="RBG42" s="175"/>
      <c r="RBH42" s="175"/>
      <c r="RBI42" s="175"/>
      <c r="RBJ42" s="175"/>
      <c r="RBK42" s="175"/>
      <c r="RBL42" s="175"/>
      <c r="RBM42" s="175"/>
      <c r="RBN42" s="175"/>
      <c r="RBO42" s="175"/>
      <c r="RBP42" s="175"/>
      <c r="RBQ42" s="175"/>
      <c r="RBR42" s="175"/>
      <c r="RBS42" s="175"/>
      <c r="RBT42" s="175"/>
      <c r="RBU42" s="175"/>
      <c r="RBV42" s="175"/>
      <c r="RBW42" s="175"/>
      <c r="RBX42" s="175"/>
      <c r="RBY42" s="175"/>
      <c r="RBZ42" s="175"/>
      <c r="RCA42" s="175"/>
      <c r="RCB42" s="175"/>
      <c r="RCC42" s="175"/>
      <c r="RCD42" s="175"/>
      <c r="RCE42" s="175"/>
      <c r="RCF42" s="175"/>
      <c r="RCG42" s="175"/>
      <c r="RCH42" s="175"/>
      <c r="RCI42" s="175"/>
      <c r="RCJ42" s="175"/>
      <c r="RCK42" s="175"/>
      <c r="RCL42" s="175"/>
      <c r="RCM42" s="175"/>
      <c r="RCN42" s="175"/>
      <c r="RCO42" s="175"/>
      <c r="RCP42" s="175"/>
      <c r="RCQ42" s="175"/>
      <c r="RCR42" s="175"/>
      <c r="RCS42" s="175"/>
      <c r="RCT42" s="175"/>
      <c r="RCU42" s="175"/>
      <c r="RCV42" s="175"/>
      <c r="RCW42" s="175"/>
      <c r="RCX42" s="175"/>
      <c r="RCY42" s="175"/>
      <c r="RCZ42" s="175"/>
      <c r="RDA42" s="175"/>
      <c r="RDB42" s="175"/>
      <c r="RDC42" s="175"/>
      <c r="RDD42" s="175"/>
      <c r="RDE42" s="175"/>
      <c r="RDF42" s="175"/>
      <c r="RDG42" s="175"/>
      <c r="RDH42" s="175"/>
      <c r="RDI42" s="175"/>
      <c r="RDJ42" s="175"/>
      <c r="RDK42" s="175"/>
      <c r="RDL42" s="175"/>
      <c r="RDM42" s="175"/>
      <c r="RDN42" s="175"/>
      <c r="RDO42" s="175"/>
      <c r="RDP42" s="175"/>
      <c r="RDQ42" s="175"/>
      <c r="RDR42" s="175"/>
      <c r="RDS42" s="175"/>
      <c r="RDT42" s="175"/>
      <c r="RDU42" s="175"/>
      <c r="RDV42" s="175"/>
      <c r="RDW42" s="175"/>
      <c r="RDX42" s="175"/>
      <c r="RDY42" s="175"/>
      <c r="RDZ42" s="175"/>
      <c r="REA42" s="175"/>
      <c r="REB42" s="175"/>
      <c r="REC42" s="175"/>
      <c r="RED42" s="175"/>
      <c r="REE42" s="175"/>
      <c r="REF42" s="175"/>
      <c r="REG42" s="175"/>
      <c r="REH42" s="175"/>
      <c r="REI42" s="175"/>
      <c r="REJ42" s="175"/>
      <c r="REK42" s="175"/>
      <c r="REL42" s="175"/>
      <c r="REM42" s="175"/>
      <c r="REN42" s="175"/>
      <c r="REO42" s="175"/>
      <c r="REP42" s="175"/>
      <c r="REQ42" s="175"/>
      <c r="RER42" s="175"/>
      <c r="RES42" s="175"/>
      <c r="RET42" s="175"/>
      <c r="REU42" s="175"/>
      <c r="REV42" s="175"/>
      <c r="REW42" s="175"/>
      <c r="REX42" s="175"/>
      <c r="REY42" s="175"/>
      <c r="REZ42" s="175"/>
      <c r="RFA42" s="175"/>
      <c r="RFB42" s="175"/>
      <c r="RFC42" s="175"/>
      <c r="RFD42" s="175"/>
      <c r="RFE42" s="175"/>
      <c r="RFF42" s="175"/>
      <c r="RFG42" s="175"/>
      <c r="RFH42" s="175"/>
      <c r="RFI42" s="175"/>
      <c r="RFJ42" s="175"/>
      <c r="RFK42" s="175"/>
      <c r="RFL42" s="175"/>
      <c r="RFM42" s="175"/>
      <c r="RFN42" s="175"/>
      <c r="RFO42" s="175"/>
      <c r="RFP42" s="175"/>
      <c r="RFQ42" s="175"/>
      <c r="RFR42" s="175"/>
      <c r="RFS42" s="175"/>
      <c r="RFT42" s="175"/>
      <c r="RFU42" s="175"/>
      <c r="RFV42" s="175"/>
      <c r="RFW42" s="175"/>
      <c r="RFX42" s="175"/>
      <c r="RFY42" s="175"/>
      <c r="RFZ42" s="175"/>
      <c r="RGA42" s="175"/>
      <c r="RGB42" s="175"/>
      <c r="RGC42" s="175"/>
      <c r="RGD42" s="175"/>
      <c r="RGE42" s="175"/>
      <c r="RGF42" s="175"/>
      <c r="RGG42" s="175"/>
      <c r="RGH42" s="175"/>
      <c r="RGI42" s="175"/>
      <c r="RGJ42" s="175"/>
      <c r="RGK42" s="175"/>
      <c r="RGL42" s="175"/>
      <c r="RGM42" s="175"/>
      <c r="RGN42" s="175"/>
      <c r="RGO42" s="175"/>
      <c r="RGP42" s="175"/>
      <c r="RGQ42" s="175"/>
      <c r="RGR42" s="175"/>
      <c r="RGS42" s="175"/>
      <c r="RGT42" s="175"/>
      <c r="RGU42" s="175"/>
      <c r="RGV42" s="175"/>
      <c r="RGW42" s="175"/>
      <c r="RGX42" s="175"/>
      <c r="RGY42" s="175"/>
      <c r="RGZ42" s="175"/>
      <c r="RHA42" s="175"/>
      <c r="RHB42" s="175"/>
      <c r="RHC42" s="175"/>
      <c r="RHD42" s="175"/>
      <c r="RHE42" s="175"/>
      <c r="RHF42" s="175"/>
      <c r="RHG42" s="175"/>
      <c r="RHH42" s="175"/>
      <c r="RHI42" s="175"/>
      <c r="RHJ42" s="175"/>
      <c r="RHK42" s="175"/>
      <c r="RHL42" s="175"/>
      <c r="RHM42" s="175"/>
      <c r="RHN42" s="175"/>
      <c r="RHO42" s="175"/>
      <c r="RHP42" s="175"/>
      <c r="RHQ42" s="175"/>
      <c r="RHR42" s="175"/>
      <c r="RHS42" s="175"/>
      <c r="RHT42" s="175"/>
      <c r="RHU42" s="175"/>
      <c r="RHV42" s="175"/>
      <c r="RHW42" s="175"/>
      <c r="RHX42" s="175"/>
      <c r="RHY42" s="175"/>
      <c r="RHZ42" s="175"/>
      <c r="RIA42" s="175"/>
      <c r="RIB42" s="175"/>
      <c r="RIC42" s="175"/>
      <c r="RID42" s="175"/>
      <c r="RIE42" s="175"/>
      <c r="RIF42" s="175"/>
      <c r="RIG42" s="175"/>
      <c r="RIH42" s="175"/>
      <c r="RII42" s="175"/>
      <c r="RIJ42" s="175"/>
      <c r="RIK42" s="175"/>
      <c r="RIL42" s="175"/>
      <c r="RIM42" s="175"/>
      <c r="RIN42" s="175"/>
      <c r="RIO42" s="175"/>
      <c r="RIP42" s="175"/>
      <c r="RIQ42" s="175"/>
      <c r="RIR42" s="175"/>
      <c r="RIS42" s="175"/>
      <c r="RIT42" s="175"/>
      <c r="RIU42" s="175"/>
      <c r="RIV42" s="175"/>
      <c r="RIW42" s="175"/>
      <c r="RIX42" s="175"/>
      <c r="RIY42" s="175"/>
      <c r="RIZ42" s="175"/>
      <c r="RJA42" s="175"/>
      <c r="RJB42" s="175"/>
      <c r="RJC42" s="175"/>
      <c r="RJD42" s="175"/>
      <c r="RJE42" s="175"/>
      <c r="RJF42" s="175"/>
      <c r="RJG42" s="175"/>
      <c r="RJH42" s="175"/>
      <c r="RJI42" s="175"/>
      <c r="RJJ42" s="175"/>
      <c r="RJK42" s="175"/>
      <c r="RJL42" s="175"/>
      <c r="RJM42" s="175"/>
      <c r="RJN42" s="175"/>
      <c r="RJO42" s="175"/>
      <c r="RJP42" s="175"/>
      <c r="RJQ42" s="175"/>
      <c r="RJR42" s="175"/>
      <c r="RJS42" s="175"/>
      <c r="RJT42" s="175"/>
      <c r="RJU42" s="175"/>
      <c r="RJV42" s="175"/>
      <c r="RJW42" s="175"/>
      <c r="RJX42" s="175"/>
      <c r="RJY42" s="175"/>
      <c r="RJZ42" s="175"/>
      <c r="RKA42" s="175"/>
      <c r="RKB42" s="175"/>
      <c r="RKC42" s="175"/>
      <c r="RKD42" s="175"/>
      <c r="RKE42" s="175"/>
      <c r="RKF42" s="175"/>
      <c r="RKG42" s="175"/>
      <c r="RKH42" s="175"/>
      <c r="RKI42" s="175"/>
      <c r="RKJ42" s="175"/>
      <c r="RKK42" s="175"/>
      <c r="RKL42" s="175"/>
      <c r="RKM42" s="175"/>
      <c r="RKN42" s="175"/>
      <c r="RKO42" s="175"/>
      <c r="RKP42" s="175"/>
      <c r="RKQ42" s="175"/>
      <c r="RKR42" s="175"/>
      <c r="RKS42" s="175"/>
      <c r="RKT42" s="175"/>
      <c r="RKU42" s="175"/>
      <c r="RKV42" s="175"/>
      <c r="RKW42" s="175"/>
      <c r="RKX42" s="175"/>
      <c r="RKY42" s="175"/>
      <c r="RKZ42" s="175"/>
      <c r="RLA42" s="175"/>
      <c r="RLB42" s="175"/>
      <c r="RLC42" s="175"/>
      <c r="RLD42" s="175"/>
      <c r="RLE42" s="175"/>
      <c r="RLF42" s="175"/>
      <c r="RLG42" s="175"/>
      <c r="RLH42" s="175"/>
      <c r="RLI42" s="175"/>
      <c r="RLJ42" s="175"/>
      <c r="RLK42" s="175"/>
      <c r="RLL42" s="175"/>
      <c r="RLM42" s="175"/>
      <c r="RLN42" s="175"/>
      <c r="RLO42" s="175"/>
      <c r="RLP42" s="175"/>
      <c r="RLQ42" s="175"/>
      <c r="RLR42" s="175"/>
      <c r="RLS42" s="175"/>
      <c r="RLT42" s="175"/>
      <c r="RLU42" s="175"/>
      <c r="RLV42" s="175"/>
      <c r="RLW42" s="175"/>
      <c r="RLX42" s="175"/>
      <c r="RLY42" s="175"/>
      <c r="RLZ42" s="175"/>
      <c r="RMA42" s="175"/>
      <c r="RMB42" s="175"/>
      <c r="RMC42" s="175"/>
      <c r="RMD42" s="175"/>
      <c r="RME42" s="175"/>
      <c r="RMF42" s="175"/>
      <c r="RMG42" s="175"/>
      <c r="RMH42" s="175"/>
      <c r="RMI42" s="175"/>
      <c r="RMJ42" s="175"/>
      <c r="RMK42" s="175"/>
      <c r="RML42" s="175"/>
      <c r="RMM42" s="175"/>
      <c r="RMN42" s="175"/>
      <c r="RMO42" s="175"/>
      <c r="RMP42" s="175"/>
      <c r="RMQ42" s="175"/>
      <c r="RMR42" s="175"/>
      <c r="RMS42" s="175"/>
      <c r="RMT42" s="175"/>
      <c r="RMU42" s="175"/>
      <c r="RMV42" s="175"/>
      <c r="RMW42" s="175"/>
      <c r="RMX42" s="175"/>
      <c r="RMY42" s="175"/>
      <c r="RMZ42" s="175"/>
      <c r="RNA42" s="175"/>
      <c r="RNB42" s="175"/>
      <c r="RNC42" s="175"/>
      <c r="RND42" s="175"/>
      <c r="RNE42" s="175"/>
      <c r="RNF42" s="175"/>
      <c r="RNG42" s="175"/>
      <c r="RNH42" s="175"/>
      <c r="RNI42" s="175"/>
      <c r="RNJ42" s="175"/>
      <c r="RNK42" s="175"/>
      <c r="RNL42" s="175"/>
      <c r="RNM42" s="175"/>
      <c r="RNN42" s="175"/>
      <c r="RNO42" s="175"/>
      <c r="RNP42" s="175"/>
      <c r="RNQ42" s="175"/>
      <c r="RNR42" s="175"/>
      <c r="RNS42" s="175"/>
      <c r="RNT42" s="175"/>
      <c r="RNU42" s="175"/>
      <c r="RNV42" s="175"/>
      <c r="RNW42" s="175"/>
      <c r="RNX42" s="175"/>
      <c r="RNY42" s="175"/>
      <c r="RNZ42" s="175"/>
      <c r="ROA42" s="175"/>
      <c r="ROB42" s="175"/>
      <c r="ROC42" s="175"/>
      <c r="ROD42" s="175"/>
      <c r="ROE42" s="175"/>
      <c r="ROF42" s="175"/>
      <c r="ROG42" s="175"/>
      <c r="ROH42" s="175"/>
      <c r="ROI42" s="175"/>
      <c r="ROJ42" s="175"/>
      <c r="ROK42" s="175"/>
      <c r="ROL42" s="175"/>
      <c r="ROM42" s="175"/>
      <c r="RON42" s="175"/>
      <c r="ROO42" s="175"/>
      <c r="ROP42" s="175"/>
      <c r="ROQ42" s="175"/>
      <c r="ROR42" s="175"/>
      <c r="ROS42" s="175"/>
      <c r="ROT42" s="175"/>
      <c r="ROU42" s="175"/>
      <c r="ROV42" s="175"/>
      <c r="ROW42" s="175"/>
      <c r="ROX42" s="175"/>
      <c r="ROY42" s="175"/>
      <c r="ROZ42" s="175"/>
      <c r="RPA42" s="175"/>
      <c r="RPB42" s="175"/>
      <c r="RPC42" s="175"/>
      <c r="RPD42" s="175"/>
      <c r="RPE42" s="175"/>
      <c r="RPF42" s="175"/>
      <c r="RPG42" s="175"/>
      <c r="RPH42" s="175"/>
      <c r="RPI42" s="175"/>
      <c r="RPJ42" s="175"/>
      <c r="RPK42" s="175"/>
      <c r="RPL42" s="175"/>
      <c r="RPM42" s="175"/>
      <c r="RPN42" s="175"/>
      <c r="RPO42" s="175"/>
      <c r="RPP42" s="175"/>
      <c r="RPQ42" s="175"/>
      <c r="RPR42" s="175"/>
      <c r="RPS42" s="175"/>
      <c r="RPT42" s="175"/>
      <c r="RPU42" s="175"/>
      <c r="RPV42" s="175"/>
      <c r="RPW42" s="175"/>
      <c r="RPX42" s="175"/>
      <c r="RPY42" s="175"/>
      <c r="RPZ42" s="175"/>
      <c r="RQA42" s="175"/>
      <c r="RQB42" s="175"/>
      <c r="RQC42" s="175"/>
      <c r="RQD42" s="175"/>
      <c r="RQE42" s="175"/>
      <c r="RQF42" s="175"/>
      <c r="RQG42" s="175"/>
      <c r="RQH42" s="175"/>
      <c r="RQI42" s="175"/>
      <c r="RQJ42" s="175"/>
      <c r="RQK42" s="175"/>
      <c r="RQL42" s="175"/>
      <c r="RQM42" s="175"/>
      <c r="RQN42" s="175"/>
      <c r="RQO42" s="175"/>
      <c r="RQP42" s="175"/>
      <c r="RQQ42" s="175"/>
      <c r="RQR42" s="175"/>
      <c r="RQS42" s="175"/>
      <c r="RQT42" s="175"/>
      <c r="RQU42" s="175"/>
      <c r="RQV42" s="175"/>
      <c r="RQW42" s="175"/>
      <c r="RQX42" s="175"/>
      <c r="RQY42" s="175"/>
      <c r="RQZ42" s="175"/>
      <c r="RRA42" s="175"/>
      <c r="RRB42" s="175"/>
      <c r="RRC42" s="175"/>
      <c r="RRD42" s="175"/>
      <c r="RRE42" s="175"/>
      <c r="RRF42" s="175"/>
      <c r="RRG42" s="175"/>
      <c r="RRH42" s="175"/>
      <c r="RRI42" s="175"/>
      <c r="RRJ42" s="175"/>
      <c r="RRK42" s="175"/>
      <c r="RRL42" s="175"/>
      <c r="RRM42" s="175"/>
      <c r="RRN42" s="175"/>
      <c r="RRO42" s="175"/>
      <c r="RRP42" s="175"/>
      <c r="RRQ42" s="175"/>
      <c r="RRR42" s="175"/>
      <c r="RRS42" s="175"/>
      <c r="RRT42" s="175"/>
      <c r="RRU42" s="175"/>
      <c r="RRV42" s="175"/>
      <c r="RRW42" s="175"/>
      <c r="RRX42" s="175"/>
      <c r="RRY42" s="175"/>
      <c r="RRZ42" s="175"/>
      <c r="RSA42" s="175"/>
      <c r="RSB42" s="175"/>
      <c r="RSC42" s="175"/>
      <c r="RSD42" s="175"/>
      <c r="RSE42" s="175"/>
      <c r="RSF42" s="175"/>
      <c r="RSG42" s="175"/>
      <c r="RSH42" s="175"/>
      <c r="RSI42" s="175"/>
      <c r="RSJ42" s="175"/>
      <c r="RSK42" s="175"/>
      <c r="RSL42" s="175"/>
      <c r="RSM42" s="175"/>
      <c r="RSN42" s="175"/>
      <c r="RSO42" s="175"/>
      <c r="RSP42" s="175"/>
      <c r="RSQ42" s="175"/>
      <c r="RSR42" s="175"/>
      <c r="RSS42" s="175"/>
      <c r="RST42" s="175"/>
      <c r="RSU42" s="175"/>
      <c r="RSV42" s="175"/>
      <c r="RSW42" s="175"/>
      <c r="RSX42" s="175"/>
      <c r="RSY42" s="175"/>
      <c r="RSZ42" s="175"/>
      <c r="RTA42" s="175"/>
      <c r="RTB42" s="175"/>
      <c r="RTC42" s="175"/>
      <c r="RTD42" s="175"/>
      <c r="RTE42" s="175"/>
      <c r="RTF42" s="175"/>
      <c r="RTG42" s="175"/>
      <c r="RTH42" s="175"/>
      <c r="RTI42" s="175"/>
      <c r="RTJ42" s="175"/>
      <c r="RTK42" s="175"/>
      <c r="RTL42" s="175"/>
      <c r="RTM42" s="175"/>
      <c r="RTN42" s="175"/>
      <c r="RTO42" s="175"/>
      <c r="RTP42" s="175"/>
      <c r="RTQ42" s="175"/>
      <c r="RTR42" s="175"/>
      <c r="RTS42" s="175"/>
      <c r="RTT42" s="175"/>
      <c r="RTU42" s="175"/>
      <c r="RTV42" s="175"/>
      <c r="RTW42" s="175"/>
      <c r="RTX42" s="175"/>
      <c r="RTY42" s="175"/>
      <c r="RTZ42" s="175"/>
      <c r="RUA42" s="175"/>
      <c r="RUB42" s="175"/>
      <c r="RUC42" s="175"/>
      <c r="RUD42" s="175"/>
      <c r="RUE42" s="175"/>
      <c r="RUF42" s="175"/>
      <c r="RUG42" s="175"/>
      <c r="RUH42" s="175"/>
      <c r="RUI42" s="175"/>
      <c r="RUJ42" s="175"/>
      <c r="RUK42" s="175"/>
      <c r="RUL42" s="175"/>
      <c r="RUM42" s="175"/>
      <c r="RUN42" s="175"/>
      <c r="RUO42" s="175"/>
      <c r="RUP42" s="175"/>
      <c r="RUQ42" s="175"/>
      <c r="RUR42" s="175"/>
      <c r="RUS42" s="175"/>
      <c r="RUT42" s="175"/>
      <c r="RUU42" s="175"/>
      <c r="RUV42" s="175"/>
      <c r="RUW42" s="175"/>
      <c r="RUX42" s="175"/>
      <c r="RUY42" s="175"/>
      <c r="RUZ42" s="175"/>
      <c r="RVA42" s="175"/>
      <c r="RVB42" s="175"/>
      <c r="RVC42" s="175"/>
      <c r="RVD42" s="175"/>
      <c r="RVE42" s="175"/>
      <c r="RVF42" s="175"/>
      <c r="RVG42" s="175"/>
      <c r="RVH42" s="175"/>
      <c r="RVI42" s="175"/>
      <c r="RVJ42" s="175"/>
      <c r="RVK42" s="175"/>
      <c r="RVL42" s="175"/>
      <c r="RVM42" s="175"/>
      <c r="RVN42" s="175"/>
      <c r="RVO42" s="175"/>
      <c r="RVP42" s="175"/>
      <c r="RVQ42" s="175"/>
      <c r="RVR42" s="175"/>
      <c r="RVS42" s="175"/>
      <c r="RVT42" s="175"/>
      <c r="RVU42" s="175"/>
      <c r="RVV42" s="175"/>
      <c r="RVW42" s="175"/>
      <c r="RVX42" s="175"/>
      <c r="RVY42" s="175"/>
      <c r="RVZ42" s="175"/>
      <c r="RWA42" s="175"/>
      <c r="RWB42" s="175"/>
      <c r="RWC42" s="175"/>
      <c r="RWD42" s="175"/>
      <c r="RWE42" s="175"/>
      <c r="RWF42" s="175"/>
      <c r="RWG42" s="175"/>
      <c r="RWH42" s="175"/>
      <c r="RWI42" s="175"/>
      <c r="RWJ42" s="175"/>
      <c r="RWK42" s="175"/>
      <c r="RWL42" s="175"/>
      <c r="RWM42" s="175"/>
      <c r="RWN42" s="175"/>
      <c r="RWO42" s="175"/>
      <c r="RWP42" s="175"/>
      <c r="RWQ42" s="175"/>
      <c r="RWR42" s="175"/>
      <c r="RWS42" s="175"/>
      <c r="RWT42" s="175"/>
      <c r="RWU42" s="175"/>
      <c r="RWV42" s="175"/>
      <c r="RWW42" s="175"/>
      <c r="RWX42" s="175"/>
      <c r="RWY42" s="175"/>
      <c r="RWZ42" s="175"/>
      <c r="RXA42" s="175"/>
      <c r="RXB42" s="175"/>
      <c r="RXC42" s="175"/>
      <c r="RXD42" s="175"/>
      <c r="RXE42" s="175"/>
      <c r="RXF42" s="175"/>
      <c r="RXG42" s="175"/>
      <c r="RXH42" s="175"/>
      <c r="RXI42" s="175"/>
      <c r="RXJ42" s="175"/>
      <c r="RXK42" s="175"/>
      <c r="RXL42" s="175"/>
      <c r="RXM42" s="175"/>
      <c r="RXN42" s="175"/>
      <c r="RXO42" s="175"/>
      <c r="RXP42" s="175"/>
      <c r="RXQ42" s="175"/>
      <c r="RXR42" s="175"/>
      <c r="RXS42" s="175"/>
      <c r="RXT42" s="175"/>
      <c r="RXU42" s="175"/>
      <c r="RXV42" s="175"/>
      <c r="RXW42" s="175"/>
      <c r="RXX42" s="175"/>
      <c r="RXY42" s="175"/>
      <c r="RXZ42" s="175"/>
      <c r="RYA42" s="175"/>
      <c r="RYB42" s="175"/>
      <c r="RYC42" s="175"/>
      <c r="RYD42" s="175"/>
      <c r="RYE42" s="175"/>
      <c r="RYF42" s="175"/>
      <c r="RYG42" s="175"/>
      <c r="RYH42" s="175"/>
      <c r="RYI42" s="175"/>
      <c r="RYJ42" s="175"/>
      <c r="RYK42" s="175"/>
      <c r="RYL42" s="175"/>
      <c r="RYM42" s="175"/>
      <c r="RYN42" s="175"/>
      <c r="RYO42" s="175"/>
      <c r="RYP42" s="175"/>
      <c r="RYQ42" s="175"/>
      <c r="RYR42" s="175"/>
      <c r="RYS42" s="175"/>
      <c r="RYT42" s="175"/>
      <c r="RYU42" s="175"/>
      <c r="RYV42" s="175"/>
      <c r="RYW42" s="175"/>
      <c r="RYX42" s="175"/>
      <c r="RYY42" s="175"/>
      <c r="RYZ42" s="175"/>
      <c r="RZA42" s="175"/>
      <c r="RZB42" s="175"/>
      <c r="RZC42" s="175"/>
      <c r="RZD42" s="175"/>
      <c r="RZE42" s="175"/>
      <c r="RZF42" s="175"/>
      <c r="RZG42" s="175"/>
      <c r="RZH42" s="175"/>
      <c r="RZI42" s="175"/>
      <c r="RZJ42" s="175"/>
      <c r="RZK42" s="175"/>
      <c r="RZL42" s="175"/>
      <c r="RZM42" s="175"/>
      <c r="RZN42" s="175"/>
      <c r="RZO42" s="175"/>
      <c r="RZP42" s="175"/>
      <c r="RZQ42" s="175"/>
      <c r="RZR42" s="175"/>
      <c r="RZS42" s="175"/>
      <c r="RZT42" s="175"/>
      <c r="RZU42" s="175"/>
      <c r="RZV42" s="175"/>
      <c r="RZW42" s="175"/>
      <c r="RZX42" s="175"/>
      <c r="RZY42" s="175"/>
      <c r="RZZ42" s="175"/>
      <c r="SAA42" s="175"/>
      <c r="SAB42" s="175"/>
      <c r="SAC42" s="175"/>
      <c r="SAD42" s="175"/>
      <c r="SAE42" s="175"/>
      <c r="SAF42" s="175"/>
      <c r="SAG42" s="175"/>
      <c r="SAH42" s="175"/>
      <c r="SAI42" s="175"/>
      <c r="SAJ42" s="175"/>
      <c r="SAK42" s="175"/>
      <c r="SAL42" s="175"/>
      <c r="SAM42" s="175"/>
      <c r="SAN42" s="175"/>
      <c r="SAO42" s="175"/>
      <c r="SAP42" s="175"/>
      <c r="SAQ42" s="175"/>
      <c r="SAR42" s="175"/>
      <c r="SAS42" s="175"/>
      <c r="SAT42" s="175"/>
      <c r="SAU42" s="175"/>
      <c r="SAV42" s="175"/>
      <c r="SAW42" s="175"/>
      <c r="SAX42" s="175"/>
      <c r="SAY42" s="175"/>
      <c r="SAZ42" s="175"/>
      <c r="SBA42" s="175"/>
      <c r="SBB42" s="175"/>
      <c r="SBC42" s="175"/>
      <c r="SBD42" s="175"/>
      <c r="SBE42" s="175"/>
      <c r="SBF42" s="175"/>
      <c r="SBG42" s="175"/>
      <c r="SBH42" s="175"/>
      <c r="SBI42" s="175"/>
      <c r="SBJ42" s="175"/>
      <c r="SBK42" s="175"/>
      <c r="SBL42" s="175"/>
      <c r="SBM42" s="175"/>
      <c r="SBN42" s="175"/>
      <c r="SBO42" s="175"/>
      <c r="SBP42" s="175"/>
      <c r="SBQ42" s="175"/>
      <c r="SBR42" s="175"/>
      <c r="SBS42" s="175"/>
      <c r="SBT42" s="175"/>
      <c r="SBU42" s="175"/>
      <c r="SBV42" s="175"/>
      <c r="SBW42" s="175"/>
      <c r="SBX42" s="175"/>
      <c r="SBY42" s="175"/>
      <c r="SBZ42" s="175"/>
      <c r="SCA42" s="175"/>
      <c r="SCB42" s="175"/>
      <c r="SCC42" s="175"/>
      <c r="SCD42" s="175"/>
      <c r="SCE42" s="175"/>
      <c r="SCF42" s="175"/>
      <c r="SCG42" s="175"/>
      <c r="SCH42" s="175"/>
      <c r="SCI42" s="175"/>
      <c r="SCJ42" s="175"/>
      <c r="SCK42" s="175"/>
      <c r="SCL42" s="175"/>
      <c r="SCM42" s="175"/>
      <c r="SCN42" s="175"/>
      <c r="SCO42" s="175"/>
      <c r="SCP42" s="175"/>
      <c r="SCQ42" s="175"/>
      <c r="SCR42" s="175"/>
      <c r="SCS42" s="175"/>
      <c r="SCT42" s="175"/>
      <c r="SCU42" s="175"/>
      <c r="SCV42" s="175"/>
      <c r="SCW42" s="175"/>
      <c r="SCX42" s="175"/>
      <c r="SCY42" s="175"/>
      <c r="SCZ42" s="175"/>
      <c r="SDA42" s="175"/>
      <c r="SDB42" s="175"/>
      <c r="SDC42" s="175"/>
      <c r="SDD42" s="175"/>
      <c r="SDE42" s="175"/>
      <c r="SDF42" s="175"/>
      <c r="SDG42" s="175"/>
      <c r="SDH42" s="175"/>
      <c r="SDI42" s="175"/>
      <c r="SDJ42" s="175"/>
      <c r="SDK42" s="175"/>
      <c r="SDL42" s="175"/>
      <c r="SDM42" s="175"/>
      <c r="SDN42" s="175"/>
      <c r="SDO42" s="175"/>
      <c r="SDP42" s="175"/>
      <c r="SDQ42" s="175"/>
      <c r="SDR42" s="175"/>
      <c r="SDS42" s="175"/>
      <c r="SDT42" s="175"/>
      <c r="SDU42" s="175"/>
      <c r="SDV42" s="175"/>
      <c r="SDW42" s="175"/>
      <c r="SDX42" s="175"/>
      <c r="SDY42" s="175"/>
      <c r="SDZ42" s="175"/>
      <c r="SEA42" s="175"/>
      <c r="SEB42" s="175"/>
      <c r="SEC42" s="175"/>
      <c r="SED42" s="175"/>
      <c r="SEE42" s="175"/>
      <c r="SEF42" s="175"/>
      <c r="SEG42" s="175"/>
      <c r="SEH42" s="175"/>
      <c r="SEI42" s="175"/>
      <c r="SEJ42" s="175"/>
      <c r="SEK42" s="175"/>
      <c r="SEL42" s="175"/>
      <c r="SEM42" s="175"/>
      <c r="SEN42" s="175"/>
      <c r="SEO42" s="175"/>
      <c r="SEP42" s="175"/>
      <c r="SEQ42" s="175"/>
      <c r="SER42" s="175"/>
      <c r="SES42" s="175"/>
      <c r="SET42" s="175"/>
      <c r="SEU42" s="175"/>
      <c r="SEV42" s="175"/>
      <c r="SEW42" s="175"/>
      <c r="SEX42" s="175"/>
      <c r="SEY42" s="175"/>
      <c r="SEZ42" s="175"/>
      <c r="SFA42" s="175"/>
      <c r="SFB42" s="175"/>
      <c r="SFC42" s="175"/>
      <c r="SFD42" s="175"/>
      <c r="SFE42" s="175"/>
      <c r="SFF42" s="175"/>
      <c r="SFG42" s="175"/>
      <c r="SFH42" s="175"/>
      <c r="SFI42" s="175"/>
      <c r="SFJ42" s="175"/>
      <c r="SFK42" s="175"/>
      <c r="SFL42" s="175"/>
      <c r="SFM42" s="175"/>
      <c r="SFN42" s="175"/>
      <c r="SFO42" s="175"/>
      <c r="SFP42" s="175"/>
      <c r="SFQ42" s="175"/>
      <c r="SFR42" s="175"/>
      <c r="SFS42" s="175"/>
      <c r="SFT42" s="175"/>
      <c r="SFU42" s="175"/>
      <c r="SFV42" s="175"/>
      <c r="SFW42" s="175"/>
      <c r="SFX42" s="175"/>
      <c r="SFY42" s="175"/>
      <c r="SFZ42" s="175"/>
      <c r="SGA42" s="175"/>
      <c r="SGB42" s="175"/>
      <c r="SGC42" s="175"/>
      <c r="SGD42" s="175"/>
      <c r="SGE42" s="175"/>
      <c r="SGF42" s="175"/>
      <c r="SGG42" s="175"/>
      <c r="SGH42" s="175"/>
      <c r="SGI42" s="175"/>
      <c r="SGJ42" s="175"/>
      <c r="SGK42" s="175"/>
      <c r="SGL42" s="175"/>
      <c r="SGM42" s="175"/>
      <c r="SGN42" s="175"/>
      <c r="SGO42" s="175"/>
      <c r="SGP42" s="175"/>
      <c r="SGQ42" s="175"/>
      <c r="SGR42" s="175"/>
      <c r="SGS42" s="175"/>
      <c r="SGT42" s="175"/>
      <c r="SGU42" s="175"/>
      <c r="SGV42" s="175"/>
      <c r="SGW42" s="175"/>
      <c r="SGX42" s="175"/>
      <c r="SGY42" s="175"/>
      <c r="SGZ42" s="175"/>
      <c r="SHA42" s="175"/>
      <c r="SHB42" s="175"/>
      <c r="SHC42" s="175"/>
      <c r="SHD42" s="175"/>
      <c r="SHE42" s="175"/>
      <c r="SHF42" s="175"/>
      <c r="SHG42" s="175"/>
      <c r="SHH42" s="175"/>
      <c r="SHI42" s="175"/>
      <c r="SHJ42" s="175"/>
      <c r="SHK42" s="175"/>
      <c r="SHL42" s="175"/>
      <c r="SHM42" s="175"/>
      <c r="SHN42" s="175"/>
      <c r="SHO42" s="175"/>
      <c r="SHP42" s="175"/>
      <c r="SHQ42" s="175"/>
      <c r="SHR42" s="175"/>
      <c r="SHS42" s="175"/>
      <c r="SHT42" s="175"/>
      <c r="SHU42" s="175"/>
      <c r="SHV42" s="175"/>
      <c r="SHW42" s="175"/>
      <c r="SHX42" s="175"/>
      <c r="SHY42" s="175"/>
      <c r="SHZ42" s="175"/>
      <c r="SIA42" s="175"/>
      <c r="SIB42" s="175"/>
      <c r="SIC42" s="175"/>
      <c r="SID42" s="175"/>
      <c r="SIE42" s="175"/>
      <c r="SIF42" s="175"/>
      <c r="SIG42" s="175"/>
      <c r="SIH42" s="175"/>
      <c r="SII42" s="175"/>
      <c r="SIJ42" s="175"/>
      <c r="SIK42" s="175"/>
      <c r="SIL42" s="175"/>
      <c r="SIM42" s="175"/>
      <c r="SIN42" s="175"/>
      <c r="SIO42" s="175"/>
      <c r="SIP42" s="175"/>
      <c r="SIQ42" s="175"/>
      <c r="SIR42" s="175"/>
      <c r="SIS42" s="175"/>
      <c r="SIT42" s="175"/>
      <c r="SIU42" s="175"/>
      <c r="SIV42" s="175"/>
      <c r="SIW42" s="175"/>
      <c r="SIX42" s="175"/>
      <c r="SIY42" s="175"/>
      <c r="SIZ42" s="175"/>
      <c r="SJA42" s="175"/>
      <c r="SJB42" s="175"/>
      <c r="SJC42" s="175"/>
      <c r="SJD42" s="175"/>
      <c r="SJE42" s="175"/>
      <c r="SJF42" s="175"/>
      <c r="SJG42" s="175"/>
      <c r="SJH42" s="175"/>
      <c r="SJI42" s="175"/>
      <c r="SJJ42" s="175"/>
      <c r="SJK42" s="175"/>
      <c r="SJL42" s="175"/>
      <c r="SJM42" s="175"/>
      <c r="SJN42" s="175"/>
      <c r="SJO42" s="175"/>
      <c r="SJP42" s="175"/>
      <c r="SJQ42" s="175"/>
      <c r="SJR42" s="175"/>
      <c r="SJS42" s="175"/>
      <c r="SJT42" s="175"/>
      <c r="SJU42" s="175"/>
      <c r="SJV42" s="175"/>
      <c r="SJW42" s="175"/>
      <c r="SJX42" s="175"/>
      <c r="SJY42" s="175"/>
      <c r="SJZ42" s="175"/>
      <c r="SKA42" s="175"/>
      <c r="SKB42" s="175"/>
      <c r="SKC42" s="175"/>
      <c r="SKD42" s="175"/>
      <c r="SKE42" s="175"/>
      <c r="SKF42" s="175"/>
      <c r="SKG42" s="175"/>
      <c r="SKH42" s="175"/>
      <c r="SKI42" s="175"/>
      <c r="SKJ42" s="175"/>
      <c r="SKK42" s="175"/>
      <c r="SKL42" s="175"/>
      <c r="SKM42" s="175"/>
      <c r="SKN42" s="175"/>
      <c r="SKO42" s="175"/>
      <c r="SKP42" s="175"/>
      <c r="SKQ42" s="175"/>
      <c r="SKR42" s="175"/>
      <c r="SKS42" s="175"/>
      <c r="SKT42" s="175"/>
      <c r="SKU42" s="175"/>
      <c r="SKV42" s="175"/>
      <c r="SKW42" s="175"/>
      <c r="SKX42" s="175"/>
      <c r="SKY42" s="175"/>
      <c r="SKZ42" s="175"/>
      <c r="SLA42" s="175"/>
      <c r="SLB42" s="175"/>
      <c r="SLC42" s="175"/>
      <c r="SLD42" s="175"/>
      <c r="SLE42" s="175"/>
      <c r="SLF42" s="175"/>
      <c r="SLG42" s="175"/>
      <c r="SLH42" s="175"/>
      <c r="SLI42" s="175"/>
      <c r="SLJ42" s="175"/>
      <c r="SLK42" s="175"/>
      <c r="SLL42" s="175"/>
      <c r="SLM42" s="175"/>
      <c r="SLN42" s="175"/>
      <c r="SLO42" s="175"/>
      <c r="SLP42" s="175"/>
      <c r="SLQ42" s="175"/>
      <c r="SLR42" s="175"/>
      <c r="SLS42" s="175"/>
      <c r="SLT42" s="175"/>
      <c r="SLU42" s="175"/>
      <c r="SLV42" s="175"/>
      <c r="SLW42" s="175"/>
      <c r="SLX42" s="175"/>
      <c r="SLY42" s="175"/>
      <c r="SLZ42" s="175"/>
      <c r="SMA42" s="175"/>
      <c r="SMB42" s="175"/>
      <c r="SMC42" s="175"/>
      <c r="SMD42" s="175"/>
      <c r="SME42" s="175"/>
      <c r="SMF42" s="175"/>
      <c r="SMG42" s="175"/>
      <c r="SMH42" s="175"/>
      <c r="SMI42" s="175"/>
      <c r="SMJ42" s="175"/>
      <c r="SMK42" s="175"/>
      <c r="SML42" s="175"/>
      <c r="SMM42" s="175"/>
      <c r="SMN42" s="175"/>
      <c r="SMO42" s="175"/>
      <c r="SMP42" s="175"/>
      <c r="SMQ42" s="175"/>
      <c r="SMR42" s="175"/>
      <c r="SMS42" s="175"/>
      <c r="SMT42" s="175"/>
      <c r="SMU42" s="175"/>
      <c r="SMV42" s="175"/>
      <c r="SMW42" s="175"/>
      <c r="SMX42" s="175"/>
      <c r="SMY42" s="175"/>
      <c r="SMZ42" s="175"/>
      <c r="SNA42" s="175"/>
      <c r="SNB42" s="175"/>
      <c r="SNC42" s="175"/>
      <c r="SND42" s="175"/>
      <c r="SNE42" s="175"/>
      <c r="SNF42" s="175"/>
      <c r="SNG42" s="175"/>
      <c r="SNH42" s="175"/>
      <c r="SNI42" s="175"/>
      <c r="SNJ42" s="175"/>
      <c r="SNK42" s="175"/>
      <c r="SNL42" s="175"/>
      <c r="SNM42" s="175"/>
      <c r="SNN42" s="175"/>
      <c r="SNO42" s="175"/>
      <c r="SNP42" s="175"/>
      <c r="SNQ42" s="175"/>
      <c r="SNR42" s="175"/>
      <c r="SNS42" s="175"/>
      <c r="SNT42" s="175"/>
      <c r="SNU42" s="175"/>
      <c r="SNV42" s="175"/>
      <c r="SNW42" s="175"/>
      <c r="SNX42" s="175"/>
      <c r="SNY42" s="175"/>
      <c r="SNZ42" s="175"/>
      <c r="SOA42" s="175"/>
      <c r="SOB42" s="175"/>
      <c r="SOC42" s="175"/>
      <c r="SOD42" s="175"/>
      <c r="SOE42" s="175"/>
      <c r="SOF42" s="175"/>
      <c r="SOG42" s="175"/>
      <c r="SOH42" s="175"/>
      <c r="SOI42" s="175"/>
      <c r="SOJ42" s="175"/>
      <c r="SOK42" s="175"/>
      <c r="SOL42" s="175"/>
      <c r="SOM42" s="175"/>
      <c r="SON42" s="175"/>
      <c r="SOO42" s="175"/>
      <c r="SOP42" s="175"/>
      <c r="SOQ42" s="175"/>
      <c r="SOR42" s="175"/>
      <c r="SOS42" s="175"/>
      <c r="SOT42" s="175"/>
      <c r="SOU42" s="175"/>
      <c r="SOV42" s="175"/>
      <c r="SOW42" s="175"/>
      <c r="SOX42" s="175"/>
      <c r="SOY42" s="175"/>
      <c r="SOZ42" s="175"/>
      <c r="SPA42" s="175"/>
      <c r="SPB42" s="175"/>
      <c r="SPC42" s="175"/>
      <c r="SPD42" s="175"/>
      <c r="SPE42" s="175"/>
      <c r="SPF42" s="175"/>
      <c r="SPG42" s="175"/>
      <c r="SPH42" s="175"/>
      <c r="SPI42" s="175"/>
      <c r="SPJ42" s="175"/>
      <c r="SPK42" s="175"/>
      <c r="SPL42" s="175"/>
      <c r="SPM42" s="175"/>
      <c r="SPN42" s="175"/>
      <c r="SPO42" s="175"/>
      <c r="SPP42" s="175"/>
      <c r="SPQ42" s="175"/>
      <c r="SPR42" s="175"/>
      <c r="SPS42" s="175"/>
      <c r="SPT42" s="175"/>
      <c r="SPU42" s="175"/>
      <c r="SPV42" s="175"/>
      <c r="SPW42" s="175"/>
      <c r="SPX42" s="175"/>
      <c r="SPY42" s="175"/>
      <c r="SPZ42" s="175"/>
      <c r="SQA42" s="175"/>
      <c r="SQB42" s="175"/>
      <c r="SQC42" s="175"/>
      <c r="SQD42" s="175"/>
      <c r="SQE42" s="175"/>
      <c r="SQF42" s="175"/>
      <c r="SQG42" s="175"/>
      <c r="SQH42" s="175"/>
      <c r="SQI42" s="175"/>
      <c r="SQJ42" s="175"/>
      <c r="SQK42" s="175"/>
      <c r="SQL42" s="175"/>
      <c r="SQM42" s="175"/>
      <c r="SQN42" s="175"/>
      <c r="SQO42" s="175"/>
      <c r="SQP42" s="175"/>
      <c r="SQQ42" s="175"/>
      <c r="SQR42" s="175"/>
      <c r="SQS42" s="175"/>
      <c r="SQT42" s="175"/>
      <c r="SQU42" s="175"/>
      <c r="SQV42" s="175"/>
      <c r="SQW42" s="175"/>
      <c r="SQX42" s="175"/>
      <c r="SQY42" s="175"/>
      <c r="SQZ42" s="175"/>
      <c r="SRA42" s="175"/>
      <c r="SRB42" s="175"/>
      <c r="SRC42" s="175"/>
      <c r="SRD42" s="175"/>
      <c r="SRE42" s="175"/>
      <c r="SRF42" s="175"/>
      <c r="SRG42" s="175"/>
      <c r="SRH42" s="175"/>
      <c r="SRI42" s="175"/>
      <c r="SRJ42" s="175"/>
      <c r="SRK42" s="175"/>
      <c r="SRL42" s="175"/>
      <c r="SRM42" s="175"/>
      <c r="SRN42" s="175"/>
      <c r="SRO42" s="175"/>
      <c r="SRP42" s="175"/>
      <c r="SRQ42" s="175"/>
      <c r="SRR42" s="175"/>
      <c r="SRS42" s="175"/>
      <c r="SRT42" s="175"/>
      <c r="SRU42" s="175"/>
      <c r="SRV42" s="175"/>
      <c r="SRW42" s="175"/>
      <c r="SRX42" s="175"/>
      <c r="SRY42" s="175"/>
      <c r="SRZ42" s="175"/>
      <c r="SSA42" s="175"/>
      <c r="SSB42" s="175"/>
      <c r="SSC42" s="175"/>
      <c r="SSD42" s="175"/>
      <c r="SSE42" s="175"/>
      <c r="SSF42" s="175"/>
      <c r="SSG42" s="175"/>
      <c r="SSH42" s="175"/>
      <c r="SSI42" s="175"/>
      <c r="SSJ42" s="175"/>
      <c r="SSK42" s="175"/>
      <c r="SSL42" s="175"/>
      <c r="SSM42" s="175"/>
      <c r="SSN42" s="175"/>
      <c r="SSO42" s="175"/>
      <c r="SSP42" s="175"/>
      <c r="SSQ42" s="175"/>
      <c r="SSR42" s="175"/>
      <c r="SSS42" s="175"/>
      <c r="SST42" s="175"/>
      <c r="SSU42" s="175"/>
      <c r="SSV42" s="175"/>
      <c r="SSW42" s="175"/>
      <c r="SSX42" s="175"/>
      <c r="SSY42" s="175"/>
      <c r="SSZ42" s="175"/>
      <c r="STA42" s="175"/>
      <c r="STB42" s="175"/>
      <c r="STC42" s="175"/>
      <c r="STD42" s="175"/>
      <c r="STE42" s="175"/>
      <c r="STF42" s="175"/>
      <c r="STG42" s="175"/>
      <c r="STH42" s="175"/>
      <c r="STI42" s="175"/>
      <c r="STJ42" s="175"/>
      <c r="STK42" s="175"/>
      <c r="STL42" s="175"/>
      <c r="STM42" s="175"/>
      <c r="STN42" s="175"/>
      <c r="STO42" s="175"/>
      <c r="STP42" s="175"/>
      <c r="STQ42" s="175"/>
      <c r="STR42" s="175"/>
      <c r="STS42" s="175"/>
      <c r="STT42" s="175"/>
      <c r="STU42" s="175"/>
      <c r="STV42" s="175"/>
      <c r="STW42" s="175"/>
      <c r="STX42" s="175"/>
      <c r="STY42" s="175"/>
      <c r="STZ42" s="175"/>
      <c r="SUA42" s="175"/>
      <c r="SUB42" s="175"/>
      <c r="SUC42" s="175"/>
      <c r="SUD42" s="175"/>
      <c r="SUE42" s="175"/>
      <c r="SUF42" s="175"/>
      <c r="SUG42" s="175"/>
      <c r="SUH42" s="175"/>
      <c r="SUI42" s="175"/>
      <c r="SUJ42" s="175"/>
      <c r="SUK42" s="175"/>
      <c r="SUL42" s="175"/>
      <c r="SUM42" s="175"/>
      <c r="SUN42" s="175"/>
      <c r="SUO42" s="175"/>
      <c r="SUP42" s="175"/>
      <c r="SUQ42" s="175"/>
      <c r="SUR42" s="175"/>
      <c r="SUS42" s="175"/>
      <c r="SUT42" s="175"/>
      <c r="SUU42" s="175"/>
      <c r="SUV42" s="175"/>
      <c r="SUW42" s="175"/>
      <c r="SUX42" s="175"/>
      <c r="SUY42" s="175"/>
      <c r="SUZ42" s="175"/>
      <c r="SVA42" s="175"/>
      <c r="SVB42" s="175"/>
      <c r="SVC42" s="175"/>
      <c r="SVD42" s="175"/>
      <c r="SVE42" s="175"/>
      <c r="SVF42" s="175"/>
      <c r="SVG42" s="175"/>
      <c r="SVH42" s="175"/>
      <c r="SVI42" s="175"/>
      <c r="SVJ42" s="175"/>
      <c r="SVK42" s="175"/>
      <c r="SVL42" s="175"/>
      <c r="SVM42" s="175"/>
      <c r="SVN42" s="175"/>
      <c r="SVO42" s="175"/>
      <c r="SVP42" s="175"/>
      <c r="SVQ42" s="175"/>
      <c r="SVR42" s="175"/>
      <c r="SVS42" s="175"/>
      <c r="SVT42" s="175"/>
      <c r="SVU42" s="175"/>
      <c r="SVV42" s="175"/>
      <c r="SVW42" s="175"/>
      <c r="SVX42" s="175"/>
      <c r="SVY42" s="175"/>
      <c r="SVZ42" s="175"/>
      <c r="SWA42" s="175"/>
      <c r="SWB42" s="175"/>
      <c r="SWC42" s="175"/>
      <c r="SWD42" s="175"/>
      <c r="SWE42" s="175"/>
      <c r="SWF42" s="175"/>
      <c r="SWG42" s="175"/>
      <c r="SWH42" s="175"/>
      <c r="SWI42" s="175"/>
      <c r="SWJ42" s="175"/>
      <c r="SWK42" s="175"/>
      <c r="SWL42" s="175"/>
      <c r="SWM42" s="175"/>
      <c r="SWN42" s="175"/>
      <c r="SWO42" s="175"/>
      <c r="SWP42" s="175"/>
      <c r="SWQ42" s="175"/>
      <c r="SWR42" s="175"/>
      <c r="SWS42" s="175"/>
      <c r="SWT42" s="175"/>
      <c r="SWU42" s="175"/>
      <c r="SWV42" s="175"/>
      <c r="SWW42" s="175"/>
      <c r="SWX42" s="175"/>
      <c r="SWY42" s="175"/>
      <c r="SWZ42" s="175"/>
      <c r="SXA42" s="175"/>
      <c r="SXB42" s="175"/>
      <c r="SXC42" s="175"/>
      <c r="SXD42" s="175"/>
      <c r="SXE42" s="175"/>
      <c r="SXF42" s="175"/>
      <c r="SXG42" s="175"/>
      <c r="SXH42" s="175"/>
      <c r="SXI42" s="175"/>
      <c r="SXJ42" s="175"/>
      <c r="SXK42" s="175"/>
      <c r="SXL42" s="175"/>
      <c r="SXM42" s="175"/>
      <c r="SXN42" s="175"/>
      <c r="SXO42" s="175"/>
      <c r="SXP42" s="175"/>
      <c r="SXQ42" s="175"/>
      <c r="SXR42" s="175"/>
      <c r="SXS42" s="175"/>
      <c r="SXT42" s="175"/>
      <c r="SXU42" s="175"/>
      <c r="SXV42" s="175"/>
      <c r="SXW42" s="175"/>
      <c r="SXX42" s="175"/>
      <c r="SXY42" s="175"/>
      <c r="SXZ42" s="175"/>
      <c r="SYA42" s="175"/>
      <c r="SYB42" s="175"/>
      <c r="SYC42" s="175"/>
      <c r="SYD42" s="175"/>
      <c r="SYE42" s="175"/>
      <c r="SYF42" s="175"/>
      <c r="SYG42" s="175"/>
      <c r="SYH42" s="175"/>
      <c r="SYI42" s="175"/>
      <c r="SYJ42" s="175"/>
      <c r="SYK42" s="175"/>
      <c r="SYL42" s="175"/>
      <c r="SYM42" s="175"/>
      <c r="SYN42" s="175"/>
      <c r="SYO42" s="175"/>
      <c r="SYP42" s="175"/>
      <c r="SYQ42" s="175"/>
      <c r="SYR42" s="175"/>
      <c r="SYS42" s="175"/>
      <c r="SYT42" s="175"/>
      <c r="SYU42" s="175"/>
      <c r="SYV42" s="175"/>
      <c r="SYW42" s="175"/>
      <c r="SYX42" s="175"/>
      <c r="SYY42" s="175"/>
      <c r="SYZ42" s="175"/>
      <c r="SZA42" s="175"/>
      <c r="SZB42" s="175"/>
      <c r="SZC42" s="175"/>
      <c r="SZD42" s="175"/>
      <c r="SZE42" s="175"/>
      <c r="SZF42" s="175"/>
      <c r="SZG42" s="175"/>
      <c r="SZH42" s="175"/>
      <c r="SZI42" s="175"/>
      <c r="SZJ42" s="175"/>
      <c r="SZK42" s="175"/>
      <c r="SZL42" s="175"/>
      <c r="SZM42" s="175"/>
      <c r="SZN42" s="175"/>
      <c r="SZO42" s="175"/>
      <c r="SZP42" s="175"/>
      <c r="SZQ42" s="175"/>
      <c r="SZR42" s="175"/>
      <c r="SZS42" s="175"/>
      <c r="SZT42" s="175"/>
      <c r="SZU42" s="175"/>
      <c r="SZV42" s="175"/>
      <c r="SZW42" s="175"/>
      <c r="SZX42" s="175"/>
      <c r="SZY42" s="175"/>
      <c r="SZZ42" s="175"/>
      <c r="TAA42" s="175"/>
      <c r="TAB42" s="175"/>
      <c r="TAC42" s="175"/>
      <c r="TAD42" s="175"/>
      <c r="TAE42" s="175"/>
      <c r="TAF42" s="175"/>
      <c r="TAG42" s="175"/>
      <c r="TAH42" s="175"/>
      <c r="TAI42" s="175"/>
      <c r="TAJ42" s="175"/>
      <c r="TAK42" s="175"/>
      <c r="TAL42" s="175"/>
      <c r="TAM42" s="175"/>
      <c r="TAN42" s="175"/>
      <c r="TAO42" s="175"/>
      <c r="TAP42" s="175"/>
      <c r="TAQ42" s="175"/>
      <c r="TAR42" s="175"/>
      <c r="TAS42" s="175"/>
      <c r="TAT42" s="175"/>
      <c r="TAU42" s="175"/>
      <c r="TAV42" s="175"/>
      <c r="TAW42" s="175"/>
      <c r="TAX42" s="175"/>
      <c r="TAY42" s="175"/>
      <c r="TAZ42" s="175"/>
      <c r="TBA42" s="175"/>
      <c r="TBB42" s="175"/>
      <c r="TBC42" s="175"/>
      <c r="TBD42" s="175"/>
      <c r="TBE42" s="175"/>
      <c r="TBF42" s="175"/>
      <c r="TBG42" s="175"/>
      <c r="TBH42" s="175"/>
      <c r="TBI42" s="175"/>
      <c r="TBJ42" s="175"/>
      <c r="TBK42" s="175"/>
      <c r="TBL42" s="175"/>
      <c r="TBM42" s="175"/>
      <c r="TBN42" s="175"/>
      <c r="TBO42" s="175"/>
      <c r="TBP42" s="175"/>
      <c r="TBQ42" s="175"/>
      <c r="TBR42" s="175"/>
      <c r="TBS42" s="175"/>
      <c r="TBT42" s="175"/>
      <c r="TBU42" s="175"/>
      <c r="TBV42" s="175"/>
      <c r="TBW42" s="175"/>
      <c r="TBX42" s="175"/>
      <c r="TBY42" s="175"/>
      <c r="TBZ42" s="175"/>
      <c r="TCA42" s="175"/>
      <c r="TCB42" s="175"/>
      <c r="TCC42" s="175"/>
      <c r="TCD42" s="175"/>
      <c r="TCE42" s="175"/>
      <c r="TCF42" s="175"/>
      <c r="TCG42" s="175"/>
      <c r="TCH42" s="175"/>
      <c r="TCI42" s="175"/>
      <c r="TCJ42" s="175"/>
      <c r="TCK42" s="175"/>
      <c r="TCL42" s="175"/>
      <c r="TCM42" s="175"/>
      <c r="TCN42" s="175"/>
      <c r="TCO42" s="175"/>
      <c r="TCP42" s="175"/>
      <c r="TCQ42" s="175"/>
      <c r="TCR42" s="175"/>
      <c r="TCS42" s="175"/>
      <c r="TCT42" s="175"/>
      <c r="TCU42" s="175"/>
      <c r="TCV42" s="175"/>
      <c r="TCW42" s="175"/>
      <c r="TCX42" s="175"/>
      <c r="TCY42" s="175"/>
      <c r="TCZ42" s="175"/>
      <c r="TDA42" s="175"/>
      <c r="TDB42" s="175"/>
      <c r="TDC42" s="175"/>
      <c r="TDD42" s="175"/>
      <c r="TDE42" s="175"/>
      <c r="TDF42" s="175"/>
      <c r="TDG42" s="175"/>
      <c r="TDH42" s="175"/>
      <c r="TDI42" s="175"/>
      <c r="TDJ42" s="175"/>
      <c r="TDK42" s="175"/>
      <c r="TDL42" s="175"/>
      <c r="TDM42" s="175"/>
      <c r="TDN42" s="175"/>
      <c r="TDO42" s="175"/>
      <c r="TDP42" s="175"/>
      <c r="TDQ42" s="175"/>
      <c r="TDR42" s="175"/>
      <c r="TDS42" s="175"/>
      <c r="TDT42" s="175"/>
      <c r="TDU42" s="175"/>
      <c r="TDV42" s="175"/>
      <c r="TDW42" s="175"/>
      <c r="TDX42" s="175"/>
      <c r="TDY42" s="175"/>
      <c r="TDZ42" s="175"/>
      <c r="TEA42" s="175"/>
      <c r="TEB42" s="175"/>
      <c r="TEC42" s="175"/>
      <c r="TED42" s="175"/>
      <c r="TEE42" s="175"/>
      <c r="TEF42" s="175"/>
      <c r="TEG42" s="175"/>
      <c r="TEH42" s="175"/>
      <c r="TEI42" s="175"/>
      <c r="TEJ42" s="175"/>
      <c r="TEK42" s="175"/>
      <c r="TEL42" s="175"/>
      <c r="TEM42" s="175"/>
      <c r="TEN42" s="175"/>
      <c r="TEO42" s="175"/>
      <c r="TEP42" s="175"/>
      <c r="TEQ42" s="175"/>
      <c r="TER42" s="175"/>
      <c r="TES42" s="175"/>
      <c r="TET42" s="175"/>
      <c r="TEU42" s="175"/>
      <c r="TEV42" s="175"/>
      <c r="TEW42" s="175"/>
      <c r="TEX42" s="175"/>
      <c r="TEY42" s="175"/>
      <c r="TEZ42" s="175"/>
      <c r="TFA42" s="175"/>
      <c r="TFB42" s="175"/>
      <c r="TFC42" s="175"/>
      <c r="TFD42" s="175"/>
      <c r="TFE42" s="175"/>
      <c r="TFF42" s="175"/>
      <c r="TFG42" s="175"/>
      <c r="TFH42" s="175"/>
      <c r="TFI42" s="175"/>
      <c r="TFJ42" s="175"/>
      <c r="TFK42" s="175"/>
      <c r="TFL42" s="175"/>
      <c r="TFM42" s="175"/>
      <c r="TFN42" s="175"/>
      <c r="TFO42" s="175"/>
      <c r="TFP42" s="175"/>
      <c r="TFQ42" s="175"/>
      <c r="TFR42" s="175"/>
      <c r="TFS42" s="175"/>
      <c r="TFT42" s="175"/>
      <c r="TFU42" s="175"/>
      <c r="TFV42" s="175"/>
      <c r="TFW42" s="175"/>
      <c r="TFX42" s="175"/>
      <c r="TFY42" s="175"/>
      <c r="TFZ42" s="175"/>
      <c r="TGA42" s="175"/>
      <c r="TGB42" s="175"/>
      <c r="TGC42" s="175"/>
      <c r="TGD42" s="175"/>
      <c r="TGE42" s="175"/>
      <c r="TGF42" s="175"/>
      <c r="TGG42" s="175"/>
      <c r="TGH42" s="175"/>
      <c r="TGI42" s="175"/>
      <c r="TGJ42" s="175"/>
      <c r="TGK42" s="175"/>
      <c r="TGL42" s="175"/>
      <c r="TGM42" s="175"/>
      <c r="TGN42" s="175"/>
      <c r="TGO42" s="175"/>
      <c r="TGP42" s="175"/>
      <c r="TGQ42" s="175"/>
      <c r="TGR42" s="175"/>
      <c r="TGS42" s="175"/>
      <c r="TGT42" s="175"/>
      <c r="TGU42" s="175"/>
      <c r="TGV42" s="175"/>
      <c r="TGW42" s="175"/>
      <c r="TGX42" s="175"/>
      <c r="TGY42" s="175"/>
      <c r="TGZ42" s="175"/>
      <c r="THA42" s="175"/>
      <c r="THB42" s="175"/>
      <c r="THC42" s="175"/>
      <c r="THD42" s="175"/>
      <c r="THE42" s="175"/>
      <c r="THF42" s="175"/>
      <c r="THG42" s="175"/>
      <c r="THH42" s="175"/>
      <c r="THI42" s="175"/>
      <c r="THJ42" s="175"/>
      <c r="THK42" s="175"/>
      <c r="THL42" s="175"/>
      <c r="THM42" s="175"/>
      <c r="THN42" s="175"/>
      <c r="THO42" s="175"/>
      <c r="THP42" s="175"/>
      <c r="THQ42" s="175"/>
      <c r="THR42" s="175"/>
      <c r="THS42" s="175"/>
      <c r="THT42" s="175"/>
      <c r="THU42" s="175"/>
      <c r="THV42" s="175"/>
      <c r="THW42" s="175"/>
      <c r="THX42" s="175"/>
      <c r="THY42" s="175"/>
      <c r="THZ42" s="175"/>
      <c r="TIA42" s="175"/>
      <c r="TIB42" s="175"/>
      <c r="TIC42" s="175"/>
      <c r="TID42" s="175"/>
      <c r="TIE42" s="175"/>
      <c r="TIF42" s="175"/>
      <c r="TIG42" s="175"/>
      <c r="TIH42" s="175"/>
      <c r="TII42" s="175"/>
      <c r="TIJ42" s="175"/>
      <c r="TIK42" s="175"/>
      <c r="TIL42" s="175"/>
      <c r="TIM42" s="175"/>
      <c r="TIN42" s="175"/>
      <c r="TIO42" s="175"/>
      <c r="TIP42" s="175"/>
      <c r="TIQ42" s="175"/>
      <c r="TIR42" s="175"/>
      <c r="TIS42" s="175"/>
      <c r="TIT42" s="175"/>
      <c r="TIU42" s="175"/>
      <c r="TIV42" s="175"/>
      <c r="TIW42" s="175"/>
      <c r="TIX42" s="175"/>
      <c r="TIY42" s="175"/>
      <c r="TIZ42" s="175"/>
      <c r="TJA42" s="175"/>
      <c r="TJB42" s="175"/>
      <c r="TJC42" s="175"/>
      <c r="TJD42" s="175"/>
      <c r="TJE42" s="175"/>
      <c r="TJF42" s="175"/>
      <c r="TJG42" s="175"/>
      <c r="TJH42" s="175"/>
      <c r="TJI42" s="175"/>
      <c r="TJJ42" s="175"/>
      <c r="TJK42" s="175"/>
      <c r="TJL42" s="175"/>
      <c r="TJM42" s="175"/>
      <c r="TJN42" s="175"/>
      <c r="TJO42" s="175"/>
      <c r="TJP42" s="175"/>
      <c r="TJQ42" s="175"/>
      <c r="TJR42" s="175"/>
      <c r="TJS42" s="175"/>
      <c r="TJT42" s="175"/>
      <c r="TJU42" s="175"/>
      <c r="TJV42" s="175"/>
      <c r="TJW42" s="175"/>
      <c r="TJX42" s="175"/>
      <c r="TJY42" s="175"/>
      <c r="TJZ42" s="175"/>
      <c r="TKA42" s="175"/>
      <c r="TKB42" s="175"/>
      <c r="TKC42" s="175"/>
      <c r="TKD42" s="175"/>
      <c r="TKE42" s="175"/>
      <c r="TKF42" s="175"/>
      <c r="TKG42" s="175"/>
      <c r="TKH42" s="175"/>
      <c r="TKI42" s="175"/>
      <c r="TKJ42" s="175"/>
      <c r="TKK42" s="175"/>
      <c r="TKL42" s="175"/>
      <c r="TKM42" s="175"/>
      <c r="TKN42" s="175"/>
      <c r="TKO42" s="175"/>
      <c r="TKP42" s="175"/>
      <c r="TKQ42" s="175"/>
      <c r="TKR42" s="175"/>
      <c r="TKS42" s="175"/>
      <c r="TKT42" s="175"/>
      <c r="TKU42" s="175"/>
      <c r="TKV42" s="175"/>
      <c r="TKW42" s="175"/>
      <c r="TKX42" s="175"/>
      <c r="TKY42" s="175"/>
      <c r="TKZ42" s="175"/>
      <c r="TLA42" s="175"/>
      <c r="TLB42" s="175"/>
      <c r="TLC42" s="175"/>
      <c r="TLD42" s="175"/>
      <c r="TLE42" s="175"/>
      <c r="TLF42" s="175"/>
      <c r="TLG42" s="175"/>
      <c r="TLH42" s="175"/>
      <c r="TLI42" s="175"/>
      <c r="TLJ42" s="175"/>
      <c r="TLK42" s="175"/>
      <c r="TLL42" s="175"/>
      <c r="TLM42" s="175"/>
      <c r="TLN42" s="175"/>
      <c r="TLO42" s="175"/>
      <c r="TLP42" s="175"/>
      <c r="TLQ42" s="175"/>
      <c r="TLR42" s="175"/>
      <c r="TLS42" s="175"/>
      <c r="TLT42" s="175"/>
      <c r="TLU42" s="175"/>
      <c r="TLV42" s="175"/>
      <c r="TLW42" s="175"/>
      <c r="TLX42" s="175"/>
      <c r="TLY42" s="175"/>
      <c r="TLZ42" s="175"/>
      <c r="TMA42" s="175"/>
      <c r="TMB42" s="175"/>
      <c r="TMC42" s="175"/>
      <c r="TMD42" s="175"/>
      <c r="TME42" s="175"/>
      <c r="TMF42" s="175"/>
      <c r="TMG42" s="175"/>
      <c r="TMH42" s="175"/>
      <c r="TMI42" s="175"/>
      <c r="TMJ42" s="175"/>
      <c r="TMK42" s="175"/>
      <c r="TML42" s="175"/>
      <c r="TMM42" s="175"/>
      <c r="TMN42" s="175"/>
      <c r="TMO42" s="175"/>
      <c r="TMP42" s="175"/>
      <c r="TMQ42" s="175"/>
      <c r="TMR42" s="175"/>
      <c r="TMS42" s="175"/>
      <c r="TMT42" s="175"/>
      <c r="TMU42" s="175"/>
      <c r="TMV42" s="175"/>
      <c r="TMW42" s="175"/>
      <c r="TMX42" s="175"/>
      <c r="TMY42" s="175"/>
      <c r="TMZ42" s="175"/>
      <c r="TNA42" s="175"/>
      <c r="TNB42" s="175"/>
      <c r="TNC42" s="175"/>
      <c r="TND42" s="175"/>
      <c r="TNE42" s="175"/>
      <c r="TNF42" s="175"/>
      <c r="TNG42" s="175"/>
      <c r="TNH42" s="175"/>
      <c r="TNI42" s="175"/>
      <c r="TNJ42" s="175"/>
      <c r="TNK42" s="175"/>
      <c r="TNL42" s="175"/>
      <c r="TNM42" s="175"/>
      <c r="TNN42" s="175"/>
      <c r="TNO42" s="175"/>
      <c r="TNP42" s="175"/>
      <c r="TNQ42" s="175"/>
      <c r="TNR42" s="175"/>
      <c r="TNS42" s="175"/>
      <c r="TNT42" s="175"/>
      <c r="TNU42" s="175"/>
      <c r="TNV42" s="175"/>
      <c r="TNW42" s="175"/>
      <c r="TNX42" s="175"/>
      <c r="TNY42" s="175"/>
      <c r="TNZ42" s="175"/>
      <c r="TOA42" s="175"/>
      <c r="TOB42" s="175"/>
      <c r="TOC42" s="175"/>
      <c r="TOD42" s="175"/>
      <c r="TOE42" s="175"/>
      <c r="TOF42" s="175"/>
      <c r="TOG42" s="175"/>
      <c r="TOH42" s="175"/>
      <c r="TOI42" s="175"/>
      <c r="TOJ42" s="175"/>
      <c r="TOK42" s="175"/>
      <c r="TOL42" s="175"/>
      <c r="TOM42" s="175"/>
      <c r="TON42" s="175"/>
      <c r="TOO42" s="175"/>
      <c r="TOP42" s="175"/>
      <c r="TOQ42" s="175"/>
      <c r="TOR42" s="175"/>
      <c r="TOS42" s="175"/>
      <c r="TOT42" s="175"/>
      <c r="TOU42" s="175"/>
      <c r="TOV42" s="175"/>
      <c r="TOW42" s="175"/>
      <c r="TOX42" s="175"/>
      <c r="TOY42" s="175"/>
      <c r="TOZ42" s="175"/>
      <c r="TPA42" s="175"/>
      <c r="TPB42" s="175"/>
      <c r="TPC42" s="175"/>
      <c r="TPD42" s="175"/>
      <c r="TPE42" s="175"/>
      <c r="TPF42" s="175"/>
      <c r="TPG42" s="175"/>
      <c r="TPH42" s="175"/>
      <c r="TPI42" s="175"/>
      <c r="TPJ42" s="175"/>
      <c r="TPK42" s="175"/>
      <c r="TPL42" s="175"/>
      <c r="TPM42" s="175"/>
      <c r="TPN42" s="175"/>
      <c r="TPO42" s="175"/>
      <c r="TPP42" s="175"/>
      <c r="TPQ42" s="175"/>
      <c r="TPR42" s="175"/>
      <c r="TPS42" s="175"/>
      <c r="TPT42" s="175"/>
      <c r="TPU42" s="175"/>
      <c r="TPV42" s="175"/>
      <c r="TPW42" s="175"/>
      <c r="TPX42" s="175"/>
      <c r="TPY42" s="175"/>
      <c r="TPZ42" s="175"/>
      <c r="TQA42" s="175"/>
      <c r="TQB42" s="175"/>
      <c r="TQC42" s="175"/>
      <c r="TQD42" s="175"/>
      <c r="TQE42" s="175"/>
      <c r="TQF42" s="175"/>
      <c r="TQG42" s="175"/>
      <c r="TQH42" s="175"/>
      <c r="TQI42" s="175"/>
      <c r="TQJ42" s="175"/>
      <c r="TQK42" s="175"/>
      <c r="TQL42" s="175"/>
      <c r="TQM42" s="175"/>
      <c r="TQN42" s="175"/>
      <c r="TQO42" s="175"/>
      <c r="TQP42" s="175"/>
      <c r="TQQ42" s="175"/>
      <c r="TQR42" s="175"/>
      <c r="TQS42" s="175"/>
      <c r="TQT42" s="175"/>
      <c r="TQU42" s="175"/>
      <c r="TQV42" s="175"/>
      <c r="TQW42" s="175"/>
      <c r="TQX42" s="175"/>
      <c r="TQY42" s="175"/>
      <c r="TQZ42" s="175"/>
      <c r="TRA42" s="175"/>
      <c r="TRB42" s="175"/>
      <c r="TRC42" s="175"/>
      <c r="TRD42" s="175"/>
      <c r="TRE42" s="175"/>
      <c r="TRF42" s="175"/>
      <c r="TRG42" s="175"/>
      <c r="TRH42" s="175"/>
      <c r="TRI42" s="175"/>
      <c r="TRJ42" s="175"/>
      <c r="TRK42" s="175"/>
      <c r="TRL42" s="175"/>
      <c r="TRM42" s="175"/>
      <c r="TRN42" s="175"/>
      <c r="TRO42" s="175"/>
      <c r="TRP42" s="175"/>
      <c r="TRQ42" s="175"/>
      <c r="TRR42" s="175"/>
      <c r="TRS42" s="175"/>
      <c r="TRT42" s="175"/>
      <c r="TRU42" s="175"/>
      <c r="TRV42" s="175"/>
      <c r="TRW42" s="175"/>
      <c r="TRX42" s="175"/>
      <c r="TRY42" s="175"/>
      <c r="TRZ42" s="175"/>
      <c r="TSA42" s="175"/>
      <c r="TSB42" s="175"/>
      <c r="TSC42" s="175"/>
      <c r="TSD42" s="175"/>
      <c r="TSE42" s="175"/>
      <c r="TSF42" s="175"/>
      <c r="TSG42" s="175"/>
      <c r="TSH42" s="175"/>
      <c r="TSI42" s="175"/>
      <c r="TSJ42" s="175"/>
      <c r="TSK42" s="175"/>
      <c r="TSL42" s="175"/>
      <c r="TSM42" s="175"/>
      <c r="TSN42" s="175"/>
      <c r="TSO42" s="175"/>
      <c r="TSP42" s="175"/>
      <c r="TSQ42" s="175"/>
      <c r="TSR42" s="175"/>
      <c r="TSS42" s="175"/>
      <c r="TST42" s="175"/>
      <c r="TSU42" s="175"/>
      <c r="TSV42" s="175"/>
      <c r="TSW42" s="175"/>
      <c r="TSX42" s="175"/>
      <c r="TSY42" s="175"/>
      <c r="TSZ42" s="175"/>
      <c r="TTA42" s="175"/>
      <c r="TTB42" s="175"/>
      <c r="TTC42" s="175"/>
      <c r="TTD42" s="175"/>
      <c r="TTE42" s="175"/>
      <c r="TTF42" s="175"/>
      <c r="TTG42" s="175"/>
      <c r="TTH42" s="175"/>
      <c r="TTI42" s="175"/>
      <c r="TTJ42" s="175"/>
      <c r="TTK42" s="175"/>
      <c r="TTL42" s="175"/>
      <c r="TTM42" s="175"/>
      <c r="TTN42" s="175"/>
      <c r="TTO42" s="175"/>
      <c r="TTP42" s="175"/>
      <c r="TTQ42" s="175"/>
      <c r="TTR42" s="175"/>
      <c r="TTS42" s="175"/>
      <c r="TTT42" s="175"/>
      <c r="TTU42" s="175"/>
      <c r="TTV42" s="175"/>
      <c r="TTW42" s="175"/>
      <c r="TTX42" s="175"/>
      <c r="TTY42" s="175"/>
      <c r="TTZ42" s="175"/>
      <c r="TUA42" s="175"/>
      <c r="TUB42" s="175"/>
      <c r="TUC42" s="175"/>
      <c r="TUD42" s="175"/>
      <c r="TUE42" s="175"/>
      <c r="TUF42" s="175"/>
      <c r="TUG42" s="175"/>
      <c r="TUH42" s="175"/>
      <c r="TUI42" s="175"/>
      <c r="TUJ42" s="175"/>
      <c r="TUK42" s="175"/>
      <c r="TUL42" s="175"/>
      <c r="TUM42" s="175"/>
      <c r="TUN42" s="175"/>
      <c r="TUO42" s="175"/>
      <c r="TUP42" s="175"/>
      <c r="TUQ42" s="175"/>
      <c r="TUR42" s="175"/>
      <c r="TUS42" s="175"/>
      <c r="TUT42" s="175"/>
      <c r="TUU42" s="175"/>
      <c r="TUV42" s="175"/>
      <c r="TUW42" s="175"/>
      <c r="TUX42" s="175"/>
      <c r="TUY42" s="175"/>
      <c r="TUZ42" s="175"/>
      <c r="TVA42" s="175"/>
      <c r="TVB42" s="175"/>
      <c r="TVC42" s="175"/>
      <c r="TVD42" s="175"/>
      <c r="TVE42" s="175"/>
      <c r="TVF42" s="175"/>
      <c r="TVG42" s="175"/>
      <c r="TVH42" s="175"/>
      <c r="TVI42" s="175"/>
      <c r="TVJ42" s="175"/>
      <c r="TVK42" s="175"/>
      <c r="TVL42" s="175"/>
      <c r="TVM42" s="175"/>
      <c r="TVN42" s="175"/>
      <c r="TVO42" s="175"/>
      <c r="TVP42" s="175"/>
      <c r="TVQ42" s="175"/>
      <c r="TVR42" s="175"/>
      <c r="TVS42" s="175"/>
      <c r="TVT42" s="175"/>
      <c r="TVU42" s="175"/>
      <c r="TVV42" s="175"/>
      <c r="TVW42" s="175"/>
      <c r="TVX42" s="175"/>
      <c r="TVY42" s="175"/>
      <c r="TVZ42" s="175"/>
      <c r="TWA42" s="175"/>
      <c r="TWB42" s="175"/>
      <c r="TWC42" s="175"/>
      <c r="TWD42" s="175"/>
      <c r="TWE42" s="175"/>
      <c r="TWF42" s="175"/>
      <c r="TWG42" s="175"/>
      <c r="TWH42" s="175"/>
      <c r="TWI42" s="175"/>
      <c r="TWJ42" s="175"/>
      <c r="TWK42" s="175"/>
      <c r="TWL42" s="175"/>
      <c r="TWM42" s="175"/>
      <c r="TWN42" s="175"/>
      <c r="TWO42" s="175"/>
      <c r="TWP42" s="175"/>
      <c r="TWQ42" s="175"/>
      <c r="TWR42" s="175"/>
      <c r="TWS42" s="175"/>
      <c r="TWT42" s="175"/>
      <c r="TWU42" s="175"/>
      <c r="TWV42" s="175"/>
      <c r="TWW42" s="175"/>
      <c r="TWX42" s="175"/>
      <c r="TWY42" s="175"/>
      <c r="TWZ42" s="175"/>
      <c r="TXA42" s="175"/>
      <c r="TXB42" s="175"/>
      <c r="TXC42" s="175"/>
      <c r="TXD42" s="175"/>
      <c r="TXE42" s="175"/>
      <c r="TXF42" s="175"/>
      <c r="TXG42" s="175"/>
      <c r="TXH42" s="175"/>
      <c r="TXI42" s="175"/>
      <c r="TXJ42" s="175"/>
      <c r="TXK42" s="175"/>
      <c r="TXL42" s="175"/>
      <c r="TXM42" s="175"/>
      <c r="TXN42" s="175"/>
      <c r="TXO42" s="175"/>
      <c r="TXP42" s="175"/>
      <c r="TXQ42" s="175"/>
      <c r="TXR42" s="175"/>
      <c r="TXS42" s="175"/>
      <c r="TXT42" s="175"/>
      <c r="TXU42" s="175"/>
      <c r="TXV42" s="175"/>
      <c r="TXW42" s="175"/>
      <c r="TXX42" s="175"/>
      <c r="TXY42" s="175"/>
      <c r="TXZ42" s="175"/>
      <c r="TYA42" s="175"/>
      <c r="TYB42" s="175"/>
      <c r="TYC42" s="175"/>
      <c r="TYD42" s="175"/>
      <c r="TYE42" s="175"/>
      <c r="TYF42" s="175"/>
      <c r="TYG42" s="175"/>
      <c r="TYH42" s="175"/>
      <c r="TYI42" s="175"/>
      <c r="TYJ42" s="175"/>
      <c r="TYK42" s="175"/>
      <c r="TYL42" s="175"/>
      <c r="TYM42" s="175"/>
      <c r="TYN42" s="175"/>
      <c r="TYO42" s="175"/>
      <c r="TYP42" s="175"/>
      <c r="TYQ42" s="175"/>
      <c r="TYR42" s="175"/>
      <c r="TYS42" s="175"/>
      <c r="TYT42" s="175"/>
      <c r="TYU42" s="175"/>
      <c r="TYV42" s="175"/>
      <c r="TYW42" s="175"/>
      <c r="TYX42" s="175"/>
      <c r="TYY42" s="175"/>
      <c r="TYZ42" s="175"/>
      <c r="TZA42" s="175"/>
      <c r="TZB42" s="175"/>
      <c r="TZC42" s="175"/>
      <c r="TZD42" s="175"/>
      <c r="TZE42" s="175"/>
      <c r="TZF42" s="175"/>
      <c r="TZG42" s="175"/>
      <c r="TZH42" s="175"/>
      <c r="TZI42" s="175"/>
      <c r="TZJ42" s="175"/>
      <c r="TZK42" s="175"/>
      <c r="TZL42" s="175"/>
      <c r="TZM42" s="175"/>
      <c r="TZN42" s="175"/>
      <c r="TZO42" s="175"/>
      <c r="TZP42" s="175"/>
      <c r="TZQ42" s="175"/>
      <c r="TZR42" s="175"/>
      <c r="TZS42" s="175"/>
      <c r="TZT42" s="175"/>
      <c r="TZU42" s="175"/>
      <c r="TZV42" s="175"/>
      <c r="TZW42" s="175"/>
      <c r="TZX42" s="175"/>
      <c r="TZY42" s="175"/>
      <c r="TZZ42" s="175"/>
      <c r="UAA42" s="175"/>
      <c r="UAB42" s="175"/>
      <c r="UAC42" s="175"/>
      <c r="UAD42" s="175"/>
      <c r="UAE42" s="175"/>
      <c r="UAF42" s="175"/>
      <c r="UAG42" s="175"/>
      <c r="UAH42" s="175"/>
      <c r="UAI42" s="175"/>
      <c r="UAJ42" s="175"/>
      <c r="UAK42" s="175"/>
      <c r="UAL42" s="175"/>
      <c r="UAM42" s="175"/>
      <c r="UAN42" s="175"/>
      <c r="UAO42" s="175"/>
      <c r="UAP42" s="175"/>
      <c r="UAQ42" s="175"/>
      <c r="UAR42" s="175"/>
      <c r="UAS42" s="175"/>
      <c r="UAT42" s="175"/>
      <c r="UAU42" s="175"/>
      <c r="UAV42" s="175"/>
      <c r="UAW42" s="175"/>
      <c r="UAX42" s="175"/>
      <c r="UAY42" s="175"/>
      <c r="UAZ42" s="175"/>
      <c r="UBA42" s="175"/>
      <c r="UBB42" s="175"/>
      <c r="UBC42" s="175"/>
      <c r="UBD42" s="175"/>
      <c r="UBE42" s="175"/>
      <c r="UBF42" s="175"/>
      <c r="UBG42" s="175"/>
      <c r="UBH42" s="175"/>
      <c r="UBI42" s="175"/>
      <c r="UBJ42" s="175"/>
      <c r="UBK42" s="175"/>
      <c r="UBL42" s="175"/>
      <c r="UBM42" s="175"/>
      <c r="UBN42" s="175"/>
      <c r="UBO42" s="175"/>
      <c r="UBP42" s="175"/>
      <c r="UBQ42" s="175"/>
      <c r="UBR42" s="175"/>
      <c r="UBS42" s="175"/>
      <c r="UBT42" s="175"/>
      <c r="UBU42" s="175"/>
      <c r="UBV42" s="175"/>
      <c r="UBW42" s="175"/>
      <c r="UBX42" s="175"/>
      <c r="UBY42" s="175"/>
      <c r="UBZ42" s="175"/>
      <c r="UCA42" s="175"/>
      <c r="UCB42" s="175"/>
      <c r="UCC42" s="175"/>
      <c r="UCD42" s="175"/>
      <c r="UCE42" s="175"/>
      <c r="UCF42" s="175"/>
      <c r="UCG42" s="175"/>
      <c r="UCH42" s="175"/>
      <c r="UCI42" s="175"/>
      <c r="UCJ42" s="175"/>
      <c r="UCK42" s="175"/>
      <c r="UCL42" s="175"/>
      <c r="UCM42" s="175"/>
      <c r="UCN42" s="175"/>
      <c r="UCO42" s="175"/>
      <c r="UCP42" s="175"/>
      <c r="UCQ42" s="175"/>
      <c r="UCR42" s="175"/>
      <c r="UCS42" s="175"/>
      <c r="UCT42" s="175"/>
      <c r="UCU42" s="175"/>
      <c r="UCV42" s="175"/>
      <c r="UCW42" s="175"/>
      <c r="UCX42" s="175"/>
      <c r="UCY42" s="175"/>
      <c r="UCZ42" s="175"/>
      <c r="UDA42" s="175"/>
      <c r="UDB42" s="175"/>
      <c r="UDC42" s="175"/>
      <c r="UDD42" s="175"/>
      <c r="UDE42" s="175"/>
      <c r="UDF42" s="175"/>
      <c r="UDG42" s="175"/>
      <c r="UDH42" s="175"/>
      <c r="UDI42" s="175"/>
      <c r="UDJ42" s="175"/>
      <c r="UDK42" s="175"/>
      <c r="UDL42" s="175"/>
      <c r="UDM42" s="175"/>
      <c r="UDN42" s="175"/>
      <c r="UDO42" s="175"/>
      <c r="UDP42" s="175"/>
      <c r="UDQ42" s="175"/>
      <c r="UDR42" s="175"/>
      <c r="UDS42" s="175"/>
      <c r="UDT42" s="175"/>
      <c r="UDU42" s="175"/>
      <c r="UDV42" s="175"/>
      <c r="UDW42" s="175"/>
      <c r="UDX42" s="175"/>
      <c r="UDY42" s="175"/>
      <c r="UDZ42" s="175"/>
      <c r="UEA42" s="175"/>
      <c r="UEB42" s="175"/>
      <c r="UEC42" s="175"/>
      <c r="UED42" s="175"/>
      <c r="UEE42" s="175"/>
      <c r="UEF42" s="175"/>
      <c r="UEG42" s="175"/>
      <c r="UEH42" s="175"/>
      <c r="UEI42" s="175"/>
      <c r="UEJ42" s="175"/>
      <c r="UEK42" s="175"/>
      <c r="UEL42" s="175"/>
      <c r="UEM42" s="175"/>
      <c r="UEN42" s="175"/>
      <c r="UEO42" s="175"/>
      <c r="UEP42" s="175"/>
      <c r="UEQ42" s="175"/>
      <c r="UER42" s="175"/>
      <c r="UES42" s="175"/>
      <c r="UET42" s="175"/>
      <c r="UEU42" s="175"/>
      <c r="UEV42" s="175"/>
      <c r="UEW42" s="175"/>
      <c r="UEX42" s="175"/>
      <c r="UEY42" s="175"/>
      <c r="UEZ42" s="175"/>
      <c r="UFA42" s="175"/>
      <c r="UFB42" s="175"/>
      <c r="UFC42" s="175"/>
      <c r="UFD42" s="175"/>
      <c r="UFE42" s="175"/>
      <c r="UFF42" s="175"/>
      <c r="UFG42" s="175"/>
      <c r="UFH42" s="175"/>
      <c r="UFI42" s="175"/>
      <c r="UFJ42" s="175"/>
      <c r="UFK42" s="175"/>
      <c r="UFL42" s="175"/>
      <c r="UFM42" s="175"/>
      <c r="UFN42" s="175"/>
      <c r="UFO42" s="175"/>
      <c r="UFP42" s="175"/>
      <c r="UFQ42" s="175"/>
      <c r="UFR42" s="175"/>
      <c r="UFS42" s="175"/>
      <c r="UFT42" s="175"/>
      <c r="UFU42" s="175"/>
      <c r="UFV42" s="175"/>
      <c r="UFW42" s="175"/>
      <c r="UFX42" s="175"/>
      <c r="UFY42" s="175"/>
      <c r="UFZ42" s="175"/>
      <c r="UGA42" s="175"/>
      <c r="UGB42" s="175"/>
      <c r="UGC42" s="175"/>
      <c r="UGD42" s="175"/>
      <c r="UGE42" s="175"/>
      <c r="UGF42" s="175"/>
      <c r="UGG42" s="175"/>
      <c r="UGH42" s="175"/>
      <c r="UGI42" s="175"/>
      <c r="UGJ42" s="175"/>
      <c r="UGK42" s="175"/>
      <c r="UGL42" s="175"/>
      <c r="UGM42" s="175"/>
      <c r="UGN42" s="175"/>
      <c r="UGO42" s="175"/>
      <c r="UGP42" s="175"/>
      <c r="UGQ42" s="175"/>
      <c r="UGR42" s="175"/>
      <c r="UGS42" s="175"/>
      <c r="UGT42" s="175"/>
      <c r="UGU42" s="175"/>
      <c r="UGV42" s="175"/>
      <c r="UGW42" s="175"/>
      <c r="UGX42" s="175"/>
      <c r="UGY42" s="175"/>
      <c r="UGZ42" s="175"/>
      <c r="UHA42" s="175"/>
      <c r="UHB42" s="175"/>
      <c r="UHC42" s="175"/>
      <c r="UHD42" s="175"/>
      <c r="UHE42" s="175"/>
      <c r="UHF42" s="175"/>
      <c r="UHG42" s="175"/>
      <c r="UHH42" s="175"/>
      <c r="UHI42" s="175"/>
      <c r="UHJ42" s="175"/>
      <c r="UHK42" s="175"/>
      <c r="UHL42" s="175"/>
      <c r="UHM42" s="175"/>
      <c r="UHN42" s="175"/>
      <c r="UHO42" s="175"/>
      <c r="UHP42" s="175"/>
      <c r="UHQ42" s="175"/>
      <c r="UHR42" s="175"/>
      <c r="UHS42" s="175"/>
      <c r="UHT42" s="175"/>
      <c r="UHU42" s="175"/>
      <c r="UHV42" s="175"/>
      <c r="UHW42" s="175"/>
      <c r="UHX42" s="175"/>
      <c r="UHY42" s="175"/>
      <c r="UHZ42" s="175"/>
      <c r="UIA42" s="175"/>
      <c r="UIB42" s="175"/>
      <c r="UIC42" s="175"/>
      <c r="UID42" s="175"/>
      <c r="UIE42" s="175"/>
      <c r="UIF42" s="175"/>
      <c r="UIG42" s="175"/>
      <c r="UIH42" s="175"/>
      <c r="UII42" s="175"/>
      <c r="UIJ42" s="175"/>
      <c r="UIK42" s="175"/>
      <c r="UIL42" s="175"/>
      <c r="UIM42" s="175"/>
      <c r="UIN42" s="175"/>
      <c r="UIO42" s="175"/>
      <c r="UIP42" s="175"/>
      <c r="UIQ42" s="175"/>
      <c r="UIR42" s="175"/>
      <c r="UIS42" s="175"/>
      <c r="UIT42" s="175"/>
      <c r="UIU42" s="175"/>
      <c r="UIV42" s="175"/>
      <c r="UIW42" s="175"/>
      <c r="UIX42" s="175"/>
      <c r="UIY42" s="175"/>
      <c r="UIZ42" s="175"/>
      <c r="UJA42" s="175"/>
      <c r="UJB42" s="175"/>
      <c r="UJC42" s="175"/>
      <c r="UJD42" s="175"/>
      <c r="UJE42" s="175"/>
      <c r="UJF42" s="175"/>
      <c r="UJG42" s="175"/>
      <c r="UJH42" s="175"/>
      <c r="UJI42" s="175"/>
      <c r="UJJ42" s="175"/>
      <c r="UJK42" s="175"/>
      <c r="UJL42" s="175"/>
      <c r="UJM42" s="175"/>
      <c r="UJN42" s="175"/>
      <c r="UJO42" s="175"/>
      <c r="UJP42" s="175"/>
      <c r="UJQ42" s="175"/>
      <c r="UJR42" s="175"/>
      <c r="UJS42" s="175"/>
      <c r="UJT42" s="175"/>
      <c r="UJU42" s="175"/>
      <c r="UJV42" s="175"/>
      <c r="UJW42" s="175"/>
      <c r="UJX42" s="175"/>
      <c r="UJY42" s="175"/>
      <c r="UJZ42" s="175"/>
      <c r="UKA42" s="175"/>
      <c r="UKB42" s="175"/>
      <c r="UKC42" s="175"/>
      <c r="UKD42" s="175"/>
      <c r="UKE42" s="175"/>
      <c r="UKF42" s="175"/>
      <c r="UKG42" s="175"/>
      <c r="UKH42" s="175"/>
      <c r="UKI42" s="175"/>
      <c r="UKJ42" s="175"/>
      <c r="UKK42" s="175"/>
      <c r="UKL42" s="175"/>
      <c r="UKM42" s="175"/>
      <c r="UKN42" s="175"/>
      <c r="UKO42" s="175"/>
      <c r="UKP42" s="175"/>
      <c r="UKQ42" s="175"/>
      <c r="UKR42" s="175"/>
      <c r="UKS42" s="175"/>
      <c r="UKT42" s="175"/>
      <c r="UKU42" s="175"/>
      <c r="UKV42" s="175"/>
      <c r="UKW42" s="175"/>
      <c r="UKX42" s="175"/>
      <c r="UKY42" s="175"/>
      <c r="UKZ42" s="175"/>
      <c r="ULA42" s="175"/>
      <c r="ULB42" s="175"/>
      <c r="ULC42" s="175"/>
      <c r="ULD42" s="175"/>
      <c r="ULE42" s="175"/>
      <c r="ULF42" s="175"/>
      <c r="ULG42" s="175"/>
      <c r="ULH42" s="175"/>
      <c r="ULI42" s="175"/>
      <c r="ULJ42" s="175"/>
      <c r="ULK42" s="175"/>
      <c r="ULL42" s="175"/>
      <c r="ULM42" s="175"/>
      <c r="ULN42" s="175"/>
      <c r="ULO42" s="175"/>
      <c r="ULP42" s="175"/>
      <c r="ULQ42" s="175"/>
      <c r="ULR42" s="175"/>
      <c r="ULS42" s="175"/>
      <c r="ULT42" s="175"/>
      <c r="ULU42" s="175"/>
      <c r="ULV42" s="175"/>
      <c r="ULW42" s="175"/>
      <c r="ULX42" s="175"/>
      <c r="ULY42" s="175"/>
      <c r="ULZ42" s="175"/>
      <c r="UMA42" s="175"/>
      <c r="UMB42" s="175"/>
      <c r="UMC42" s="175"/>
      <c r="UMD42" s="175"/>
      <c r="UME42" s="175"/>
      <c r="UMF42" s="175"/>
      <c r="UMG42" s="175"/>
      <c r="UMH42" s="175"/>
      <c r="UMI42" s="175"/>
      <c r="UMJ42" s="175"/>
      <c r="UMK42" s="175"/>
      <c r="UML42" s="175"/>
      <c r="UMM42" s="175"/>
      <c r="UMN42" s="175"/>
      <c r="UMO42" s="175"/>
      <c r="UMP42" s="175"/>
      <c r="UMQ42" s="175"/>
      <c r="UMR42" s="175"/>
      <c r="UMS42" s="175"/>
      <c r="UMT42" s="175"/>
      <c r="UMU42" s="175"/>
      <c r="UMV42" s="175"/>
      <c r="UMW42" s="175"/>
      <c r="UMX42" s="175"/>
      <c r="UMY42" s="175"/>
      <c r="UMZ42" s="175"/>
      <c r="UNA42" s="175"/>
      <c r="UNB42" s="175"/>
      <c r="UNC42" s="175"/>
      <c r="UND42" s="175"/>
      <c r="UNE42" s="175"/>
      <c r="UNF42" s="175"/>
      <c r="UNG42" s="175"/>
      <c r="UNH42" s="175"/>
      <c r="UNI42" s="175"/>
      <c r="UNJ42" s="175"/>
      <c r="UNK42" s="175"/>
      <c r="UNL42" s="175"/>
      <c r="UNM42" s="175"/>
      <c r="UNN42" s="175"/>
      <c r="UNO42" s="175"/>
      <c r="UNP42" s="175"/>
      <c r="UNQ42" s="175"/>
      <c r="UNR42" s="175"/>
      <c r="UNS42" s="175"/>
      <c r="UNT42" s="175"/>
      <c r="UNU42" s="175"/>
      <c r="UNV42" s="175"/>
      <c r="UNW42" s="175"/>
      <c r="UNX42" s="175"/>
      <c r="UNY42" s="175"/>
      <c r="UNZ42" s="175"/>
      <c r="UOA42" s="175"/>
      <c r="UOB42" s="175"/>
      <c r="UOC42" s="175"/>
      <c r="UOD42" s="175"/>
      <c r="UOE42" s="175"/>
      <c r="UOF42" s="175"/>
      <c r="UOG42" s="175"/>
      <c r="UOH42" s="175"/>
      <c r="UOI42" s="175"/>
      <c r="UOJ42" s="175"/>
      <c r="UOK42" s="175"/>
      <c r="UOL42" s="175"/>
      <c r="UOM42" s="175"/>
      <c r="UON42" s="175"/>
      <c r="UOO42" s="175"/>
      <c r="UOP42" s="175"/>
      <c r="UOQ42" s="175"/>
      <c r="UOR42" s="175"/>
      <c r="UOS42" s="175"/>
      <c r="UOT42" s="175"/>
      <c r="UOU42" s="175"/>
      <c r="UOV42" s="175"/>
      <c r="UOW42" s="175"/>
      <c r="UOX42" s="175"/>
      <c r="UOY42" s="175"/>
      <c r="UOZ42" s="175"/>
      <c r="UPA42" s="175"/>
      <c r="UPB42" s="175"/>
      <c r="UPC42" s="175"/>
      <c r="UPD42" s="175"/>
      <c r="UPE42" s="175"/>
      <c r="UPF42" s="175"/>
      <c r="UPG42" s="175"/>
      <c r="UPH42" s="175"/>
      <c r="UPI42" s="175"/>
      <c r="UPJ42" s="175"/>
      <c r="UPK42" s="175"/>
      <c r="UPL42" s="175"/>
      <c r="UPM42" s="175"/>
      <c r="UPN42" s="175"/>
      <c r="UPO42" s="175"/>
      <c r="UPP42" s="175"/>
      <c r="UPQ42" s="175"/>
      <c r="UPR42" s="175"/>
      <c r="UPS42" s="175"/>
      <c r="UPT42" s="175"/>
      <c r="UPU42" s="175"/>
      <c r="UPV42" s="175"/>
      <c r="UPW42" s="175"/>
      <c r="UPX42" s="175"/>
      <c r="UPY42" s="175"/>
      <c r="UPZ42" s="175"/>
      <c r="UQA42" s="175"/>
      <c r="UQB42" s="175"/>
      <c r="UQC42" s="175"/>
      <c r="UQD42" s="175"/>
      <c r="UQE42" s="175"/>
      <c r="UQF42" s="175"/>
      <c r="UQG42" s="175"/>
      <c r="UQH42" s="175"/>
      <c r="UQI42" s="175"/>
      <c r="UQJ42" s="175"/>
      <c r="UQK42" s="175"/>
      <c r="UQL42" s="175"/>
      <c r="UQM42" s="175"/>
      <c r="UQN42" s="175"/>
      <c r="UQO42" s="175"/>
      <c r="UQP42" s="175"/>
      <c r="UQQ42" s="175"/>
      <c r="UQR42" s="175"/>
      <c r="UQS42" s="175"/>
      <c r="UQT42" s="175"/>
      <c r="UQU42" s="175"/>
      <c r="UQV42" s="175"/>
      <c r="UQW42" s="175"/>
      <c r="UQX42" s="175"/>
      <c r="UQY42" s="175"/>
      <c r="UQZ42" s="175"/>
      <c r="URA42" s="175"/>
      <c r="URB42" s="175"/>
      <c r="URC42" s="175"/>
      <c r="URD42" s="175"/>
      <c r="URE42" s="175"/>
      <c r="URF42" s="175"/>
      <c r="URG42" s="175"/>
      <c r="URH42" s="175"/>
      <c r="URI42" s="175"/>
      <c r="URJ42" s="175"/>
      <c r="URK42" s="175"/>
      <c r="URL42" s="175"/>
      <c r="URM42" s="175"/>
      <c r="URN42" s="175"/>
      <c r="URO42" s="175"/>
      <c r="URP42" s="175"/>
      <c r="URQ42" s="175"/>
      <c r="URR42" s="175"/>
      <c r="URS42" s="175"/>
      <c r="URT42" s="175"/>
      <c r="URU42" s="175"/>
      <c r="URV42" s="175"/>
      <c r="URW42" s="175"/>
      <c r="URX42" s="175"/>
      <c r="URY42" s="175"/>
      <c r="URZ42" s="175"/>
      <c r="USA42" s="175"/>
      <c r="USB42" s="175"/>
      <c r="USC42" s="175"/>
      <c r="USD42" s="175"/>
      <c r="USE42" s="175"/>
      <c r="USF42" s="175"/>
      <c r="USG42" s="175"/>
      <c r="USH42" s="175"/>
      <c r="USI42" s="175"/>
      <c r="USJ42" s="175"/>
      <c r="USK42" s="175"/>
      <c r="USL42" s="175"/>
      <c r="USM42" s="175"/>
      <c r="USN42" s="175"/>
      <c r="USO42" s="175"/>
      <c r="USP42" s="175"/>
      <c r="USQ42" s="175"/>
      <c r="USR42" s="175"/>
      <c r="USS42" s="175"/>
      <c r="UST42" s="175"/>
      <c r="USU42" s="175"/>
      <c r="USV42" s="175"/>
      <c r="USW42" s="175"/>
      <c r="USX42" s="175"/>
      <c r="USY42" s="175"/>
      <c r="USZ42" s="175"/>
      <c r="UTA42" s="175"/>
      <c r="UTB42" s="175"/>
      <c r="UTC42" s="175"/>
      <c r="UTD42" s="175"/>
      <c r="UTE42" s="175"/>
      <c r="UTF42" s="175"/>
      <c r="UTG42" s="175"/>
      <c r="UTH42" s="175"/>
      <c r="UTI42" s="175"/>
      <c r="UTJ42" s="175"/>
      <c r="UTK42" s="175"/>
      <c r="UTL42" s="175"/>
      <c r="UTM42" s="175"/>
      <c r="UTN42" s="175"/>
      <c r="UTO42" s="175"/>
      <c r="UTP42" s="175"/>
      <c r="UTQ42" s="175"/>
      <c r="UTR42" s="175"/>
      <c r="UTS42" s="175"/>
      <c r="UTT42" s="175"/>
      <c r="UTU42" s="175"/>
      <c r="UTV42" s="175"/>
      <c r="UTW42" s="175"/>
      <c r="UTX42" s="175"/>
      <c r="UTY42" s="175"/>
      <c r="UTZ42" s="175"/>
      <c r="UUA42" s="175"/>
      <c r="UUB42" s="175"/>
      <c r="UUC42" s="175"/>
      <c r="UUD42" s="175"/>
      <c r="UUE42" s="175"/>
      <c r="UUF42" s="175"/>
      <c r="UUG42" s="175"/>
      <c r="UUH42" s="175"/>
      <c r="UUI42" s="175"/>
      <c r="UUJ42" s="175"/>
      <c r="UUK42" s="175"/>
      <c r="UUL42" s="175"/>
      <c r="UUM42" s="175"/>
      <c r="UUN42" s="175"/>
      <c r="UUO42" s="175"/>
      <c r="UUP42" s="175"/>
      <c r="UUQ42" s="175"/>
      <c r="UUR42" s="175"/>
      <c r="UUS42" s="175"/>
      <c r="UUT42" s="175"/>
      <c r="UUU42" s="175"/>
      <c r="UUV42" s="175"/>
      <c r="UUW42" s="175"/>
      <c r="UUX42" s="175"/>
      <c r="UUY42" s="175"/>
      <c r="UUZ42" s="175"/>
      <c r="UVA42" s="175"/>
      <c r="UVB42" s="175"/>
      <c r="UVC42" s="175"/>
      <c r="UVD42" s="175"/>
      <c r="UVE42" s="175"/>
      <c r="UVF42" s="175"/>
      <c r="UVG42" s="175"/>
      <c r="UVH42" s="175"/>
      <c r="UVI42" s="175"/>
      <c r="UVJ42" s="175"/>
      <c r="UVK42" s="175"/>
      <c r="UVL42" s="175"/>
      <c r="UVM42" s="175"/>
      <c r="UVN42" s="175"/>
      <c r="UVO42" s="175"/>
      <c r="UVP42" s="175"/>
      <c r="UVQ42" s="175"/>
      <c r="UVR42" s="175"/>
      <c r="UVS42" s="175"/>
      <c r="UVT42" s="175"/>
      <c r="UVU42" s="175"/>
      <c r="UVV42" s="175"/>
      <c r="UVW42" s="175"/>
      <c r="UVX42" s="175"/>
      <c r="UVY42" s="175"/>
      <c r="UVZ42" s="175"/>
      <c r="UWA42" s="175"/>
      <c r="UWB42" s="175"/>
      <c r="UWC42" s="175"/>
      <c r="UWD42" s="175"/>
      <c r="UWE42" s="175"/>
      <c r="UWF42" s="175"/>
      <c r="UWG42" s="175"/>
      <c r="UWH42" s="175"/>
      <c r="UWI42" s="175"/>
      <c r="UWJ42" s="175"/>
      <c r="UWK42" s="175"/>
      <c r="UWL42" s="175"/>
      <c r="UWM42" s="175"/>
      <c r="UWN42" s="175"/>
      <c r="UWO42" s="175"/>
      <c r="UWP42" s="175"/>
      <c r="UWQ42" s="175"/>
      <c r="UWR42" s="175"/>
      <c r="UWS42" s="175"/>
      <c r="UWT42" s="175"/>
      <c r="UWU42" s="175"/>
      <c r="UWV42" s="175"/>
      <c r="UWW42" s="175"/>
      <c r="UWX42" s="175"/>
      <c r="UWY42" s="175"/>
      <c r="UWZ42" s="175"/>
      <c r="UXA42" s="175"/>
      <c r="UXB42" s="175"/>
      <c r="UXC42" s="175"/>
      <c r="UXD42" s="175"/>
      <c r="UXE42" s="175"/>
      <c r="UXF42" s="175"/>
      <c r="UXG42" s="175"/>
      <c r="UXH42" s="175"/>
      <c r="UXI42" s="175"/>
      <c r="UXJ42" s="175"/>
      <c r="UXK42" s="175"/>
      <c r="UXL42" s="175"/>
      <c r="UXM42" s="175"/>
      <c r="UXN42" s="175"/>
      <c r="UXO42" s="175"/>
      <c r="UXP42" s="175"/>
      <c r="UXQ42" s="175"/>
      <c r="UXR42" s="175"/>
      <c r="UXS42" s="175"/>
      <c r="UXT42" s="175"/>
      <c r="UXU42" s="175"/>
      <c r="UXV42" s="175"/>
      <c r="UXW42" s="175"/>
      <c r="UXX42" s="175"/>
      <c r="UXY42" s="175"/>
      <c r="UXZ42" s="175"/>
      <c r="UYA42" s="175"/>
      <c r="UYB42" s="175"/>
      <c r="UYC42" s="175"/>
      <c r="UYD42" s="175"/>
      <c r="UYE42" s="175"/>
      <c r="UYF42" s="175"/>
      <c r="UYG42" s="175"/>
      <c r="UYH42" s="175"/>
      <c r="UYI42" s="175"/>
      <c r="UYJ42" s="175"/>
      <c r="UYK42" s="175"/>
      <c r="UYL42" s="175"/>
      <c r="UYM42" s="175"/>
      <c r="UYN42" s="175"/>
      <c r="UYO42" s="175"/>
      <c r="UYP42" s="175"/>
      <c r="UYQ42" s="175"/>
      <c r="UYR42" s="175"/>
      <c r="UYS42" s="175"/>
      <c r="UYT42" s="175"/>
      <c r="UYU42" s="175"/>
      <c r="UYV42" s="175"/>
      <c r="UYW42" s="175"/>
      <c r="UYX42" s="175"/>
      <c r="UYY42" s="175"/>
      <c r="UYZ42" s="175"/>
      <c r="UZA42" s="175"/>
      <c r="UZB42" s="175"/>
      <c r="UZC42" s="175"/>
      <c r="UZD42" s="175"/>
      <c r="UZE42" s="175"/>
      <c r="UZF42" s="175"/>
      <c r="UZG42" s="175"/>
      <c r="UZH42" s="175"/>
      <c r="UZI42" s="175"/>
      <c r="UZJ42" s="175"/>
      <c r="UZK42" s="175"/>
      <c r="UZL42" s="175"/>
      <c r="UZM42" s="175"/>
      <c r="UZN42" s="175"/>
      <c r="UZO42" s="175"/>
      <c r="UZP42" s="175"/>
      <c r="UZQ42" s="175"/>
      <c r="UZR42" s="175"/>
      <c r="UZS42" s="175"/>
      <c r="UZT42" s="175"/>
      <c r="UZU42" s="175"/>
      <c r="UZV42" s="175"/>
      <c r="UZW42" s="175"/>
      <c r="UZX42" s="175"/>
      <c r="UZY42" s="175"/>
      <c r="UZZ42" s="175"/>
      <c r="VAA42" s="175"/>
      <c r="VAB42" s="175"/>
      <c r="VAC42" s="175"/>
      <c r="VAD42" s="175"/>
      <c r="VAE42" s="175"/>
      <c r="VAF42" s="175"/>
      <c r="VAG42" s="175"/>
      <c r="VAH42" s="175"/>
      <c r="VAI42" s="175"/>
      <c r="VAJ42" s="175"/>
      <c r="VAK42" s="175"/>
      <c r="VAL42" s="175"/>
      <c r="VAM42" s="175"/>
      <c r="VAN42" s="175"/>
      <c r="VAO42" s="175"/>
      <c r="VAP42" s="175"/>
      <c r="VAQ42" s="175"/>
      <c r="VAR42" s="175"/>
      <c r="VAS42" s="175"/>
      <c r="VAT42" s="175"/>
      <c r="VAU42" s="175"/>
      <c r="VAV42" s="175"/>
      <c r="VAW42" s="175"/>
      <c r="VAX42" s="175"/>
      <c r="VAY42" s="175"/>
      <c r="VAZ42" s="175"/>
      <c r="VBA42" s="175"/>
      <c r="VBB42" s="175"/>
      <c r="VBC42" s="175"/>
      <c r="VBD42" s="175"/>
      <c r="VBE42" s="175"/>
      <c r="VBF42" s="175"/>
      <c r="VBG42" s="175"/>
      <c r="VBH42" s="175"/>
      <c r="VBI42" s="175"/>
      <c r="VBJ42" s="175"/>
      <c r="VBK42" s="175"/>
      <c r="VBL42" s="175"/>
      <c r="VBM42" s="175"/>
      <c r="VBN42" s="175"/>
      <c r="VBO42" s="175"/>
      <c r="VBP42" s="175"/>
      <c r="VBQ42" s="175"/>
      <c r="VBR42" s="175"/>
      <c r="VBS42" s="175"/>
      <c r="VBT42" s="175"/>
      <c r="VBU42" s="175"/>
      <c r="VBV42" s="175"/>
      <c r="VBW42" s="175"/>
      <c r="VBX42" s="175"/>
      <c r="VBY42" s="175"/>
      <c r="VBZ42" s="175"/>
      <c r="VCA42" s="175"/>
      <c r="VCB42" s="175"/>
      <c r="VCC42" s="175"/>
      <c r="VCD42" s="175"/>
      <c r="VCE42" s="175"/>
      <c r="VCF42" s="175"/>
      <c r="VCG42" s="175"/>
      <c r="VCH42" s="175"/>
      <c r="VCI42" s="175"/>
      <c r="VCJ42" s="175"/>
      <c r="VCK42" s="175"/>
      <c r="VCL42" s="175"/>
      <c r="VCM42" s="175"/>
      <c r="VCN42" s="175"/>
      <c r="VCO42" s="175"/>
      <c r="VCP42" s="175"/>
      <c r="VCQ42" s="175"/>
      <c r="VCR42" s="175"/>
      <c r="VCS42" s="175"/>
      <c r="VCT42" s="175"/>
      <c r="VCU42" s="175"/>
      <c r="VCV42" s="175"/>
      <c r="VCW42" s="175"/>
      <c r="VCX42" s="175"/>
      <c r="VCY42" s="175"/>
      <c r="VCZ42" s="175"/>
      <c r="VDA42" s="175"/>
      <c r="VDB42" s="175"/>
      <c r="VDC42" s="175"/>
      <c r="VDD42" s="175"/>
      <c r="VDE42" s="175"/>
      <c r="VDF42" s="175"/>
      <c r="VDG42" s="175"/>
      <c r="VDH42" s="175"/>
      <c r="VDI42" s="175"/>
      <c r="VDJ42" s="175"/>
      <c r="VDK42" s="175"/>
      <c r="VDL42" s="175"/>
      <c r="VDM42" s="175"/>
      <c r="VDN42" s="175"/>
      <c r="VDO42" s="175"/>
      <c r="VDP42" s="175"/>
      <c r="VDQ42" s="175"/>
      <c r="VDR42" s="175"/>
      <c r="VDS42" s="175"/>
      <c r="VDT42" s="175"/>
      <c r="VDU42" s="175"/>
      <c r="VDV42" s="175"/>
      <c r="VDW42" s="175"/>
      <c r="VDX42" s="175"/>
      <c r="VDY42" s="175"/>
      <c r="VDZ42" s="175"/>
      <c r="VEA42" s="175"/>
      <c r="VEB42" s="175"/>
      <c r="VEC42" s="175"/>
      <c r="VED42" s="175"/>
      <c r="VEE42" s="175"/>
      <c r="VEF42" s="175"/>
      <c r="VEG42" s="175"/>
      <c r="VEH42" s="175"/>
      <c r="VEI42" s="175"/>
      <c r="VEJ42" s="175"/>
      <c r="VEK42" s="175"/>
      <c r="VEL42" s="175"/>
      <c r="VEM42" s="175"/>
      <c r="VEN42" s="175"/>
      <c r="VEO42" s="175"/>
      <c r="VEP42" s="175"/>
      <c r="VEQ42" s="175"/>
      <c r="VER42" s="175"/>
      <c r="VES42" s="175"/>
      <c r="VET42" s="175"/>
      <c r="VEU42" s="175"/>
      <c r="VEV42" s="175"/>
      <c r="VEW42" s="175"/>
      <c r="VEX42" s="175"/>
      <c r="VEY42" s="175"/>
      <c r="VEZ42" s="175"/>
      <c r="VFA42" s="175"/>
      <c r="VFB42" s="175"/>
      <c r="VFC42" s="175"/>
      <c r="VFD42" s="175"/>
      <c r="VFE42" s="175"/>
      <c r="VFF42" s="175"/>
      <c r="VFG42" s="175"/>
      <c r="VFH42" s="175"/>
      <c r="VFI42" s="175"/>
      <c r="VFJ42" s="175"/>
      <c r="VFK42" s="175"/>
      <c r="VFL42" s="175"/>
      <c r="VFM42" s="175"/>
      <c r="VFN42" s="175"/>
      <c r="VFO42" s="175"/>
      <c r="VFP42" s="175"/>
      <c r="VFQ42" s="175"/>
      <c r="VFR42" s="175"/>
      <c r="VFS42" s="175"/>
      <c r="VFT42" s="175"/>
      <c r="VFU42" s="175"/>
      <c r="VFV42" s="175"/>
      <c r="VFW42" s="175"/>
      <c r="VFX42" s="175"/>
      <c r="VFY42" s="175"/>
      <c r="VFZ42" s="175"/>
      <c r="VGA42" s="175"/>
      <c r="VGB42" s="175"/>
      <c r="VGC42" s="175"/>
      <c r="VGD42" s="175"/>
      <c r="VGE42" s="175"/>
      <c r="VGF42" s="175"/>
      <c r="VGG42" s="175"/>
      <c r="VGH42" s="175"/>
      <c r="VGI42" s="175"/>
      <c r="VGJ42" s="175"/>
      <c r="VGK42" s="175"/>
      <c r="VGL42" s="175"/>
      <c r="VGM42" s="175"/>
      <c r="VGN42" s="175"/>
      <c r="VGO42" s="175"/>
      <c r="VGP42" s="175"/>
      <c r="VGQ42" s="175"/>
      <c r="VGR42" s="175"/>
      <c r="VGS42" s="175"/>
      <c r="VGT42" s="175"/>
      <c r="VGU42" s="175"/>
      <c r="VGV42" s="175"/>
      <c r="VGW42" s="175"/>
      <c r="VGX42" s="175"/>
      <c r="VGY42" s="175"/>
      <c r="VGZ42" s="175"/>
      <c r="VHA42" s="175"/>
      <c r="VHB42" s="175"/>
      <c r="VHC42" s="175"/>
      <c r="VHD42" s="175"/>
      <c r="VHE42" s="175"/>
      <c r="VHF42" s="175"/>
      <c r="VHG42" s="175"/>
      <c r="VHH42" s="175"/>
      <c r="VHI42" s="175"/>
      <c r="VHJ42" s="175"/>
      <c r="VHK42" s="175"/>
      <c r="VHL42" s="175"/>
      <c r="VHM42" s="175"/>
      <c r="VHN42" s="175"/>
      <c r="VHO42" s="175"/>
      <c r="VHP42" s="175"/>
      <c r="VHQ42" s="175"/>
      <c r="VHR42" s="175"/>
      <c r="VHS42" s="175"/>
      <c r="VHT42" s="175"/>
      <c r="VHU42" s="175"/>
      <c r="VHV42" s="175"/>
      <c r="VHW42" s="175"/>
      <c r="VHX42" s="175"/>
      <c r="VHY42" s="175"/>
      <c r="VHZ42" s="175"/>
      <c r="VIA42" s="175"/>
      <c r="VIB42" s="175"/>
      <c r="VIC42" s="175"/>
      <c r="VID42" s="175"/>
      <c r="VIE42" s="175"/>
      <c r="VIF42" s="175"/>
      <c r="VIG42" s="175"/>
      <c r="VIH42" s="175"/>
      <c r="VII42" s="175"/>
      <c r="VIJ42" s="175"/>
      <c r="VIK42" s="175"/>
      <c r="VIL42" s="175"/>
      <c r="VIM42" s="175"/>
      <c r="VIN42" s="175"/>
      <c r="VIO42" s="175"/>
      <c r="VIP42" s="175"/>
      <c r="VIQ42" s="175"/>
      <c r="VIR42" s="175"/>
      <c r="VIS42" s="175"/>
      <c r="VIT42" s="175"/>
      <c r="VIU42" s="175"/>
      <c r="VIV42" s="175"/>
      <c r="VIW42" s="175"/>
      <c r="VIX42" s="175"/>
      <c r="VIY42" s="175"/>
      <c r="VIZ42" s="175"/>
      <c r="VJA42" s="175"/>
      <c r="VJB42" s="175"/>
      <c r="VJC42" s="175"/>
      <c r="VJD42" s="175"/>
      <c r="VJE42" s="175"/>
      <c r="VJF42" s="175"/>
      <c r="VJG42" s="175"/>
      <c r="VJH42" s="175"/>
      <c r="VJI42" s="175"/>
      <c r="VJJ42" s="175"/>
      <c r="VJK42" s="175"/>
      <c r="VJL42" s="175"/>
      <c r="VJM42" s="175"/>
      <c r="VJN42" s="175"/>
      <c r="VJO42" s="175"/>
      <c r="VJP42" s="175"/>
      <c r="VJQ42" s="175"/>
      <c r="VJR42" s="175"/>
      <c r="VJS42" s="175"/>
      <c r="VJT42" s="175"/>
      <c r="VJU42" s="175"/>
      <c r="VJV42" s="175"/>
      <c r="VJW42" s="175"/>
      <c r="VJX42" s="175"/>
      <c r="VJY42" s="175"/>
      <c r="VJZ42" s="175"/>
      <c r="VKA42" s="175"/>
      <c r="VKB42" s="175"/>
      <c r="VKC42" s="175"/>
      <c r="VKD42" s="175"/>
      <c r="VKE42" s="175"/>
      <c r="VKF42" s="175"/>
      <c r="VKG42" s="175"/>
      <c r="VKH42" s="175"/>
      <c r="VKI42" s="175"/>
      <c r="VKJ42" s="175"/>
      <c r="VKK42" s="175"/>
      <c r="VKL42" s="175"/>
      <c r="VKM42" s="175"/>
      <c r="VKN42" s="175"/>
      <c r="VKO42" s="175"/>
      <c r="VKP42" s="175"/>
      <c r="VKQ42" s="175"/>
      <c r="VKR42" s="175"/>
      <c r="VKS42" s="175"/>
      <c r="VKT42" s="175"/>
      <c r="VKU42" s="175"/>
      <c r="VKV42" s="175"/>
      <c r="VKW42" s="175"/>
      <c r="VKX42" s="175"/>
      <c r="VKY42" s="175"/>
      <c r="VKZ42" s="175"/>
      <c r="VLA42" s="175"/>
      <c r="VLB42" s="175"/>
      <c r="VLC42" s="175"/>
      <c r="VLD42" s="175"/>
      <c r="VLE42" s="175"/>
      <c r="VLF42" s="175"/>
      <c r="VLG42" s="175"/>
      <c r="VLH42" s="175"/>
      <c r="VLI42" s="175"/>
      <c r="VLJ42" s="175"/>
      <c r="VLK42" s="175"/>
      <c r="VLL42" s="175"/>
      <c r="VLM42" s="175"/>
      <c r="VLN42" s="175"/>
      <c r="VLO42" s="175"/>
      <c r="VLP42" s="175"/>
      <c r="VLQ42" s="175"/>
      <c r="VLR42" s="175"/>
      <c r="VLS42" s="175"/>
      <c r="VLT42" s="175"/>
      <c r="VLU42" s="175"/>
      <c r="VLV42" s="175"/>
      <c r="VLW42" s="175"/>
      <c r="VLX42" s="175"/>
      <c r="VLY42" s="175"/>
      <c r="VLZ42" s="175"/>
      <c r="VMA42" s="175"/>
      <c r="VMB42" s="175"/>
      <c r="VMC42" s="175"/>
      <c r="VMD42" s="175"/>
      <c r="VME42" s="175"/>
      <c r="VMF42" s="175"/>
      <c r="VMG42" s="175"/>
      <c r="VMH42" s="175"/>
      <c r="VMI42" s="175"/>
      <c r="VMJ42" s="175"/>
      <c r="VMK42" s="175"/>
      <c r="VML42" s="175"/>
      <c r="VMM42" s="175"/>
      <c r="VMN42" s="175"/>
      <c r="VMO42" s="175"/>
      <c r="VMP42" s="175"/>
      <c r="VMQ42" s="175"/>
      <c r="VMR42" s="175"/>
      <c r="VMS42" s="175"/>
      <c r="VMT42" s="175"/>
      <c r="VMU42" s="175"/>
      <c r="VMV42" s="175"/>
      <c r="VMW42" s="175"/>
      <c r="VMX42" s="175"/>
      <c r="VMY42" s="175"/>
      <c r="VMZ42" s="175"/>
      <c r="VNA42" s="175"/>
      <c r="VNB42" s="175"/>
      <c r="VNC42" s="175"/>
      <c r="VND42" s="175"/>
      <c r="VNE42" s="175"/>
      <c r="VNF42" s="175"/>
      <c r="VNG42" s="175"/>
      <c r="VNH42" s="175"/>
      <c r="VNI42" s="175"/>
      <c r="VNJ42" s="175"/>
      <c r="VNK42" s="175"/>
      <c r="VNL42" s="175"/>
      <c r="VNM42" s="175"/>
      <c r="VNN42" s="175"/>
      <c r="VNO42" s="175"/>
      <c r="VNP42" s="175"/>
      <c r="VNQ42" s="175"/>
      <c r="VNR42" s="175"/>
      <c r="VNS42" s="175"/>
      <c r="VNT42" s="175"/>
      <c r="VNU42" s="175"/>
      <c r="VNV42" s="175"/>
      <c r="VNW42" s="175"/>
      <c r="VNX42" s="175"/>
      <c r="VNY42" s="175"/>
      <c r="VNZ42" s="175"/>
      <c r="VOA42" s="175"/>
      <c r="VOB42" s="175"/>
      <c r="VOC42" s="175"/>
      <c r="VOD42" s="175"/>
      <c r="VOE42" s="175"/>
      <c r="VOF42" s="175"/>
      <c r="VOG42" s="175"/>
      <c r="VOH42" s="175"/>
      <c r="VOI42" s="175"/>
      <c r="VOJ42" s="175"/>
      <c r="VOK42" s="175"/>
      <c r="VOL42" s="175"/>
      <c r="VOM42" s="175"/>
      <c r="VON42" s="175"/>
      <c r="VOO42" s="175"/>
      <c r="VOP42" s="175"/>
      <c r="VOQ42" s="175"/>
      <c r="VOR42" s="175"/>
      <c r="VOS42" s="175"/>
      <c r="VOT42" s="175"/>
      <c r="VOU42" s="175"/>
      <c r="VOV42" s="175"/>
      <c r="VOW42" s="175"/>
      <c r="VOX42" s="175"/>
      <c r="VOY42" s="175"/>
      <c r="VOZ42" s="175"/>
      <c r="VPA42" s="175"/>
      <c r="VPB42" s="175"/>
      <c r="VPC42" s="175"/>
      <c r="VPD42" s="175"/>
      <c r="VPE42" s="175"/>
      <c r="VPF42" s="175"/>
      <c r="VPG42" s="175"/>
      <c r="VPH42" s="175"/>
      <c r="VPI42" s="175"/>
      <c r="VPJ42" s="175"/>
      <c r="VPK42" s="175"/>
      <c r="VPL42" s="175"/>
      <c r="VPM42" s="175"/>
      <c r="VPN42" s="175"/>
      <c r="VPO42" s="175"/>
      <c r="VPP42" s="175"/>
      <c r="VPQ42" s="175"/>
      <c r="VPR42" s="175"/>
      <c r="VPS42" s="175"/>
      <c r="VPT42" s="175"/>
      <c r="VPU42" s="175"/>
      <c r="VPV42" s="175"/>
      <c r="VPW42" s="175"/>
      <c r="VPX42" s="175"/>
      <c r="VPY42" s="175"/>
      <c r="VPZ42" s="175"/>
      <c r="VQA42" s="175"/>
      <c r="VQB42" s="175"/>
      <c r="VQC42" s="175"/>
      <c r="VQD42" s="175"/>
      <c r="VQE42" s="175"/>
      <c r="VQF42" s="175"/>
      <c r="VQG42" s="175"/>
      <c r="VQH42" s="175"/>
      <c r="VQI42" s="175"/>
      <c r="VQJ42" s="175"/>
      <c r="VQK42" s="175"/>
      <c r="VQL42" s="175"/>
      <c r="VQM42" s="175"/>
      <c r="VQN42" s="175"/>
      <c r="VQO42" s="175"/>
      <c r="VQP42" s="175"/>
      <c r="VQQ42" s="175"/>
      <c r="VQR42" s="175"/>
      <c r="VQS42" s="175"/>
      <c r="VQT42" s="175"/>
      <c r="VQU42" s="175"/>
      <c r="VQV42" s="175"/>
      <c r="VQW42" s="175"/>
      <c r="VQX42" s="175"/>
      <c r="VQY42" s="175"/>
      <c r="VQZ42" s="175"/>
      <c r="VRA42" s="175"/>
      <c r="VRB42" s="175"/>
      <c r="VRC42" s="175"/>
      <c r="VRD42" s="175"/>
      <c r="VRE42" s="175"/>
      <c r="VRF42" s="175"/>
      <c r="VRG42" s="175"/>
      <c r="VRH42" s="175"/>
      <c r="VRI42" s="175"/>
      <c r="VRJ42" s="175"/>
      <c r="VRK42" s="175"/>
      <c r="VRL42" s="175"/>
      <c r="VRM42" s="175"/>
      <c r="VRN42" s="175"/>
      <c r="VRO42" s="175"/>
      <c r="VRP42" s="175"/>
      <c r="VRQ42" s="175"/>
      <c r="VRR42" s="175"/>
      <c r="VRS42" s="175"/>
      <c r="VRT42" s="175"/>
      <c r="VRU42" s="175"/>
      <c r="VRV42" s="175"/>
      <c r="VRW42" s="175"/>
      <c r="VRX42" s="175"/>
      <c r="VRY42" s="175"/>
      <c r="VRZ42" s="175"/>
      <c r="VSA42" s="175"/>
      <c r="VSB42" s="175"/>
      <c r="VSC42" s="175"/>
      <c r="VSD42" s="175"/>
      <c r="VSE42" s="175"/>
      <c r="VSF42" s="175"/>
      <c r="VSG42" s="175"/>
      <c r="VSH42" s="175"/>
      <c r="VSI42" s="175"/>
      <c r="VSJ42" s="175"/>
      <c r="VSK42" s="175"/>
      <c r="VSL42" s="175"/>
      <c r="VSM42" s="175"/>
      <c r="VSN42" s="175"/>
      <c r="VSO42" s="175"/>
      <c r="VSP42" s="175"/>
      <c r="VSQ42" s="175"/>
      <c r="VSR42" s="175"/>
      <c r="VSS42" s="175"/>
      <c r="VST42" s="175"/>
      <c r="VSU42" s="175"/>
      <c r="VSV42" s="175"/>
      <c r="VSW42" s="175"/>
      <c r="VSX42" s="175"/>
      <c r="VSY42" s="175"/>
      <c r="VSZ42" s="175"/>
      <c r="VTA42" s="175"/>
      <c r="VTB42" s="175"/>
      <c r="VTC42" s="175"/>
      <c r="VTD42" s="175"/>
      <c r="VTE42" s="175"/>
      <c r="VTF42" s="175"/>
      <c r="VTG42" s="175"/>
      <c r="VTH42" s="175"/>
      <c r="VTI42" s="175"/>
      <c r="VTJ42" s="175"/>
      <c r="VTK42" s="175"/>
      <c r="VTL42" s="175"/>
      <c r="VTM42" s="175"/>
      <c r="VTN42" s="175"/>
      <c r="VTO42" s="175"/>
      <c r="VTP42" s="175"/>
      <c r="VTQ42" s="175"/>
      <c r="VTR42" s="175"/>
      <c r="VTS42" s="175"/>
      <c r="VTT42" s="175"/>
      <c r="VTU42" s="175"/>
      <c r="VTV42" s="175"/>
      <c r="VTW42" s="175"/>
      <c r="VTX42" s="175"/>
      <c r="VTY42" s="175"/>
      <c r="VTZ42" s="175"/>
      <c r="VUA42" s="175"/>
      <c r="VUB42" s="175"/>
      <c r="VUC42" s="175"/>
      <c r="VUD42" s="175"/>
      <c r="VUE42" s="175"/>
      <c r="VUF42" s="175"/>
      <c r="VUG42" s="175"/>
      <c r="VUH42" s="175"/>
      <c r="VUI42" s="175"/>
      <c r="VUJ42" s="175"/>
      <c r="VUK42" s="175"/>
      <c r="VUL42" s="175"/>
      <c r="VUM42" s="175"/>
      <c r="VUN42" s="175"/>
      <c r="VUO42" s="175"/>
      <c r="VUP42" s="175"/>
      <c r="VUQ42" s="175"/>
      <c r="VUR42" s="175"/>
      <c r="VUS42" s="175"/>
      <c r="VUT42" s="175"/>
      <c r="VUU42" s="175"/>
      <c r="VUV42" s="175"/>
      <c r="VUW42" s="175"/>
      <c r="VUX42" s="175"/>
      <c r="VUY42" s="175"/>
      <c r="VUZ42" s="175"/>
      <c r="VVA42" s="175"/>
      <c r="VVB42" s="175"/>
      <c r="VVC42" s="175"/>
      <c r="VVD42" s="175"/>
      <c r="VVE42" s="175"/>
      <c r="VVF42" s="175"/>
      <c r="VVG42" s="175"/>
      <c r="VVH42" s="175"/>
      <c r="VVI42" s="175"/>
      <c r="VVJ42" s="175"/>
      <c r="VVK42" s="175"/>
      <c r="VVL42" s="175"/>
      <c r="VVM42" s="175"/>
      <c r="VVN42" s="175"/>
      <c r="VVO42" s="175"/>
      <c r="VVP42" s="175"/>
      <c r="VVQ42" s="175"/>
      <c r="VVR42" s="175"/>
      <c r="VVS42" s="175"/>
      <c r="VVT42" s="175"/>
      <c r="VVU42" s="175"/>
      <c r="VVV42" s="175"/>
      <c r="VVW42" s="175"/>
      <c r="VVX42" s="175"/>
      <c r="VVY42" s="175"/>
      <c r="VVZ42" s="175"/>
      <c r="VWA42" s="175"/>
      <c r="VWB42" s="175"/>
      <c r="VWC42" s="175"/>
      <c r="VWD42" s="175"/>
      <c r="VWE42" s="175"/>
      <c r="VWF42" s="175"/>
      <c r="VWG42" s="175"/>
      <c r="VWH42" s="175"/>
      <c r="VWI42" s="175"/>
      <c r="VWJ42" s="175"/>
      <c r="VWK42" s="175"/>
      <c r="VWL42" s="175"/>
      <c r="VWM42" s="175"/>
      <c r="VWN42" s="175"/>
      <c r="VWO42" s="175"/>
      <c r="VWP42" s="175"/>
      <c r="VWQ42" s="175"/>
      <c r="VWR42" s="175"/>
      <c r="VWS42" s="175"/>
      <c r="VWT42" s="175"/>
      <c r="VWU42" s="175"/>
      <c r="VWV42" s="175"/>
      <c r="VWW42" s="175"/>
      <c r="VWX42" s="175"/>
      <c r="VWY42" s="175"/>
      <c r="VWZ42" s="175"/>
      <c r="VXA42" s="175"/>
      <c r="VXB42" s="175"/>
      <c r="VXC42" s="175"/>
      <c r="VXD42" s="175"/>
      <c r="VXE42" s="175"/>
      <c r="VXF42" s="175"/>
      <c r="VXG42" s="175"/>
      <c r="VXH42" s="175"/>
      <c r="VXI42" s="175"/>
      <c r="VXJ42" s="175"/>
      <c r="VXK42" s="175"/>
      <c r="VXL42" s="175"/>
      <c r="VXM42" s="175"/>
      <c r="VXN42" s="175"/>
      <c r="VXO42" s="175"/>
      <c r="VXP42" s="175"/>
      <c r="VXQ42" s="175"/>
      <c r="VXR42" s="175"/>
      <c r="VXS42" s="175"/>
      <c r="VXT42" s="175"/>
      <c r="VXU42" s="175"/>
      <c r="VXV42" s="175"/>
      <c r="VXW42" s="175"/>
      <c r="VXX42" s="175"/>
      <c r="VXY42" s="175"/>
      <c r="VXZ42" s="175"/>
      <c r="VYA42" s="175"/>
      <c r="VYB42" s="175"/>
      <c r="VYC42" s="175"/>
      <c r="VYD42" s="175"/>
      <c r="VYE42" s="175"/>
      <c r="VYF42" s="175"/>
      <c r="VYG42" s="175"/>
      <c r="VYH42" s="175"/>
      <c r="VYI42" s="175"/>
      <c r="VYJ42" s="175"/>
      <c r="VYK42" s="175"/>
      <c r="VYL42" s="175"/>
      <c r="VYM42" s="175"/>
      <c r="VYN42" s="175"/>
      <c r="VYO42" s="175"/>
      <c r="VYP42" s="175"/>
      <c r="VYQ42" s="175"/>
      <c r="VYR42" s="175"/>
      <c r="VYS42" s="175"/>
      <c r="VYT42" s="175"/>
      <c r="VYU42" s="175"/>
      <c r="VYV42" s="175"/>
      <c r="VYW42" s="175"/>
      <c r="VYX42" s="175"/>
      <c r="VYY42" s="175"/>
      <c r="VYZ42" s="175"/>
      <c r="VZA42" s="175"/>
      <c r="VZB42" s="175"/>
      <c r="VZC42" s="175"/>
      <c r="VZD42" s="175"/>
      <c r="VZE42" s="175"/>
      <c r="VZF42" s="175"/>
      <c r="VZG42" s="175"/>
      <c r="VZH42" s="175"/>
      <c r="VZI42" s="175"/>
      <c r="VZJ42" s="175"/>
      <c r="VZK42" s="175"/>
      <c r="VZL42" s="175"/>
      <c r="VZM42" s="175"/>
      <c r="VZN42" s="175"/>
      <c r="VZO42" s="175"/>
      <c r="VZP42" s="175"/>
      <c r="VZQ42" s="175"/>
      <c r="VZR42" s="175"/>
      <c r="VZS42" s="175"/>
      <c r="VZT42" s="175"/>
      <c r="VZU42" s="175"/>
      <c r="VZV42" s="175"/>
      <c r="VZW42" s="175"/>
      <c r="VZX42" s="175"/>
      <c r="VZY42" s="175"/>
      <c r="VZZ42" s="175"/>
      <c r="WAA42" s="175"/>
      <c r="WAB42" s="175"/>
      <c r="WAC42" s="175"/>
      <c r="WAD42" s="175"/>
      <c r="WAE42" s="175"/>
      <c r="WAF42" s="175"/>
      <c r="WAG42" s="175"/>
      <c r="WAH42" s="175"/>
      <c r="WAI42" s="175"/>
      <c r="WAJ42" s="175"/>
      <c r="WAK42" s="175"/>
      <c r="WAL42" s="175"/>
      <c r="WAM42" s="175"/>
      <c r="WAN42" s="175"/>
      <c r="WAO42" s="175"/>
      <c r="WAP42" s="175"/>
      <c r="WAQ42" s="175"/>
      <c r="WAR42" s="175"/>
      <c r="WAS42" s="175"/>
      <c r="WAT42" s="175"/>
      <c r="WAU42" s="175"/>
      <c r="WAV42" s="175"/>
      <c r="WAW42" s="175"/>
      <c r="WAX42" s="175"/>
      <c r="WAY42" s="175"/>
      <c r="WAZ42" s="175"/>
      <c r="WBA42" s="175"/>
      <c r="WBB42" s="175"/>
      <c r="WBC42" s="175"/>
      <c r="WBD42" s="175"/>
      <c r="WBE42" s="175"/>
      <c r="WBF42" s="175"/>
      <c r="WBG42" s="175"/>
      <c r="WBH42" s="175"/>
      <c r="WBI42" s="175"/>
      <c r="WBJ42" s="175"/>
      <c r="WBK42" s="175"/>
      <c r="WBL42" s="175"/>
      <c r="WBM42" s="175"/>
      <c r="WBN42" s="175"/>
      <c r="WBO42" s="175"/>
      <c r="WBP42" s="175"/>
      <c r="WBQ42" s="175"/>
      <c r="WBR42" s="175"/>
      <c r="WBS42" s="175"/>
      <c r="WBT42" s="175"/>
      <c r="WBU42" s="175"/>
      <c r="WBV42" s="175"/>
      <c r="WBW42" s="175"/>
      <c r="WBX42" s="175"/>
      <c r="WBY42" s="175"/>
      <c r="WBZ42" s="175"/>
      <c r="WCA42" s="175"/>
      <c r="WCB42" s="175"/>
      <c r="WCC42" s="175"/>
      <c r="WCD42" s="175"/>
      <c r="WCE42" s="175"/>
      <c r="WCF42" s="175"/>
      <c r="WCG42" s="175"/>
      <c r="WCH42" s="175"/>
      <c r="WCI42" s="175"/>
      <c r="WCJ42" s="175"/>
      <c r="WCK42" s="175"/>
      <c r="WCL42" s="175"/>
      <c r="WCM42" s="175"/>
      <c r="WCN42" s="175"/>
      <c r="WCO42" s="175"/>
      <c r="WCP42" s="175"/>
      <c r="WCQ42" s="175"/>
      <c r="WCR42" s="175"/>
      <c r="WCS42" s="175"/>
      <c r="WCT42" s="175"/>
      <c r="WCU42" s="175"/>
      <c r="WCV42" s="175"/>
      <c r="WCW42" s="175"/>
      <c r="WCX42" s="175"/>
      <c r="WCY42" s="175"/>
      <c r="WCZ42" s="175"/>
      <c r="WDA42" s="175"/>
      <c r="WDB42" s="175"/>
      <c r="WDC42" s="175"/>
      <c r="WDD42" s="175"/>
      <c r="WDE42" s="175"/>
      <c r="WDF42" s="175"/>
      <c r="WDG42" s="175"/>
      <c r="WDH42" s="175"/>
      <c r="WDI42" s="175"/>
      <c r="WDJ42" s="175"/>
      <c r="WDK42" s="175"/>
      <c r="WDL42" s="175"/>
      <c r="WDM42" s="175"/>
      <c r="WDN42" s="175"/>
      <c r="WDO42" s="175"/>
      <c r="WDP42" s="175"/>
      <c r="WDQ42" s="175"/>
      <c r="WDR42" s="175"/>
      <c r="WDS42" s="175"/>
      <c r="WDT42" s="175"/>
      <c r="WDU42" s="175"/>
      <c r="WDV42" s="175"/>
      <c r="WDW42" s="175"/>
      <c r="WDX42" s="175"/>
      <c r="WDY42" s="175"/>
      <c r="WDZ42" s="175"/>
      <c r="WEA42" s="175"/>
      <c r="WEB42" s="175"/>
      <c r="WEC42" s="175"/>
      <c r="WED42" s="175"/>
      <c r="WEE42" s="175"/>
      <c r="WEF42" s="175"/>
      <c r="WEG42" s="175"/>
      <c r="WEH42" s="175"/>
      <c r="WEI42" s="175"/>
      <c r="WEJ42" s="175"/>
      <c r="WEK42" s="175"/>
      <c r="WEL42" s="175"/>
      <c r="WEM42" s="175"/>
      <c r="WEN42" s="175"/>
      <c r="WEO42" s="175"/>
      <c r="WEP42" s="175"/>
      <c r="WEQ42" s="175"/>
      <c r="WER42" s="175"/>
      <c r="WES42" s="175"/>
      <c r="WET42" s="175"/>
      <c r="WEU42" s="175"/>
      <c r="WEV42" s="175"/>
      <c r="WEW42" s="175"/>
      <c r="WEX42" s="175"/>
      <c r="WEY42" s="175"/>
      <c r="WEZ42" s="175"/>
      <c r="WFA42" s="175"/>
      <c r="WFB42" s="175"/>
      <c r="WFC42" s="175"/>
      <c r="WFD42" s="175"/>
      <c r="WFE42" s="175"/>
      <c r="WFF42" s="175"/>
      <c r="WFG42" s="175"/>
      <c r="WFH42" s="175"/>
      <c r="WFI42" s="175"/>
      <c r="WFJ42" s="175"/>
      <c r="WFK42" s="175"/>
      <c r="WFL42" s="175"/>
      <c r="WFM42" s="175"/>
      <c r="WFN42" s="175"/>
      <c r="WFO42" s="175"/>
      <c r="WFP42" s="175"/>
      <c r="WFQ42" s="175"/>
      <c r="WFR42" s="175"/>
      <c r="WFS42" s="175"/>
      <c r="WFT42" s="175"/>
      <c r="WFU42" s="175"/>
      <c r="WFV42" s="175"/>
      <c r="WFW42" s="175"/>
      <c r="WFX42" s="175"/>
      <c r="WFY42" s="175"/>
      <c r="WFZ42" s="175"/>
      <c r="WGA42" s="175"/>
      <c r="WGB42" s="175"/>
      <c r="WGC42" s="175"/>
      <c r="WGD42" s="175"/>
      <c r="WGE42" s="175"/>
      <c r="WGF42" s="175"/>
      <c r="WGG42" s="175"/>
      <c r="WGH42" s="175"/>
      <c r="WGI42" s="175"/>
      <c r="WGJ42" s="175"/>
      <c r="WGK42" s="175"/>
      <c r="WGL42" s="175"/>
      <c r="WGM42" s="175"/>
      <c r="WGN42" s="175"/>
      <c r="WGO42" s="175"/>
      <c r="WGP42" s="175"/>
      <c r="WGQ42" s="175"/>
      <c r="WGR42" s="175"/>
      <c r="WGS42" s="175"/>
      <c r="WGT42" s="175"/>
      <c r="WGU42" s="175"/>
      <c r="WGV42" s="175"/>
      <c r="WGW42" s="175"/>
      <c r="WGX42" s="175"/>
      <c r="WGY42" s="175"/>
      <c r="WGZ42" s="175"/>
      <c r="WHA42" s="175"/>
      <c r="WHB42" s="175"/>
      <c r="WHC42" s="175"/>
      <c r="WHD42" s="175"/>
      <c r="WHE42" s="175"/>
      <c r="WHF42" s="175"/>
      <c r="WHG42" s="175"/>
      <c r="WHH42" s="175"/>
      <c r="WHI42" s="175"/>
      <c r="WHJ42" s="175"/>
      <c r="WHK42" s="175"/>
      <c r="WHL42" s="175"/>
      <c r="WHM42" s="175"/>
      <c r="WHN42" s="175"/>
      <c r="WHO42" s="175"/>
      <c r="WHP42" s="175"/>
      <c r="WHQ42" s="175"/>
      <c r="WHR42" s="175"/>
      <c r="WHS42" s="175"/>
      <c r="WHT42" s="175"/>
      <c r="WHU42" s="175"/>
      <c r="WHV42" s="175"/>
      <c r="WHW42" s="175"/>
      <c r="WHX42" s="175"/>
      <c r="WHY42" s="175"/>
      <c r="WHZ42" s="175"/>
      <c r="WIA42" s="175"/>
      <c r="WIB42" s="175"/>
      <c r="WIC42" s="175"/>
      <c r="WID42" s="175"/>
      <c r="WIE42" s="175"/>
      <c r="WIF42" s="175"/>
      <c r="WIG42" s="175"/>
      <c r="WIH42" s="175"/>
      <c r="WII42" s="175"/>
      <c r="WIJ42" s="175"/>
      <c r="WIK42" s="175"/>
      <c r="WIL42" s="175"/>
      <c r="WIM42" s="175"/>
      <c r="WIN42" s="175"/>
      <c r="WIO42" s="175"/>
      <c r="WIP42" s="175"/>
      <c r="WIQ42" s="175"/>
      <c r="WIR42" s="175"/>
      <c r="WIS42" s="175"/>
      <c r="WIT42" s="175"/>
      <c r="WIU42" s="175"/>
      <c r="WIV42" s="175"/>
      <c r="WIW42" s="175"/>
      <c r="WIX42" s="175"/>
      <c r="WIY42" s="175"/>
      <c r="WIZ42" s="175"/>
      <c r="WJA42" s="175"/>
      <c r="WJB42" s="175"/>
      <c r="WJC42" s="175"/>
      <c r="WJD42" s="175"/>
      <c r="WJE42" s="175"/>
      <c r="WJF42" s="175"/>
      <c r="WJG42" s="175"/>
      <c r="WJH42" s="175"/>
      <c r="WJI42" s="175"/>
      <c r="WJJ42" s="175"/>
      <c r="WJK42" s="175"/>
      <c r="WJL42" s="175"/>
      <c r="WJM42" s="175"/>
      <c r="WJN42" s="175"/>
      <c r="WJO42" s="175"/>
      <c r="WJP42" s="175"/>
      <c r="WJQ42" s="175"/>
      <c r="WJR42" s="175"/>
      <c r="WJS42" s="175"/>
      <c r="WJT42" s="175"/>
      <c r="WJU42" s="175"/>
      <c r="WJV42" s="175"/>
      <c r="WJW42" s="175"/>
      <c r="WJX42" s="175"/>
      <c r="WJY42" s="175"/>
      <c r="WJZ42" s="175"/>
      <c r="WKA42" s="175"/>
      <c r="WKB42" s="175"/>
      <c r="WKC42" s="175"/>
      <c r="WKD42" s="175"/>
      <c r="WKE42" s="175"/>
      <c r="WKF42" s="175"/>
      <c r="WKG42" s="175"/>
      <c r="WKH42" s="175"/>
      <c r="WKI42" s="175"/>
      <c r="WKJ42" s="175"/>
      <c r="WKK42" s="175"/>
      <c r="WKL42" s="175"/>
      <c r="WKM42" s="175"/>
      <c r="WKN42" s="175"/>
      <c r="WKO42" s="175"/>
      <c r="WKP42" s="175"/>
      <c r="WKQ42" s="175"/>
      <c r="WKR42" s="175"/>
      <c r="WKS42" s="175"/>
      <c r="WKT42" s="175"/>
      <c r="WKU42" s="175"/>
      <c r="WKV42" s="175"/>
      <c r="WKW42" s="175"/>
      <c r="WKX42" s="175"/>
      <c r="WKY42" s="175"/>
      <c r="WKZ42" s="175"/>
      <c r="WLA42" s="175"/>
      <c r="WLB42" s="175"/>
      <c r="WLC42" s="175"/>
      <c r="WLD42" s="175"/>
      <c r="WLE42" s="175"/>
      <c r="WLF42" s="175"/>
      <c r="WLG42" s="175"/>
      <c r="WLH42" s="175"/>
      <c r="WLI42" s="175"/>
      <c r="WLJ42" s="175"/>
      <c r="WLK42" s="175"/>
      <c r="WLL42" s="175"/>
      <c r="WLM42" s="175"/>
      <c r="WLN42" s="175"/>
      <c r="WLO42" s="175"/>
      <c r="WLP42" s="175"/>
      <c r="WLQ42" s="175"/>
      <c r="WLR42" s="175"/>
      <c r="WLS42" s="175"/>
      <c r="WLT42" s="175"/>
      <c r="WLU42" s="175"/>
      <c r="WLV42" s="175"/>
      <c r="WLW42" s="175"/>
      <c r="WLX42" s="175"/>
      <c r="WLY42" s="175"/>
      <c r="WLZ42" s="175"/>
      <c r="WMA42" s="175"/>
      <c r="WMB42" s="175"/>
      <c r="WMC42" s="175"/>
      <c r="WMD42" s="175"/>
      <c r="WME42" s="175"/>
      <c r="WMF42" s="175"/>
      <c r="WMG42" s="175"/>
      <c r="WMH42" s="175"/>
      <c r="WMI42" s="175"/>
      <c r="WMJ42" s="175"/>
      <c r="WMK42" s="175"/>
      <c r="WML42" s="175"/>
      <c r="WMM42" s="175"/>
      <c r="WMN42" s="175"/>
      <c r="WMO42" s="175"/>
      <c r="WMP42" s="175"/>
      <c r="WMQ42" s="175"/>
      <c r="WMR42" s="175"/>
      <c r="WMS42" s="175"/>
      <c r="WMT42" s="175"/>
      <c r="WMU42" s="175"/>
      <c r="WMV42" s="175"/>
      <c r="WMW42" s="175"/>
      <c r="WMX42" s="175"/>
      <c r="WMY42" s="175"/>
      <c r="WMZ42" s="175"/>
      <c r="WNA42" s="175"/>
      <c r="WNB42" s="175"/>
      <c r="WNC42" s="175"/>
      <c r="WND42" s="175"/>
      <c r="WNE42" s="175"/>
      <c r="WNF42" s="175"/>
      <c r="WNG42" s="175"/>
      <c r="WNH42" s="175"/>
      <c r="WNI42" s="175"/>
      <c r="WNJ42" s="175"/>
      <c r="WNK42" s="175"/>
      <c r="WNL42" s="175"/>
      <c r="WNM42" s="175"/>
      <c r="WNN42" s="175"/>
      <c r="WNO42" s="175"/>
      <c r="WNP42" s="175"/>
      <c r="WNQ42" s="175"/>
      <c r="WNR42" s="175"/>
      <c r="WNS42" s="175"/>
      <c r="WNT42" s="175"/>
      <c r="WNU42" s="175"/>
      <c r="WNV42" s="175"/>
      <c r="WNW42" s="175"/>
      <c r="WNX42" s="175"/>
      <c r="WNY42" s="175"/>
      <c r="WNZ42" s="175"/>
      <c r="WOA42" s="175"/>
      <c r="WOB42" s="175"/>
      <c r="WOC42" s="175"/>
      <c r="WOD42" s="175"/>
      <c r="WOE42" s="175"/>
      <c r="WOF42" s="175"/>
      <c r="WOG42" s="175"/>
      <c r="WOH42" s="175"/>
      <c r="WOI42" s="175"/>
      <c r="WOJ42" s="175"/>
      <c r="WOK42" s="175"/>
      <c r="WOL42" s="175"/>
      <c r="WOM42" s="175"/>
      <c r="WON42" s="175"/>
      <c r="WOO42" s="175"/>
      <c r="WOP42" s="175"/>
      <c r="WOQ42" s="175"/>
      <c r="WOR42" s="175"/>
      <c r="WOS42" s="175"/>
      <c r="WOT42" s="175"/>
      <c r="WOU42" s="175"/>
      <c r="WOV42" s="175"/>
      <c r="WOW42" s="175"/>
      <c r="WOX42" s="175"/>
      <c r="WOY42" s="175"/>
      <c r="WOZ42" s="175"/>
      <c r="WPA42" s="175"/>
      <c r="WPB42" s="175"/>
      <c r="WPC42" s="175"/>
      <c r="WPD42" s="175"/>
      <c r="WPE42" s="175"/>
      <c r="WPF42" s="175"/>
      <c r="WPG42" s="175"/>
      <c r="WPH42" s="175"/>
      <c r="WPI42" s="175"/>
      <c r="WPJ42" s="175"/>
      <c r="WPK42" s="175"/>
      <c r="WPL42" s="175"/>
      <c r="WPM42" s="175"/>
      <c r="WPN42" s="175"/>
      <c r="WPO42" s="175"/>
      <c r="WPP42" s="175"/>
      <c r="WPQ42" s="175"/>
      <c r="WPR42" s="175"/>
      <c r="WPS42" s="175"/>
      <c r="WPT42" s="175"/>
      <c r="WPU42" s="175"/>
      <c r="WPV42" s="175"/>
      <c r="WPW42" s="175"/>
      <c r="WPX42" s="175"/>
      <c r="WPY42" s="175"/>
      <c r="WPZ42" s="175"/>
      <c r="WQA42" s="175"/>
      <c r="WQB42" s="175"/>
      <c r="WQC42" s="175"/>
      <c r="WQD42" s="175"/>
      <c r="WQE42" s="175"/>
      <c r="WQF42" s="175"/>
      <c r="WQG42" s="175"/>
      <c r="WQH42" s="175"/>
      <c r="WQI42" s="175"/>
      <c r="WQJ42" s="175"/>
      <c r="WQK42" s="175"/>
      <c r="WQL42" s="175"/>
      <c r="WQM42" s="175"/>
      <c r="WQN42" s="175"/>
      <c r="WQO42" s="175"/>
      <c r="WQP42" s="175"/>
      <c r="WQQ42" s="175"/>
      <c r="WQR42" s="175"/>
      <c r="WQS42" s="175"/>
      <c r="WQT42" s="175"/>
      <c r="WQU42" s="175"/>
      <c r="WQV42" s="175"/>
      <c r="WQW42" s="175"/>
      <c r="WQX42" s="175"/>
      <c r="WQY42" s="175"/>
      <c r="WQZ42" s="175"/>
      <c r="WRA42" s="175"/>
      <c r="WRB42" s="175"/>
      <c r="WRC42" s="175"/>
      <c r="WRD42" s="175"/>
      <c r="WRE42" s="175"/>
      <c r="WRF42" s="175"/>
      <c r="WRG42" s="175"/>
      <c r="WRH42" s="175"/>
      <c r="WRI42" s="175"/>
      <c r="WRJ42" s="175"/>
      <c r="WRK42" s="175"/>
      <c r="WRL42" s="175"/>
      <c r="WRM42" s="175"/>
      <c r="WRN42" s="175"/>
      <c r="WRO42" s="175"/>
      <c r="WRP42" s="175"/>
      <c r="WRQ42" s="175"/>
      <c r="WRR42" s="175"/>
      <c r="WRS42" s="175"/>
      <c r="WRT42" s="175"/>
      <c r="WRU42" s="175"/>
      <c r="WRV42" s="175"/>
      <c r="WRW42" s="175"/>
      <c r="WRX42" s="175"/>
      <c r="WRY42" s="175"/>
      <c r="WRZ42" s="175"/>
      <c r="WSA42" s="175"/>
      <c r="WSB42" s="175"/>
      <c r="WSC42" s="175"/>
      <c r="WSD42" s="175"/>
      <c r="WSE42" s="175"/>
      <c r="WSF42" s="175"/>
      <c r="WSG42" s="175"/>
      <c r="WSH42" s="175"/>
      <c r="WSI42" s="175"/>
      <c r="WSJ42" s="175"/>
      <c r="WSK42" s="175"/>
      <c r="WSL42" s="175"/>
      <c r="WSM42" s="175"/>
      <c r="WSN42" s="175"/>
      <c r="WSO42" s="175"/>
      <c r="WSP42" s="175"/>
      <c r="WSQ42" s="175"/>
      <c r="WSR42" s="175"/>
      <c r="WSS42" s="175"/>
      <c r="WST42" s="175"/>
      <c r="WSU42" s="175"/>
      <c r="WSV42" s="175"/>
      <c r="WSW42" s="175"/>
      <c r="WSX42" s="175"/>
      <c r="WSY42" s="175"/>
      <c r="WSZ42" s="175"/>
      <c r="WTA42" s="175"/>
      <c r="WTB42" s="175"/>
      <c r="WTC42" s="175"/>
      <c r="WTD42" s="175"/>
      <c r="WTE42" s="175"/>
      <c r="WTF42" s="175"/>
      <c r="WTG42" s="175"/>
      <c r="WTH42" s="175"/>
      <c r="WTI42" s="175"/>
      <c r="WTJ42" s="175"/>
      <c r="WTK42" s="175"/>
      <c r="WTL42" s="175"/>
      <c r="WTM42" s="175"/>
      <c r="WTN42" s="175"/>
      <c r="WTO42" s="175"/>
      <c r="WTP42" s="175"/>
      <c r="WTQ42" s="175"/>
      <c r="WTR42" s="175"/>
      <c r="WTS42" s="175"/>
      <c r="WTT42" s="175"/>
      <c r="WTU42" s="175"/>
      <c r="WTV42" s="175"/>
      <c r="WTW42" s="175"/>
      <c r="WTX42" s="175"/>
      <c r="WTY42" s="175"/>
      <c r="WTZ42" s="175"/>
      <c r="WUA42" s="175"/>
      <c r="WUB42" s="175"/>
      <c r="WUC42" s="175"/>
      <c r="WUD42" s="175"/>
      <c r="WUE42" s="175"/>
      <c r="WUF42" s="175"/>
      <c r="WUG42" s="175"/>
      <c r="WUH42" s="175"/>
      <c r="WUI42" s="175"/>
      <c r="WUJ42" s="175"/>
      <c r="WUK42" s="175"/>
      <c r="WUL42" s="175"/>
      <c r="WUM42" s="175"/>
      <c r="WUN42" s="175"/>
      <c r="WUO42" s="175"/>
      <c r="WUP42" s="175"/>
      <c r="WUQ42" s="175"/>
      <c r="WUR42" s="175"/>
      <c r="WUS42" s="175"/>
      <c r="WUT42" s="175"/>
      <c r="WUU42" s="175"/>
      <c r="WUV42" s="175"/>
      <c r="WUW42" s="175"/>
      <c r="WUX42" s="175"/>
      <c r="WUY42" s="175"/>
      <c r="WUZ42" s="175"/>
      <c r="WVA42" s="175"/>
      <c r="WVB42" s="175"/>
      <c r="WVC42" s="175"/>
      <c r="WVD42" s="175"/>
      <c r="WVE42" s="175"/>
      <c r="WVF42" s="175"/>
      <c r="WVG42" s="175"/>
      <c r="WVH42" s="175"/>
      <c r="WVI42" s="175"/>
      <c r="WVJ42" s="175"/>
      <c r="WVK42" s="175"/>
      <c r="WVL42" s="175"/>
      <c r="WVM42" s="175"/>
      <c r="WVN42" s="175"/>
      <c r="WVO42" s="175"/>
      <c r="WVP42" s="175"/>
      <c r="WVQ42" s="175"/>
      <c r="WVR42" s="175"/>
      <c r="WVS42" s="175"/>
      <c r="WVT42" s="175"/>
      <c r="WVU42" s="175"/>
      <c r="WVV42" s="175"/>
      <c r="WVW42" s="175"/>
      <c r="WVX42" s="175"/>
      <c r="WVY42" s="175"/>
      <c r="WVZ42" s="175"/>
      <c r="WWA42" s="175"/>
      <c r="WWB42" s="175"/>
      <c r="WWC42" s="175"/>
      <c r="WWD42" s="175"/>
      <c r="WWE42" s="175"/>
      <c r="WWF42" s="175"/>
      <c r="WWG42" s="175"/>
      <c r="WWH42" s="175"/>
      <c r="WWI42" s="175"/>
      <c r="WWJ42" s="175"/>
      <c r="WWK42" s="175"/>
      <c r="WWL42" s="175"/>
      <c r="WWM42" s="175"/>
      <c r="WWN42" s="175"/>
      <c r="WWO42" s="175"/>
      <c r="WWP42" s="175"/>
      <c r="WWQ42" s="175"/>
      <c r="WWR42" s="175"/>
      <c r="WWS42" s="175"/>
      <c r="WWT42" s="175"/>
      <c r="WWU42" s="175"/>
      <c r="WWV42" s="175"/>
      <c r="WWW42" s="175"/>
      <c r="WWX42" s="175"/>
      <c r="WWY42" s="175"/>
      <c r="WWZ42" s="175"/>
      <c r="WXA42" s="175"/>
      <c r="WXB42" s="175"/>
      <c r="WXC42" s="175"/>
      <c r="WXD42" s="175"/>
      <c r="WXE42" s="175"/>
      <c r="WXF42" s="175"/>
      <c r="WXG42" s="175"/>
      <c r="WXH42" s="175"/>
      <c r="WXI42" s="175"/>
      <c r="WXJ42" s="175"/>
      <c r="WXK42" s="175"/>
      <c r="WXL42" s="175"/>
      <c r="WXM42" s="175"/>
      <c r="WXN42" s="175"/>
      <c r="WXO42" s="175"/>
      <c r="WXP42" s="175"/>
      <c r="WXQ42" s="175"/>
      <c r="WXR42" s="175"/>
      <c r="WXS42" s="175"/>
      <c r="WXT42" s="175"/>
      <c r="WXU42" s="175"/>
      <c r="WXV42" s="175"/>
      <c r="WXW42" s="175"/>
      <c r="WXX42" s="175"/>
      <c r="WXY42" s="175"/>
      <c r="WXZ42" s="175"/>
      <c r="WYA42" s="175"/>
      <c r="WYB42" s="175"/>
      <c r="WYC42" s="175"/>
      <c r="WYD42" s="175"/>
      <c r="WYE42" s="175"/>
      <c r="WYF42" s="175"/>
      <c r="WYG42" s="175"/>
      <c r="WYH42" s="175"/>
      <c r="WYI42" s="175"/>
      <c r="WYJ42" s="175"/>
      <c r="WYK42" s="175"/>
      <c r="WYL42" s="175"/>
      <c r="WYM42" s="175"/>
      <c r="WYN42" s="175"/>
      <c r="WYO42" s="175"/>
      <c r="WYP42" s="175"/>
      <c r="WYQ42" s="175"/>
      <c r="WYR42" s="175"/>
      <c r="WYS42" s="175"/>
      <c r="WYT42" s="175"/>
      <c r="WYU42" s="175"/>
      <c r="WYV42" s="175"/>
      <c r="WYW42" s="175"/>
      <c r="WYX42" s="175"/>
      <c r="WYY42" s="175"/>
      <c r="WYZ42" s="175"/>
      <c r="WZA42" s="175"/>
      <c r="WZB42" s="175"/>
      <c r="WZC42" s="175"/>
      <c r="WZD42" s="175"/>
      <c r="WZE42" s="175"/>
      <c r="WZF42" s="175"/>
      <c r="WZG42" s="175"/>
      <c r="WZH42" s="175"/>
      <c r="WZI42" s="175"/>
      <c r="WZJ42" s="175"/>
      <c r="WZK42" s="175"/>
      <c r="WZL42" s="175"/>
      <c r="WZM42" s="175"/>
      <c r="WZN42" s="175"/>
      <c r="WZO42" s="175"/>
      <c r="WZP42" s="175"/>
      <c r="WZQ42" s="175"/>
      <c r="WZR42" s="175"/>
      <c r="WZS42" s="175"/>
      <c r="WZT42" s="175"/>
      <c r="WZU42" s="175"/>
      <c r="WZV42" s="175"/>
      <c r="WZW42" s="175"/>
      <c r="WZX42" s="175"/>
      <c r="WZY42" s="175"/>
      <c r="WZZ42" s="175"/>
      <c r="XAA42" s="175"/>
      <c r="XAB42" s="175"/>
      <c r="XAC42" s="175"/>
      <c r="XAD42" s="175"/>
      <c r="XAE42" s="175"/>
      <c r="XAF42" s="175"/>
      <c r="XAG42" s="175"/>
      <c r="XAH42" s="175"/>
      <c r="XAI42" s="175"/>
      <c r="XAJ42" s="175"/>
      <c r="XAK42" s="175"/>
      <c r="XAL42" s="175"/>
      <c r="XAM42" s="175"/>
      <c r="XAN42" s="175"/>
      <c r="XAO42" s="175"/>
      <c r="XAP42" s="175"/>
      <c r="XAQ42" s="175"/>
      <c r="XAR42" s="175"/>
      <c r="XAS42" s="175"/>
      <c r="XAT42" s="175"/>
      <c r="XAU42" s="175"/>
      <c r="XAV42" s="175"/>
      <c r="XAW42" s="175"/>
      <c r="XAX42" s="175"/>
      <c r="XAY42" s="175"/>
      <c r="XAZ42" s="175"/>
      <c r="XBA42" s="175"/>
      <c r="XBB42" s="175"/>
      <c r="XBC42" s="175"/>
      <c r="XBD42" s="175"/>
      <c r="XBE42" s="175"/>
      <c r="XBF42" s="175"/>
      <c r="XBG42" s="175"/>
      <c r="XBH42" s="175"/>
      <c r="XBI42" s="175"/>
      <c r="XBJ42" s="175"/>
      <c r="XBK42" s="175"/>
      <c r="XBL42" s="175"/>
      <c r="XBM42" s="175"/>
      <c r="XBN42" s="175"/>
      <c r="XBO42" s="175"/>
      <c r="XBP42" s="175"/>
      <c r="XBQ42" s="175"/>
      <c r="XBR42" s="175"/>
      <c r="XBS42" s="175"/>
      <c r="XBT42" s="175"/>
      <c r="XBU42" s="175"/>
      <c r="XBV42" s="175"/>
      <c r="XBW42" s="175"/>
      <c r="XBX42" s="175"/>
      <c r="XBY42" s="175"/>
      <c r="XBZ42" s="175"/>
      <c r="XCA42" s="175"/>
      <c r="XCB42" s="175"/>
      <c r="XCC42" s="175"/>
      <c r="XCD42" s="175"/>
      <c r="XCE42" s="175"/>
      <c r="XCF42" s="175"/>
      <c r="XCG42" s="175"/>
      <c r="XCH42" s="175"/>
      <c r="XCI42" s="175"/>
      <c r="XCJ42" s="175"/>
      <c r="XCK42" s="175"/>
      <c r="XCL42" s="175"/>
      <c r="XCM42" s="175"/>
      <c r="XCN42" s="175"/>
      <c r="XCO42" s="175"/>
      <c r="XCP42" s="175"/>
      <c r="XCQ42" s="175"/>
      <c r="XCR42" s="175"/>
      <c r="XCS42" s="175"/>
      <c r="XCT42" s="175"/>
      <c r="XCU42" s="175"/>
      <c r="XCV42" s="175"/>
      <c r="XCW42" s="175"/>
      <c r="XCX42" s="175"/>
      <c r="XCY42" s="175"/>
      <c r="XCZ42" s="175"/>
      <c r="XDA42" s="175"/>
      <c r="XDB42" s="175"/>
      <c r="XDC42" s="175"/>
      <c r="XDD42" s="175"/>
      <c r="XDE42" s="175"/>
      <c r="XDF42" s="175"/>
      <c r="XDG42" s="175"/>
      <c r="XDH42" s="175"/>
      <c r="XDI42" s="175"/>
      <c r="XDJ42" s="175"/>
      <c r="XDK42" s="175"/>
      <c r="XDL42" s="175"/>
      <c r="XDM42" s="175"/>
      <c r="XDN42" s="175"/>
      <c r="XDO42" s="175"/>
      <c r="XDP42" s="175"/>
      <c r="XDQ42" s="175"/>
      <c r="XDR42" s="175"/>
      <c r="XDS42" s="175"/>
      <c r="XDT42" s="175"/>
      <c r="XDU42" s="175"/>
      <c r="XDV42" s="175"/>
      <c r="XDW42" s="175"/>
      <c r="XDX42" s="175"/>
      <c r="XDY42" s="175"/>
      <c r="XDZ42" s="175"/>
      <c r="XEA42" s="175"/>
      <c r="XEB42" s="175"/>
      <c r="XEC42" s="175"/>
      <c r="XED42" s="175"/>
      <c r="XEE42" s="175"/>
      <c r="XEF42" s="175"/>
      <c r="XEG42" s="175"/>
      <c r="XEH42" s="175"/>
      <c r="XEI42" s="175"/>
      <c r="XEJ42" s="175"/>
      <c r="XEK42" s="175"/>
      <c r="XEL42" s="175"/>
      <c r="XEM42" s="175"/>
      <c r="XEN42" s="175"/>
      <c r="XEO42" s="175"/>
      <c r="XEP42" s="175"/>
      <c r="XEQ42" s="175"/>
      <c r="XER42" s="175"/>
      <c r="XES42" s="175"/>
      <c r="XET42" s="175"/>
      <c r="XEU42" s="175"/>
      <c r="XEV42" s="175"/>
      <c r="XEW42" s="175"/>
      <c r="XEX42" s="175"/>
      <c r="XEY42" s="175"/>
      <c r="XEZ42" s="175"/>
      <c r="XFA42" s="175"/>
      <c r="XFB42" s="175"/>
      <c r="XFC42" s="175"/>
    </row>
    <row r="43" spans="1:16383">
      <c r="A43" s="127" t="s">
        <v>41</v>
      </c>
      <c r="B43" s="127" t="s">
        <v>38</v>
      </c>
      <c r="C43" s="165" t="s">
        <v>12</v>
      </c>
      <c r="D43" s="146">
        <f>' Capacity by Location'!E48</f>
        <v>45</v>
      </c>
      <c r="E43" s="146">
        <f>' Capacity by Location'!F48</f>
        <v>45</v>
      </c>
      <c r="F43" s="146">
        <f>' Capacity by Location'!G48</f>
        <v>45</v>
      </c>
      <c r="G43" s="146">
        <f>' Capacity by Location'!H48</f>
        <v>45</v>
      </c>
      <c r="H43" s="146">
        <f>' Capacity by Location'!I48</f>
        <v>45</v>
      </c>
      <c r="I43" s="146">
        <f>' Capacity by Location'!J48</f>
        <v>45</v>
      </c>
      <c r="J43" s="146">
        <f>' Capacity by Location'!K48</f>
        <v>45</v>
      </c>
      <c r="K43" s="146">
        <f>' Capacity by Location'!L48</f>
        <v>45</v>
      </c>
      <c r="L43" s="146">
        <f>' Capacity by Location'!M48</f>
        <v>45</v>
      </c>
      <c r="M43" s="146">
        <f>' Capacity by Location'!N48</f>
        <v>45</v>
      </c>
      <c r="N43" s="146">
        <f>' Capacity by Location'!O48</f>
        <v>45</v>
      </c>
      <c r="O43" s="146">
        <f>' Capacity by Location'!P48</f>
        <v>45</v>
      </c>
      <c r="P43" s="146">
        <f>' Capacity by Location'!Q48</f>
        <v>45</v>
      </c>
      <c r="Q43" s="146">
        <f>' Capacity by Location'!R48</f>
        <v>45</v>
      </c>
      <c r="R43" s="146">
        <f>' Capacity by Location'!S48</f>
        <v>45</v>
      </c>
      <c r="S43" s="146">
        <f>' Capacity by Location'!T48</f>
        <v>45</v>
      </c>
    </row>
    <row r="44" spans="1:16383">
      <c r="A44" s="127" t="s">
        <v>41</v>
      </c>
      <c r="B44" s="127" t="s">
        <v>38</v>
      </c>
      <c r="C44" s="173" t="s">
        <v>60</v>
      </c>
      <c r="D44" s="146">
        <f t="shared" ref="D44:S44" si="7">SUM(D40:D43)</f>
        <v>285</v>
      </c>
      <c r="E44" s="146">
        <f t="shared" si="7"/>
        <v>285</v>
      </c>
      <c r="F44" s="146">
        <f t="shared" si="7"/>
        <v>295</v>
      </c>
      <c r="G44" s="146">
        <f t="shared" si="7"/>
        <v>315</v>
      </c>
      <c r="H44" s="146">
        <f t="shared" si="7"/>
        <v>335</v>
      </c>
      <c r="I44" s="146">
        <f t="shared" si="7"/>
        <v>360</v>
      </c>
      <c r="J44" s="146">
        <f t="shared" si="7"/>
        <v>360</v>
      </c>
      <c r="K44" s="146">
        <f t="shared" si="7"/>
        <v>360</v>
      </c>
      <c r="L44" s="146">
        <f t="shared" si="7"/>
        <v>360</v>
      </c>
      <c r="M44" s="146">
        <f t="shared" si="7"/>
        <v>360</v>
      </c>
      <c r="N44" s="146">
        <f t="shared" si="7"/>
        <v>360</v>
      </c>
      <c r="O44" s="146">
        <f t="shared" si="7"/>
        <v>360</v>
      </c>
      <c r="P44" s="146">
        <f t="shared" si="7"/>
        <v>360</v>
      </c>
      <c r="Q44" s="146">
        <f t="shared" si="7"/>
        <v>360</v>
      </c>
      <c r="R44" s="146">
        <f t="shared" si="7"/>
        <v>360</v>
      </c>
      <c r="S44" s="146">
        <f t="shared" si="7"/>
        <v>360</v>
      </c>
    </row>
    <row r="45" spans="1:16383">
      <c r="A45" s="127" t="s">
        <v>41</v>
      </c>
      <c r="B45" s="127" t="s">
        <v>37</v>
      </c>
      <c r="C45" s="165" t="s">
        <v>218</v>
      </c>
      <c r="D45" s="146">
        <f>' Capacity by Location'!E50</f>
        <v>10</v>
      </c>
      <c r="E45" s="146">
        <f>' Capacity by Location'!F50</f>
        <v>10</v>
      </c>
      <c r="F45" s="146">
        <f>' Capacity by Location'!G50</f>
        <v>10</v>
      </c>
      <c r="G45" s="146">
        <f>' Capacity by Location'!H50</f>
        <v>32</v>
      </c>
      <c r="H45" s="146">
        <f>' Capacity by Location'!I50</f>
        <v>32</v>
      </c>
      <c r="I45" s="146">
        <f>' Capacity by Location'!J50</f>
        <v>32</v>
      </c>
      <c r="J45" s="146">
        <f>' Capacity by Location'!K50</f>
        <v>32</v>
      </c>
      <c r="K45" s="146">
        <f>' Capacity by Location'!L50</f>
        <v>32</v>
      </c>
      <c r="L45" s="146">
        <f>' Capacity by Location'!M50</f>
        <v>32</v>
      </c>
      <c r="M45" s="146">
        <f>' Capacity by Location'!N50</f>
        <v>32</v>
      </c>
      <c r="N45" s="146">
        <f>' Capacity by Location'!O50</f>
        <v>32</v>
      </c>
      <c r="O45" s="146">
        <f>' Capacity by Location'!P50</f>
        <v>32</v>
      </c>
      <c r="P45" s="146">
        <f>' Capacity by Location'!Q50</f>
        <v>32</v>
      </c>
      <c r="Q45" s="146">
        <f>' Capacity by Location'!R50</f>
        <v>32</v>
      </c>
      <c r="R45" s="146">
        <f>' Capacity by Location'!S50</f>
        <v>32</v>
      </c>
      <c r="S45" s="146">
        <f>' Capacity by Location'!T50</f>
        <v>32</v>
      </c>
    </row>
    <row r="46" spans="1:16383">
      <c r="A46" s="127" t="s">
        <v>41</v>
      </c>
      <c r="B46" s="127" t="s">
        <v>37</v>
      </c>
      <c r="C46" s="173" t="s">
        <v>60</v>
      </c>
      <c r="D46" s="146">
        <f t="shared" ref="D46:S46" si="8">SUM(D45:D45)</f>
        <v>10</v>
      </c>
      <c r="E46" s="146">
        <f t="shared" si="8"/>
        <v>10</v>
      </c>
      <c r="F46" s="146">
        <f t="shared" si="8"/>
        <v>10</v>
      </c>
      <c r="G46" s="146">
        <f t="shared" si="8"/>
        <v>32</v>
      </c>
      <c r="H46" s="146">
        <f t="shared" si="8"/>
        <v>32</v>
      </c>
      <c r="I46" s="146">
        <f t="shared" si="8"/>
        <v>32</v>
      </c>
      <c r="J46" s="146">
        <f t="shared" si="8"/>
        <v>32</v>
      </c>
      <c r="K46" s="146">
        <f t="shared" si="8"/>
        <v>32</v>
      </c>
      <c r="L46" s="146">
        <f t="shared" si="8"/>
        <v>32</v>
      </c>
      <c r="M46" s="146">
        <f t="shared" si="8"/>
        <v>32</v>
      </c>
      <c r="N46" s="146">
        <f t="shared" si="8"/>
        <v>32</v>
      </c>
      <c r="O46" s="146">
        <f t="shared" si="8"/>
        <v>32</v>
      </c>
      <c r="P46" s="146">
        <f t="shared" si="8"/>
        <v>32</v>
      </c>
      <c r="Q46" s="146">
        <f t="shared" si="8"/>
        <v>32</v>
      </c>
      <c r="R46" s="146">
        <f t="shared" si="8"/>
        <v>32</v>
      </c>
      <c r="S46" s="146">
        <f t="shared" si="8"/>
        <v>32</v>
      </c>
    </row>
    <row r="47" spans="1:16383">
      <c r="A47" s="127" t="s">
        <v>41</v>
      </c>
      <c r="B47" s="127" t="s">
        <v>44</v>
      </c>
      <c r="C47" s="165" t="s">
        <v>215</v>
      </c>
      <c r="D47" s="146">
        <f>' Capacity by Location'!E52</f>
        <v>20</v>
      </c>
      <c r="E47" s="146">
        <f>' Capacity by Location'!F52</f>
        <v>20</v>
      </c>
      <c r="F47" s="146">
        <f>' Capacity by Location'!G52</f>
        <v>20</v>
      </c>
      <c r="G47" s="146">
        <f>' Capacity by Location'!H52</f>
        <v>20</v>
      </c>
      <c r="H47" s="146">
        <f>' Capacity by Location'!I52</f>
        <v>20</v>
      </c>
      <c r="I47" s="146">
        <f>' Capacity by Location'!J52</f>
        <v>20</v>
      </c>
      <c r="J47" s="146">
        <f>' Capacity by Location'!K52</f>
        <v>20</v>
      </c>
      <c r="K47" s="146">
        <f>' Capacity by Location'!L52</f>
        <v>20</v>
      </c>
      <c r="L47" s="146">
        <f>' Capacity by Location'!M52</f>
        <v>20</v>
      </c>
      <c r="M47" s="146">
        <f>' Capacity by Location'!N52</f>
        <v>20</v>
      </c>
      <c r="N47" s="146">
        <f>' Capacity by Location'!O52</f>
        <v>20</v>
      </c>
      <c r="O47" s="146">
        <f>' Capacity by Location'!P52</f>
        <v>20</v>
      </c>
      <c r="P47" s="146">
        <f>' Capacity by Location'!Q52</f>
        <v>20</v>
      </c>
      <c r="Q47" s="146">
        <f>' Capacity by Location'!R52</f>
        <v>20</v>
      </c>
      <c r="R47" s="146">
        <f>' Capacity by Location'!S52</f>
        <v>20</v>
      </c>
      <c r="S47" s="146">
        <f>' Capacity by Location'!T52</f>
        <v>20</v>
      </c>
    </row>
    <row r="48" spans="1:16383">
      <c r="A48" s="127" t="s">
        <v>41</v>
      </c>
      <c r="B48" s="127" t="s">
        <v>44</v>
      </c>
      <c r="C48" s="165" t="s">
        <v>339</v>
      </c>
      <c r="D48" s="146">
        <f>' Capacity by Location'!E53</f>
        <v>20</v>
      </c>
      <c r="E48" s="146">
        <f>' Capacity by Location'!F53</f>
        <v>20</v>
      </c>
      <c r="F48" s="146">
        <f>' Capacity by Location'!G53</f>
        <v>20</v>
      </c>
      <c r="G48" s="146">
        <f>' Capacity by Location'!H53</f>
        <v>20</v>
      </c>
      <c r="H48" s="146">
        <f>' Capacity by Location'!I53</f>
        <v>20</v>
      </c>
      <c r="I48" s="146">
        <f>' Capacity by Location'!J53</f>
        <v>20</v>
      </c>
      <c r="J48" s="146">
        <f>' Capacity by Location'!K53</f>
        <v>20</v>
      </c>
      <c r="K48" s="146">
        <f>' Capacity by Location'!L53</f>
        <v>20</v>
      </c>
      <c r="L48" s="146">
        <f>' Capacity by Location'!M53</f>
        <v>20</v>
      </c>
      <c r="M48" s="146">
        <f>' Capacity by Location'!N53</f>
        <v>20</v>
      </c>
      <c r="N48" s="146">
        <f>' Capacity by Location'!O53</f>
        <v>20</v>
      </c>
      <c r="O48" s="146">
        <f>' Capacity by Location'!P53</f>
        <v>20</v>
      </c>
      <c r="P48" s="146">
        <f>' Capacity by Location'!Q53</f>
        <v>20</v>
      </c>
      <c r="Q48" s="146">
        <f>' Capacity by Location'!R53</f>
        <v>20</v>
      </c>
      <c r="R48" s="146">
        <f>' Capacity by Location'!S53</f>
        <v>20</v>
      </c>
      <c r="S48" s="146">
        <f>' Capacity by Location'!T53</f>
        <v>20</v>
      </c>
    </row>
    <row r="49" spans="1:19">
      <c r="A49" s="127" t="s">
        <v>41</v>
      </c>
      <c r="B49" s="127" t="s">
        <v>44</v>
      </c>
      <c r="C49" s="173" t="s">
        <v>60</v>
      </c>
      <c r="D49" s="146">
        <f t="shared" ref="D49:S49" si="9">SUM(D47:D48)</f>
        <v>40</v>
      </c>
      <c r="E49" s="146">
        <f t="shared" si="9"/>
        <v>40</v>
      </c>
      <c r="F49" s="146">
        <f t="shared" si="9"/>
        <v>40</v>
      </c>
      <c r="G49" s="146">
        <f t="shared" si="9"/>
        <v>40</v>
      </c>
      <c r="H49" s="146">
        <f t="shared" si="9"/>
        <v>40</v>
      </c>
      <c r="I49" s="146">
        <f t="shared" si="9"/>
        <v>40</v>
      </c>
      <c r="J49" s="146">
        <f t="shared" si="9"/>
        <v>40</v>
      </c>
      <c r="K49" s="146">
        <f t="shared" si="9"/>
        <v>40</v>
      </c>
      <c r="L49" s="146">
        <f t="shared" si="9"/>
        <v>40</v>
      </c>
      <c r="M49" s="146">
        <f t="shared" si="9"/>
        <v>40</v>
      </c>
      <c r="N49" s="146">
        <f t="shared" si="9"/>
        <v>40</v>
      </c>
      <c r="O49" s="146">
        <f t="shared" si="9"/>
        <v>40</v>
      </c>
      <c r="P49" s="146">
        <f t="shared" si="9"/>
        <v>40</v>
      </c>
      <c r="Q49" s="146">
        <f t="shared" si="9"/>
        <v>40</v>
      </c>
      <c r="R49" s="146">
        <f t="shared" si="9"/>
        <v>40</v>
      </c>
      <c r="S49" s="146">
        <f t="shared" si="9"/>
        <v>40</v>
      </c>
    </row>
    <row r="50" spans="1:19">
      <c r="A50" s="127" t="s">
        <v>41</v>
      </c>
      <c r="B50" s="176" t="s">
        <v>113</v>
      </c>
      <c r="C50" s="173" t="s">
        <v>219</v>
      </c>
      <c r="D50" s="146">
        <f>' Capacity by Location'!E55</f>
        <v>50</v>
      </c>
      <c r="E50" s="146">
        <f>' Capacity by Location'!F55</f>
        <v>50</v>
      </c>
      <c r="F50" s="146">
        <f>' Capacity by Location'!G55</f>
        <v>50</v>
      </c>
      <c r="G50" s="146">
        <f>' Capacity by Location'!H55</f>
        <v>120</v>
      </c>
      <c r="H50" s="146">
        <f>' Capacity by Location'!I55</f>
        <v>120</v>
      </c>
      <c r="I50" s="146">
        <f>' Capacity by Location'!J55</f>
        <v>120</v>
      </c>
      <c r="J50" s="146">
        <f>' Capacity by Location'!K55</f>
        <v>120</v>
      </c>
      <c r="K50" s="146">
        <f>' Capacity by Location'!L55</f>
        <v>120</v>
      </c>
      <c r="L50" s="146">
        <f>' Capacity by Location'!M55</f>
        <v>120</v>
      </c>
      <c r="M50" s="146">
        <f>' Capacity by Location'!N55</f>
        <v>120</v>
      </c>
      <c r="N50" s="146">
        <f>' Capacity by Location'!O55</f>
        <v>120</v>
      </c>
      <c r="O50" s="146">
        <f>' Capacity by Location'!P55</f>
        <v>120</v>
      </c>
      <c r="P50" s="146">
        <f>' Capacity by Location'!Q55</f>
        <v>120</v>
      </c>
      <c r="Q50" s="146">
        <f>' Capacity by Location'!R55</f>
        <v>120</v>
      </c>
      <c r="R50" s="146">
        <f>' Capacity by Location'!S55</f>
        <v>120</v>
      </c>
      <c r="S50" s="146">
        <f>' Capacity by Location'!T55</f>
        <v>120</v>
      </c>
    </row>
    <row r="51" spans="1:19">
      <c r="A51" s="127" t="s">
        <v>41</v>
      </c>
      <c r="B51" s="176" t="s">
        <v>113</v>
      </c>
      <c r="C51" s="173" t="s">
        <v>60</v>
      </c>
      <c r="D51" s="146">
        <f t="shared" ref="D51:S51" si="10">SUM(D50:D50)</f>
        <v>50</v>
      </c>
      <c r="E51" s="146">
        <f t="shared" si="10"/>
        <v>50</v>
      </c>
      <c r="F51" s="146">
        <f t="shared" si="10"/>
        <v>50</v>
      </c>
      <c r="G51" s="146">
        <f t="shared" si="10"/>
        <v>120</v>
      </c>
      <c r="H51" s="146">
        <f t="shared" si="10"/>
        <v>120</v>
      </c>
      <c r="I51" s="146">
        <f t="shared" si="10"/>
        <v>120</v>
      </c>
      <c r="J51" s="146">
        <f t="shared" si="10"/>
        <v>120</v>
      </c>
      <c r="K51" s="146">
        <f t="shared" si="10"/>
        <v>120</v>
      </c>
      <c r="L51" s="146">
        <f t="shared" si="10"/>
        <v>120</v>
      </c>
      <c r="M51" s="146">
        <f t="shared" si="10"/>
        <v>120</v>
      </c>
      <c r="N51" s="146">
        <f t="shared" si="10"/>
        <v>120</v>
      </c>
      <c r="O51" s="146">
        <f t="shared" si="10"/>
        <v>120</v>
      </c>
      <c r="P51" s="146">
        <f t="shared" si="10"/>
        <v>120</v>
      </c>
      <c r="Q51" s="146">
        <f t="shared" si="10"/>
        <v>120</v>
      </c>
      <c r="R51" s="146">
        <f t="shared" si="10"/>
        <v>120</v>
      </c>
      <c r="S51" s="146">
        <f t="shared" si="10"/>
        <v>120</v>
      </c>
    </row>
    <row r="52" spans="1:19">
      <c r="A52" s="127" t="s">
        <v>41</v>
      </c>
      <c r="B52" s="127" t="s">
        <v>110</v>
      </c>
      <c r="C52" s="165" t="s">
        <v>218</v>
      </c>
      <c r="D52" s="146">
        <f>' Capacity by Location'!E57</f>
        <v>70</v>
      </c>
      <c r="E52" s="146">
        <f>' Capacity by Location'!F57</f>
        <v>70</v>
      </c>
      <c r="F52" s="146">
        <f>' Capacity by Location'!G57</f>
        <v>70</v>
      </c>
      <c r="G52" s="146">
        <f>' Capacity by Location'!H57</f>
        <v>100</v>
      </c>
      <c r="H52" s="146">
        <f>' Capacity by Location'!I57</f>
        <v>100</v>
      </c>
      <c r="I52" s="146">
        <f>' Capacity by Location'!J57</f>
        <v>100</v>
      </c>
      <c r="J52" s="146">
        <f>' Capacity by Location'!K57</f>
        <v>100</v>
      </c>
      <c r="K52" s="146">
        <f>' Capacity by Location'!L57</f>
        <v>100</v>
      </c>
      <c r="L52" s="146">
        <f>' Capacity by Location'!M57</f>
        <v>100</v>
      </c>
      <c r="M52" s="146">
        <f>' Capacity by Location'!N57</f>
        <v>100</v>
      </c>
      <c r="N52" s="146">
        <f>' Capacity by Location'!O57</f>
        <v>100</v>
      </c>
      <c r="O52" s="146">
        <f>' Capacity by Location'!P57</f>
        <v>100</v>
      </c>
      <c r="P52" s="146">
        <f>' Capacity by Location'!Q57</f>
        <v>100</v>
      </c>
      <c r="Q52" s="146">
        <f>' Capacity by Location'!R57</f>
        <v>100</v>
      </c>
      <c r="R52" s="146">
        <f>' Capacity by Location'!S57</f>
        <v>100</v>
      </c>
      <c r="S52" s="146">
        <f>' Capacity by Location'!T57</f>
        <v>100</v>
      </c>
    </row>
    <row r="53" spans="1:19">
      <c r="A53" s="127" t="s">
        <v>41</v>
      </c>
      <c r="B53" s="127" t="s">
        <v>110</v>
      </c>
      <c r="C53" s="173" t="s">
        <v>60</v>
      </c>
      <c r="D53" s="146">
        <f t="shared" ref="D53:S53" si="11">SUM(D52:D52)</f>
        <v>70</v>
      </c>
      <c r="E53" s="146">
        <f t="shared" si="11"/>
        <v>70</v>
      </c>
      <c r="F53" s="146">
        <f t="shared" si="11"/>
        <v>70</v>
      </c>
      <c r="G53" s="146">
        <f t="shared" si="11"/>
        <v>100</v>
      </c>
      <c r="H53" s="146">
        <f t="shared" si="11"/>
        <v>100</v>
      </c>
      <c r="I53" s="146">
        <f t="shared" si="11"/>
        <v>100</v>
      </c>
      <c r="J53" s="146">
        <f t="shared" si="11"/>
        <v>100</v>
      </c>
      <c r="K53" s="146">
        <f t="shared" si="11"/>
        <v>100</v>
      </c>
      <c r="L53" s="146">
        <f t="shared" si="11"/>
        <v>100</v>
      </c>
      <c r="M53" s="146">
        <f t="shared" si="11"/>
        <v>100</v>
      </c>
      <c r="N53" s="146">
        <f t="shared" si="11"/>
        <v>100</v>
      </c>
      <c r="O53" s="146">
        <f t="shared" si="11"/>
        <v>100</v>
      </c>
      <c r="P53" s="146">
        <f t="shared" si="11"/>
        <v>100</v>
      </c>
      <c r="Q53" s="146">
        <f t="shared" si="11"/>
        <v>100</v>
      </c>
      <c r="R53" s="146">
        <f t="shared" si="11"/>
        <v>100</v>
      </c>
      <c r="S53" s="146">
        <f t="shared" si="11"/>
        <v>100</v>
      </c>
    </row>
    <row r="54" spans="1:19">
      <c r="A54" s="127" t="s">
        <v>41</v>
      </c>
      <c r="B54" s="127" t="s">
        <v>100</v>
      </c>
      <c r="C54" s="173" t="s">
        <v>287</v>
      </c>
      <c r="D54" s="146">
        <f>' Capacity by Location'!E59</f>
        <v>30</v>
      </c>
      <c r="E54" s="146">
        <f>' Capacity by Location'!F59</f>
        <v>30</v>
      </c>
      <c r="F54" s="146">
        <f>' Capacity by Location'!G59</f>
        <v>30</v>
      </c>
      <c r="G54" s="146">
        <f>' Capacity by Location'!H59</f>
        <v>30</v>
      </c>
      <c r="H54" s="146">
        <f>' Capacity by Location'!I59</f>
        <v>30</v>
      </c>
      <c r="I54" s="146">
        <f>' Capacity by Location'!J59</f>
        <v>30</v>
      </c>
      <c r="J54" s="146">
        <f>' Capacity by Location'!K59</f>
        <v>30</v>
      </c>
      <c r="K54" s="146">
        <f>' Capacity by Location'!L59</f>
        <v>30</v>
      </c>
      <c r="L54" s="146">
        <f>' Capacity by Location'!M59</f>
        <v>30</v>
      </c>
      <c r="M54" s="146">
        <f>' Capacity by Location'!N59</f>
        <v>30</v>
      </c>
      <c r="N54" s="146">
        <f>' Capacity by Location'!O59</f>
        <v>30</v>
      </c>
      <c r="O54" s="146">
        <f>' Capacity by Location'!P59</f>
        <v>30</v>
      </c>
      <c r="P54" s="146">
        <f>' Capacity by Location'!Q59</f>
        <v>30</v>
      </c>
      <c r="Q54" s="146">
        <f>' Capacity by Location'!R59</f>
        <v>30</v>
      </c>
      <c r="R54" s="146">
        <f>' Capacity by Location'!S59</f>
        <v>30</v>
      </c>
      <c r="S54" s="146">
        <f>' Capacity by Location'!T59</f>
        <v>30</v>
      </c>
    </row>
    <row r="55" spans="1:19">
      <c r="A55" s="127" t="s">
        <v>41</v>
      </c>
      <c r="B55" s="127" t="s">
        <v>100</v>
      </c>
      <c r="C55" s="173" t="s">
        <v>60</v>
      </c>
      <c r="D55" s="146">
        <f t="shared" ref="D55:S55" si="12">SUM(D54:D54)</f>
        <v>30</v>
      </c>
      <c r="E55" s="146">
        <f t="shared" si="12"/>
        <v>30</v>
      </c>
      <c r="F55" s="146">
        <f t="shared" si="12"/>
        <v>30</v>
      </c>
      <c r="G55" s="146">
        <f t="shared" si="12"/>
        <v>30</v>
      </c>
      <c r="H55" s="146">
        <f t="shared" si="12"/>
        <v>30</v>
      </c>
      <c r="I55" s="146">
        <f t="shared" si="12"/>
        <v>30</v>
      </c>
      <c r="J55" s="146">
        <f t="shared" si="12"/>
        <v>30</v>
      </c>
      <c r="K55" s="146">
        <f t="shared" si="12"/>
        <v>30</v>
      </c>
      <c r="L55" s="146">
        <f t="shared" si="12"/>
        <v>30</v>
      </c>
      <c r="M55" s="146">
        <f t="shared" si="12"/>
        <v>30</v>
      </c>
      <c r="N55" s="146">
        <f t="shared" si="12"/>
        <v>30</v>
      </c>
      <c r="O55" s="146">
        <f t="shared" si="12"/>
        <v>30</v>
      </c>
      <c r="P55" s="146">
        <f t="shared" si="12"/>
        <v>30</v>
      </c>
      <c r="Q55" s="146">
        <f t="shared" si="12"/>
        <v>30</v>
      </c>
      <c r="R55" s="146">
        <f t="shared" si="12"/>
        <v>30</v>
      </c>
      <c r="S55" s="146">
        <f t="shared" si="12"/>
        <v>30</v>
      </c>
    </row>
    <row r="56" spans="1:19">
      <c r="A56" s="127" t="s">
        <v>41</v>
      </c>
      <c r="B56" s="128" t="s">
        <v>223</v>
      </c>
      <c r="C56" s="1" t="s">
        <v>224</v>
      </c>
      <c r="D56" s="156">
        <f>' Capacity by Location'!E61</f>
        <v>60</v>
      </c>
      <c r="E56" s="156">
        <f>' Capacity by Location'!F61</f>
        <v>60</v>
      </c>
      <c r="F56" s="156">
        <f>' Capacity by Location'!G61</f>
        <v>60</v>
      </c>
      <c r="G56" s="156">
        <f>' Capacity by Location'!H61</f>
        <v>60</v>
      </c>
      <c r="H56" s="156">
        <f>' Capacity by Location'!I61</f>
        <v>60</v>
      </c>
      <c r="I56" s="156">
        <f>' Capacity by Location'!J61</f>
        <v>60</v>
      </c>
      <c r="J56" s="156">
        <f>' Capacity by Location'!K61</f>
        <v>60</v>
      </c>
      <c r="K56" s="156">
        <f>' Capacity by Location'!L61</f>
        <v>60</v>
      </c>
      <c r="L56" s="156">
        <f>' Capacity by Location'!M61</f>
        <v>60</v>
      </c>
      <c r="M56" s="156">
        <f>' Capacity by Location'!N61</f>
        <v>60</v>
      </c>
      <c r="N56" s="156">
        <f>' Capacity by Location'!O61</f>
        <v>60</v>
      </c>
      <c r="O56" s="156">
        <f>' Capacity by Location'!P61</f>
        <v>60</v>
      </c>
      <c r="P56" s="156">
        <f>' Capacity by Location'!Q61</f>
        <v>60</v>
      </c>
      <c r="Q56" s="156">
        <f>' Capacity by Location'!R61</f>
        <v>60</v>
      </c>
      <c r="R56" s="156">
        <f>' Capacity by Location'!S61</f>
        <v>60</v>
      </c>
      <c r="S56" s="156">
        <f>' Capacity by Location'!T61</f>
        <v>60</v>
      </c>
    </row>
    <row r="57" spans="1:19">
      <c r="A57" s="127" t="s">
        <v>41</v>
      </c>
      <c r="B57" s="128" t="s">
        <v>223</v>
      </c>
      <c r="C57" s="173" t="s">
        <v>60</v>
      </c>
      <c r="D57" s="146">
        <f t="shared" ref="D57:S57" si="13">SUM(D56:D56)</f>
        <v>60</v>
      </c>
      <c r="E57" s="146">
        <f t="shared" si="13"/>
        <v>60</v>
      </c>
      <c r="F57" s="146">
        <f t="shared" si="13"/>
        <v>60</v>
      </c>
      <c r="G57" s="146">
        <f t="shared" si="13"/>
        <v>60</v>
      </c>
      <c r="H57" s="146">
        <f t="shared" si="13"/>
        <v>60</v>
      </c>
      <c r="I57" s="146">
        <f t="shared" si="13"/>
        <v>60</v>
      </c>
      <c r="J57" s="146">
        <f t="shared" si="13"/>
        <v>60</v>
      </c>
      <c r="K57" s="146">
        <f t="shared" si="13"/>
        <v>60</v>
      </c>
      <c r="L57" s="146">
        <f t="shared" si="13"/>
        <v>60</v>
      </c>
      <c r="M57" s="146">
        <f t="shared" si="13"/>
        <v>60</v>
      </c>
      <c r="N57" s="146">
        <f t="shared" si="13"/>
        <v>60</v>
      </c>
      <c r="O57" s="146">
        <f t="shared" si="13"/>
        <v>60</v>
      </c>
      <c r="P57" s="146">
        <f t="shared" si="13"/>
        <v>60</v>
      </c>
      <c r="Q57" s="146">
        <f t="shared" si="13"/>
        <v>60</v>
      </c>
      <c r="R57" s="146">
        <f t="shared" si="13"/>
        <v>60</v>
      </c>
      <c r="S57" s="146">
        <f t="shared" si="13"/>
        <v>60</v>
      </c>
    </row>
    <row r="58" spans="1:19">
      <c r="A58" s="127" t="s">
        <v>41</v>
      </c>
      <c r="B58" s="127" t="s">
        <v>111</v>
      </c>
      <c r="C58" s="163" t="s">
        <v>338</v>
      </c>
      <c r="D58" s="146">
        <f>' Capacity by Location'!E63</f>
        <v>60</v>
      </c>
      <c r="E58" s="146">
        <f>' Capacity by Location'!F63</f>
        <v>60</v>
      </c>
      <c r="F58" s="146">
        <f>' Capacity by Location'!G63</f>
        <v>60</v>
      </c>
      <c r="G58" s="146">
        <f>' Capacity by Location'!H63</f>
        <v>60</v>
      </c>
      <c r="H58" s="146">
        <f>' Capacity by Location'!I63</f>
        <v>60</v>
      </c>
      <c r="I58" s="146">
        <f>' Capacity by Location'!J63</f>
        <v>60</v>
      </c>
      <c r="J58" s="146">
        <f>' Capacity by Location'!K63</f>
        <v>60</v>
      </c>
      <c r="K58" s="146">
        <f>' Capacity by Location'!L63</f>
        <v>60</v>
      </c>
      <c r="L58" s="146">
        <f>' Capacity by Location'!M63</f>
        <v>60</v>
      </c>
      <c r="M58" s="146">
        <f>' Capacity by Location'!N63</f>
        <v>60</v>
      </c>
      <c r="N58" s="146">
        <f>' Capacity by Location'!O63</f>
        <v>60</v>
      </c>
      <c r="O58" s="146">
        <f>' Capacity by Location'!P63</f>
        <v>60</v>
      </c>
      <c r="P58" s="146">
        <f>' Capacity by Location'!Q63</f>
        <v>60</v>
      </c>
      <c r="Q58" s="146">
        <f>' Capacity by Location'!R63</f>
        <v>60</v>
      </c>
      <c r="R58" s="146">
        <f>' Capacity by Location'!S63</f>
        <v>60</v>
      </c>
      <c r="S58" s="146">
        <f>' Capacity by Location'!T63</f>
        <v>60</v>
      </c>
    </row>
    <row r="59" spans="1:19">
      <c r="A59" s="127" t="s">
        <v>41</v>
      </c>
      <c r="B59" s="127" t="s">
        <v>111</v>
      </c>
      <c r="C59" s="165" t="s">
        <v>12</v>
      </c>
      <c r="D59" s="146">
        <f>' Capacity by Location'!E64</f>
        <v>40</v>
      </c>
      <c r="E59" s="146">
        <f>' Capacity by Location'!F64</f>
        <v>40</v>
      </c>
      <c r="F59" s="146">
        <f>' Capacity by Location'!G64</f>
        <v>40</v>
      </c>
      <c r="G59" s="146">
        <f>' Capacity by Location'!H64</f>
        <v>40</v>
      </c>
      <c r="H59" s="146">
        <f>' Capacity by Location'!I64</f>
        <v>40</v>
      </c>
      <c r="I59" s="146">
        <f>' Capacity by Location'!J64</f>
        <v>40</v>
      </c>
      <c r="J59" s="146">
        <f>' Capacity by Location'!K64</f>
        <v>40</v>
      </c>
      <c r="K59" s="146">
        <f>' Capacity by Location'!L64</f>
        <v>40</v>
      </c>
      <c r="L59" s="146">
        <f>' Capacity by Location'!M64</f>
        <v>40</v>
      </c>
      <c r="M59" s="146">
        <f>' Capacity by Location'!N64</f>
        <v>40</v>
      </c>
      <c r="N59" s="146">
        <f>' Capacity by Location'!O64</f>
        <v>40</v>
      </c>
      <c r="O59" s="146">
        <f>' Capacity by Location'!P64</f>
        <v>40</v>
      </c>
      <c r="P59" s="146">
        <f>' Capacity by Location'!Q64</f>
        <v>40</v>
      </c>
      <c r="Q59" s="146">
        <f>' Capacity by Location'!R64</f>
        <v>40</v>
      </c>
      <c r="R59" s="146">
        <f>' Capacity by Location'!S64</f>
        <v>40</v>
      </c>
      <c r="S59" s="146">
        <f>' Capacity by Location'!T64</f>
        <v>40</v>
      </c>
    </row>
    <row r="60" spans="1:19">
      <c r="A60" s="127" t="s">
        <v>41</v>
      </c>
      <c r="B60" s="127" t="s">
        <v>111</v>
      </c>
      <c r="C60" s="173" t="s">
        <v>60</v>
      </c>
      <c r="D60" s="146">
        <f>SUM(D58:D59)</f>
        <v>100</v>
      </c>
      <c r="E60" s="146">
        <f t="shared" ref="E60:S60" si="14">SUM(E58:E59)</f>
        <v>100</v>
      </c>
      <c r="F60" s="146">
        <f t="shared" si="14"/>
        <v>100</v>
      </c>
      <c r="G60" s="146">
        <f t="shared" si="14"/>
        <v>100</v>
      </c>
      <c r="H60" s="146">
        <f t="shared" si="14"/>
        <v>100</v>
      </c>
      <c r="I60" s="146">
        <f t="shared" si="14"/>
        <v>100</v>
      </c>
      <c r="J60" s="146">
        <f t="shared" si="14"/>
        <v>100</v>
      </c>
      <c r="K60" s="146">
        <f t="shared" si="14"/>
        <v>100</v>
      </c>
      <c r="L60" s="146">
        <f t="shared" si="14"/>
        <v>100</v>
      </c>
      <c r="M60" s="146">
        <f t="shared" si="14"/>
        <v>100</v>
      </c>
      <c r="N60" s="146">
        <f t="shared" si="14"/>
        <v>100</v>
      </c>
      <c r="O60" s="146">
        <f t="shared" si="14"/>
        <v>100</v>
      </c>
      <c r="P60" s="146">
        <f t="shared" si="14"/>
        <v>100</v>
      </c>
      <c r="Q60" s="146">
        <f t="shared" si="14"/>
        <v>100</v>
      </c>
      <c r="R60" s="146">
        <f t="shared" si="14"/>
        <v>100</v>
      </c>
      <c r="S60" s="146">
        <f t="shared" si="14"/>
        <v>100</v>
      </c>
    </row>
    <row r="61" spans="1:19">
      <c r="A61" s="127" t="s">
        <v>41</v>
      </c>
      <c r="B61" s="127" t="s">
        <v>56</v>
      </c>
      <c r="C61" s="173" t="s">
        <v>60</v>
      </c>
      <c r="D61" s="149">
        <f>766-670</f>
        <v>96</v>
      </c>
      <c r="E61" s="149">
        <f t="shared" ref="E61:S61" si="15">766-670</f>
        <v>96</v>
      </c>
      <c r="F61" s="149">
        <f t="shared" si="15"/>
        <v>96</v>
      </c>
      <c r="G61" s="149">
        <f t="shared" si="15"/>
        <v>96</v>
      </c>
      <c r="H61" s="149">
        <f t="shared" si="15"/>
        <v>96</v>
      </c>
      <c r="I61" s="149">
        <f t="shared" si="15"/>
        <v>96</v>
      </c>
      <c r="J61" s="149">
        <f t="shared" si="15"/>
        <v>96</v>
      </c>
      <c r="K61" s="149">
        <f t="shared" si="15"/>
        <v>96</v>
      </c>
      <c r="L61" s="149">
        <f t="shared" si="15"/>
        <v>96</v>
      </c>
      <c r="M61" s="149">
        <f t="shared" si="15"/>
        <v>96</v>
      </c>
      <c r="N61" s="149">
        <f t="shared" si="15"/>
        <v>96</v>
      </c>
      <c r="O61" s="149">
        <f t="shared" si="15"/>
        <v>96</v>
      </c>
      <c r="P61" s="149">
        <f t="shared" si="15"/>
        <v>96</v>
      </c>
      <c r="Q61" s="149">
        <f t="shared" si="15"/>
        <v>96</v>
      </c>
      <c r="R61" s="149">
        <f t="shared" si="15"/>
        <v>96</v>
      </c>
      <c r="S61" s="149">
        <f t="shared" si="15"/>
        <v>96</v>
      </c>
    </row>
    <row r="62" spans="1:19">
      <c r="A62" s="127" t="s">
        <v>41</v>
      </c>
      <c r="B62" s="127" t="s">
        <v>41</v>
      </c>
      <c r="C62" s="173" t="s">
        <v>60</v>
      </c>
      <c r="D62" s="499">
        <f t="shared" ref="D62:S62" si="16">D44+D46+D49+D51+D53+D55+D57+D60+D61</f>
        <v>741</v>
      </c>
      <c r="E62" s="499">
        <f t="shared" si="16"/>
        <v>741</v>
      </c>
      <c r="F62" s="499">
        <f t="shared" si="16"/>
        <v>751</v>
      </c>
      <c r="G62" s="499">
        <f t="shared" si="16"/>
        <v>893</v>
      </c>
      <c r="H62" s="499">
        <f t="shared" si="16"/>
        <v>913</v>
      </c>
      <c r="I62" s="499">
        <f t="shared" si="16"/>
        <v>938</v>
      </c>
      <c r="J62" s="499">
        <f t="shared" si="16"/>
        <v>938</v>
      </c>
      <c r="K62" s="499">
        <f t="shared" si="16"/>
        <v>938</v>
      </c>
      <c r="L62" s="499">
        <f t="shared" si="16"/>
        <v>938</v>
      </c>
      <c r="M62" s="499">
        <f t="shared" si="16"/>
        <v>938</v>
      </c>
      <c r="N62" s="499">
        <f t="shared" si="16"/>
        <v>938</v>
      </c>
      <c r="O62" s="499">
        <f t="shared" si="16"/>
        <v>938</v>
      </c>
      <c r="P62" s="499">
        <f t="shared" si="16"/>
        <v>938</v>
      </c>
      <c r="Q62" s="499">
        <f t="shared" si="16"/>
        <v>938</v>
      </c>
      <c r="R62" s="499">
        <f t="shared" si="16"/>
        <v>938</v>
      </c>
      <c r="S62" s="499">
        <f t="shared" si="16"/>
        <v>938</v>
      </c>
    </row>
    <row r="63" spans="1:19">
      <c r="A63" s="127" t="s">
        <v>40</v>
      </c>
      <c r="B63" s="127" t="s">
        <v>36</v>
      </c>
      <c r="C63" s="165" t="s">
        <v>218</v>
      </c>
      <c r="D63" s="147">
        <f>' Capacity by Location'!E68+' Capacity by Location'!E69</f>
        <v>127</v>
      </c>
      <c r="E63" s="147">
        <f>' Capacity by Location'!F68+' Capacity by Location'!F69</f>
        <v>127</v>
      </c>
      <c r="F63" s="147">
        <f>' Capacity by Location'!G68+' Capacity by Location'!G69</f>
        <v>127</v>
      </c>
      <c r="G63" s="147">
        <f>' Capacity by Location'!H68+' Capacity by Location'!H69</f>
        <v>127</v>
      </c>
      <c r="H63" s="147">
        <f>' Capacity by Location'!I68+' Capacity by Location'!I69</f>
        <v>127</v>
      </c>
      <c r="I63" s="147">
        <f>' Capacity by Location'!J68+' Capacity by Location'!J69</f>
        <v>127</v>
      </c>
      <c r="J63" s="147">
        <f>' Capacity by Location'!K68+' Capacity by Location'!K69</f>
        <v>127</v>
      </c>
      <c r="K63" s="147">
        <f>' Capacity by Location'!L68+' Capacity by Location'!L69</f>
        <v>127</v>
      </c>
      <c r="L63" s="147">
        <f>' Capacity by Location'!M68+' Capacity by Location'!M69</f>
        <v>127</v>
      </c>
      <c r="M63" s="147">
        <f>' Capacity by Location'!N68+' Capacity by Location'!N69</f>
        <v>127</v>
      </c>
      <c r="N63" s="147">
        <f>' Capacity by Location'!O68+' Capacity by Location'!O69</f>
        <v>127</v>
      </c>
      <c r="O63" s="147">
        <f>' Capacity by Location'!P68+' Capacity by Location'!P69</f>
        <v>127</v>
      </c>
      <c r="P63" s="147">
        <f>' Capacity by Location'!Q68+' Capacity by Location'!Q69</f>
        <v>127</v>
      </c>
      <c r="Q63" s="147">
        <f>' Capacity by Location'!R68+' Capacity by Location'!R69</f>
        <v>127</v>
      </c>
      <c r="R63" s="147">
        <f>' Capacity by Location'!S68+' Capacity by Location'!S69</f>
        <v>127</v>
      </c>
      <c r="S63" s="147">
        <f>' Capacity by Location'!T68+' Capacity by Location'!T69</f>
        <v>127</v>
      </c>
    </row>
    <row r="64" spans="1:19">
      <c r="A64" s="127" t="s">
        <v>40</v>
      </c>
      <c r="B64" s="127" t="s">
        <v>36</v>
      </c>
      <c r="C64" s="165" t="s">
        <v>215</v>
      </c>
      <c r="D64" s="209">
        <f>' Capacity by Location'!E70+' Capacity by Location'!E71</f>
        <v>170</v>
      </c>
      <c r="E64" s="209">
        <f>' Capacity by Location'!F70+' Capacity by Location'!F71</f>
        <v>170</v>
      </c>
      <c r="F64" s="209">
        <f>' Capacity by Location'!G70+' Capacity by Location'!G71</f>
        <v>170</v>
      </c>
      <c r="G64" s="209">
        <f>' Capacity by Location'!H70+' Capacity by Location'!H71</f>
        <v>170</v>
      </c>
      <c r="H64" s="209">
        <f>' Capacity by Location'!I70+' Capacity by Location'!I71</f>
        <v>170</v>
      </c>
      <c r="I64" s="209">
        <f>' Capacity by Location'!J70+' Capacity by Location'!J71</f>
        <v>170</v>
      </c>
      <c r="J64" s="209">
        <f>' Capacity by Location'!K70+' Capacity by Location'!K71</f>
        <v>170</v>
      </c>
      <c r="K64" s="209">
        <f>' Capacity by Location'!L70+' Capacity by Location'!L71</f>
        <v>170</v>
      </c>
      <c r="L64" s="209">
        <f>' Capacity by Location'!M70+' Capacity by Location'!M71</f>
        <v>170</v>
      </c>
      <c r="M64" s="209">
        <f>' Capacity by Location'!N70+' Capacity by Location'!N71</f>
        <v>170</v>
      </c>
      <c r="N64" s="209">
        <f>' Capacity by Location'!O70+' Capacity by Location'!O71</f>
        <v>170</v>
      </c>
      <c r="O64" s="209">
        <f>' Capacity by Location'!P70+' Capacity by Location'!P71</f>
        <v>170</v>
      </c>
      <c r="P64" s="209">
        <f>' Capacity by Location'!Q70+' Capacity by Location'!Q71</f>
        <v>170</v>
      </c>
      <c r="Q64" s="209">
        <f>' Capacity by Location'!R70+' Capacity by Location'!R71</f>
        <v>170</v>
      </c>
      <c r="R64" s="209">
        <f>' Capacity by Location'!S70+' Capacity by Location'!S71</f>
        <v>170</v>
      </c>
      <c r="S64" s="209">
        <f>' Capacity by Location'!T70+' Capacity by Location'!T71</f>
        <v>170</v>
      </c>
    </row>
    <row r="65" spans="1:19">
      <c r="A65" s="128" t="s">
        <v>40</v>
      </c>
      <c r="B65" s="128" t="s">
        <v>36</v>
      </c>
      <c r="C65" s="58" t="s">
        <v>282</v>
      </c>
      <c r="D65" s="147">
        <f>' Capacity by Location'!E72</f>
        <v>60</v>
      </c>
      <c r="E65" s="147">
        <f>' Capacity by Location'!F72</f>
        <v>60</v>
      </c>
      <c r="F65" s="147">
        <f>' Capacity by Location'!G72</f>
        <v>60</v>
      </c>
      <c r="G65" s="147">
        <f>' Capacity by Location'!H72</f>
        <v>60</v>
      </c>
      <c r="H65" s="147">
        <f>' Capacity by Location'!I72</f>
        <v>60</v>
      </c>
      <c r="I65" s="147">
        <f>' Capacity by Location'!J72</f>
        <v>60</v>
      </c>
      <c r="J65" s="147">
        <f>' Capacity by Location'!K72</f>
        <v>60</v>
      </c>
      <c r="K65" s="147">
        <f>' Capacity by Location'!L72</f>
        <v>60</v>
      </c>
      <c r="L65" s="147">
        <f>' Capacity by Location'!M72</f>
        <v>60</v>
      </c>
      <c r="M65" s="147">
        <f>' Capacity by Location'!N72</f>
        <v>60</v>
      </c>
      <c r="N65" s="147">
        <f>' Capacity by Location'!O72</f>
        <v>60</v>
      </c>
      <c r="O65" s="147">
        <f>' Capacity by Location'!P72</f>
        <v>60</v>
      </c>
      <c r="P65" s="147">
        <f>' Capacity by Location'!Q72</f>
        <v>60</v>
      </c>
      <c r="Q65" s="147">
        <f>' Capacity by Location'!R72</f>
        <v>60</v>
      </c>
      <c r="R65" s="147">
        <f>' Capacity by Location'!S72</f>
        <v>60</v>
      </c>
      <c r="S65" s="147">
        <f>' Capacity by Location'!T72</f>
        <v>60</v>
      </c>
    </row>
    <row r="66" spans="1:19">
      <c r="A66" s="128" t="s">
        <v>40</v>
      </c>
      <c r="B66" s="128" t="s">
        <v>36</v>
      </c>
      <c r="C66" s="173" t="s">
        <v>219</v>
      </c>
      <c r="D66" s="147">
        <f>' Capacity by Location'!E73</f>
        <v>70</v>
      </c>
      <c r="E66" s="147">
        <f>' Capacity by Location'!F73</f>
        <v>70</v>
      </c>
      <c r="F66" s="147">
        <f>' Capacity by Location'!G73</f>
        <v>70</v>
      </c>
      <c r="G66" s="147">
        <f>' Capacity by Location'!H73</f>
        <v>70</v>
      </c>
      <c r="H66" s="147">
        <f>' Capacity by Location'!I73</f>
        <v>70</v>
      </c>
      <c r="I66" s="147">
        <f>' Capacity by Location'!J73</f>
        <v>70</v>
      </c>
      <c r="J66" s="147">
        <f>' Capacity by Location'!K73</f>
        <v>70</v>
      </c>
      <c r="K66" s="147">
        <f>' Capacity by Location'!L73</f>
        <v>70</v>
      </c>
      <c r="L66" s="147">
        <f>' Capacity by Location'!M73</f>
        <v>70</v>
      </c>
      <c r="M66" s="147">
        <f>' Capacity by Location'!N73</f>
        <v>70</v>
      </c>
      <c r="N66" s="147">
        <f>' Capacity by Location'!O73</f>
        <v>70</v>
      </c>
      <c r="O66" s="147">
        <f>' Capacity by Location'!P73</f>
        <v>70</v>
      </c>
      <c r="P66" s="147">
        <f>' Capacity by Location'!Q73</f>
        <v>70</v>
      </c>
      <c r="Q66" s="147">
        <f>' Capacity by Location'!R73</f>
        <v>70</v>
      </c>
      <c r="R66" s="147">
        <f>' Capacity by Location'!S73</f>
        <v>70</v>
      </c>
      <c r="S66" s="147">
        <f>' Capacity by Location'!T73</f>
        <v>70</v>
      </c>
    </row>
    <row r="67" spans="1:19">
      <c r="A67" s="128" t="s">
        <v>40</v>
      </c>
      <c r="B67" s="128" t="s">
        <v>36</v>
      </c>
      <c r="C67" s="165" t="s">
        <v>12</v>
      </c>
      <c r="D67" s="147">
        <v>0</v>
      </c>
      <c r="E67" s="147">
        <v>0</v>
      </c>
      <c r="F67" s="147">
        <v>0</v>
      </c>
      <c r="G67" s="147">
        <v>0</v>
      </c>
      <c r="H67" s="147">
        <v>0</v>
      </c>
      <c r="I67" s="147">
        <v>0</v>
      </c>
      <c r="J67" s="147">
        <v>0</v>
      </c>
      <c r="K67" s="147">
        <v>0</v>
      </c>
      <c r="L67" s="147">
        <v>0</v>
      </c>
      <c r="M67" s="147">
        <v>0</v>
      </c>
      <c r="N67" s="147">
        <v>0</v>
      </c>
      <c r="O67" s="147">
        <v>0</v>
      </c>
      <c r="P67" s="147">
        <v>0</v>
      </c>
      <c r="Q67" s="147">
        <v>0</v>
      </c>
      <c r="R67" s="147">
        <v>0</v>
      </c>
      <c r="S67" s="147">
        <v>0</v>
      </c>
    </row>
    <row r="68" spans="1:19">
      <c r="A68" s="128" t="s">
        <v>40</v>
      </c>
      <c r="B68" s="128" t="s">
        <v>36</v>
      </c>
      <c r="C68" s="173" t="s">
        <v>60</v>
      </c>
      <c r="D68" s="146">
        <f t="shared" ref="D68:S68" si="17">SUM(D63:D67)</f>
        <v>427</v>
      </c>
      <c r="E68" s="146">
        <f t="shared" si="17"/>
        <v>427</v>
      </c>
      <c r="F68" s="146">
        <f t="shared" si="17"/>
        <v>427</v>
      </c>
      <c r="G68" s="146">
        <f t="shared" si="17"/>
        <v>427</v>
      </c>
      <c r="H68" s="146">
        <f t="shared" si="17"/>
        <v>427</v>
      </c>
      <c r="I68" s="146">
        <f t="shared" si="17"/>
        <v>427</v>
      </c>
      <c r="J68" s="146">
        <f t="shared" si="17"/>
        <v>427</v>
      </c>
      <c r="K68" s="146">
        <f t="shared" si="17"/>
        <v>427</v>
      </c>
      <c r="L68" s="146">
        <f t="shared" si="17"/>
        <v>427</v>
      </c>
      <c r="M68" s="146">
        <f t="shared" si="17"/>
        <v>427</v>
      </c>
      <c r="N68" s="146">
        <f t="shared" si="17"/>
        <v>427</v>
      </c>
      <c r="O68" s="146">
        <f t="shared" si="17"/>
        <v>427</v>
      </c>
      <c r="P68" s="146">
        <f t="shared" si="17"/>
        <v>427</v>
      </c>
      <c r="Q68" s="146">
        <f t="shared" si="17"/>
        <v>427</v>
      </c>
      <c r="R68" s="146">
        <f t="shared" si="17"/>
        <v>427</v>
      </c>
      <c r="S68" s="146">
        <f t="shared" si="17"/>
        <v>427</v>
      </c>
    </row>
    <row r="69" spans="1:19">
      <c r="A69" s="128" t="s">
        <v>40</v>
      </c>
      <c r="B69" s="127" t="s">
        <v>109</v>
      </c>
      <c r="C69" s="173" t="s">
        <v>60</v>
      </c>
      <c r="D69" s="126">
        <v>0</v>
      </c>
      <c r="E69" s="126">
        <v>0</v>
      </c>
      <c r="F69" s="126">
        <v>0</v>
      </c>
      <c r="G69" s="126">
        <v>0</v>
      </c>
      <c r="H69" s="126">
        <v>0</v>
      </c>
      <c r="I69" s="126">
        <v>0</v>
      </c>
      <c r="J69" s="126">
        <v>0</v>
      </c>
      <c r="K69" s="126">
        <v>0</v>
      </c>
      <c r="L69" s="126">
        <v>0</v>
      </c>
      <c r="M69" s="126">
        <v>0</v>
      </c>
      <c r="N69" s="126">
        <v>0</v>
      </c>
      <c r="O69" s="126">
        <v>0</v>
      </c>
      <c r="P69" s="126">
        <v>0</v>
      </c>
      <c r="Q69" s="126">
        <v>0</v>
      </c>
      <c r="R69" s="126">
        <v>0</v>
      </c>
      <c r="S69" s="126">
        <v>0</v>
      </c>
    </row>
    <row r="70" spans="1:19">
      <c r="A70" s="128" t="s">
        <v>40</v>
      </c>
      <c r="B70" s="127" t="s">
        <v>304</v>
      </c>
      <c r="C70" s="173" t="s">
        <v>60</v>
      </c>
      <c r="D70" s="126">
        <f>' Capacity by Location'!E76</f>
        <v>0</v>
      </c>
      <c r="E70" s="126">
        <f>' Capacity by Location'!F76</f>
        <v>0</v>
      </c>
      <c r="F70" s="126">
        <f>' Capacity by Location'!G76</f>
        <v>0</v>
      </c>
      <c r="G70" s="126">
        <f>' Capacity by Location'!H76</f>
        <v>0</v>
      </c>
      <c r="H70" s="126">
        <f>' Capacity by Location'!I76</f>
        <v>0</v>
      </c>
      <c r="I70" s="126">
        <f>' Capacity by Location'!J76</f>
        <v>0</v>
      </c>
      <c r="J70" s="126">
        <f>' Capacity by Location'!K76</f>
        <v>0</v>
      </c>
      <c r="K70" s="126">
        <f>' Capacity by Location'!L76</f>
        <v>0</v>
      </c>
      <c r="L70" s="126">
        <f>' Capacity by Location'!M76</f>
        <v>0</v>
      </c>
      <c r="M70" s="126">
        <f>' Capacity by Location'!N76</f>
        <v>0</v>
      </c>
      <c r="N70" s="126">
        <f>' Capacity by Location'!O76</f>
        <v>0</v>
      </c>
      <c r="O70" s="126">
        <f>' Capacity by Location'!P76</f>
        <v>0</v>
      </c>
      <c r="P70" s="126">
        <f>' Capacity by Location'!Q76</f>
        <v>0</v>
      </c>
      <c r="Q70" s="126">
        <f>' Capacity by Location'!R76</f>
        <v>0</v>
      </c>
      <c r="R70" s="126">
        <f>' Capacity by Location'!S76</f>
        <v>0</v>
      </c>
      <c r="S70" s="126">
        <f>' Capacity by Location'!T76</f>
        <v>0</v>
      </c>
    </row>
    <row r="71" spans="1:19">
      <c r="A71" s="128" t="s">
        <v>40</v>
      </c>
      <c r="B71" s="127" t="s">
        <v>40</v>
      </c>
      <c r="C71" s="173" t="s">
        <v>60</v>
      </c>
      <c r="D71" s="191">
        <f t="shared" ref="D71:S71" si="18">D68+D69+D70</f>
        <v>427</v>
      </c>
      <c r="E71" s="191">
        <f t="shared" si="18"/>
        <v>427</v>
      </c>
      <c r="F71" s="191">
        <f t="shared" si="18"/>
        <v>427</v>
      </c>
      <c r="G71" s="191">
        <f t="shared" si="18"/>
        <v>427</v>
      </c>
      <c r="H71" s="191">
        <f t="shared" si="18"/>
        <v>427</v>
      </c>
      <c r="I71" s="191">
        <f t="shared" si="18"/>
        <v>427</v>
      </c>
      <c r="J71" s="191">
        <f t="shared" si="18"/>
        <v>427</v>
      </c>
      <c r="K71" s="191">
        <f t="shared" si="18"/>
        <v>427</v>
      </c>
      <c r="L71" s="191">
        <f t="shared" si="18"/>
        <v>427</v>
      </c>
      <c r="M71" s="191">
        <f t="shared" si="18"/>
        <v>427</v>
      </c>
      <c r="N71" s="191">
        <f t="shared" si="18"/>
        <v>427</v>
      </c>
      <c r="O71" s="191">
        <f t="shared" si="18"/>
        <v>427</v>
      </c>
      <c r="P71" s="191">
        <f t="shared" si="18"/>
        <v>427</v>
      </c>
      <c r="Q71" s="191">
        <f t="shared" si="18"/>
        <v>427</v>
      </c>
      <c r="R71" s="191">
        <f t="shared" si="18"/>
        <v>427</v>
      </c>
      <c r="S71" s="191">
        <f t="shared" si="18"/>
        <v>427</v>
      </c>
    </row>
    <row r="72" spans="1:19">
      <c r="A72" s="127" t="s">
        <v>42</v>
      </c>
      <c r="B72" s="127" t="s">
        <v>18</v>
      </c>
      <c r="C72" s="165" t="s">
        <v>215</v>
      </c>
      <c r="D72" s="149">
        <f>' Capacity by Location'!E78</f>
        <v>33</v>
      </c>
      <c r="E72" s="149">
        <f>' Capacity by Location'!F78</f>
        <v>33</v>
      </c>
      <c r="F72" s="149">
        <f>' Capacity by Location'!G78</f>
        <v>33</v>
      </c>
      <c r="G72" s="149">
        <f>' Capacity by Location'!H78</f>
        <v>33</v>
      </c>
      <c r="H72" s="149">
        <f>' Capacity by Location'!I78</f>
        <v>33</v>
      </c>
      <c r="I72" s="149">
        <f>' Capacity by Location'!J78</f>
        <v>33</v>
      </c>
      <c r="J72" s="149">
        <f>' Capacity by Location'!K78</f>
        <v>33</v>
      </c>
      <c r="K72" s="149">
        <f>' Capacity by Location'!L78</f>
        <v>33</v>
      </c>
      <c r="L72" s="149">
        <f>' Capacity by Location'!M78</f>
        <v>33</v>
      </c>
      <c r="M72" s="149">
        <f>' Capacity by Location'!N78</f>
        <v>33</v>
      </c>
      <c r="N72" s="149">
        <f>' Capacity by Location'!O78</f>
        <v>33</v>
      </c>
      <c r="O72" s="149">
        <f>' Capacity by Location'!P78</f>
        <v>33</v>
      </c>
      <c r="P72" s="149">
        <f>' Capacity by Location'!Q78</f>
        <v>33</v>
      </c>
      <c r="Q72" s="149">
        <f>' Capacity by Location'!R78</f>
        <v>33</v>
      </c>
      <c r="R72" s="149">
        <f>' Capacity by Location'!S78</f>
        <v>33</v>
      </c>
      <c r="S72" s="149">
        <f>' Capacity by Location'!T78</f>
        <v>33</v>
      </c>
    </row>
    <row r="73" spans="1:19">
      <c r="A73" s="127" t="s">
        <v>42</v>
      </c>
      <c r="B73" s="127" t="s">
        <v>18</v>
      </c>
      <c r="C73" s="173" t="s">
        <v>219</v>
      </c>
      <c r="D73" s="149">
        <f>' Capacity by Location'!E79</f>
        <v>10</v>
      </c>
      <c r="E73" s="149">
        <f>' Capacity by Location'!F79</f>
        <v>10</v>
      </c>
      <c r="F73" s="149">
        <f>' Capacity by Location'!G79</f>
        <v>10</v>
      </c>
      <c r="G73" s="149">
        <f>' Capacity by Location'!H79</f>
        <v>10</v>
      </c>
      <c r="H73" s="149">
        <f>' Capacity by Location'!I79</f>
        <v>10</v>
      </c>
      <c r="I73" s="149">
        <f>' Capacity by Location'!J79</f>
        <v>10</v>
      </c>
      <c r="J73" s="149">
        <f>' Capacity by Location'!K79</f>
        <v>10</v>
      </c>
      <c r="K73" s="149">
        <f>' Capacity by Location'!L79</f>
        <v>10</v>
      </c>
      <c r="L73" s="149">
        <f>' Capacity by Location'!M79</f>
        <v>10</v>
      </c>
      <c r="M73" s="149">
        <f>' Capacity by Location'!N79</f>
        <v>10</v>
      </c>
      <c r="N73" s="149">
        <f>' Capacity by Location'!O79</f>
        <v>10</v>
      </c>
      <c r="O73" s="149">
        <f>' Capacity by Location'!P79</f>
        <v>10</v>
      </c>
      <c r="P73" s="149">
        <f>' Capacity by Location'!Q79</f>
        <v>10</v>
      </c>
      <c r="Q73" s="149">
        <f>' Capacity by Location'!R79</f>
        <v>10</v>
      </c>
      <c r="R73" s="149">
        <f>' Capacity by Location'!S79</f>
        <v>10</v>
      </c>
      <c r="S73" s="149">
        <f>' Capacity by Location'!T79</f>
        <v>10</v>
      </c>
    </row>
    <row r="74" spans="1:19">
      <c r="A74" s="127" t="s">
        <v>42</v>
      </c>
      <c r="B74" s="127" t="s">
        <v>18</v>
      </c>
      <c r="C74" s="165" t="s">
        <v>12</v>
      </c>
      <c r="D74" s="149">
        <f>' Capacity by Location'!E80</f>
        <v>0</v>
      </c>
      <c r="E74" s="149">
        <f>' Capacity by Location'!F80</f>
        <v>0</v>
      </c>
      <c r="F74" s="149">
        <f>' Capacity by Location'!G80</f>
        <v>0</v>
      </c>
      <c r="G74" s="149">
        <f>' Capacity by Location'!H80</f>
        <v>0</v>
      </c>
      <c r="H74" s="149">
        <f>' Capacity by Location'!I80</f>
        <v>0</v>
      </c>
      <c r="I74" s="149">
        <f>' Capacity by Location'!J80</f>
        <v>0</v>
      </c>
      <c r="J74" s="149">
        <f>' Capacity by Location'!K80</f>
        <v>0</v>
      </c>
      <c r="K74" s="149">
        <f>' Capacity by Location'!L80</f>
        <v>0</v>
      </c>
      <c r="L74" s="149">
        <f>' Capacity by Location'!M80</f>
        <v>0</v>
      </c>
      <c r="M74" s="149">
        <f>' Capacity by Location'!N80</f>
        <v>0</v>
      </c>
      <c r="N74" s="149">
        <f>' Capacity by Location'!O80</f>
        <v>0</v>
      </c>
      <c r="O74" s="149">
        <f>' Capacity by Location'!P80</f>
        <v>0</v>
      </c>
      <c r="P74" s="149">
        <f>' Capacity by Location'!Q80</f>
        <v>0</v>
      </c>
      <c r="Q74" s="149">
        <f>' Capacity by Location'!R80</f>
        <v>0</v>
      </c>
      <c r="R74" s="149">
        <f>' Capacity by Location'!S80</f>
        <v>0</v>
      </c>
      <c r="S74" s="149">
        <f>' Capacity by Location'!T80</f>
        <v>0</v>
      </c>
    </row>
    <row r="75" spans="1:19">
      <c r="A75" s="127" t="s">
        <v>42</v>
      </c>
      <c r="B75" s="127" t="s">
        <v>18</v>
      </c>
      <c r="C75" s="173" t="s">
        <v>60</v>
      </c>
      <c r="D75" s="149">
        <f>' Capacity by Location'!E81</f>
        <v>43</v>
      </c>
      <c r="E75" s="149">
        <f>' Capacity by Location'!F81</f>
        <v>43</v>
      </c>
      <c r="F75" s="149">
        <f>' Capacity by Location'!G81</f>
        <v>43</v>
      </c>
      <c r="G75" s="149">
        <f>' Capacity by Location'!H81</f>
        <v>43</v>
      </c>
      <c r="H75" s="149">
        <f>' Capacity by Location'!I81</f>
        <v>43</v>
      </c>
      <c r="I75" s="149">
        <f>' Capacity by Location'!J81</f>
        <v>43</v>
      </c>
      <c r="J75" s="149">
        <f>' Capacity by Location'!K81</f>
        <v>43</v>
      </c>
      <c r="K75" s="149">
        <f>' Capacity by Location'!L81</f>
        <v>43</v>
      </c>
      <c r="L75" s="149">
        <f>' Capacity by Location'!M81</f>
        <v>43</v>
      </c>
      <c r="M75" s="149">
        <f>' Capacity by Location'!N81</f>
        <v>43</v>
      </c>
      <c r="N75" s="149">
        <f>' Capacity by Location'!O81</f>
        <v>43</v>
      </c>
      <c r="O75" s="149">
        <f>' Capacity by Location'!P81</f>
        <v>43</v>
      </c>
      <c r="P75" s="149">
        <f>' Capacity by Location'!Q81</f>
        <v>43</v>
      </c>
      <c r="Q75" s="149">
        <f>' Capacity by Location'!R81</f>
        <v>43</v>
      </c>
      <c r="R75" s="149">
        <f>' Capacity by Location'!S81</f>
        <v>43</v>
      </c>
      <c r="S75" s="149">
        <f>' Capacity by Location'!T81</f>
        <v>43</v>
      </c>
    </row>
    <row r="76" spans="1:19">
      <c r="A76" s="127" t="s">
        <v>42</v>
      </c>
      <c r="B76" s="127" t="s">
        <v>107</v>
      </c>
      <c r="C76" s="173" t="s">
        <v>60</v>
      </c>
      <c r="D76" s="149">
        <f>' Capacity by Location'!E82</f>
        <v>0</v>
      </c>
      <c r="E76" s="149">
        <f>' Capacity by Location'!F82</f>
        <v>0</v>
      </c>
      <c r="F76" s="149">
        <f>' Capacity by Location'!G82</f>
        <v>0</v>
      </c>
      <c r="G76" s="149">
        <f>' Capacity by Location'!H82</f>
        <v>0</v>
      </c>
      <c r="H76" s="149">
        <f>' Capacity by Location'!I82</f>
        <v>0</v>
      </c>
      <c r="I76" s="149">
        <f>' Capacity by Location'!J82</f>
        <v>0</v>
      </c>
      <c r="J76" s="149">
        <f>' Capacity by Location'!K82</f>
        <v>0</v>
      </c>
      <c r="K76" s="149">
        <f>' Capacity by Location'!L82</f>
        <v>0</v>
      </c>
      <c r="L76" s="149">
        <f>' Capacity by Location'!M82</f>
        <v>0</v>
      </c>
      <c r="M76" s="149">
        <f>' Capacity by Location'!N82</f>
        <v>0</v>
      </c>
      <c r="N76" s="149">
        <f>' Capacity by Location'!O82</f>
        <v>0</v>
      </c>
      <c r="O76" s="149">
        <f>' Capacity by Location'!P82</f>
        <v>0</v>
      </c>
      <c r="P76" s="149">
        <f>' Capacity by Location'!Q82</f>
        <v>0</v>
      </c>
      <c r="Q76" s="149">
        <f>' Capacity by Location'!R82</f>
        <v>0</v>
      </c>
      <c r="R76" s="149">
        <f>' Capacity by Location'!S82</f>
        <v>0</v>
      </c>
      <c r="S76" s="149">
        <f>' Capacity by Location'!T82</f>
        <v>0</v>
      </c>
    </row>
    <row r="77" spans="1:19">
      <c r="A77" s="127" t="s">
        <v>42</v>
      </c>
      <c r="B77" s="127" t="s">
        <v>62</v>
      </c>
      <c r="C77" s="173" t="s">
        <v>60</v>
      </c>
      <c r="D77" s="149">
        <f>' Capacity by Location'!E83</f>
        <v>0</v>
      </c>
      <c r="E77" s="149">
        <f>' Capacity by Location'!F83</f>
        <v>0</v>
      </c>
      <c r="F77" s="149">
        <f>' Capacity by Location'!G83</f>
        <v>0</v>
      </c>
      <c r="G77" s="149">
        <f>' Capacity by Location'!H83</f>
        <v>0</v>
      </c>
      <c r="H77" s="149">
        <f>' Capacity by Location'!I83</f>
        <v>0</v>
      </c>
      <c r="I77" s="149">
        <f>' Capacity by Location'!J83</f>
        <v>0</v>
      </c>
      <c r="J77" s="149">
        <f>' Capacity by Location'!K83</f>
        <v>0</v>
      </c>
      <c r="K77" s="149">
        <f>' Capacity by Location'!L83</f>
        <v>0</v>
      </c>
      <c r="L77" s="149">
        <f>' Capacity by Location'!M83</f>
        <v>0</v>
      </c>
      <c r="M77" s="149">
        <f>' Capacity by Location'!N83</f>
        <v>0</v>
      </c>
      <c r="N77" s="149">
        <f>' Capacity by Location'!O83</f>
        <v>0</v>
      </c>
      <c r="O77" s="149">
        <f>' Capacity by Location'!P83</f>
        <v>0</v>
      </c>
      <c r="P77" s="149">
        <f>' Capacity by Location'!Q83</f>
        <v>0</v>
      </c>
      <c r="Q77" s="149">
        <f>' Capacity by Location'!R83</f>
        <v>0</v>
      </c>
      <c r="R77" s="149">
        <f>' Capacity by Location'!S83</f>
        <v>0</v>
      </c>
      <c r="S77" s="149">
        <f>' Capacity by Location'!T83</f>
        <v>0</v>
      </c>
    </row>
    <row r="78" spans="1:19">
      <c r="A78" s="127" t="s">
        <v>42</v>
      </c>
      <c r="B78" s="127" t="s">
        <v>42</v>
      </c>
      <c r="C78" s="173" t="s">
        <v>60</v>
      </c>
      <c r="D78" s="190">
        <f>SUM(D75:D77)</f>
        <v>43</v>
      </c>
      <c r="E78" s="190">
        <f t="shared" ref="E78:S78" si="19">SUM(E75:E77)</f>
        <v>43</v>
      </c>
      <c r="F78" s="190">
        <f t="shared" si="19"/>
        <v>43</v>
      </c>
      <c r="G78" s="190">
        <f t="shared" si="19"/>
        <v>43</v>
      </c>
      <c r="H78" s="190">
        <f t="shared" si="19"/>
        <v>43</v>
      </c>
      <c r="I78" s="190">
        <f t="shared" si="19"/>
        <v>43</v>
      </c>
      <c r="J78" s="190">
        <f t="shared" si="19"/>
        <v>43</v>
      </c>
      <c r="K78" s="190">
        <f t="shared" si="19"/>
        <v>43</v>
      </c>
      <c r="L78" s="190">
        <f t="shared" si="19"/>
        <v>43</v>
      </c>
      <c r="M78" s="190">
        <f t="shared" si="19"/>
        <v>43</v>
      </c>
      <c r="N78" s="190">
        <f t="shared" si="19"/>
        <v>43</v>
      </c>
      <c r="O78" s="190">
        <f t="shared" si="19"/>
        <v>43</v>
      </c>
      <c r="P78" s="190">
        <f t="shared" si="19"/>
        <v>43</v>
      </c>
      <c r="Q78" s="190">
        <f t="shared" si="19"/>
        <v>43</v>
      </c>
      <c r="R78" s="190">
        <f t="shared" si="19"/>
        <v>43</v>
      </c>
      <c r="S78" s="190">
        <f t="shared" si="19"/>
        <v>43</v>
      </c>
    </row>
    <row r="79" spans="1:19">
      <c r="A79" s="127" t="s">
        <v>39</v>
      </c>
      <c r="B79" s="127" t="s">
        <v>34</v>
      </c>
      <c r="C79" s="58" t="s">
        <v>267</v>
      </c>
      <c r="D79" s="147">
        <f>' Capacity by Location'!E85</f>
        <v>120</v>
      </c>
      <c r="E79" s="147">
        <f>' Capacity by Location'!F85</f>
        <v>120</v>
      </c>
      <c r="F79" s="147">
        <f>' Capacity by Location'!G85</f>
        <v>120</v>
      </c>
      <c r="G79" s="147">
        <f>' Capacity by Location'!H85</f>
        <v>120</v>
      </c>
      <c r="H79" s="147">
        <f>' Capacity by Location'!I85</f>
        <v>120</v>
      </c>
      <c r="I79" s="147">
        <f>' Capacity by Location'!J85</f>
        <v>120</v>
      </c>
      <c r="J79" s="147">
        <f>' Capacity by Location'!K85</f>
        <v>120</v>
      </c>
      <c r="K79" s="147">
        <f>' Capacity by Location'!L85</f>
        <v>120</v>
      </c>
      <c r="L79" s="147">
        <f>' Capacity by Location'!M85</f>
        <v>120</v>
      </c>
      <c r="M79" s="147">
        <f>' Capacity by Location'!N85</f>
        <v>120</v>
      </c>
      <c r="N79" s="147">
        <f>' Capacity by Location'!O85</f>
        <v>120</v>
      </c>
      <c r="O79" s="147">
        <f>' Capacity by Location'!P85</f>
        <v>120</v>
      </c>
      <c r="P79" s="147">
        <f>' Capacity by Location'!Q85</f>
        <v>120</v>
      </c>
      <c r="Q79" s="147">
        <f>' Capacity by Location'!R85</f>
        <v>120</v>
      </c>
      <c r="R79" s="147">
        <f>' Capacity by Location'!S85</f>
        <v>120</v>
      </c>
      <c r="S79" s="147">
        <f>' Capacity by Location'!T85</f>
        <v>120</v>
      </c>
    </row>
    <row r="80" spans="1:19">
      <c r="A80" s="127" t="s">
        <v>39</v>
      </c>
      <c r="B80" s="127" t="s">
        <v>34</v>
      </c>
      <c r="C80" s="165" t="s">
        <v>12</v>
      </c>
      <c r="D80" s="192">
        <v>0</v>
      </c>
      <c r="E80" s="192">
        <v>0</v>
      </c>
      <c r="F80" s="192">
        <v>0</v>
      </c>
      <c r="G80" s="192">
        <v>0</v>
      </c>
      <c r="H80" s="192">
        <v>0</v>
      </c>
      <c r="I80" s="192">
        <v>0</v>
      </c>
      <c r="J80" s="192">
        <v>0</v>
      </c>
      <c r="K80" s="192">
        <v>0</v>
      </c>
      <c r="L80" s="192">
        <v>0</v>
      </c>
      <c r="M80" s="192">
        <v>0</v>
      </c>
      <c r="N80" s="192">
        <v>0</v>
      </c>
      <c r="O80" s="192">
        <v>0</v>
      </c>
      <c r="P80" s="192">
        <v>0</v>
      </c>
      <c r="Q80" s="192">
        <v>0</v>
      </c>
      <c r="R80" s="192">
        <v>0</v>
      </c>
      <c r="S80" s="192">
        <v>0</v>
      </c>
    </row>
    <row r="81" spans="1:20">
      <c r="A81" s="127" t="s">
        <v>39</v>
      </c>
      <c r="B81" s="127" t="s">
        <v>34</v>
      </c>
      <c r="C81" s="173" t="s">
        <v>60</v>
      </c>
      <c r="D81" s="149">
        <f>SUM(D79:D80)</f>
        <v>120</v>
      </c>
      <c r="E81" s="149">
        <f t="shared" ref="E81:S81" si="20">SUM(E79:E80)</f>
        <v>120</v>
      </c>
      <c r="F81" s="149">
        <f t="shared" si="20"/>
        <v>120</v>
      </c>
      <c r="G81" s="149">
        <f t="shared" si="20"/>
        <v>120</v>
      </c>
      <c r="H81" s="149">
        <f t="shared" si="20"/>
        <v>120</v>
      </c>
      <c r="I81" s="149">
        <f t="shared" si="20"/>
        <v>120</v>
      </c>
      <c r="J81" s="149">
        <f t="shared" si="20"/>
        <v>120</v>
      </c>
      <c r="K81" s="149">
        <f t="shared" si="20"/>
        <v>120</v>
      </c>
      <c r="L81" s="149">
        <f t="shared" si="20"/>
        <v>120</v>
      </c>
      <c r="M81" s="149">
        <f t="shared" si="20"/>
        <v>120</v>
      </c>
      <c r="N81" s="149">
        <f t="shared" si="20"/>
        <v>120</v>
      </c>
      <c r="O81" s="149">
        <f t="shared" si="20"/>
        <v>120</v>
      </c>
      <c r="P81" s="149">
        <f t="shared" si="20"/>
        <v>120</v>
      </c>
      <c r="Q81" s="149">
        <f t="shared" si="20"/>
        <v>120</v>
      </c>
      <c r="R81" s="149">
        <f t="shared" si="20"/>
        <v>120</v>
      </c>
      <c r="S81" s="149">
        <f t="shared" si="20"/>
        <v>120</v>
      </c>
    </row>
    <row r="82" spans="1:20">
      <c r="A82" s="127" t="s">
        <v>39</v>
      </c>
      <c r="B82" s="127" t="s">
        <v>207</v>
      </c>
      <c r="C82" s="173" t="str">
        <f>' Capacity by Location'!C88</f>
        <v>Izel Kimya</v>
      </c>
      <c r="D82" s="149">
        <v>40</v>
      </c>
      <c r="E82" s="149">
        <v>40</v>
      </c>
      <c r="F82" s="149">
        <v>40</v>
      </c>
      <c r="G82" s="149">
        <v>40</v>
      </c>
      <c r="H82" s="149">
        <v>40</v>
      </c>
      <c r="I82" s="149">
        <v>40</v>
      </c>
      <c r="J82" s="149">
        <v>40</v>
      </c>
      <c r="K82" s="149">
        <v>40</v>
      </c>
      <c r="L82" s="149">
        <v>40</v>
      </c>
      <c r="M82" s="149">
        <v>40</v>
      </c>
      <c r="N82" s="149">
        <v>40</v>
      </c>
      <c r="O82" s="149">
        <v>40</v>
      </c>
      <c r="P82" s="149">
        <v>40</v>
      </c>
      <c r="Q82" s="149">
        <v>40</v>
      </c>
      <c r="R82" s="149">
        <v>40</v>
      </c>
      <c r="S82" s="149">
        <v>40</v>
      </c>
    </row>
    <row r="83" spans="1:20">
      <c r="A83" s="127" t="s">
        <v>39</v>
      </c>
      <c r="B83" s="127" t="s">
        <v>57</v>
      </c>
      <c r="C83" s="169" t="s">
        <v>60</v>
      </c>
      <c r="D83" s="156">
        <f>' Capacity by Location'!E89</f>
        <v>60</v>
      </c>
      <c r="E83" s="156">
        <f>' Capacity by Location'!F89</f>
        <v>60</v>
      </c>
      <c r="F83" s="156">
        <f>' Capacity by Location'!G89</f>
        <v>60</v>
      </c>
      <c r="G83" s="156">
        <f>' Capacity by Location'!H89</f>
        <v>60</v>
      </c>
      <c r="H83" s="156">
        <f>' Capacity by Location'!I89</f>
        <v>60</v>
      </c>
      <c r="I83" s="156">
        <f>' Capacity by Location'!J89</f>
        <v>60</v>
      </c>
      <c r="J83" s="156">
        <f>' Capacity by Location'!K89</f>
        <v>60</v>
      </c>
      <c r="K83" s="156">
        <f>' Capacity by Location'!L89</f>
        <v>60</v>
      </c>
      <c r="L83" s="156">
        <f>' Capacity by Location'!M89</f>
        <v>60</v>
      </c>
      <c r="M83" s="156">
        <f>' Capacity by Location'!N89</f>
        <v>60</v>
      </c>
      <c r="N83" s="156">
        <f>' Capacity by Location'!O89</f>
        <v>60</v>
      </c>
      <c r="O83" s="156">
        <f>' Capacity by Location'!P89</f>
        <v>60</v>
      </c>
      <c r="P83" s="156">
        <f>' Capacity by Location'!Q89</f>
        <v>60</v>
      </c>
      <c r="Q83" s="156">
        <f>' Capacity by Location'!R89</f>
        <v>60</v>
      </c>
      <c r="R83" s="156">
        <f>' Capacity by Location'!S89</f>
        <v>60</v>
      </c>
      <c r="S83" s="156">
        <f>' Capacity by Location'!T89</f>
        <v>60</v>
      </c>
    </row>
    <row r="84" spans="1:20">
      <c r="A84" s="127" t="s">
        <v>39</v>
      </c>
      <c r="B84" s="127" t="s">
        <v>39</v>
      </c>
      <c r="C84" s="129" t="s">
        <v>60</v>
      </c>
      <c r="D84" s="149">
        <f t="shared" ref="D84:S84" si="21">SUM(D81:D83)</f>
        <v>220</v>
      </c>
      <c r="E84" s="149">
        <f t="shared" si="21"/>
        <v>220</v>
      </c>
      <c r="F84" s="149">
        <f t="shared" si="21"/>
        <v>220</v>
      </c>
      <c r="G84" s="149">
        <f t="shared" si="21"/>
        <v>220</v>
      </c>
      <c r="H84" s="149">
        <f t="shared" si="21"/>
        <v>220</v>
      </c>
      <c r="I84" s="149">
        <f t="shared" si="21"/>
        <v>220</v>
      </c>
      <c r="J84" s="149">
        <f t="shared" si="21"/>
        <v>220</v>
      </c>
      <c r="K84" s="149">
        <f t="shared" si="21"/>
        <v>220</v>
      </c>
      <c r="L84" s="149">
        <f t="shared" si="21"/>
        <v>220</v>
      </c>
      <c r="M84" s="149">
        <f t="shared" si="21"/>
        <v>220</v>
      </c>
      <c r="N84" s="149">
        <f t="shared" si="21"/>
        <v>220</v>
      </c>
      <c r="O84" s="149">
        <f t="shared" si="21"/>
        <v>220</v>
      </c>
      <c r="P84" s="149">
        <f t="shared" si="21"/>
        <v>220</v>
      </c>
      <c r="Q84" s="149">
        <f t="shared" si="21"/>
        <v>220</v>
      </c>
      <c r="R84" s="149">
        <f t="shared" si="21"/>
        <v>220</v>
      </c>
      <c r="S84" s="149">
        <f t="shared" si="21"/>
        <v>220</v>
      </c>
    </row>
    <row r="85" spans="1:20" s="39" customFormat="1">
      <c r="A85" s="114" t="s">
        <v>59</v>
      </c>
      <c r="B85" s="114" t="s">
        <v>59</v>
      </c>
      <c r="C85" s="115" t="s">
        <v>60</v>
      </c>
      <c r="D85" s="340">
        <f t="shared" ref="D85:S85" si="22">SUM(D39+D62+D71+D78+D84)</f>
        <v>3765.5</v>
      </c>
      <c r="E85" s="340">
        <f t="shared" si="22"/>
        <v>3795.5</v>
      </c>
      <c r="F85" s="340">
        <f t="shared" si="22"/>
        <v>4048</v>
      </c>
      <c r="G85" s="340">
        <f t="shared" si="22"/>
        <v>4254</v>
      </c>
      <c r="H85" s="340">
        <f t="shared" si="22"/>
        <v>4389</v>
      </c>
      <c r="I85" s="340">
        <f t="shared" si="22"/>
        <v>4454</v>
      </c>
      <c r="J85" s="340">
        <f t="shared" si="22"/>
        <v>4489</v>
      </c>
      <c r="K85" s="340">
        <f t="shared" si="22"/>
        <v>4499</v>
      </c>
      <c r="L85" s="340">
        <f t="shared" si="22"/>
        <v>4499</v>
      </c>
      <c r="M85" s="340">
        <f t="shared" si="22"/>
        <v>4534</v>
      </c>
      <c r="N85" s="340">
        <f t="shared" si="22"/>
        <v>4558</v>
      </c>
      <c r="O85" s="340">
        <f t="shared" si="22"/>
        <v>4558</v>
      </c>
      <c r="P85" s="340">
        <f t="shared" si="22"/>
        <v>4558</v>
      </c>
      <c r="Q85" s="340">
        <f t="shared" si="22"/>
        <v>4558</v>
      </c>
      <c r="R85" s="340">
        <f t="shared" si="22"/>
        <v>4558</v>
      </c>
      <c r="S85" s="340">
        <f t="shared" si="22"/>
        <v>4558</v>
      </c>
      <c r="T85" s="1"/>
    </row>
    <row r="88" spans="1:20">
      <c r="E88" s="40"/>
    </row>
  </sheetData>
  <sortState xmlns:xlrd2="http://schemas.microsoft.com/office/spreadsheetml/2017/richdata2" ref="A5:P88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1491-D54E-441F-9BB2-8805BDB4ACBC}">
  <dimension ref="A1:T90"/>
  <sheetViews>
    <sheetView zoomScale="85" zoomScaleNormal="85" workbookViewId="0">
      <pane ySplit="1" topLeftCell="A2" activePane="bottomLeft" state="frozen"/>
      <selection pane="bottomLeft" activeCell="J4" sqref="J4"/>
    </sheetView>
  </sheetViews>
  <sheetFormatPr defaultColWidth="9" defaultRowHeight="15"/>
  <cols>
    <col min="1" max="1" width="11.5703125" style="1" bestFit="1" customWidth="1"/>
    <col min="2" max="2" width="12.28515625" style="1" bestFit="1" customWidth="1"/>
    <col min="3" max="3" width="39.28515625" style="1" customWidth="1"/>
    <col min="4" max="4" width="11.42578125" style="40" bestFit="1" customWidth="1"/>
    <col min="5" max="6" width="9.140625" style="40" bestFit="1" customWidth="1"/>
    <col min="7" max="7" width="9.5703125" style="40" customWidth="1"/>
    <col min="8" max="8" width="8.5703125" style="40" customWidth="1"/>
    <col min="9" max="9" width="10.42578125" style="40" customWidth="1"/>
    <col min="10" max="18" width="8.5703125" style="40" bestFit="1" customWidth="1"/>
    <col min="19" max="19" width="10.28515625" style="40" bestFit="1" customWidth="1"/>
    <col min="20" max="16384" width="9" style="1"/>
  </cols>
  <sheetData>
    <row r="1" spans="1:20">
      <c r="A1" s="27" t="s">
        <v>31</v>
      </c>
      <c r="B1" s="27" t="s">
        <v>15</v>
      </c>
      <c r="C1" s="27" t="s">
        <v>27</v>
      </c>
      <c r="D1" s="72">
        <v>2015</v>
      </c>
      <c r="E1" s="72">
        <v>2016</v>
      </c>
      <c r="F1" s="72">
        <v>2017</v>
      </c>
      <c r="G1" s="72">
        <v>2018</v>
      </c>
      <c r="H1" s="72">
        <v>2019</v>
      </c>
      <c r="I1" s="72">
        <v>2020</v>
      </c>
      <c r="J1" s="72" t="s">
        <v>30</v>
      </c>
      <c r="K1" s="72" t="s">
        <v>3</v>
      </c>
      <c r="L1" s="72" t="s">
        <v>4</v>
      </c>
      <c r="M1" s="72" t="s">
        <v>5</v>
      </c>
      <c r="N1" s="72" t="s">
        <v>6</v>
      </c>
      <c r="O1" s="72" t="s">
        <v>7</v>
      </c>
      <c r="P1" s="72" t="s">
        <v>8</v>
      </c>
      <c r="Q1" s="72" t="s">
        <v>9</v>
      </c>
      <c r="R1" s="72" t="s">
        <v>10</v>
      </c>
      <c r="S1" s="72" t="s">
        <v>16</v>
      </c>
    </row>
    <row r="2" spans="1:20">
      <c r="A2" s="127" t="s">
        <v>32</v>
      </c>
      <c r="B2" s="127" t="s">
        <v>33</v>
      </c>
      <c r="C2" s="173" t="s">
        <v>422</v>
      </c>
      <c r="D2" s="202">
        <f>' Capacity by Company'!D2*'Operating Efficiency.'!D2</f>
        <v>0</v>
      </c>
      <c r="E2" s="202">
        <f>' Capacity by Company'!E2*'Operating Efficiency.'!E2</f>
        <v>0</v>
      </c>
      <c r="F2" s="202">
        <f>' Capacity by Company'!F2*'Operating Efficiency.'!F2</f>
        <v>0</v>
      </c>
      <c r="G2" s="202">
        <f>' Capacity by Company'!G2*'Operating Efficiency.'!G2</f>
        <v>0</v>
      </c>
      <c r="H2" s="202">
        <f>' Capacity by Company'!H2*'Operating Efficiency.'!H2</f>
        <v>0</v>
      </c>
      <c r="I2" s="202">
        <f>' Capacity by Company'!I2*'Operating Efficiency.'!I2</f>
        <v>0</v>
      </c>
      <c r="J2" s="202">
        <f>' Capacity by Company'!J2*'Operating Efficiency.'!J2</f>
        <v>1.6</v>
      </c>
      <c r="K2" s="202">
        <f>' Capacity by Company'!K2*'Operating Efficiency.'!K2</f>
        <v>6</v>
      </c>
      <c r="L2" s="202">
        <f>' Capacity by Company'!L2*'Operating Efficiency.'!L2</f>
        <v>22</v>
      </c>
      <c r="M2" s="202">
        <f>' Capacity by Company'!M2*'Operating Efficiency.'!M2</f>
        <v>30</v>
      </c>
      <c r="N2" s="202">
        <f>' Capacity by Company'!N2*'Operating Efficiency.'!N2</f>
        <v>32</v>
      </c>
      <c r="O2" s="202">
        <f>' Capacity by Company'!O2*'Operating Efficiency.'!O2</f>
        <v>34</v>
      </c>
      <c r="P2" s="202">
        <f>' Capacity by Company'!P2*'Operating Efficiency.'!P2</f>
        <v>34</v>
      </c>
      <c r="Q2" s="202">
        <f>' Capacity by Company'!Q2*'Operating Efficiency.'!Q2</f>
        <v>34</v>
      </c>
      <c r="R2" s="202">
        <f>' Capacity by Company'!R2*'Operating Efficiency.'!R2</f>
        <v>34</v>
      </c>
      <c r="S2" s="202">
        <f>' Capacity by Company'!S2*'Operating Efficiency.'!S2</f>
        <v>34</v>
      </c>
    </row>
    <row r="3" spans="1:20">
      <c r="A3" s="127" t="s">
        <v>32</v>
      </c>
      <c r="B3" s="127" t="s">
        <v>33</v>
      </c>
      <c r="C3" s="172" t="s">
        <v>274</v>
      </c>
      <c r="D3" s="202">
        <f>' Capacity by Company'!D3*'Operating Efficiency.'!D3</f>
        <v>28.16</v>
      </c>
      <c r="E3" s="202">
        <f>' Capacity by Company'!E3*'Operating Efficiency.'!E3</f>
        <v>32.339999999999996</v>
      </c>
      <c r="F3" s="202">
        <f>' Capacity by Company'!F3*'Operating Efficiency.'!F3</f>
        <v>38.808</v>
      </c>
      <c r="G3" s="202">
        <f>' Capacity by Company'!G3*'Operating Efficiency.'!G3</f>
        <v>55.44</v>
      </c>
      <c r="H3" s="202">
        <f>' Capacity by Company'!H3*'Operating Efficiency.'!H3</f>
        <v>54.449999999999996</v>
      </c>
      <c r="I3" s="202">
        <f>' Capacity by Company'!I3*'Operating Efficiency.'!I3</f>
        <v>54.779999999999994</v>
      </c>
      <c r="J3" s="202">
        <f>' Capacity by Company'!J3*'Operating Efficiency.'!J3</f>
        <v>46.86</v>
      </c>
      <c r="K3" s="202">
        <f>' Capacity by Company'!K3*'Operating Efficiency.'!K3</f>
        <v>52.800000000000004</v>
      </c>
      <c r="L3" s="202">
        <f>' Capacity by Company'!L3*'Operating Efficiency.'!L3</f>
        <v>56.1</v>
      </c>
      <c r="M3" s="202">
        <f>' Capacity by Company'!M3*'Operating Efficiency.'!M3</f>
        <v>56.1</v>
      </c>
      <c r="N3" s="202">
        <f>' Capacity by Company'!N3*'Operating Efficiency.'!N3</f>
        <v>76.5</v>
      </c>
      <c r="O3" s="202">
        <f>' Capacity by Company'!O3*'Operating Efficiency.'!O3</f>
        <v>72</v>
      </c>
      <c r="P3" s="202">
        <f>' Capacity by Company'!P3*'Operating Efficiency.'!P3</f>
        <v>76.5</v>
      </c>
      <c r="Q3" s="202">
        <f>' Capacity by Company'!Q3*'Operating Efficiency.'!Q3</f>
        <v>76.5</v>
      </c>
      <c r="R3" s="202">
        <f>' Capacity by Company'!R3*'Operating Efficiency.'!R3</f>
        <v>81</v>
      </c>
      <c r="S3" s="202">
        <f>' Capacity by Company'!S3*'Operating Efficiency.'!S3</f>
        <v>81</v>
      </c>
    </row>
    <row r="4" spans="1:20">
      <c r="A4" s="127" t="s">
        <v>32</v>
      </c>
      <c r="B4" s="127" t="s">
        <v>33</v>
      </c>
      <c r="C4" s="163" t="s">
        <v>272</v>
      </c>
      <c r="D4" s="202">
        <f>' Capacity by Company'!D4*'Operating Efficiency.'!D4</f>
        <v>18.600000000000001</v>
      </c>
      <c r="E4" s="202">
        <f>' Capacity by Company'!E4*'Operating Efficiency.'!E4</f>
        <v>23.32</v>
      </c>
      <c r="F4" s="202">
        <f>' Capacity by Company'!F4*'Operating Efficiency.'!F4</f>
        <v>29.759999999999998</v>
      </c>
      <c r="G4" s="202">
        <f>' Capacity by Company'!G4*'Operating Efficiency.'!G4</f>
        <v>33.199999999999996</v>
      </c>
      <c r="H4" s="202">
        <f>' Capacity by Company'!H4*'Operating Efficiency.'!H4</f>
        <v>32.160000000000004</v>
      </c>
      <c r="I4" s="202">
        <f>' Capacity by Company'!I4*'Operating Efficiency.'!I4</f>
        <v>30.8</v>
      </c>
      <c r="J4" s="202">
        <f>' Capacity by Company'!J4*'Operating Efficiency.'!J4</f>
        <v>24.4</v>
      </c>
      <c r="K4" s="202">
        <f>' Capacity by Company'!K4*'Operating Efficiency.'!K4</f>
        <v>36</v>
      </c>
      <c r="L4" s="202">
        <f>' Capacity by Company'!L4*'Operating Efficiency.'!L4</f>
        <v>38</v>
      </c>
      <c r="M4" s="202">
        <f>' Capacity by Company'!M4*'Operating Efficiency.'!M4</f>
        <v>42</v>
      </c>
      <c r="N4" s="202">
        <f>' Capacity by Company'!N4*'Operating Efficiency.'!N4</f>
        <v>44</v>
      </c>
      <c r="O4" s="202">
        <f>' Capacity by Company'!O4*'Operating Efficiency.'!O4</f>
        <v>45</v>
      </c>
      <c r="P4" s="202">
        <f>' Capacity by Company'!P4*'Operating Efficiency.'!P4</f>
        <v>45</v>
      </c>
      <c r="Q4" s="202">
        <f>' Capacity by Company'!Q4*'Operating Efficiency.'!Q4</f>
        <v>45</v>
      </c>
      <c r="R4" s="202">
        <f>' Capacity by Company'!R4*'Operating Efficiency.'!R4</f>
        <v>45</v>
      </c>
      <c r="S4" s="202">
        <f>' Capacity by Company'!S4*'Operating Efficiency.'!S4</f>
        <v>45</v>
      </c>
    </row>
    <row r="5" spans="1:20">
      <c r="A5" s="127" t="s">
        <v>32</v>
      </c>
      <c r="B5" s="127" t="s">
        <v>33</v>
      </c>
      <c r="C5" s="188" t="s">
        <v>405</v>
      </c>
      <c r="D5" s="202">
        <f>' Capacity by Company'!D5*'Operating Efficiency.'!D5</f>
        <v>0</v>
      </c>
      <c r="E5" s="202">
        <f>' Capacity by Company'!E5*'Operating Efficiency.'!E5</f>
        <v>0</v>
      </c>
      <c r="F5" s="202">
        <f>' Capacity by Company'!F5*'Operating Efficiency.'!F5</f>
        <v>0</v>
      </c>
      <c r="G5" s="202">
        <f>' Capacity by Company'!G5*'Operating Efficiency.'!G5</f>
        <v>0</v>
      </c>
      <c r="H5" s="202">
        <f>' Capacity by Company'!H5*'Operating Efficiency.'!H5</f>
        <v>0</v>
      </c>
      <c r="I5" s="202">
        <f>' Capacity by Company'!I5*'Operating Efficiency.'!I5</f>
        <v>0</v>
      </c>
      <c r="J5" s="202">
        <f>' Capacity by Company'!J5*'Operating Efficiency.'!J5</f>
        <v>0</v>
      </c>
      <c r="K5" s="202">
        <f>' Capacity by Company'!K5*'Operating Efficiency.'!K5</f>
        <v>0</v>
      </c>
      <c r="L5" s="202">
        <f>' Capacity by Company'!L5*'Operating Efficiency.'!L5</f>
        <v>0</v>
      </c>
      <c r="M5" s="202">
        <f>' Capacity by Company'!M5*'Operating Efficiency.'!M5</f>
        <v>10</v>
      </c>
      <c r="N5" s="202">
        <f>' Capacity by Company'!N5*'Operating Efficiency.'!N5</f>
        <v>12.5</v>
      </c>
      <c r="O5" s="202">
        <f>' Capacity by Company'!O5*'Operating Efficiency.'!O5</f>
        <v>17.5</v>
      </c>
      <c r="P5" s="202">
        <f>' Capacity by Company'!P5*'Operating Efficiency.'!P5</f>
        <v>17.5</v>
      </c>
      <c r="Q5" s="202">
        <f>' Capacity by Company'!Q5*'Operating Efficiency.'!Q5</f>
        <v>20</v>
      </c>
      <c r="R5" s="202">
        <f>' Capacity by Company'!R5*'Operating Efficiency.'!R5</f>
        <v>20</v>
      </c>
      <c r="S5" s="202">
        <f>' Capacity by Company'!S5*'Operating Efficiency.'!S5</f>
        <v>21.25</v>
      </c>
      <c r="T5" s="1">
        <v>28.73</v>
      </c>
    </row>
    <row r="6" spans="1:20">
      <c r="A6" s="127" t="s">
        <v>32</v>
      </c>
      <c r="B6" s="127" t="s">
        <v>33</v>
      </c>
      <c r="C6" s="188" t="s">
        <v>430</v>
      </c>
      <c r="D6" s="202">
        <v>0</v>
      </c>
      <c r="E6" s="202">
        <v>0</v>
      </c>
      <c r="F6" s="202">
        <v>0</v>
      </c>
      <c r="G6" s="202">
        <v>0.5</v>
      </c>
      <c r="H6" s="202">
        <v>3.09</v>
      </c>
      <c r="I6" s="202">
        <v>16</v>
      </c>
      <c r="J6" s="202">
        <v>21</v>
      </c>
      <c r="K6" s="202">
        <v>25</v>
      </c>
      <c r="L6" s="202">
        <v>25</v>
      </c>
      <c r="M6" s="202">
        <v>25</v>
      </c>
      <c r="N6" s="202">
        <v>25</v>
      </c>
      <c r="O6" s="202">
        <v>25</v>
      </c>
      <c r="P6" s="202">
        <v>25</v>
      </c>
      <c r="Q6" s="202">
        <v>25</v>
      </c>
      <c r="R6" s="202">
        <v>25</v>
      </c>
      <c r="S6" s="202">
        <v>25</v>
      </c>
    </row>
    <row r="7" spans="1:20" s="257" customFormat="1">
      <c r="A7" s="254" t="s">
        <v>32</v>
      </c>
      <c r="B7" s="254" t="s">
        <v>33</v>
      </c>
      <c r="C7" s="255" t="s">
        <v>60</v>
      </c>
      <c r="D7" s="256">
        <f>SUM(D2:D6)</f>
        <v>46.760000000000005</v>
      </c>
      <c r="E7" s="256">
        <f t="shared" ref="E7:S7" si="0">SUM(E2:E6)</f>
        <v>55.66</v>
      </c>
      <c r="F7" s="256">
        <f t="shared" si="0"/>
        <v>68.567999999999998</v>
      </c>
      <c r="G7" s="256">
        <f t="shared" si="0"/>
        <v>89.139999999999986</v>
      </c>
      <c r="H7" s="256">
        <f t="shared" si="0"/>
        <v>89.7</v>
      </c>
      <c r="I7" s="256">
        <f t="shared" si="0"/>
        <v>101.58</v>
      </c>
      <c r="J7" s="256">
        <f t="shared" si="0"/>
        <v>93.86</v>
      </c>
      <c r="K7" s="256">
        <f t="shared" si="0"/>
        <v>119.80000000000001</v>
      </c>
      <c r="L7" s="256">
        <f t="shared" si="0"/>
        <v>141.1</v>
      </c>
      <c r="M7" s="256">
        <f t="shared" si="0"/>
        <v>163.1</v>
      </c>
      <c r="N7" s="256">
        <f t="shared" si="0"/>
        <v>190</v>
      </c>
      <c r="O7" s="256">
        <f t="shared" si="0"/>
        <v>193.5</v>
      </c>
      <c r="P7" s="256">
        <f t="shared" si="0"/>
        <v>198</v>
      </c>
      <c r="Q7" s="256">
        <f t="shared" si="0"/>
        <v>200.5</v>
      </c>
      <c r="R7" s="256">
        <f t="shared" si="0"/>
        <v>205</v>
      </c>
      <c r="S7" s="256">
        <f t="shared" si="0"/>
        <v>206.25</v>
      </c>
      <c r="T7" s="257">
        <v>11.46</v>
      </c>
    </row>
    <row r="8" spans="1:20">
      <c r="A8" s="127" t="s">
        <v>32</v>
      </c>
      <c r="B8" s="127" t="s">
        <v>35</v>
      </c>
      <c r="C8" s="165" t="str">
        <f>' Capacity by Company'!C8</f>
        <v>Jiangsu Sanmu Group</v>
      </c>
      <c r="D8" s="202">
        <f>' Capacity by Company'!D8*'Operating Efficiency.'!D8</f>
        <v>136.51</v>
      </c>
      <c r="E8" s="202">
        <f>' Capacity by Company'!E8*'Operating Efficiency.'!E8</f>
        <v>138.5185185185185</v>
      </c>
      <c r="F8" s="202">
        <f>' Capacity by Company'!F8*'Operating Efficiency.'!F8</f>
        <v>156.75</v>
      </c>
      <c r="G8" s="202">
        <f>' Capacity by Company'!G8*'Operating Efficiency.'!G8</f>
        <v>159.6</v>
      </c>
      <c r="H8" s="202">
        <f>' Capacity by Company'!H8*'Operating Efficiency.'!H8</f>
        <v>169.39999999999998</v>
      </c>
      <c r="I8" s="202">
        <f>' Capacity by Company'!I8*'Operating Efficiency.'!I8</f>
        <v>164.56</v>
      </c>
      <c r="J8" s="202">
        <f>' Capacity by Company'!J8*'Operating Efficiency.'!J8</f>
        <v>175.45</v>
      </c>
      <c r="K8" s="202">
        <f>' Capacity by Company'!K8*'Operating Efficiency.'!K8</f>
        <v>165</v>
      </c>
      <c r="L8" s="202">
        <f>' Capacity by Company'!L8*'Operating Efficiency.'!L8</f>
        <v>165</v>
      </c>
      <c r="M8" s="202">
        <f>' Capacity by Company'!M8*'Operating Efficiency.'!M8</f>
        <v>171.6</v>
      </c>
      <c r="N8" s="202">
        <f>' Capacity by Company'!N8*'Operating Efficiency.'!N8</f>
        <v>171.6</v>
      </c>
      <c r="O8" s="202">
        <f>' Capacity by Company'!O8*'Operating Efficiency.'!O8</f>
        <v>176</v>
      </c>
      <c r="P8" s="202">
        <f>' Capacity by Company'!P8*'Operating Efficiency.'!P8</f>
        <v>176</v>
      </c>
      <c r="Q8" s="202">
        <f>' Capacity by Company'!Q8*'Operating Efficiency.'!Q8</f>
        <v>187</v>
      </c>
      <c r="R8" s="202">
        <f>' Capacity by Company'!R8*'Operating Efficiency.'!R8</f>
        <v>187</v>
      </c>
      <c r="S8" s="202">
        <f>' Capacity by Company'!S8*'Operating Efficiency.'!S8</f>
        <v>198</v>
      </c>
    </row>
    <row r="9" spans="1:20">
      <c r="A9" s="127" t="s">
        <v>32</v>
      </c>
      <c r="B9" s="128" t="s">
        <v>35</v>
      </c>
      <c r="C9" s="165" t="str">
        <f>' Capacity by Company'!C9</f>
        <v>Nan Ya Electronic Material (Kunshan) Co. Ltd.</v>
      </c>
      <c r="D9" s="202">
        <f>' Capacity by Company'!D9*'Operating Efficiency.'!D9</f>
        <v>201.05799999999999</v>
      </c>
      <c r="E9" s="202">
        <f>' Capacity by Company'!E9*'Operating Efficiency.'!E9</f>
        <v>203.77499999999998</v>
      </c>
      <c r="F9" s="202">
        <f>' Capacity by Company'!F9*'Operating Efficiency.'!F9</f>
        <v>209.209</v>
      </c>
      <c r="G9" s="202">
        <f>' Capacity by Company'!G9*'Operating Efficiency.'!G9</f>
        <v>200.07000000000002</v>
      </c>
      <c r="H9" s="202">
        <f>' Capacity by Company'!H9*'Operating Efficiency.'!H9</f>
        <v>203.77499999999998</v>
      </c>
      <c r="I9" s="202">
        <f>' Capacity by Company'!I9*'Operating Efficiency.'!I9</f>
        <v>203.77499999999998</v>
      </c>
      <c r="J9" s="202">
        <f>' Capacity by Company'!J9*'Operating Efficiency.'!J9</f>
        <v>213.01280000000003</v>
      </c>
      <c r="K9" s="202">
        <f>' Capacity by Company'!K9*'Operating Efficiency.'!K9</f>
        <v>197.60000000000002</v>
      </c>
      <c r="L9" s="202">
        <f>' Capacity by Company'!L9*'Operating Efficiency.'!L9</f>
        <v>197.60000000000002</v>
      </c>
      <c r="M9" s="202">
        <f>' Capacity by Company'!M9*'Operating Efficiency.'!M9</f>
        <v>209.95</v>
      </c>
      <c r="N9" s="202">
        <f>' Capacity by Company'!N9*'Operating Efficiency.'!N9</f>
        <v>209.95</v>
      </c>
      <c r="O9" s="202">
        <f>' Capacity by Company'!O9*'Operating Efficiency.'!O9</f>
        <v>209.95</v>
      </c>
      <c r="P9" s="202">
        <f>' Capacity by Company'!P9*'Operating Efficiency.'!P9</f>
        <v>222.3</v>
      </c>
      <c r="Q9" s="202">
        <f>' Capacity by Company'!Q9*'Operating Efficiency.'!Q9</f>
        <v>222.3</v>
      </c>
      <c r="R9" s="202">
        <f>' Capacity by Company'!R9*'Operating Efficiency.'!R9</f>
        <v>234.64999999999998</v>
      </c>
      <c r="S9" s="202">
        <f>' Capacity by Company'!S9*'Operating Efficiency.'!S9</f>
        <v>234.64999999999998</v>
      </c>
      <c r="T9" s="352">
        <f>D7+T5-T7</f>
        <v>64.03</v>
      </c>
    </row>
    <row r="10" spans="1:20">
      <c r="A10" s="127" t="s">
        <v>32</v>
      </c>
      <c r="B10" s="128" t="s">
        <v>35</v>
      </c>
      <c r="C10" s="165" t="str">
        <f>' Capacity by Company'!C10</f>
        <v>Nantong Xincheng Synthetic Material Co Ltd</v>
      </c>
      <c r="D10" s="202">
        <f>' Capacity by Company'!D10*'Operating Efficiency.'!D10</f>
        <v>99</v>
      </c>
      <c r="E10" s="202">
        <f>' Capacity by Company'!E10*'Operating Efficiency.'!E10</f>
        <v>98.603999999999999</v>
      </c>
      <c r="F10" s="202">
        <f>' Capacity by Company'!F10*'Operating Efficiency.'!F10</f>
        <v>95.7</v>
      </c>
      <c r="G10" s="202">
        <f>' Capacity by Company'!G10*'Operating Efficiency.'!G10</f>
        <v>104.38999999999999</v>
      </c>
      <c r="H10" s="202">
        <f>' Capacity by Company'!H10*'Operating Efficiency.'!H10</f>
        <v>106.678</v>
      </c>
      <c r="I10" s="202">
        <f>' Capacity by Company'!I10*'Operating Efficiency.'!I10</f>
        <v>100.1</v>
      </c>
      <c r="J10" s="202">
        <f>' Capacity by Company'!J10*'Operating Efficiency.'!J10</f>
        <v>106.10600000000001</v>
      </c>
      <c r="K10" s="202">
        <f>' Capacity by Company'!K10*'Operating Efficiency.'!K10</f>
        <v>97.5</v>
      </c>
      <c r="L10" s="202">
        <f>' Capacity by Company'!L10*'Operating Efficiency.'!L10</f>
        <v>97.5</v>
      </c>
      <c r="M10" s="202">
        <f>' Capacity by Company'!M10*'Operating Efficiency.'!M10</f>
        <v>101.4</v>
      </c>
      <c r="N10" s="202">
        <f>' Capacity by Company'!N10*'Operating Efficiency.'!N10</f>
        <v>101.4</v>
      </c>
      <c r="O10" s="202">
        <f>' Capacity by Company'!O10*'Operating Efficiency.'!O10</f>
        <v>104</v>
      </c>
      <c r="P10" s="202">
        <f>' Capacity by Company'!P10*'Operating Efficiency.'!P10</f>
        <v>104</v>
      </c>
      <c r="Q10" s="202">
        <f>' Capacity by Company'!Q10*'Operating Efficiency.'!Q10</f>
        <v>110.5</v>
      </c>
      <c r="R10" s="202">
        <f>' Capacity by Company'!R10*'Operating Efficiency.'!R10</f>
        <v>110.5</v>
      </c>
      <c r="S10" s="202">
        <f>' Capacity by Company'!S10*'Operating Efficiency.'!S10</f>
        <v>117</v>
      </c>
      <c r="T10" s="1">
        <v>66</v>
      </c>
    </row>
    <row r="11" spans="1:20">
      <c r="A11" s="127" t="s">
        <v>32</v>
      </c>
      <c r="B11" s="128" t="s">
        <v>35</v>
      </c>
      <c r="C11" s="165" t="str">
        <f>' Capacity by Company'!C11</f>
        <v>Kukdo Chemical (Kunshan) Co., Ltd.</v>
      </c>
      <c r="D11" s="202">
        <f>' Capacity by Company'!D11*'Operating Efficiency.'!D11</f>
        <v>70.328296296296301</v>
      </c>
      <c r="E11" s="202">
        <f>' Capacity by Company'!E11*'Operating Efficiency.'!E11</f>
        <v>70.400000000000006</v>
      </c>
      <c r="F11" s="202">
        <f>' Capacity by Company'!F11*'Operating Efficiency.'!F11</f>
        <v>129.80000000000001</v>
      </c>
      <c r="G11" s="202">
        <f>' Capacity by Company'!G11*'Operating Efficiency.'!G11</f>
        <v>145.19999999999999</v>
      </c>
      <c r="H11" s="202">
        <f>' Capacity by Company'!H11*'Operating Efficiency.'!H11</f>
        <v>150.29221183800624</v>
      </c>
      <c r="I11" s="202">
        <f>' Capacity by Company'!I11*'Operating Efficiency.'!I11</f>
        <v>140.79999999999998</v>
      </c>
      <c r="J11" s="202">
        <f>' Capacity by Company'!J11*'Operating Efficiency.'!J11</f>
        <v>151.14000000000001</v>
      </c>
      <c r="K11" s="202">
        <f>' Capacity by Company'!K11*'Operating Efficiency.'!K11</f>
        <v>140</v>
      </c>
      <c r="L11" s="202">
        <f>' Capacity by Company'!L11*'Operating Efficiency.'!L11</f>
        <v>140</v>
      </c>
      <c r="M11" s="202">
        <f>' Capacity by Company'!M11*'Operating Efficiency.'!M11</f>
        <v>144</v>
      </c>
      <c r="N11" s="202">
        <f>' Capacity by Company'!N11*'Operating Efficiency.'!N11</f>
        <v>144</v>
      </c>
      <c r="O11" s="202">
        <f>' Capacity by Company'!O11*'Operating Efficiency.'!O11</f>
        <v>150</v>
      </c>
      <c r="P11" s="202">
        <f>' Capacity by Company'!P11*'Operating Efficiency.'!P11</f>
        <v>150</v>
      </c>
      <c r="Q11" s="202">
        <f>' Capacity by Company'!Q11*'Operating Efficiency.'!Q11</f>
        <v>156</v>
      </c>
      <c r="R11" s="202">
        <f>' Capacity by Company'!R11*'Operating Efficiency.'!R11</f>
        <v>156</v>
      </c>
      <c r="S11" s="202">
        <f>' Capacity by Company'!S11*'Operating Efficiency.'!S11</f>
        <v>160</v>
      </c>
    </row>
    <row r="12" spans="1:20">
      <c r="A12" s="127" t="s">
        <v>32</v>
      </c>
      <c r="B12" s="128" t="s">
        <v>35</v>
      </c>
      <c r="C12" s="165" t="str">
        <f>' Capacity by Company'!C12</f>
        <v>Jiangsu Yangnong Kumho Chemical Co., Ltd.</v>
      </c>
      <c r="D12" s="202">
        <f>' Capacity by Company'!D12*'Operating Efficiency.'!D12</f>
        <v>61.05</v>
      </c>
      <c r="E12" s="202">
        <f>' Capacity by Company'!E12*'Operating Efficiency.'!E12</f>
        <v>62.7</v>
      </c>
      <c r="F12" s="202">
        <f>' Capacity by Company'!F12*'Operating Efficiency.'!F12</f>
        <v>69.596999999999994</v>
      </c>
      <c r="G12" s="202">
        <f>' Capacity by Company'!G12*'Operating Efficiency.'!G12</f>
        <v>79.8</v>
      </c>
      <c r="H12" s="202">
        <f>' Capacity by Company'!H12*'Operating Efficiency.'!H12</f>
        <v>73.149999999999991</v>
      </c>
      <c r="I12" s="202">
        <f>' Capacity by Company'!I12*'Operating Efficiency.'!I12</f>
        <v>71.060000000000016</v>
      </c>
      <c r="J12" s="202">
        <f>' Capacity by Company'!J12*'Operating Efficiency.'!J12</f>
        <v>76.284999999999997</v>
      </c>
      <c r="K12" s="202">
        <f>' Capacity by Company'!K12*'Operating Efficiency.'!K12</f>
        <v>71.25</v>
      </c>
      <c r="L12" s="202">
        <f>' Capacity by Company'!L12*'Operating Efficiency.'!L12</f>
        <v>71.25</v>
      </c>
      <c r="M12" s="202">
        <f>' Capacity by Company'!M12*'Operating Efficiency.'!M12</f>
        <v>74.100000000000009</v>
      </c>
      <c r="N12" s="202">
        <f>' Capacity by Company'!N12*'Operating Efficiency.'!N12</f>
        <v>74.100000000000009</v>
      </c>
      <c r="O12" s="202">
        <f>' Capacity by Company'!O12*'Operating Efficiency.'!O12</f>
        <v>76</v>
      </c>
      <c r="P12" s="202">
        <f>' Capacity by Company'!P12*'Operating Efficiency.'!P12</f>
        <v>76</v>
      </c>
      <c r="Q12" s="202">
        <f>' Capacity by Company'!Q12*'Operating Efficiency.'!Q12</f>
        <v>80.75</v>
      </c>
      <c r="R12" s="202">
        <f>' Capacity by Company'!R12*'Operating Efficiency.'!R12</f>
        <v>80.75</v>
      </c>
      <c r="S12" s="202">
        <f>' Capacity by Company'!S12*'Operating Efficiency.'!S12</f>
        <v>85.5</v>
      </c>
    </row>
    <row r="13" spans="1:20">
      <c r="A13" s="127" t="s">
        <v>32</v>
      </c>
      <c r="B13" s="128" t="s">
        <v>35</v>
      </c>
      <c r="C13" s="165" t="str">
        <f>' Capacity by Company'!C13</f>
        <v>Sinopec Baling Petrochemical Co.,Ltd</v>
      </c>
      <c r="D13" s="202">
        <f>' Capacity by Company'!D13*'Operating Efficiency.'!D13</f>
        <v>51.480000000000004</v>
      </c>
      <c r="E13" s="202">
        <f>' Capacity by Company'!E13*'Operating Efficiency.'!E13</f>
        <v>52.800000000000004</v>
      </c>
      <c r="F13" s="202">
        <f>' Capacity by Company'!F13*'Operating Efficiency.'!F13</f>
        <v>54.12</v>
      </c>
      <c r="G13" s="202">
        <f>' Capacity by Company'!G13*'Operating Efficiency.'!G13</f>
        <v>49.5</v>
      </c>
      <c r="H13" s="202">
        <f>' Capacity by Company'!H13*'Operating Efficiency.'!H13</f>
        <v>75.152000000000001</v>
      </c>
      <c r="I13" s="202">
        <f>' Capacity by Company'!I13*'Operating Efficiency.'!I13</f>
        <v>66.88000000000001</v>
      </c>
      <c r="J13" s="202">
        <f>' Capacity by Company'!J13*'Operating Efficiency.'!J13</f>
        <v>68.640000000000015</v>
      </c>
      <c r="K13" s="202">
        <f>' Capacity by Company'!K13*'Operating Efficiency.'!K13</f>
        <v>64</v>
      </c>
      <c r="L13" s="202">
        <f>' Capacity by Company'!L13*'Operating Efficiency.'!L13</f>
        <v>64</v>
      </c>
      <c r="M13" s="202">
        <f>' Capacity by Company'!M13*'Operating Efficiency.'!M13</f>
        <v>68</v>
      </c>
      <c r="N13" s="202">
        <f>' Capacity by Company'!N13*'Operating Efficiency.'!N13</f>
        <v>68</v>
      </c>
      <c r="O13" s="202">
        <f>' Capacity by Company'!O13*'Operating Efficiency.'!O13</f>
        <v>68</v>
      </c>
      <c r="P13" s="202">
        <f>' Capacity by Company'!P13*'Operating Efficiency.'!P13</f>
        <v>72</v>
      </c>
      <c r="Q13" s="202">
        <f>' Capacity by Company'!Q13*'Operating Efficiency.'!Q13</f>
        <v>72</v>
      </c>
      <c r="R13" s="202">
        <f>' Capacity by Company'!R13*'Operating Efficiency.'!R13</f>
        <v>76</v>
      </c>
      <c r="S13" s="202">
        <f>' Capacity by Company'!S13*'Operating Efficiency.'!S13</f>
        <v>76</v>
      </c>
    </row>
    <row r="14" spans="1:20">
      <c r="A14" s="127" t="s">
        <v>32</v>
      </c>
      <c r="B14" s="128" t="s">
        <v>35</v>
      </c>
      <c r="C14" s="165" t="str">
        <f>' Capacity by Company'!C14</f>
        <v>Zhuhai Hongchang Electronic Material Co Ltd</v>
      </c>
      <c r="D14" s="202">
        <f>' Capacity by Company'!D14*'Operating Efficiency.'!D14</f>
        <v>101.67300000000003</v>
      </c>
      <c r="E14" s="202">
        <f>' Capacity by Company'!E14*'Operating Efficiency.'!E14</f>
        <v>108.10799999999999</v>
      </c>
      <c r="F14" s="202">
        <f>' Capacity by Company'!F14*'Operating Efficiency.'!F14</f>
        <v>102.96000000000001</v>
      </c>
      <c r="G14" s="202">
        <f>' Capacity by Company'!G14*'Operating Efficiency.'!G14</f>
        <v>100.38600000000001</v>
      </c>
      <c r="H14" s="202">
        <f>' Capacity by Company'!H14*'Operating Efficiency.'!H14</f>
        <v>114.54299999999999</v>
      </c>
      <c r="I14" s="202">
        <f>' Capacity by Company'!I14*'Operating Efficiency.'!I14</f>
        <v>90.733500000000006</v>
      </c>
      <c r="J14" s="202">
        <f>' Capacity by Company'!J14*'Operating Efficiency.'!J14</f>
        <v>98.198100000000011</v>
      </c>
      <c r="K14" s="202">
        <f>' Capacity by Company'!K14*'Operating Efficiency.'!K14</f>
        <v>91.26</v>
      </c>
      <c r="L14" s="202">
        <f>' Capacity by Company'!L14*'Operating Efficiency.'!L14</f>
        <v>93.600000000000009</v>
      </c>
      <c r="M14" s="202">
        <f>' Capacity by Company'!M14*'Operating Efficiency.'!M14</f>
        <v>93.600000000000009</v>
      </c>
      <c r="N14" s="202">
        <f>' Capacity by Company'!N14*'Operating Efficiency.'!N14</f>
        <v>99.45</v>
      </c>
      <c r="O14" s="202">
        <f>' Capacity by Company'!O14*'Operating Efficiency.'!O14</f>
        <v>99.45</v>
      </c>
      <c r="P14" s="202">
        <f>' Capacity by Company'!P14*'Operating Efficiency.'!P14</f>
        <v>99.45</v>
      </c>
      <c r="Q14" s="202">
        <f>' Capacity by Company'!Q14*'Operating Efficiency.'!Q14</f>
        <v>105.3</v>
      </c>
      <c r="R14" s="202">
        <f>' Capacity by Company'!R14*'Operating Efficiency.'!R14</f>
        <v>105.3</v>
      </c>
      <c r="S14" s="202">
        <f>' Capacity by Company'!S14*'Operating Efficiency.'!S14</f>
        <v>111.14999999999999</v>
      </c>
    </row>
    <row r="15" spans="1:20">
      <c r="A15" s="127" t="s">
        <v>32</v>
      </c>
      <c r="B15" s="128" t="s">
        <v>35</v>
      </c>
      <c r="C15" s="165" t="str">
        <f>' Capacity by Company'!C15</f>
        <v>Changchun Chemical (Jiangsu) Co., Ltd.</v>
      </c>
      <c r="D15" s="202">
        <f>' Capacity by Company'!D15*'Operating Efficiency.'!D15</f>
        <v>64.350000000000009</v>
      </c>
      <c r="E15" s="202">
        <f>' Capacity by Company'!E15*'Operating Efficiency.'!E15</f>
        <v>68.474999999999994</v>
      </c>
      <c r="F15" s="202">
        <f>' Capacity by Company'!F15*'Operating Efficiency.'!F15</f>
        <v>70.95</v>
      </c>
      <c r="G15" s="202">
        <f>' Capacity by Company'!G15*'Operating Efficiency.'!G15</f>
        <v>61.875</v>
      </c>
      <c r="H15" s="202">
        <f>' Capacity by Company'!H15*'Operating Efficiency.'!H15</f>
        <v>63.524999999999999</v>
      </c>
      <c r="I15" s="202">
        <f>' Capacity by Company'!I15*'Operating Efficiency.'!I15</f>
        <v>56.92499999999999</v>
      </c>
      <c r="J15" s="202">
        <f>' Capacity by Company'!J15*'Operating Efficiency.'!J15</f>
        <v>59.894999999999996</v>
      </c>
      <c r="K15" s="202">
        <f>' Capacity by Company'!K15*'Operating Efficiency.'!K15</f>
        <v>56.25</v>
      </c>
      <c r="L15" s="202">
        <f>' Capacity by Company'!L15*'Operating Efficiency.'!L15</f>
        <v>56.25</v>
      </c>
      <c r="M15" s="202">
        <f>' Capacity by Company'!M15*'Operating Efficiency.'!M15</f>
        <v>58.5</v>
      </c>
      <c r="N15" s="202">
        <f>' Capacity by Company'!N15*'Operating Efficiency.'!N15</f>
        <v>58.5</v>
      </c>
      <c r="O15" s="202">
        <f>' Capacity by Company'!O15*'Operating Efficiency.'!O15</f>
        <v>60</v>
      </c>
      <c r="P15" s="202">
        <f>' Capacity by Company'!P15*'Operating Efficiency.'!P15</f>
        <v>60</v>
      </c>
      <c r="Q15" s="202">
        <f>' Capacity by Company'!Q15*'Operating Efficiency.'!Q15</f>
        <v>63.75</v>
      </c>
      <c r="R15" s="202">
        <f>' Capacity by Company'!R15*'Operating Efficiency.'!R15</f>
        <v>63.75</v>
      </c>
      <c r="S15" s="202">
        <f>' Capacity by Company'!S15*'Operating Efficiency.'!S15</f>
        <v>67.5</v>
      </c>
    </row>
    <row r="16" spans="1:20">
      <c r="A16" s="127" t="s">
        <v>32</v>
      </c>
      <c r="B16" s="128" t="s">
        <v>35</v>
      </c>
      <c r="C16" s="165" t="str">
        <f>' Capacity by Company'!C16</f>
        <v>Anhui Shanfu New Material Technology Co., Ltd.</v>
      </c>
      <c r="D16" s="202">
        <f>' Capacity by Company'!D16*'Operating Efficiency.'!D16</f>
        <v>44.66</v>
      </c>
      <c r="E16" s="202">
        <f>' Capacity by Company'!E16*'Operating Efficiency.'!E16</f>
        <v>49.125999999999998</v>
      </c>
      <c r="F16" s="202">
        <f>' Capacity by Company'!F16*'Operating Efficiency.'!F16</f>
        <v>48.488000000000007</v>
      </c>
      <c r="G16" s="202">
        <f>' Capacity by Company'!G16*'Operating Efficiency.'!G16</f>
        <v>51.040000000000006</v>
      </c>
      <c r="H16" s="202">
        <f>' Capacity by Company'!H16*'Operating Efficiency.'!H16</f>
        <v>47.849999999999994</v>
      </c>
      <c r="I16" s="202">
        <f>' Capacity by Company'!I16*'Operating Efficiency.'!I16</f>
        <v>47.849999999999994</v>
      </c>
      <c r="J16" s="202">
        <f>' Capacity by Company'!J16*'Operating Efficiency.'!J16</f>
        <v>49.764000000000003</v>
      </c>
      <c r="K16" s="202">
        <f>' Capacity by Company'!K16*'Operating Efficiency.'!K16</f>
        <v>46.400000000000006</v>
      </c>
      <c r="L16" s="202">
        <f>' Capacity by Company'!L16*'Operating Efficiency.'!L16</f>
        <v>46.400000000000006</v>
      </c>
      <c r="M16" s="202">
        <f>' Capacity by Company'!M16*'Operating Efficiency.'!M16</f>
        <v>49.3</v>
      </c>
      <c r="N16" s="202">
        <f>' Capacity by Company'!N16*'Operating Efficiency.'!N16</f>
        <v>49.3</v>
      </c>
      <c r="O16" s="202">
        <f>' Capacity by Company'!O16*'Operating Efficiency.'!O16</f>
        <v>49.3</v>
      </c>
      <c r="P16" s="202">
        <f>' Capacity by Company'!P16*'Operating Efficiency.'!P16</f>
        <v>52.2</v>
      </c>
      <c r="Q16" s="202">
        <f>' Capacity by Company'!Q16*'Operating Efficiency.'!Q16</f>
        <v>52.2</v>
      </c>
      <c r="R16" s="202">
        <f>' Capacity by Company'!R16*'Operating Efficiency.'!R16</f>
        <v>55.099999999999994</v>
      </c>
      <c r="S16" s="202">
        <f>' Capacity by Company'!S16*'Operating Efficiency.'!S16</f>
        <v>55.099999999999994</v>
      </c>
    </row>
    <row r="17" spans="1:19">
      <c r="A17" s="127" t="s">
        <v>32</v>
      </c>
      <c r="B17" s="128" t="s">
        <v>35</v>
      </c>
      <c r="C17" s="165" t="str">
        <f>' Capacity by Company'!C17</f>
        <v>Dalian Qihua New Material Co. Ltd.</v>
      </c>
      <c r="D17" s="202">
        <f>' Capacity by Company'!D17*'Operating Efficiency.'!D17</f>
        <v>41.25</v>
      </c>
      <c r="E17" s="202">
        <f>' Capacity by Company'!E17*'Operating Efficiency.'!E17</f>
        <v>41.800000000000004</v>
      </c>
      <c r="F17" s="202">
        <f>' Capacity by Company'!F17*'Operating Efficiency.'!F17</f>
        <v>43.45</v>
      </c>
      <c r="G17" s="202">
        <f>' Capacity by Company'!G17*'Operating Efficiency.'!G17</f>
        <v>41.800000000000004</v>
      </c>
      <c r="H17" s="202">
        <f>' Capacity by Company'!H17*'Operating Efficiency.'!H17</f>
        <v>40.699999999999996</v>
      </c>
      <c r="I17" s="202">
        <f>' Capacity by Company'!I17*'Operating Efficiency.'!I17</f>
        <v>40.699999999999996</v>
      </c>
      <c r="J17" s="202">
        <f>' Capacity by Company'!J17*'Operating Efficiency.'!J17</f>
        <v>39.875</v>
      </c>
      <c r="K17" s="202">
        <f>' Capacity by Company'!K17*'Operating Efficiency.'!K17</f>
        <v>37.5</v>
      </c>
      <c r="L17" s="202">
        <f>' Capacity by Company'!L17*'Operating Efficiency.'!L17</f>
        <v>37.5</v>
      </c>
      <c r="M17" s="202">
        <f>' Capacity by Company'!M17*'Operating Efficiency.'!M17</f>
        <v>39</v>
      </c>
      <c r="N17" s="202">
        <f>' Capacity by Company'!N17*'Operating Efficiency.'!N17</f>
        <v>39</v>
      </c>
      <c r="O17" s="202">
        <f>' Capacity by Company'!O17*'Operating Efficiency.'!O17</f>
        <v>40</v>
      </c>
      <c r="P17" s="202">
        <f>' Capacity by Company'!P17*'Operating Efficiency.'!P17</f>
        <v>40</v>
      </c>
      <c r="Q17" s="202">
        <f>' Capacity by Company'!Q17*'Operating Efficiency.'!Q17</f>
        <v>42.5</v>
      </c>
      <c r="R17" s="202">
        <f>' Capacity by Company'!R17*'Operating Efficiency.'!R17</f>
        <v>42.5</v>
      </c>
      <c r="S17" s="202">
        <f>' Capacity by Company'!S17*'Operating Efficiency.'!S17</f>
        <v>45</v>
      </c>
    </row>
    <row r="18" spans="1:19">
      <c r="A18" s="127" t="s">
        <v>32</v>
      </c>
      <c r="B18" s="128" t="s">
        <v>35</v>
      </c>
      <c r="C18" s="165" t="str">
        <f>' Capacity by Company'!C18</f>
        <v>Olin Corporation</v>
      </c>
      <c r="D18" s="202">
        <f>' Capacity by Company'!D18*'Operating Efficiency.'!D18</f>
        <v>32.471999999999994</v>
      </c>
      <c r="E18" s="202">
        <f>' Capacity by Company'!E18*'Operating Efficiency.'!E18</f>
        <v>35.628999999999998</v>
      </c>
      <c r="F18" s="202">
        <f>' Capacity by Company'!F18*'Operating Efficiency.'!F18</f>
        <v>33.824999999999996</v>
      </c>
      <c r="G18" s="202">
        <f>' Capacity by Company'!G18*'Operating Efficiency.'!G18</f>
        <v>34.529687500000001</v>
      </c>
      <c r="H18" s="202">
        <f>' Capacity by Company'!H18*'Operating Efficiency.'!H18</f>
        <v>33.373999999999995</v>
      </c>
      <c r="I18" s="202">
        <f>' Capacity by Company'!I18*'Operating Efficiency.'!I18</f>
        <v>32.923000000000009</v>
      </c>
      <c r="J18" s="202">
        <f>' Capacity by Company'!J18*'Operating Efficiency.'!J18</f>
        <v>35.493700000000004</v>
      </c>
      <c r="K18" s="202">
        <f>' Capacity by Company'!K18*'Operating Efficiency.'!K18</f>
        <v>32.800000000000004</v>
      </c>
      <c r="L18" s="202">
        <f>' Capacity by Company'!L18*'Operating Efficiency.'!L18</f>
        <v>32.800000000000004</v>
      </c>
      <c r="M18" s="202">
        <f>' Capacity by Company'!M18*'Operating Efficiency.'!M18</f>
        <v>34.85</v>
      </c>
      <c r="N18" s="202">
        <f>' Capacity by Company'!N18*'Operating Efficiency.'!N18</f>
        <v>34.85</v>
      </c>
      <c r="O18" s="202">
        <f>' Capacity by Company'!O18*'Operating Efficiency.'!O18</f>
        <v>34.85</v>
      </c>
      <c r="P18" s="202">
        <f>' Capacity by Company'!P18*'Operating Efficiency.'!P18</f>
        <v>36.9</v>
      </c>
      <c r="Q18" s="202">
        <f>' Capacity by Company'!Q18*'Operating Efficiency.'!Q18</f>
        <v>36.9</v>
      </c>
      <c r="R18" s="202">
        <f>' Capacity by Company'!R18*'Operating Efficiency.'!R18</f>
        <v>38.949999999999996</v>
      </c>
      <c r="S18" s="202">
        <f>' Capacity by Company'!S18*'Operating Efficiency.'!S18</f>
        <v>38.949999999999996</v>
      </c>
    </row>
    <row r="19" spans="1:19">
      <c r="A19" s="127" t="s">
        <v>32</v>
      </c>
      <c r="B19" s="127" t="s">
        <v>35</v>
      </c>
      <c r="C19" s="165" t="str">
        <f>' Capacity by Company'!C19</f>
        <v>The Dow Chemical Company</v>
      </c>
      <c r="D19" s="202">
        <f>' Capacity by Company'!D19*'Operating Efficiency.'!D19</f>
        <v>33.824999999999996</v>
      </c>
      <c r="E19" s="202">
        <f>' Capacity by Company'!E19*'Operating Efficiency.'!E19</f>
        <v>36.530999999999999</v>
      </c>
      <c r="F19" s="202">
        <f>' Capacity by Company'!F19*'Operating Efficiency.'!F19</f>
        <v>33.373999999999995</v>
      </c>
      <c r="G19" s="202">
        <f>' Capacity by Company'!G19*'Operating Efficiency.'!G19</f>
        <v>33.824999999999996</v>
      </c>
      <c r="H19" s="202">
        <f>' Capacity by Company'!H19*'Operating Efficiency.'!H19</f>
        <v>33.373999999999995</v>
      </c>
      <c r="I19" s="202">
        <f>' Capacity by Company'!I19*'Operating Efficiency.'!I19</f>
        <v>35.178000000000004</v>
      </c>
      <c r="J19" s="202">
        <f>' Capacity by Company'!J19*'Operating Efficiency.'!J19</f>
        <v>36.440800000000003</v>
      </c>
      <c r="K19" s="202">
        <f>' Capacity by Company'!K19*'Operating Efficiency.'!K19</f>
        <v>33.619999999999997</v>
      </c>
      <c r="L19" s="202">
        <f>' Capacity by Company'!L19*'Operating Efficiency.'!L19</f>
        <v>33.619999999999997</v>
      </c>
      <c r="M19" s="202">
        <f>' Capacity by Company'!M19*'Operating Efficiency.'!M19</f>
        <v>34.85</v>
      </c>
      <c r="N19" s="202">
        <f>' Capacity by Company'!N19*'Operating Efficiency.'!N19</f>
        <v>34.85</v>
      </c>
      <c r="O19" s="202">
        <f>' Capacity by Company'!O19*'Operating Efficiency.'!O19</f>
        <v>34.85</v>
      </c>
      <c r="P19" s="202">
        <f>' Capacity by Company'!P19*'Operating Efficiency.'!P19</f>
        <v>36.9</v>
      </c>
      <c r="Q19" s="202">
        <f>' Capacity by Company'!Q19*'Operating Efficiency.'!Q19</f>
        <v>36.9</v>
      </c>
      <c r="R19" s="202">
        <f>' Capacity by Company'!R19*'Operating Efficiency.'!R19</f>
        <v>38.949999999999996</v>
      </c>
      <c r="S19" s="202">
        <f>' Capacity by Company'!S19*'Operating Efficiency.'!S19</f>
        <v>38.949999999999996</v>
      </c>
    </row>
    <row r="20" spans="1:19">
      <c r="A20" s="127" t="s">
        <v>32</v>
      </c>
      <c r="B20" s="127" t="s">
        <v>35</v>
      </c>
      <c r="C20" s="165" t="str">
        <f>' Capacity by Company'!C20</f>
        <v>Huntsman Corporation</v>
      </c>
      <c r="D20" s="202">
        <f>' Capacity by Company'!D20*'Operating Efficiency.'!D20</f>
        <v>50.687999999999995</v>
      </c>
      <c r="E20" s="202">
        <f>' Capacity by Company'!E20*'Operating Efficiency.'!E20</f>
        <v>52.8</v>
      </c>
      <c r="F20" s="202">
        <f>' Capacity by Company'!F20*'Operating Efficiency.'!F20</f>
        <v>52.147512195121948</v>
      </c>
      <c r="G20" s="202">
        <f>' Capacity by Company'!G20*'Operating Efficiency.'!G20</f>
        <v>52.679804878048778</v>
      </c>
      <c r="H20" s="202">
        <f>' Capacity by Company'!H20*'Operating Efficiency.'!H20</f>
        <v>52.920195121951224</v>
      </c>
      <c r="I20" s="202">
        <f>' Capacity by Company'!I20*'Operating Efficiency.'!I20</f>
        <v>47.872</v>
      </c>
      <c r="J20" s="202">
        <f>' Capacity by Company'!J20*'Operating Efficiency.'!J20</f>
        <v>46.721560975609769</v>
      </c>
      <c r="K20" s="202">
        <f>' Capacity by Company'!K20*'Operating Efficiency.'!K20</f>
        <v>43.52</v>
      </c>
      <c r="L20" s="202">
        <f>' Capacity by Company'!L20*'Operating Efficiency.'!L20</f>
        <v>44.8</v>
      </c>
      <c r="M20" s="202">
        <f>' Capacity by Company'!M20*'Operating Efficiency.'!M20</f>
        <v>46.08</v>
      </c>
      <c r="N20" s="202">
        <f>' Capacity by Company'!N20*'Operating Efficiency.'!N20</f>
        <v>46.08</v>
      </c>
      <c r="O20" s="202">
        <f>' Capacity by Company'!O20*'Operating Efficiency.'!O20</f>
        <v>48</v>
      </c>
      <c r="P20" s="202">
        <f>' Capacity by Company'!P20*'Operating Efficiency.'!P20</f>
        <v>48</v>
      </c>
      <c r="Q20" s="202">
        <f>' Capacity by Company'!Q20*'Operating Efficiency.'!Q20</f>
        <v>49.92</v>
      </c>
      <c r="R20" s="202">
        <f>' Capacity by Company'!R20*'Operating Efficiency.'!R20</f>
        <v>49.92</v>
      </c>
      <c r="S20" s="202">
        <f>' Capacity by Company'!S20*'Operating Efficiency.'!S20</f>
        <v>51.2</v>
      </c>
    </row>
    <row r="21" spans="1:19">
      <c r="A21" s="127" t="s">
        <v>32</v>
      </c>
      <c r="B21" s="128" t="s">
        <v>35</v>
      </c>
      <c r="C21" s="165" t="str">
        <f>' Capacity by Company'!C21</f>
        <v>Others</v>
      </c>
      <c r="D21" s="202">
        <f>' Capacity by Company'!D21*'Operating Efficiency.'!D21</f>
        <v>95.039999999999992</v>
      </c>
      <c r="E21" s="202">
        <f>' Capacity by Company'!E21*'Operating Efficiency.'!E21</f>
        <v>115.038</v>
      </c>
      <c r="F21" s="202">
        <f>' Capacity by Company'!F21*'Operating Efficiency.'!F21</f>
        <v>120.38400000000001</v>
      </c>
      <c r="G21" s="202">
        <f>' Capacity by Company'!G21*'Operating Efficiency.'!G21</f>
        <v>146.59200000000001</v>
      </c>
      <c r="H21" s="202">
        <f>' Capacity by Company'!H21*'Operating Efficiency.'!H21</f>
        <v>154.44</v>
      </c>
      <c r="I21" s="202">
        <f>' Capacity by Company'!I21*'Operating Efficiency.'!I21</f>
        <v>154.44</v>
      </c>
      <c r="J21" s="202">
        <f>' Capacity by Company'!J21*'Operating Efficiency.'!J21</f>
        <v>172.095</v>
      </c>
      <c r="K21" s="202">
        <f>' Capacity by Company'!K21*'Operating Efficiency.'!K21</f>
        <v>157.5</v>
      </c>
      <c r="L21" s="202">
        <f>' Capacity by Company'!L21*'Operating Efficiency.'!L21</f>
        <v>157.5</v>
      </c>
      <c r="M21" s="202">
        <f>' Capacity by Company'!M21*'Operating Efficiency.'!M21</f>
        <v>163.80000000000001</v>
      </c>
      <c r="N21" s="202">
        <f>' Capacity by Company'!N21*'Operating Efficiency.'!N21</f>
        <v>163.80000000000001</v>
      </c>
      <c r="O21" s="202">
        <f>' Capacity by Company'!O21*'Operating Efficiency.'!O21</f>
        <v>168</v>
      </c>
      <c r="P21" s="202">
        <f>' Capacity by Company'!P21*'Operating Efficiency.'!P21</f>
        <v>168</v>
      </c>
      <c r="Q21" s="202">
        <f>' Capacity by Company'!Q21*'Operating Efficiency.'!Q21</f>
        <v>178.5</v>
      </c>
      <c r="R21" s="202">
        <f>' Capacity by Company'!R21*'Operating Efficiency.'!R21</f>
        <v>178.5</v>
      </c>
      <c r="S21" s="202">
        <f>' Capacity by Company'!S21*'Operating Efficiency.'!S21</f>
        <v>184.8</v>
      </c>
    </row>
    <row r="22" spans="1:19" s="257" customFormat="1">
      <c r="A22" s="254" t="s">
        <v>32</v>
      </c>
      <c r="B22" s="258" t="s">
        <v>35</v>
      </c>
      <c r="C22" s="259" t="s">
        <v>60</v>
      </c>
      <c r="D22" s="256">
        <f>SUM(D8:D21)</f>
        <v>1083.3842962962963</v>
      </c>
      <c r="E22" s="256">
        <f t="shared" ref="E22:S22" si="1">SUM(E8:E21)</f>
        <v>1134.3045185185183</v>
      </c>
      <c r="F22" s="256">
        <f t="shared" si="1"/>
        <v>1220.7545121951221</v>
      </c>
      <c r="G22" s="256">
        <f t="shared" si="1"/>
        <v>1261.2874923780487</v>
      </c>
      <c r="H22" s="256">
        <f t="shared" si="1"/>
        <v>1319.1734069599574</v>
      </c>
      <c r="I22" s="256">
        <f t="shared" si="1"/>
        <v>1253.7965000000002</v>
      </c>
      <c r="J22" s="256">
        <f t="shared" si="1"/>
        <v>1329.1169609756096</v>
      </c>
      <c r="K22" s="256">
        <f t="shared" si="1"/>
        <v>1234.1999999999998</v>
      </c>
      <c r="L22" s="256">
        <f t="shared" si="1"/>
        <v>1237.82</v>
      </c>
      <c r="M22" s="256">
        <f t="shared" si="1"/>
        <v>1289.0299999999997</v>
      </c>
      <c r="N22" s="256">
        <f t="shared" si="1"/>
        <v>1294.8799999999997</v>
      </c>
      <c r="O22" s="256">
        <f t="shared" si="1"/>
        <v>1318.3999999999999</v>
      </c>
      <c r="P22" s="256">
        <f t="shared" si="1"/>
        <v>1341.7500000000002</v>
      </c>
      <c r="Q22" s="256">
        <f t="shared" si="1"/>
        <v>1394.5200000000002</v>
      </c>
      <c r="R22" s="256">
        <f t="shared" si="1"/>
        <v>1417.8700000000001</v>
      </c>
      <c r="S22" s="256">
        <f t="shared" si="1"/>
        <v>1463.8</v>
      </c>
    </row>
    <row r="23" spans="1:19">
      <c r="A23" s="127" t="s">
        <v>32</v>
      </c>
      <c r="B23" s="127" t="s">
        <v>43</v>
      </c>
      <c r="C23" s="176" t="str">
        <f>' Capacity by Location'!D25</f>
        <v>The Dow Chemical Company</v>
      </c>
      <c r="D23" s="202">
        <f>' Capacity by Company'!D23*'Operating Efficiency.'!D23</f>
        <v>28.799999999999997</v>
      </c>
      <c r="E23" s="202">
        <f>' Capacity by Company'!E23*'Operating Efficiency.'!E23</f>
        <v>29.6</v>
      </c>
      <c r="F23" s="202">
        <f>' Capacity by Company'!F23*'Operating Efficiency.'!F23</f>
        <v>30.4</v>
      </c>
      <c r="G23" s="202">
        <f>' Capacity by Company'!G23*'Operating Efficiency.'!G23</f>
        <v>31.200000000000003</v>
      </c>
      <c r="H23" s="202">
        <f>' Capacity by Company'!H23*'Operating Efficiency.'!H23</f>
        <v>29.2</v>
      </c>
      <c r="I23" s="202">
        <f>' Capacity by Company'!I23*'Operating Efficiency.'!I23</f>
        <v>31.200000000000006</v>
      </c>
      <c r="J23" s="202">
        <f>' Capacity by Company'!J23*'Operating Efficiency.'!J23</f>
        <v>29.759999999999998</v>
      </c>
      <c r="K23" s="202">
        <f>' Capacity by Company'!K23*'Operating Efficiency.'!K23</f>
        <v>30</v>
      </c>
      <c r="L23" s="202">
        <f>' Capacity by Company'!L23*'Operating Efficiency.'!L23</f>
        <v>30</v>
      </c>
      <c r="M23" s="202">
        <f>' Capacity by Company'!M23*'Operating Efficiency.'!M23</f>
        <v>31.200000000000003</v>
      </c>
      <c r="N23" s="202">
        <f>' Capacity by Company'!N23*'Operating Efficiency.'!N23</f>
        <v>31.200000000000003</v>
      </c>
      <c r="O23" s="202">
        <f>' Capacity by Company'!O23*'Operating Efficiency.'!O23</f>
        <v>32</v>
      </c>
      <c r="P23" s="202">
        <f>' Capacity by Company'!P23*'Operating Efficiency.'!P23</f>
        <v>32</v>
      </c>
      <c r="Q23" s="202">
        <f>' Capacity by Company'!Q23*'Operating Efficiency.'!Q23</f>
        <v>34</v>
      </c>
      <c r="R23" s="202">
        <f>' Capacity by Company'!R23*'Operating Efficiency.'!R23</f>
        <v>34</v>
      </c>
      <c r="S23" s="202">
        <f>' Capacity by Company'!S23*'Operating Efficiency.'!S23</f>
        <v>34</v>
      </c>
    </row>
    <row r="24" spans="1:19">
      <c r="A24" s="127" t="s">
        <v>32</v>
      </c>
      <c r="B24" s="127" t="s">
        <v>43</v>
      </c>
      <c r="C24" s="176" t="str">
        <f>' Capacity by Location'!D26</f>
        <v>Japan Epoxy Resins</v>
      </c>
      <c r="D24" s="202">
        <f>' Capacity by Company'!D24*'Operating Efficiency.'!D24</f>
        <v>29.6</v>
      </c>
      <c r="E24" s="202">
        <f>' Capacity by Company'!E24*'Operating Efficiency.'!E24</f>
        <v>31.200000000000003</v>
      </c>
      <c r="F24" s="202">
        <f>' Capacity by Company'!F24*'Operating Efficiency.'!F24</f>
        <v>30</v>
      </c>
      <c r="G24" s="202">
        <f>' Capacity by Company'!G24*'Operating Efficiency.'!G24</f>
        <v>28.799999999999997</v>
      </c>
      <c r="H24" s="202">
        <f>' Capacity by Company'!H24*'Operating Efficiency.'!H24</f>
        <v>29.6</v>
      </c>
      <c r="I24" s="202">
        <f>' Capacity by Company'!I24*'Operating Efficiency.'!I24</f>
        <v>28.4</v>
      </c>
      <c r="J24" s="202">
        <f>' Capacity by Company'!J24*'Operating Efficiency.'!J24</f>
        <v>29</v>
      </c>
      <c r="K24" s="202">
        <f>' Capacity by Company'!K24*'Operating Efficiency.'!K24</f>
        <v>28.799999999999997</v>
      </c>
      <c r="L24" s="202">
        <f>' Capacity by Company'!L24*'Operating Efficiency.'!L24</f>
        <v>28.799999999999997</v>
      </c>
      <c r="M24" s="202">
        <f>' Capacity by Company'!M24*'Operating Efficiency.'!M24</f>
        <v>30</v>
      </c>
      <c r="N24" s="202">
        <f>' Capacity by Company'!N24*'Operating Efficiency.'!N24</f>
        <v>30</v>
      </c>
      <c r="O24" s="202">
        <f>' Capacity by Company'!O24*'Operating Efficiency.'!O24</f>
        <v>31.200000000000003</v>
      </c>
      <c r="P24" s="202">
        <f>' Capacity by Company'!P24*'Operating Efficiency.'!P24</f>
        <v>31.200000000000003</v>
      </c>
      <c r="Q24" s="202">
        <f>' Capacity by Company'!Q24*'Operating Efficiency.'!Q24</f>
        <v>32</v>
      </c>
      <c r="R24" s="202">
        <f>' Capacity by Company'!R24*'Operating Efficiency.'!R24</f>
        <v>32</v>
      </c>
      <c r="S24" s="202">
        <f>' Capacity by Company'!S24*'Operating Efficiency.'!S24</f>
        <v>34</v>
      </c>
    </row>
    <row r="25" spans="1:19">
      <c r="A25" s="127" t="s">
        <v>32</v>
      </c>
      <c r="B25" s="127" t="s">
        <v>43</v>
      </c>
      <c r="C25" s="176" t="str">
        <f>' Capacity by Location'!D27</f>
        <v>Nippon Steel Chemical &amp; Material Co., Ltd.</v>
      </c>
      <c r="D25" s="202">
        <f>' Capacity by Company'!D25*'Operating Efficiency.'!D25</f>
        <v>82</v>
      </c>
      <c r="E25" s="202">
        <f>' Capacity by Company'!E25*'Operating Efficiency.'!E25</f>
        <v>83.12</v>
      </c>
      <c r="F25" s="202">
        <f>' Capacity by Company'!F25*'Operating Efficiency.'!F25</f>
        <v>84</v>
      </c>
      <c r="G25" s="202">
        <f>' Capacity by Company'!G25*'Operating Efficiency.'!G25</f>
        <v>81</v>
      </c>
      <c r="H25" s="202">
        <f>' Capacity by Company'!H25*'Operating Efficiency.'!H25</f>
        <v>96</v>
      </c>
      <c r="I25" s="202">
        <f>' Capacity by Company'!I25*'Operating Efficiency.'!I25</f>
        <v>98.64</v>
      </c>
      <c r="J25" s="202">
        <f>' Capacity by Company'!J25*'Operating Efficiency.'!J25</f>
        <v>96.84</v>
      </c>
      <c r="K25" s="202">
        <f>' Capacity by Company'!K25*'Operating Efficiency.'!K25</f>
        <v>98.399999999999991</v>
      </c>
      <c r="L25" s="202">
        <f>' Capacity by Company'!L25*'Operating Efficiency.'!L25</f>
        <v>102</v>
      </c>
      <c r="M25" s="202">
        <f>' Capacity by Company'!M25*'Operating Efficiency.'!M25</f>
        <v>102</v>
      </c>
      <c r="N25" s="202">
        <f>' Capacity by Company'!N25*'Operating Efficiency.'!N25</f>
        <v>105.6</v>
      </c>
      <c r="O25" s="202">
        <f>' Capacity by Company'!O25*'Operating Efficiency.'!O25</f>
        <v>105.6</v>
      </c>
      <c r="P25" s="202">
        <f>' Capacity by Company'!P25*'Operating Efficiency.'!P25</f>
        <v>108</v>
      </c>
      <c r="Q25" s="202">
        <f>' Capacity by Company'!Q25*'Operating Efficiency.'!Q25</f>
        <v>108</v>
      </c>
      <c r="R25" s="202">
        <f>' Capacity by Company'!R25*'Operating Efficiency.'!R25</f>
        <v>114</v>
      </c>
      <c r="S25" s="202">
        <f>' Capacity by Company'!S25*'Operating Efficiency.'!S25</f>
        <v>114</v>
      </c>
    </row>
    <row r="26" spans="1:19" s="257" customFormat="1">
      <c r="A26" s="254" t="s">
        <v>32</v>
      </c>
      <c r="B26" s="254" t="s">
        <v>43</v>
      </c>
      <c r="C26" s="258" t="s">
        <v>60</v>
      </c>
      <c r="D26" s="256">
        <f>SUM(D23:D25)</f>
        <v>140.4</v>
      </c>
      <c r="E26" s="256">
        <f t="shared" ref="E26:S26" si="2">SUM(E23:E25)</f>
        <v>143.92000000000002</v>
      </c>
      <c r="F26" s="256">
        <f t="shared" si="2"/>
        <v>144.4</v>
      </c>
      <c r="G26" s="256">
        <f t="shared" si="2"/>
        <v>141</v>
      </c>
      <c r="H26" s="256">
        <f t="shared" si="2"/>
        <v>154.80000000000001</v>
      </c>
      <c r="I26" s="256">
        <f t="shared" si="2"/>
        <v>158.24</v>
      </c>
      <c r="J26" s="256">
        <f t="shared" si="2"/>
        <v>155.6</v>
      </c>
      <c r="K26" s="256">
        <f t="shared" si="2"/>
        <v>157.19999999999999</v>
      </c>
      <c r="L26" s="256">
        <f t="shared" si="2"/>
        <v>160.80000000000001</v>
      </c>
      <c r="M26" s="256">
        <f t="shared" si="2"/>
        <v>163.19999999999999</v>
      </c>
      <c r="N26" s="256">
        <f t="shared" si="2"/>
        <v>166.8</v>
      </c>
      <c r="O26" s="256">
        <f t="shared" si="2"/>
        <v>168.8</v>
      </c>
      <c r="P26" s="256">
        <f t="shared" si="2"/>
        <v>171.2</v>
      </c>
      <c r="Q26" s="256">
        <f t="shared" si="2"/>
        <v>174</v>
      </c>
      <c r="R26" s="256">
        <f t="shared" si="2"/>
        <v>180</v>
      </c>
      <c r="S26" s="256">
        <f t="shared" si="2"/>
        <v>182</v>
      </c>
    </row>
    <row r="27" spans="1:19">
      <c r="A27" s="127" t="s">
        <v>32</v>
      </c>
      <c r="B27" s="127" t="s">
        <v>51</v>
      </c>
      <c r="C27" s="497" t="str">
        <f>'Operating Efficiency.'!C27</f>
        <v>The Dow Chemical Company</v>
      </c>
      <c r="D27" s="202">
        <f>' Capacity by Company'!D27*'Operating Efficiency.'!D27</f>
        <v>21.599999999999998</v>
      </c>
      <c r="E27" s="202">
        <f>' Capacity by Company'!E27*'Operating Efficiency.'!E27</f>
        <v>22.5</v>
      </c>
      <c r="F27" s="202">
        <f>' Capacity by Company'!F27*'Operating Efficiency.'!F27</f>
        <v>22.5</v>
      </c>
      <c r="G27" s="202">
        <f>' Capacity by Company'!G27*'Operating Efficiency.'!G27</f>
        <v>22</v>
      </c>
      <c r="H27" s="202">
        <f>' Capacity by Company'!H27*'Operating Efficiency.'!H27</f>
        <v>23.1</v>
      </c>
      <c r="I27" s="202">
        <f>' Capacity by Company'!I27*'Operating Efficiency.'!I27</f>
        <v>21.6</v>
      </c>
      <c r="J27" s="202">
        <f>' Capacity by Company'!J27*'Operating Efficiency.'!J27</f>
        <v>22.95</v>
      </c>
      <c r="K27" s="202">
        <f>' Capacity by Company'!K27*'Operating Efficiency.'!K27</f>
        <v>23.400000000000002</v>
      </c>
      <c r="L27" s="202">
        <f>' Capacity by Company'!L27*'Operating Efficiency.'!L27</f>
        <v>23.400000000000002</v>
      </c>
      <c r="M27" s="202">
        <f>' Capacity by Company'!M27*'Operating Efficiency.'!M27</f>
        <v>24</v>
      </c>
      <c r="N27" s="202">
        <f>' Capacity by Company'!N27*'Operating Efficiency.'!N27</f>
        <v>24</v>
      </c>
      <c r="O27" s="202">
        <f>' Capacity by Company'!O27*'Operating Efficiency.'!O27</f>
        <v>24.599999999999998</v>
      </c>
      <c r="P27" s="202">
        <f>' Capacity by Company'!P27*'Operating Efficiency.'!P27</f>
        <v>24.599999999999998</v>
      </c>
      <c r="Q27" s="202">
        <f>' Capacity by Company'!Q27*'Operating Efficiency.'!Q27</f>
        <v>25.5</v>
      </c>
      <c r="R27" s="202">
        <f>' Capacity by Company'!R27*'Operating Efficiency.'!R27</f>
        <v>25.5</v>
      </c>
      <c r="S27" s="202">
        <f>' Capacity by Company'!S27*'Operating Efficiency.'!S27</f>
        <v>25.5</v>
      </c>
    </row>
    <row r="28" spans="1:19">
      <c r="A28" s="127" t="s">
        <v>32</v>
      </c>
      <c r="B28" s="127" t="s">
        <v>51</v>
      </c>
      <c r="C28" s="497" t="str">
        <f>'Operating Efficiency.'!C28</f>
        <v>Kukdo Chemical (Kunshan) Co., Ltd.</v>
      </c>
      <c r="D28" s="202">
        <f>ROUND('Operating Efficiency.'!D28*' Capacity by Location'!E30,2)</f>
        <v>60</v>
      </c>
      <c r="E28" s="202">
        <f>ROUND('Operating Efficiency.'!E28*' Capacity by Location'!F30,2)</f>
        <v>62.4</v>
      </c>
      <c r="F28" s="202">
        <f>ROUND('Operating Efficiency.'!F28*' Capacity by Location'!G30,2)</f>
        <v>60</v>
      </c>
      <c r="G28" s="202">
        <f>ROUND('Operating Efficiency.'!G28*' Capacity by Location'!H30,2)</f>
        <v>60</v>
      </c>
      <c r="H28" s="202">
        <f>ROUND('Operating Efficiency.'!H28*' Capacity by Location'!I30,2)</f>
        <v>62.4</v>
      </c>
      <c r="I28" s="202">
        <f>ROUND('Operating Efficiency.'!I28*' Capacity by Location'!J30,2)</f>
        <v>53.6</v>
      </c>
      <c r="J28" s="202">
        <f>ROUND('Operating Efficiency.'!J28*' Capacity by Location'!K30,2)</f>
        <v>57.84</v>
      </c>
      <c r="K28" s="202">
        <f>ROUND('Operating Efficiency.'!K28*' Capacity by Location'!L30,2)</f>
        <v>60</v>
      </c>
      <c r="L28" s="202">
        <f>ROUND('Operating Efficiency.'!L28*' Capacity by Location'!M30,2)</f>
        <v>60</v>
      </c>
      <c r="M28" s="202">
        <f>ROUND('Operating Efficiency.'!M28*' Capacity by Location'!N30,2)</f>
        <v>62.4</v>
      </c>
      <c r="N28" s="202">
        <f>ROUND('Operating Efficiency.'!N28*' Capacity by Location'!O30,2)</f>
        <v>62.4</v>
      </c>
      <c r="O28" s="202">
        <f>ROUND('Operating Efficiency.'!O28*' Capacity by Location'!P30,2)</f>
        <v>64</v>
      </c>
      <c r="P28" s="202">
        <f>ROUND('Operating Efficiency.'!P28*' Capacity by Location'!Q30,2)</f>
        <v>64</v>
      </c>
      <c r="Q28" s="202">
        <f>ROUND('Operating Efficiency.'!Q28*' Capacity by Location'!R30,2)</f>
        <v>65.599999999999994</v>
      </c>
      <c r="R28" s="202">
        <f>ROUND('Operating Efficiency.'!R28*' Capacity by Location'!S30,2)</f>
        <v>65.599999999999994</v>
      </c>
      <c r="S28" s="202">
        <f>ROUND('Operating Efficiency.'!S28*' Capacity by Location'!T30,2)</f>
        <v>67.2</v>
      </c>
    </row>
    <row r="29" spans="1:19">
      <c r="A29" s="127" t="s">
        <v>32</v>
      </c>
      <c r="B29" s="127" t="s">
        <v>51</v>
      </c>
      <c r="C29" s="497" t="str">
        <f>'Operating Efficiency.'!C29</f>
        <v>Kukdo Chemical (Kunshan) Co., Ltd.</v>
      </c>
      <c r="D29" s="202">
        <f>ROUND('Operating Efficiency.'!D29*' Capacity by Location'!E31,2)</f>
        <v>56.8</v>
      </c>
      <c r="E29" s="202">
        <f>ROUND('Operating Efficiency.'!E29*' Capacity by Location'!F31,2)</f>
        <v>57.6</v>
      </c>
      <c r="F29" s="202">
        <f>ROUND('Operating Efficiency.'!F29*' Capacity by Location'!G31,2)</f>
        <v>53.9</v>
      </c>
      <c r="G29" s="202">
        <f>ROUND('Operating Efficiency.'!G29*' Capacity by Location'!H31,2)</f>
        <v>55.18</v>
      </c>
      <c r="H29" s="202">
        <f>ROUND('Operating Efficiency.'!H29*' Capacity by Location'!I31,2)</f>
        <v>56</v>
      </c>
      <c r="I29" s="202">
        <f>ROUND('Operating Efficiency.'!I29*' Capacity by Location'!J31,2)</f>
        <v>43.42</v>
      </c>
      <c r="J29" s="202">
        <f>ROUND('Operating Efficiency.'!J29*' Capacity by Location'!K31,2)</f>
        <v>48.54</v>
      </c>
      <c r="K29" s="202">
        <f>ROUND('Operating Efficiency.'!K29*' Capacity by Location'!L31,2)</f>
        <v>49.6</v>
      </c>
      <c r="L29" s="202">
        <f>ROUND('Operating Efficiency.'!L29*' Capacity by Location'!M31,2)</f>
        <v>52</v>
      </c>
      <c r="M29" s="202">
        <f>ROUND('Operating Efficiency.'!M29*' Capacity by Location'!N31,2)</f>
        <v>54.4</v>
      </c>
      <c r="N29" s="202">
        <f>ROUND('Operating Efficiency.'!N29*' Capacity by Location'!O31,2)</f>
        <v>56</v>
      </c>
      <c r="O29" s="202">
        <f>ROUND('Operating Efficiency.'!O29*' Capacity by Location'!P31,2)</f>
        <v>60</v>
      </c>
      <c r="P29" s="202">
        <f>ROUND('Operating Efficiency.'!P29*' Capacity by Location'!Q31,2)</f>
        <v>60</v>
      </c>
      <c r="Q29" s="202">
        <f>ROUND('Operating Efficiency.'!Q29*' Capacity by Location'!R31,2)</f>
        <v>62.4</v>
      </c>
      <c r="R29" s="202">
        <f>ROUND('Operating Efficiency.'!R29*' Capacity by Location'!S31,2)</f>
        <v>62.4</v>
      </c>
      <c r="S29" s="202">
        <f>ROUND('Operating Efficiency.'!S29*' Capacity by Location'!T31,2)</f>
        <v>64</v>
      </c>
    </row>
    <row r="30" spans="1:19">
      <c r="A30" s="127" t="s">
        <v>32</v>
      </c>
      <c r="B30" s="127" t="s">
        <v>51</v>
      </c>
      <c r="C30" s="497" t="str">
        <f>'Operating Efficiency.'!C30</f>
        <v>Kumho P&amp;B Chemicals</v>
      </c>
      <c r="D30" s="202">
        <f>ROUND('Operating Efficiency.'!D30*' Capacity by Company'!D29,2)</f>
        <v>55.3</v>
      </c>
      <c r="E30" s="202">
        <f>ROUND('Operating Efficiency.'!E30*' Capacity by Company'!E29,2)</f>
        <v>58.1</v>
      </c>
      <c r="F30" s="202">
        <f>ROUND('Operating Efficiency.'!F30*' Capacity by Company'!F29,2)</f>
        <v>56.7</v>
      </c>
      <c r="G30" s="202">
        <f>ROUND('Operating Efficiency.'!G30*' Capacity by Company'!G29,2)</f>
        <v>62.4</v>
      </c>
      <c r="H30" s="202">
        <f>ROUND('Operating Efficiency.'!H30*' Capacity by Company'!H29,2)</f>
        <v>64</v>
      </c>
      <c r="I30" s="202">
        <f>ROUND('Operating Efficiency.'!I30*' Capacity by Company'!I29,2)</f>
        <v>57.21</v>
      </c>
      <c r="J30" s="202">
        <f>ROUND('Operating Efficiency.'!J30*' Capacity by Company'!J29,2)</f>
        <v>60.56</v>
      </c>
      <c r="K30" s="202">
        <f>ROUND('Operating Efficiency.'!K30*' Capacity by Company'!K29,2)</f>
        <v>70.2</v>
      </c>
      <c r="L30" s="202">
        <f>ROUND('Operating Efficiency.'!L30*' Capacity by Company'!L29,2)</f>
        <v>70.2</v>
      </c>
      <c r="M30" s="202">
        <f>ROUND('Operating Efficiency.'!M30*' Capacity by Company'!M29,2)</f>
        <v>72</v>
      </c>
      <c r="N30" s="202">
        <f>ROUND('Operating Efficiency.'!N30*' Capacity by Company'!N29,2)</f>
        <v>72</v>
      </c>
      <c r="O30" s="202">
        <f>ROUND('Operating Efficiency.'!O30*' Capacity by Company'!O29,2)</f>
        <v>73.8</v>
      </c>
      <c r="P30" s="202">
        <f>ROUND('Operating Efficiency.'!P30*' Capacity by Company'!P29,2)</f>
        <v>73.8</v>
      </c>
      <c r="Q30" s="202">
        <f>ROUND('Operating Efficiency.'!Q30*' Capacity by Company'!Q29,2)</f>
        <v>76.5</v>
      </c>
      <c r="R30" s="202">
        <f>ROUND('Operating Efficiency.'!R30*' Capacity by Company'!R29,2)</f>
        <v>76.5</v>
      </c>
      <c r="S30" s="202">
        <f>ROUND('Operating Efficiency.'!S30*' Capacity by Company'!S29,2)</f>
        <v>79.2</v>
      </c>
    </row>
    <row r="31" spans="1:19">
      <c r="A31" s="127" t="s">
        <v>32</v>
      </c>
      <c r="B31" s="127" t="s">
        <v>51</v>
      </c>
      <c r="C31" s="497" t="str">
        <f>'Operating Efficiency.'!C31</f>
        <v>Others</v>
      </c>
      <c r="D31" s="202">
        <f>ROUND('Operating Efficiency.'!D31*' Capacity by Company'!D30,2)</f>
        <v>18.36</v>
      </c>
      <c r="E31" s="202">
        <f>ROUND('Operating Efficiency.'!E31*' Capacity by Company'!E30,2)</f>
        <v>21</v>
      </c>
      <c r="F31" s="202">
        <f>ROUND('Operating Efficiency.'!F31*' Capacity by Company'!F30,2)</f>
        <v>19.5</v>
      </c>
      <c r="G31" s="202">
        <f>ROUND('Operating Efficiency.'!G31*' Capacity by Company'!G30,2)</f>
        <v>27.75</v>
      </c>
      <c r="H31" s="202">
        <f>ROUND('Operating Efficiency.'!H31*' Capacity by Company'!H30,2)</f>
        <v>27.75</v>
      </c>
      <c r="I31" s="202">
        <f>ROUND('Operating Efficiency.'!I31*' Capacity by Company'!I30,2)</f>
        <v>27.75</v>
      </c>
      <c r="J31" s="202">
        <f>ROUND('Operating Efficiency.'!J31*' Capacity by Company'!J30,2)</f>
        <v>28.49</v>
      </c>
      <c r="K31" s="202">
        <f>ROUND('Operating Efficiency.'!K31*' Capacity by Company'!K30,2)</f>
        <v>29.6</v>
      </c>
      <c r="L31" s="202">
        <f>ROUND('Operating Efficiency.'!L31*' Capacity by Company'!L30,2)</f>
        <v>29.6</v>
      </c>
      <c r="M31" s="202">
        <f>ROUND('Operating Efficiency.'!M31*' Capacity by Company'!M30,2)</f>
        <v>30.34</v>
      </c>
      <c r="N31" s="202">
        <f>ROUND('Operating Efficiency.'!N31*' Capacity by Company'!N30,2)</f>
        <v>30.34</v>
      </c>
      <c r="O31" s="202">
        <f>ROUND('Operating Efficiency.'!O31*' Capacity by Company'!O30,2)</f>
        <v>31.45</v>
      </c>
      <c r="P31" s="202">
        <f>ROUND('Operating Efficiency.'!P31*' Capacity by Company'!P30,2)</f>
        <v>31.45</v>
      </c>
      <c r="Q31" s="202">
        <f>ROUND('Operating Efficiency.'!Q31*' Capacity by Company'!Q30,2)</f>
        <v>32.56</v>
      </c>
      <c r="R31" s="202">
        <f>ROUND('Operating Efficiency.'!R31*' Capacity by Company'!R30,2)</f>
        <v>32.56</v>
      </c>
      <c r="S31" s="202">
        <f>ROUND('Operating Efficiency.'!S31*' Capacity by Company'!S30,2)</f>
        <v>33.299999999999997</v>
      </c>
    </row>
    <row r="32" spans="1:19" s="257" customFormat="1">
      <c r="A32" s="254" t="s">
        <v>32</v>
      </c>
      <c r="B32" s="254" t="s">
        <v>51</v>
      </c>
      <c r="C32" s="255" t="s">
        <v>60</v>
      </c>
      <c r="D32" s="256">
        <f>SUM(D27:D31)</f>
        <v>212.06</v>
      </c>
      <c r="E32" s="256">
        <f t="shared" ref="E32:S32" si="3">SUM(E27:E31)</f>
        <v>221.6</v>
      </c>
      <c r="F32" s="256">
        <f t="shared" si="3"/>
        <v>212.60000000000002</v>
      </c>
      <c r="G32" s="256">
        <f t="shared" si="3"/>
        <v>227.33</v>
      </c>
      <c r="H32" s="256">
        <f t="shared" si="3"/>
        <v>233.25</v>
      </c>
      <c r="I32" s="256">
        <f t="shared" si="3"/>
        <v>203.58</v>
      </c>
      <c r="J32" s="256">
        <f t="shared" si="3"/>
        <v>218.38000000000002</v>
      </c>
      <c r="K32" s="256">
        <f t="shared" si="3"/>
        <v>232.79999999999998</v>
      </c>
      <c r="L32" s="256">
        <f t="shared" si="3"/>
        <v>235.20000000000002</v>
      </c>
      <c r="M32" s="256">
        <f t="shared" si="3"/>
        <v>243.14000000000001</v>
      </c>
      <c r="N32" s="256">
        <f t="shared" si="3"/>
        <v>244.74</v>
      </c>
      <c r="O32" s="256">
        <f t="shared" si="3"/>
        <v>253.84999999999997</v>
      </c>
      <c r="P32" s="256">
        <f t="shared" si="3"/>
        <v>253.84999999999997</v>
      </c>
      <c r="Q32" s="256">
        <f t="shared" si="3"/>
        <v>262.56</v>
      </c>
      <c r="R32" s="256">
        <f t="shared" si="3"/>
        <v>262.56</v>
      </c>
      <c r="S32" s="256">
        <f t="shared" si="3"/>
        <v>269.2</v>
      </c>
    </row>
    <row r="33" spans="1:19">
      <c r="A33" s="127" t="s">
        <v>32</v>
      </c>
      <c r="B33" s="127" t="s">
        <v>53</v>
      </c>
      <c r="C33" s="189" t="s">
        <v>216</v>
      </c>
      <c r="D33" s="202">
        <f>ROUND('Operating Efficiency.'!D34*' Capacity by Company'!D32,2)</f>
        <v>157.5</v>
      </c>
      <c r="E33" s="202">
        <f>ROUND('Operating Efficiency.'!E34*' Capacity by Company'!E32,2)</f>
        <v>161.69999999999999</v>
      </c>
      <c r="F33" s="202">
        <f>ROUND('Operating Efficiency.'!F34*' Capacity by Company'!F32,2)</f>
        <v>165.9</v>
      </c>
      <c r="G33" s="202">
        <f>ROUND('Operating Efficiency.'!G34*' Capacity by Company'!G32,2)</f>
        <v>157.5</v>
      </c>
      <c r="H33" s="202">
        <f>ROUND('Operating Efficiency.'!H34*' Capacity by Company'!H32,2)</f>
        <v>165.9</v>
      </c>
      <c r="I33" s="202">
        <f>ROUND('Operating Efficiency.'!I34*' Capacity by Company'!I32,2)</f>
        <v>159.6</v>
      </c>
      <c r="J33" s="202">
        <f>ROUND('Operating Efficiency.'!J34*' Capacity by Company'!J32,2)</f>
        <v>187.22</v>
      </c>
      <c r="K33" s="202">
        <f>ROUND('Operating Efficiency.'!K34*' Capacity by Company'!K32,2)</f>
        <v>188.6</v>
      </c>
      <c r="L33" s="202">
        <f>ROUND('Operating Efficiency.'!L34*' Capacity by Company'!L32,2)</f>
        <v>188.6</v>
      </c>
      <c r="M33" s="202">
        <f>ROUND('Operating Efficiency.'!M34*' Capacity by Company'!M32,2)</f>
        <v>195.5</v>
      </c>
      <c r="N33" s="202">
        <f>ROUND('Operating Efficiency.'!N34*' Capacity by Company'!N32,2)</f>
        <v>195.5</v>
      </c>
      <c r="O33" s="202">
        <f>ROUND('Operating Efficiency.'!O34*' Capacity by Company'!O32,2)</f>
        <v>202.4</v>
      </c>
      <c r="P33" s="202">
        <f>ROUND('Operating Efficiency.'!P34*' Capacity by Company'!P32,2)</f>
        <v>202.4</v>
      </c>
      <c r="Q33" s="202">
        <f>ROUND('Operating Efficiency.'!Q34*' Capacity by Company'!Q32,2)</f>
        <v>207</v>
      </c>
      <c r="R33" s="202">
        <f>ROUND('Operating Efficiency.'!R34*' Capacity by Company'!R32,2)</f>
        <v>207</v>
      </c>
      <c r="S33" s="202">
        <f>ROUND('Operating Efficiency.'!S34*' Capacity by Company'!S32,2)</f>
        <v>211.6</v>
      </c>
    </row>
    <row r="34" spans="1:19">
      <c r="A34" s="127" t="s">
        <v>32</v>
      </c>
      <c r="B34" s="128" t="s">
        <v>53</v>
      </c>
      <c r="C34" s="189" t="s">
        <v>217</v>
      </c>
      <c r="D34" s="202">
        <f>ROUND('Operating Efficiency.'!D35*' Capacity by Company'!D33,2)</f>
        <v>36.5</v>
      </c>
      <c r="E34" s="202">
        <f>ROUND('Operating Efficiency.'!E35*' Capacity by Company'!E33,2)</f>
        <v>38</v>
      </c>
      <c r="F34" s="202">
        <f>ROUND('Operating Efficiency.'!F35*' Capacity by Company'!F33,2)</f>
        <v>38.15</v>
      </c>
      <c r="G34" s="202">
        <f>ROUND('Operating Efficiency.'!G35*' Capacity by Company'!G33,2)</f>
        <v>53.9</v>
      </c>
      <c r="H34" s="202">
        <f>ROUND('Operating Efficiency.'!H35*' Capacity by Company'!H33,2)</f>
        <v>77</v>
      </c>
      <c r="I34" s="202">
        <f>ROUND('Operating Efficiency.'!I35*' Capacity by Company'!I33,2)</f>
        <v>69</v>
      </c>
      <c r="J34" s="202">
        <f>ROUND('Operating Efficiency.'!J35*' Capacity by Company'!J33,2)</f>
        <v>76.7</v>
      </c>
      <c r="K34" s="202">
        <f>ROUND('Operating Efficiency.'!K35*' Capacity by Company'!K33,2)</f>
        <v>78</v>
      </c>
      <c r="L34" s="202">
        <f>ROUND('Operating Efficiency.'!L35*' Capacity by Company'!L33,2)</f>
        <v>78</v>
      </c>
      <c r="M34" s="202">
        <f>ROUND('Operating Efficiency.'!M35*' Capacity by Company'!M33,2)</f>
        <v>80</v>
      </c>
      <c r="N34" s="202">
        <f>ROUND('Operating Efficiency.'!N35*' Capacity by Company'!N33,2)</f>
        <v>80</v>
      </c>
      <c r="O34" s="202">
        <f>ROUND('Operating Efficiency.'!O35*' Capacity by Company'!O33,2)</f>
        <v>85</v>
      </c>
      <c r="P34" s="202">
        <f>ROUND('Operating Efficiency.'!P35*' Capacity by Company'!P33,2)</f>
        <v>85</v>
      </c>
      <c r="Q34" s="202">
        <f>ROUND('Operating Efficiency.'!Q35*' Capacity by Company'!Q33,2)</f>
        <v>88</v>
      </c>
      <c r="R34" s="202">
        <f>ROUND('Operating Efficiency.'!R35*' Capacity by Company'!R33,2)</f>
        <v>88</v>
      </c>
      <c r="S34" s="202">
        <f>ROUND('Operating Efficiency.'!S35*' Capacity by Company'!S33,2)</f>
        <v>90</v>
      </c>
    </row>
    <row r="35" spans="1:19">
      <c r="A35" s="127" t="s">
        <v>32</v>
      </c>
      <c r="B35" s="128" t="s">
        <v>53</v>
      </c>
      <c r="C35" s="165" t="s">
        <v>12</v>
      </c>
      <c r="D35" s="202">
        <f>ROUND('Operating Efficiency.'!D36*' Capacity by Company'!D34,2)</f>
        <v>0</v>
      </c>
      <c r="E35" s="202">
        <f>ROUND('Operating Efficiency.'!E36*' Capacity by Company'!E34,2)</f>
        <v>0</v>
      </c>
      <c r="F35" s="202">
        <f>ROUND('Operating Efficiency.'!F36*' Capacity by Company'!F34,2)</f>
        <v>0</v>
      </c>
      <c r="G35" s="202">
        <f>ROUND('Operating Efficiency.'!G36*' Capacity by Company'!G34,2)</f>
        <v>0</v>
      </c>
      <c r="H35" s="202">
        <f>ROUND('Operating Efficiency.'!H36*' Capacity by Company'!H34,2)</f>
        <v>0</v>
      </c>
      <c r="I35" s="202">
        <f>ROUND('Operating Efficiency.'!I36*' Capacity by Company'!I34,2)</f>
        <v>0</v>
      </c>
      <c r="J35" s="202">
        <f>ROUND('Operating Efficiency.'!J36*' Capacity by Company'!J34,2)</f>
        <v>0</v>
      </c>
      <c r="K35" s="202">
        <f>ROUND('Operating Efficiency.'!K36*' Capacity by Company'!K34,2)</f>
        <v>0</v>
      </c>
      <c r="L35" s="202">
        <f>ROUND('Operating Efficiency.'!L36*' Capacity by Company'!L34,2)</f>
        <v>0</v>
      </c>
      <c r="M35" s="202">
        <f>ROUND('Operating Efficiency.'!M36*' Capacity by Company'!M34,2)</f>
        <v>0</v>
      </c>
      <c r="N35" s="202">
        <f>ROUND('Operating Efficiency.'!N36*' Capacity by Company'!N34,2)</f>
        <v>0</v>
      </c>
      <c r="O35" s="202">
        <f>ROUND('Operating Efficiency.'!O36*' Capacity by Company'!O34,2)</f>
        <v>0</v>
      </c>
      <c r="P35" s="202">
        <f>ROUND('Operating Efficiency.'!P36*' Capacity by Company'!P34,2)</f>
        <v>0</v>
      </c>
      <c r="Q35" s="202">
        <f>ROUND('Operating Efficiency.'!Q36*' Capacity by Company'!Q34,2)</f>
        <v>0</v>
      </c>
      <c r="R35" s="202">
        <f>ROUND('Operating Efficiency.'!R36*' Capacity by Company'!R34,2)</f>
        <v>0</v>
      </c>
      <c r="S35" s="202">
        <f>ROUND('Operating Efficiency.'!S36*' Capacity by Company'!S34,2)</f>
        <v>0</v>
      </c>
    </row>
    <row r="36" spans="1:19" s="257" customFormat="1">
      <c r="A36" s="254" t="s">
        <v>32</v>
      </c>
      <c r="B36" s="258" t="s">
        <v>53</v>
      </c>
      <c r="C36" s="255" t="s">
        <v>60</v>
      </c>
      <c r="D36" s="256">
        <f>SUM(D33:D35)</f>
        <v>194</v>
      </c>
      <c r="E36" s="256">
        <f t="shared" ref="E36:S36" si="4">SUM(E33:E35)</f>
        <v>199.7</v>
      </c>
      <c r="F36" s="256">
        <f t="shared" si="4"/>
        <v>204.05</v>
      </c>
      <c r="G36" s="256">
        <f t="shared" si="4"/>
        <v>211.4</v>
      </c>
      <c r="H36" s="256">
        <f t="shared" si="4"/>
        <v>242.9</v>
      </c>
      <c r="I36" s="256">
        <f t="shared" si="4"/>
        <v>228.6</v>
      </c>
      <c r="J36" s="256">
        <f t="shared" si="4"/>
        <v>263.92</v>
      </c>
      <c r="K36" s="256">
        <f t="shared" si="4"/>
        <v>266.60000000000002</v>
      </c>
      <c r="L36" s="256">
        <f t="shared" si="4"/>
        <v>266.60000000000002</v>
      </c>
      <c r="M36" s="256">
        <f t="shared" si="4"/>
        <v>275.5</v>
      </c>
      <c r="N36" s="256">
        <f t="shared" si="4"/>
        <v>275.5</v>
      </c>
      <c r="O36" s="256">
        <f t="shared" si="4"/>
        <v>287.39999999999998</v>
      </c>
      <c r="P36" s="256">
        <f t="shared" si="4"/>
        <v>287.39999999999998</v>
      </c>
      <c r="Q36" s="256">
        <f t="shared" si="4"/>
        <v>295</v>
      </c>
      <c r="R36" s="256">
        <f t="shared" si="4"/>
        <v>295</v>
      </c>
      <c r="S36" s="256">
        <f t="shared" si="4"/>
        <v>301.60000000000002</v>
      </c>
    </row>
    <row r="37" spans="1:19">
      <c r="A37" s="127" t="s">
        <v>32</v>
      </c>
      <c r="B37" s="127" t="s">
        <v>52</v>
      </c>
      <c r="C37" s="173" t="s">
        <v>265</v>
      </c>
      <c r="D37" s="202">
        <f>' Capacity by Company'!D36*'Operating Efficiency.'!D39</f>
        <v>29.25</v>
      </c>
      <c r="E37" s="202">
        <f>' Capacity by Company'!E36*'Operating Efficiency.'!E39</f>
        <v>30.375000000000004</v>
      </c>
      <c r="F37" s="202">
        <f>' Capacity by Company'!F36*'Operating Efficiency.'!F39</f>
        <v>78</v>
      </c>
      <c r="G37" s="202">
        <f>' Capacity by Company'!G36*'Operating Efficiency.'!G39</f>
        <v>74</v>
      </c>
      <c r="H37" s="202">
        <f>' Capacity by Company'!H36*'Operating Efficiency.'!H39</f>
        <v>80.099999999999994</v>
      </c>
      <c r="I37" s="202">
        <f>' Capacity by Company'!I36*'Operating Efficiency.'!I39</f>
        <v>74</v>
      </c>
      <c r="J37" s="202">
        <f>' Capacity by Company'!J36*'Operating Efficiency.'!J39</f>
        <v>80.5</v>
      </c>
      <c r="K37" s="202">
        <f>' Capacity by Company'!K36*'Operating Efficiency.'!K39</f>
        <v>82</v>
      </c>
      <c r="L37" s="202">
        <f>' Capacity by Company'!L36*'Operating Efficiency.'!L39</f>
        <v>85</v>
      </c>
      <c r="M37" s="202">
        <f>' Capacity by Company'!M36*'Operating Efficiency.'!M39</f>
        <v>85</v>
      </c>
      <c r="N37" s="202">
        <f>' Capacity by Company'!N36*'Operating Efficiency.'!N39</f>
        <v>88</v>
      </c>
      <c r="O37" s="202">
        <f>' Capacity by Company'!O36*'Operating Efficiency.'!O39</f>
        <v>88</v>
      </c>
      <c r="P37" s="202">
        <f>' Capacity by Company'!P36*'Operating Efficiency.'!P39</f>
        <v>90</v>
      </c>
      <c r="Q37" s="202">
        <f>' Capacity by Company'!Q36*'Operating Efficiency.'!Q39</f>
        <v>90</v>
      </c>
      <c r="R37" s="202">
        <f>' Capacity by Company'!R36*'Operating Efficiency.'!R39</f>
        <v>92</v>
      </c>
      <c r="S37" s="202">
        <f>' Capacity by Company'!S36*'Operating Efficiency.'!S39</f>
        <v>92</v>
      </c>
    </row>
    <row r="38" spans="1:19" s="257" customFormat="1">
      <c r="A38" s="254" t="s">
        <v>32</v>
      </c>
      <c r="B38" s="254" t="s">
        <v>52</v>
      </c>
      <c r="C38" s="255" t="s">
        <v>60</v>
      </c>
      <c r="D38" s="256">
        <f t="shared" ref="D38:S38" si="5">SUM(D37:D37)</f>
        <v>29.25</v>
      </c>
      <c r="E38" s="256">
        <f t="shared" si="5"/>
        <v>30.375000000000004</v>
      </c>
      <c r="F38" s="256">
        <f t="shared" si="5"/>
        <v>78</v>
      </c>
      <c r="G38" s="256">
        <f t="shared" si="5"/>
        <v>74</v>
      </c>
      <c r="H38" s="256">
        <f t="shared" si="5"/>
        <v>80.099999999999994</v>
      </c>
      <c r="I38" s="256">
        <f t="shared" si="5"/>
        <v>74</v>
      </c>
      <c r="J38" s="256">
        <f t="shared" si="5"/>
        <v>80.5</v>
      </c>
      <c r="K38" s="256">
        <f t="shared" si="5"/>
        <v>82</v>
      </c>
      <c r="L38" s="256">
        <f t="shared" si="5"/>
        <v>85</v>
      </c>
      <c r="M38" s="256">
        <f t="shared" si="5"/>
        <v>85</v>
      </c>
      <c r="N38" s="256">
        <f t="shared" si="5"/>
        <v>88</v>
      </c>
      <c r="O38" s="256">
        <f t="shared" si="5"/>
        <v>88</v>
      </c>
      <c r="P38" s="256">
        <f t="shared" si="5"/>
        <v>90</v>
      </c>
      <c r="Q38" s="256">
        <f t="shared" si="5"/>
        <v>90</v>
      </c>
      <c r="R38" s="256">
        <f t="shared" si="5"/>
        <v>92</v>
      </c>
      <c r="S38" s="256">
        <f t="shared" si="5"/>
        <v>92</v>
      </c>
    </row>
    <row r="39" spans="1:19" s="257" customFormat="1">
      <c r="A39" s="254" t="s">
        <v>32</v>
      </c>
      <c r="B39" s="254" t="s">
        <v>54</v>
      </c>
      <c r="C39" s="255" t="s">
        <v>60</v>
      </c>
      <c r="D39" s="256">
        <v>113.4</v>
      </c>
      <c r="E39" s="256">
        <v>122.4</v>
      </c>
      <c r="F39" s="256">
        <v>133.596</v>
      </c>
      <c r="G39" s="256">
        <v>115</v>
      </c>
      <c r="H39" s="256">
        <v>117.79499999999999</v>
      </c>
      <c r="I39" s="256">
        <v>99.5</v>
      </c>
      <c r="J39" s="256">
        <v>105.44999999999999</v>
      </c>
      <c r="K39" s="256">
        <v>102.5</v>
      </c>
      <c r="L39" s="256">
        <v>105</v>
      </c>
      <c r="M39" s="256">
        <v>102</v>
      </c>
      <c r="N39" s="256">
        <v>105</v>
      </c>
      <c r="O39" s="256">
        <v>105</v>
      </c>
      <c r="P39" s="256">
        <v>108</v>
      </c>
      <c r="Q39" s="256">
        <v>108</v>
      </c>
      <c r="R39" s="256">
        <v>112.5</v>
      </c>
      <c r="S39" s="256">
        <v>112.5</v>
      </c>
    </row>
    <row r="40" spans="1:19" s="257" customFormat="1">
      <c r="A40" s="417" t="s">
        <v>32</v>
      </c>
      <c r="B40" s="417" t="s">
        <v>32</v>
      </c>
      <c r="C40" s="418" t="s">
        <v>60</v>
      </c>
      <c r="D40" s="419">
        <f>D7+D22+D26+D32+D36+D38+D39</f>
        <v>1819.2542962962964</v>
      </c>
      <c r="E40" s="419">
        <f>E7+E22+E26+E32+E36+E38+E39</f>
        <v>1907.9595185185185</v>
      </c>
      <c r="F40" s="419">
        <f>F7+F22+F26+F32+F36+F38+F39</f>
        <v>2061.9685121951225</v>
      </c>
      <c r="G40" s="419">
        <f>G7+G22+G26+G32+G36+G38+G39</f>
        <v>2119.1574923780486</v>
      </c>
      <c r="H40" s="419">
        <f>H7+H22+H26+H32+H36+H38+H39</f>
        <v>2237.7184069599575</v>
      </c>
      <c r="I40" s="419">
        <f>I7+I22+I26+I32+I36+I38+I39</f>
        <v>2119.2964999999999</v>
      </c>
      <c r="J40" s="419">
        <f>J7+J22+J26+J32+J36+J38+J39</f>
        <v>2246.8269609756094</v>
      </c>
      <c r="K40" s="419">
        <f>K7+K22+K26+K32+K36+K38+K39</f>
        <v>2195.1</v>
      </c>
      <c r="L40" s="419">
        <f>L7+L22+L26+L32+L36+L38+L39</f>
        <v>2231.52</v>
      </c>
      <c r="M40" s="419">
        <f>M7+M22+M26+M32+M36+M38+M39</f>
        <v>2320.9699999999998</v>
      </c>
      <c r="N40" s="419">
        <f>N7+N22+N26+N32+N36+N38+N39</f>
        <v>2364.9199999999996</v>
      </c>
      <c r="O40" s="419">
        <f>O7+O22+O26+O32+O36+O38+O39</f>
        <v>2414.9499999999998</v>
      </c>
      <c r="P40" s="419">
        <f>P7+P22+P26+P32+P36+P38+P39</f>
        <v>2450.2000000000003</v>
      </c>
      <c r="Q40" s="419">
        <f>Q7+Q22+Q26+Q32+Q36+Q38+Q39</f>
        <v>2524.58</v>
      </c>
      <c r="R40" s="419">
        <f>R7+R22+R26+R32+R36+R38+R39</f>
        <v>2564.9300000000003</v>
      </c>
      <c r="S40" s="419">
        <f>S7+S22+S26+S32+S36+S38+S39</f>
        <v>2627.35</v>
      </c>
    </row>
    <row r="41" spans="1:19">
      <c r="A41" s="127" t="s">
        <v>41</v>
      </c>
      <c r="B41" s="127" t="s">
        <v>38</v>
      </c>
      <c r="C41" s="165" t="str">
        <f>' Capacity by Company'!C40</f>
        <v>Olin Corporation</v>
      </c>
      <c r="D41" s="202">
        <f>ROUND('Operating Efficiency.'!D43*' Capacity by Company'!D40,2)</f>
        <v>125.8</v>
      </c>
      <c r="E41" s="202">
        <f>ROUND('Operating Efficiency.'!E43*' Capacity by Company'!E40,2)</f>
        <v>127.5</v>
      </c>
      <c r="F41" s="202">
        <f>ROUND('Operating Efficiency.'!F43*' Capacity by Company'!F40,2)</f>
        <v>144</v>
      </c>
      <c r="G41" s="202">
        <f>ROUND('Operating Efficiency.'!G43*' Capacity by Company'!G40,2)</f>
        <v>160</v>
      </c>
      <c r="H41" s="202">
        <f>ROUND('Operating Efficiency.'!H43*' Capacity by Company'!H40,2)</f>
        <v>169.4</v>
      </c>
      <c r="I41" s="202">
        <f>ROUND('Operating Efficiency.'!I43*' Capacity by Company'!I40,2)</f>
        <v>156.80000000000001</v>
      </c>
      <c r="J41" s="202">
        <f>ROUND('Operating Efficiency.'!J43*' Capacity by Company'!J40,2)</f>
        <v>176.4</v>
      </c>
      <c r="K41" s="202">
        <f>ROUND('Operating Efficiency.'!K43*' Capacity by Company'!K40,2)</f>
        <v>183.75</v>
      </c>
      <c r="L41" s="202">
        <f>ROUND('Operating Efficiency.'!L43*' Capacity by Company'!L40,2)</f>
        <v>191.1</v>
      </c>
      <c r="M41" s="202">
        <f>ROUND('Operating Efficiency.'!M43*' Capacity by Company'!M40,2)</f>
        <v>196</v>
      </c>
      <c r="N41" s="202">
        <f>ROUND('Operating Efficiency.'!N43*' Capacity by Company'!N40,2)</f>
        <v>208.25</v>
      </c>
      <c r="O41" s="202">
        <f>ROUND('Operating Efficiency.'!O43*' Capacity by Company'!O40,2)</f>
        <v>208.25</v>
      </c>
      <c r="P41" s="202">
        <f>ROUND('Operating Efficiency.'!P43*' Capacity by Company'!P40,2)</f>
        <v>215.6</v>
      </c>
      <c r="Q41" s="202">
        <f>ROUND('Operating Efficiency.'!Q43*' Capacity by Company'!Q40,2)</f>
        <v>215.6</v>
      </c>
      <c r="R41" s="202">
        <f>ROUND('Operating Efficiency.'!R43*' Capacity by Company'!R40,2)</f>
        <v>220.5</v>
      </c>
      <c r="S41" s="202">
        <f>ROUND('Operating Efficiency.'!S43*' Capacity by Company'!S40,2)</f>
        <v>220.5</v>
      </c>
    </row>
    <row r="42" spans="1:19">
      <c r="A42" s="127" t="s">
        <v>41</v>
      </c>
      <c r="B42" s="127" t="s">
        <v>38</v>
      </c>
      <c r="C42" s="165" t="str">
        <f>' Capacity by Company'!C41</f>
        <v>Dow Epoxy</v>
      </c>
      <c r="D42" s="202">
        <f>ROUND('Operating Efficiency.'!D44*' Capacity by Company'!D41,2)</f>
        <v>21</v>
      </c>
      <c r="E42" s="202">
        <f>ROUND('Operating Efficiency.'!E44*' Capacity by Company'!E41,2)</f>
        <v>22.5</v>
      </c>
      <c r="F42" s="202">
        <f>ROUND('Operating Efficiency.'!F44*' Capacity by Company'!F41,2)</f>
        <v>24</v>
      </c>
      <c r="G42" s="202">
        <f>ROUND('Operating Efficiency.'!G44*' Capacity by Company'!G41,2)</f>
        <v>23.7</v>
      </c>
      <c r="H42" s="202">
        <f>ROUND('Operating Efficiency.'!H44*' Capacity by Company'!H41,2)</f>
        <v>26.37</v>
      </c>
      <c r="I42" s="202">
        <f>ROUND('Operating Efficiency.'!I44*' Capacity by Company'!I41,2)</f>
        <v>21.9</v>
      </c>
      <c r="J42" s="202">
        <f>ROUND('Operating Efficiency.'!J44*' Capacity by Company'!J41,2)</f>
        <v>22.5</v>
      </c>
      <c r="K42" s="202">
        <f>ROUND('Operating Efficiency.'!K44*' Capacity by Company'!K41,2)</f>
        <v>23.4</v>
      </c>
      <c r="L42" s="202">
        <f>ROUND('Operating Efficiency.'!L44*' Capacity by Company'!L41,2)</f>
        <v>23.4</v>
      </c>
      <c r="M42" s="202">
        <f>ROUND('Operating Efficiency.'!M44*' Capacity by Company'!M41,2)</f>
        <v>24</v>
      </c>
      <c r="N42" s="202">
        <f>ROUND('Operating Efficiency.'!N44*' Capacity by Company'!N41,2)</f>
        <v>24</v>
      </c>
      <c r="O42" s="202">
        <f>ROUND('Operating Efficiency.'!O44*' Capacity by Company'!O41,2)</f>
        <v>24.6</v>
      </c>
      <c r="P42" s="202">
        <f>ROUND('Operating Efficiency.'!P44*' Capacity by Company'!P41,2)</f>
        <v>24.6</v>
      </c>
      <c r="Q42" s="202">
        <f>ROUND('Operating Efficiency.'!Q44*' Capacity by Company'!Q41,2)</f>
        <v>25.5</v>
      </c>
      <c r="R42" s="202">
        <f>ROUND('Operating Efficiency.'!R44*' Capacity by Company'!R41,2)</f>
        <v>25.5</v>
      </c>
      <c r="S42" s="202">
        <f>ROUND('Operating Efficiency.'!S44*' Capacity by Company'!S41,2)</f>
        <v>26.4</v>
      </c>
    </row>
    <row r="43" spans="1:19">
      <c r="A43" s="127" t="s">
        <v>41</v>
      </c>
      <c r="B43" s="127" t="s">
        <v>38</v>
      </c>
      <c r="C43" s="165" t="str">
        <f>' Capacity by Company'!C42</f>
        <v>LEUNA-Harze GmbH</v>
      </c>
      <c r="D43" s="202">
        <f>ROUND('Operating Efficiency.'!D45*' Capacity by Company'!D42,2)</f>
        <v>30</v>
      </c>
      <c r="E43" s="202">
        <f>ROUND('Operating Efficiency.'!E45*' Capacity by Company'!E42,2)</f>
        <v>30.67</v>
      </c>
      <c r="F43" s="202">
        <f>ROUND('Operating Efficiency.'!F45*' Capacity by Company'!F42,2)</f>
        <v>32</v>
      </c>
      <c r="G43" s="202">
        <f>ROUND('Operating Efficiency.'!G45*' Capacity by Company'!G42,2)</f>
        <v>32.4</v>
      </c>
      <c r="H43" s="202">
        <f>ROUND('Operating Efficiency.'!H45*' Capacity by Company'!H42,2)</f>
        <v>34.270000000000003</v>
      </c>
      <c r="I43" s="202">
        <f>ROUND('Operating Efficiency.'!I45*' Capacity by Company'!I42,2)</f>
        <v>23.6</v>
      </c>
      <c r="J43" s="202">
        <f>ROUND('Operating Efficiency.'!J45*' Capacity by Company'!J42,2)</f>
        <v>26.16</v>
      </c>
      <c r="K43" s="202">
        <f>ROUND('Operating Efficiency.'!K45*' Capacity by Company'!K42,2)</f>
        <v>27.2</v>
      </c>
      <c r="L43" s="202">
        <f>ROUND('Operating Efficiency.'!L45*' Capacity by Company'!L42,2)</f>
        <v>27.2</v>
      </c>
      <c r="M43" s="202">
        <f>ROUND('Operating Efficiency.'!M45*' Capacity by Company'!M42,2)</f>
        <v>28</v>
      </c>
      <c r="N43" s="202">
        <f>ROUND('Operating Efficiency.'!N45*' Capacity by Company'!N42,2)</f>
        <v>28</v>
      </c>
      <c r="O43" s="202">
        <f>ROUND('Operating Efficiency.'!O45*' Capacity by Company'!O42,2)</f>
        <v>28.8</v>
      </c>
      <c r="P43" s="202">
        <f>ROUND('Operating Efficiency.'!P45*' Capacity by Company'!P42,2)</f>
        <v>28.8</v>
      </c>
      <c r="Q43" s="202">
        <f>ROUND('Operating Efficiency.'!Q45*' Capacity by Company'!Q42,2)</f>
        <v>30</v>
      </c>
      <c r="R43" s="202">
        <f>ROUND('Operating Efficiency.'!R45*' Capacity by Company'!R42,2)</f>
        <v>30</v>
      </c>
      <c r="S43" s="202">
        <f>ROUND('Operating Efficiency.'!S45*' Capacity by Company'!S42,2)</f>
        <v>31.2</v>
      </c>
    </row>
    <row r="44" spans="1:19">
      <c r="A44" s="127" t="s">
        <v>41</v>
      </c>
      <c r="B44" s="127" t="s">
        <v>38</v>
      </c>
      <c r="C44" s="165" t="str">
        <f>' Capacity by Company'!C43</f>
        <v>Others</v>
      </c>
      <c r="D44" s="202">
        <f>ROUND('Operating Efficiency.'!D46*' Capacity by Company'!D43,2)</f>
        <v>31.5</v>
      </c>
      <c r="E44" s="202">
        <f>ROUND('Operating Efficiency.'!E46*' Capacity by Company'!E43,2)</f>
        <v>32.4</v>
      </c>
      <c r="F44" s="202">
        <f>ROUND('Operating Efficiency.'!F46*' Capacity by Company'!F43,2)</f>
        <v>33.299999999999997</v>
      </c>
      <c r="G44" s="202">
        <f>ROUND('Operating Efficiency.'!G46*' Capacity by Company'!G43,2)</f>
        <v>33.75</v>
      </c>
      <c r="H44" s="202">
        <f>ROUND('Operating Efficiency.'!H46*' Capacity by Company'!H43,2)</f>
        <v>38.93</v>
      </c>
      <c r="I44" s="202">
        <f>ROUND('Operating Efficiency.'!I46*' Capacity by Company'!I43,2)</f>
        <v>35.1</v>
      </c>
      <c r="J44" s="202">
        <f>ROUND('Operating Efficiency.'!J46*' Capacity by Company'!J43,2)</f>
        <v>36</v>
      </c>
      <c r="K44" s="202">
        <f>ROUND('Operating Efficiency.'!K46*' Capacity by Company'!K43,2)</f>
        <v>36.9</v>
      </c>
      <c r="L44" s="202">
        <f>ROUND('Operating Efficiency.'!L46*' Capacity by Company'!L43,2)</f>
        <v>36.9</v>
      </c>
      <c r="M44" s="202">
        <f>ROUND('Operating Efficiency.'!M46*' Capacity by Company'!M43,2)</f>
        <v>38.25</v>
      </c>
      <c r="N44" s="202">
        <f>ROUND('Operating Efficiency.'!N46*' Capacity by Company'!N43,2)</f>
        <v>38.25</v>
      </c>
      <c r="O44" s="202">
        <f>ROUND('Operating Efficiency.'!O46*' Capacity by Company'!O43,2)</f>
        <v>39.6</v>
      </c>
      <c r="P44" s="202">
        <f>ROUND('Operating Efficiency.'!P46*' Capacity by Company'!P43,2)</f>
        <v>39.6</v>
      </c>
      <c r="Q44" s="202">
        <f>ROUND('Operating Efficiency.'!Q46*' Capacity by Company'!Q43,2)</f>
        <v>40.5</v>
      </c>
      <c r="R44" s="202">
        <f>ROUND('Operating Efficiency.'!R46*' Capacity by Company'!R43,2)</f>
        <v>40.5</v>
      </c>
      <c r="S44" s="202">
        <f>ROUND('Operating Efficiency.'!S46*' Capacity by Company'!S43,2)</f>
        <v>40.5</v>
      </c>
    </row>
    <row r="45" spans="1:19" s="257" customFormat="1">
      <c r="A45" s="254" t="s">
        <v>41</v>
      </c>
      <c r="B45" s="254" t="s">
        <v>38</v>
      </c>
      <c r="C45" s="255" t="s">
        <v>60</v>
      </c>
      <c r="D45" s="498">
        <f t="shared" ref="D45:S45" si="6">SUM(D41:D44)</f>
        <v>208.3</v>
      </c>
      <c r="E45" s="498">
        <f t="shared" si="6"/>
        <v>213.07000000000002</v>
      </c>
      <c r="F45" s="498">
        <f t="shared" si="6"/>
        <v>233.3</v>
      </c>
      <c r="G45" s="498">
        <f t="shared" si="6"/>
        <v>249.85</v>
      </c>
      <c r="H45" s="498">
        <f t="shared" si="6"/>
        <v>268.97000000000003</v>
      </c>
      <c r="I45" s="498">
        <f t="shared" si="6"/>
        <v>237.4</v>
      </c>
      <c r="J45" s="498">
        <f t="shared" si="6"/>
        <v>261.06</v>
      </c>
      <c r="K45" s="498">
        <f t="shared" si="6"/>
        <v>271.25</v>
      </c>
      <c r="L45" s="498">
        <f t="shared" si="6"/>
        <v>278.59999999999997</v>
      </c>
      <c r="M45" s="498">
        <f t="shared" si="6"/>
        <v>286.25</v>
      </c>
      <c r="N45" s="498">
        <f t="shared" si="6"/>
        <v>298.5</v>
      </c>
      <c r="O45" s="498">
        <f t="shared" si="6"/>
        <v>301.25</v>
      </c>
      <c r="P45" s="498">
        <f t="shared" si="6"/>
        <v>308.60000000000002</v>
      </c>
      <c r="Q45" s="498">
        <f t="shared" si="6"/>
        <v>311.60000000000002</v>
      </c>
      <c r="R45" s="498">
        <f t="shared" si="6"/>
        <v>316.5</v>
      </c>
      <c r="S45" s="498">
        <f t="shared" si="6"/>
        <v>318.60000000000002</v>
      </c>
    </row>
    <row r="46" spans="1:19">
      <c r="A46" s="127" t="s">
        <v>41</v>
      </c>
      <c r="B46" s="127" t="s">
        <v>37</v>
      </c>
      <c r="C46" s="165" t="s">
        <v>218</v>
      </c>
      <c r="D46" s="202">
        <f>' Capacity by Company'!D45*'Operating Efficiency.'!D48</f>
        <v>7</v>
      </c>
      <c r="E46" s="202">
        <f>' Capacity by Company'!E45*'Operating Efficiency.'!E48</f>
        <v>7.5</v>
      </c>
      <c r="F46" s="202">
        <f>' Capacity by Company'!F45*'Operating Efficiency.'!F48</f>
        <v>7.8899999999999988</v>
      </c>
      <c r="G46" s="202">
        <f>' Capacity by Company'!G45*'Operating Efficiency.'!G48</f>
        <v>24</v>
      </c>
      <c r="H46" s="202">
        <f>' Capacity by Company'!H45*'Operating Efficiency.'!H48</f>
        <v>24.46</v>
      </c>
      <c r="I46" s="202">
        <f>' Capacity by Company'!I45*'Operating Efficiency.'!I48</f>
        <v>22.08</v>
      </c>
      <c r="J46" s="202">
        <f>' Capacity by Company'!J45*'Operating Efficiency.'!J48</f>
        <v>23.904</v>
      </c>
      <c r="K46" s="202">
        <f>' Capacity by Company'!K45*'Operating Efficiency.'!K48</f>
        <v>24.96</v>
      </c>
      <c r="L46" s="202">
        <f>' Capacity by Company'!L45*'Operating Efficiency.'!L48</f>
        <v>24.96</v>
      </c>
      <c r="M46" s="202">
        <f>' Capacity by Company'!M45*'Operating Efficiency.'!M48</f>
        <v>25.6</v>
      </c>
      <c r="N46" s="202">
        <f>' Capacity by Company'!N45*'Operating Efficiency.'!N48</f>
        <v>25.6</v>
      </c>
      <c r="O46" s="202">
        <f>' Capacity by Company'!O45*'Operating Efficiency.'!O48</f>
        <v>27.2</v>
      </c>
      <c r="P46" s="202">
        <f>' Capacity by Company'!P45*'Operating Efficiency.'!P48</f>
        <v>27.2</v>
      </c>
      <c r="Q46" s="202">
        <f>' Capacity by Company'!Q45*'Operating Efficiency.'!Q48</f>
        <v>28.16</v>
      </c>
      <c r="R46" s="202">
        <f>' Capacity by Company'!R45*'Operating Efficiency.'!R48</f>
        <v>28.16</v>
      </c>
      <c r="S46" s="202">
        <f>' Capacity by Company'!S45*'Operating Efficiency.'!S48</f>
        <v>28.8</v>
      </c>
    </row>
    <row r="47" spans="1:19" s="257" customFormat="1">
      <c r="A47" s="254" t="s">
        <v>41</v>
      </c>
      <c r="B47" s="254" t="s">
        <v>37</v>
      </c>
      <c r="C47" s="255" t="s">
        <v>60</v>
      </c>
      <c r="D47" s="498">
        <f t="shared" ref="D47:S47" si="7">SUM(D46:D46)</f>
        <v>7</v>
      </c>
      <c r="E47" s="498">
        <f t="shared" si="7"/>
        <v>7.5</v>
      </c>
      <c r="F47" s="498">
        <f t="shared" si="7"/>
        <v>7.8899999999999988</v>
      </c>
      <c r="G47" s="498">
        <f t="shared" si="7"/>
        <v>24</v>
      </c>
      <c r="H47" s="498">
        <f t="shared" si="7"/>
        <v>24.46</v>
      </c>
      <c r="I47" s="498">
        <f t="shared" si="7"/>
        <v>22.08</v>
      </c>
      <c r="J47" s="498">
        <f t="shared" si="7"/>
        <v>23.904</v>
      </c>
      <c r="K47" s="498">
        <f t="shared" si="7"/>
        <v>24.96</v>
      </c>
      <c r="L47" s="498">
        <f t="shared" si="7"/>
        <v>24.96</v>
      </c>
      <c r="M47" s="498">
        <f t="shared" si="7"/>
        <v>25.6</v>
      </c>
      <c r="N47" s="498">
        <f t="shared" si="7"/>
        <v>25.6</v>
      </c>
      <c r="O47" s="498">
        <f t="shared" si="7"/>
        <v>27.2</v>
      </c>
      <c r="P47" s="498">
        <f t="shared" si="7"/>
        <v>27.2</v>
      </c>
      <c r="Q47" s="498">
        <f t="shared" si="7"/>
        <v>28.16</v>
      </c>
      <c r="R47" s="498">
        <f t="shared" si="7"/>
        <v>28.16</v>
      </c>
      <c r="S47" s="498">
        <f t="shared" si="7"/>
        <v>28.8</v>
      </c>
    </row>
    <row r="48" spans="1:19">
      <c r="A48" s="127" t="s">
        <v>41</v>
      </c>
      <c r="B48" s="127" t="s">
        <v>44</v>
      </c>
      <c r="C48" s="165" t="s">
        <v>215</v>
      </c>
      <c r="D48" s="202">
        <f>' Capacity by Company'!D47*'Operating Efficiency.'!D50</f>
        <v>14</v>
      </c>
      <c r="E48" s="202">
        <f>' Capacity by Company'!E47*'Operating Efficiency.'!E50</f>
        <v>14.399999999999999</v>
      </c>
      <c r="F48" s="202">
        <f>' Capacity by Company'!F47*'Operating Efficiency.'!F50</f>
        <v>14.534000000000001</v>
      </c>
      <c r="G48" s="202">
        <f>' Capacity by Company'!G47*'Operating Efficiency.'!G50</f>
        <v>14.8</v>
      </c>
      <c r="H48" s="202">
        <f>' Capacity by Company'!H47*'Operating Efficiency.'!H50</f>
        <v>15</v>
      </c>
      <c r="I48" s="202">
        <f>' Capacity by Company'!I47*'Operating Efficiency.'!I50</f>
        <v>13.600000000000001</v>
      </c>
      <c r="J48" s="202">
        <f>' Capacity by Company'!J47*'Operating Efficiency.'!J50</f>
        <v>14.200000000000003</v>
      </c>
      <c r="K48" s="202">
        <f>' Capacity by Company'!K47*'Operating Efficiency.'!K50</f>
        <v>15</v>
      </c>
      <c r="L48" s="202">
        <f>' Capacity by Company'!L47*'Operating Efficiency.'!L50</f>
        <v>15</v>
      </c>
      <c r="M48" s="202">
        <f>' Capacity by Company'!M47*'Operating Efficiency.'!M50</f>
        <v>15.600000000000001</v>
      </c>
      <c r="N48" s="202">
        <f>' Capacity by Company'!N47*'Operating Efficiency.'!N50</f>
        <v>15.600000000000001</v>
      </c>
      <c r="O48" s="202">
        <f>' Capacity by Company'!O47*'Operating Efficiency.'!O50</f>
        <v>16</v>
      </c>
      <c r="P48" s="202">
        <f>' Capacity by Company'!P47*'Operating Efficiency.'!P50</f>
        <v>16</v>
      </c>
      <c r="Q48" s="202">
        <f>' Capacity by Company'!Q47*'Operating Efficiency.'!Q50</f>
        <v>16.399999999999999</v>
      </c>
      <c r="R48" s="202">
        <f>' Capacity by Company'!R47*'Operating Efficiency.'!R50</f>
        <v>16.399999999999999</v>
      </c>
      <c r="S48" s="202">
        <f>' Capacity by Company'!S47*'Operating Efficiency.'!S50</f>
        <v>17</v>
      </c>
    </row>
    <row r="49" spans="1:19">
      <c r="A49" s="127" t="s">
        <v>41</v>
      </c>
      <c r="B49" s="127" t="s">
        <v>44</v>
      </c>
      <c r="C49" s="165" t="s">
        <v>289</v>
      </c>
      <c r="D49" s="202">
        <f>' Capacity by Company'!D48*'Operating Efficiency.'!D51</f>
        <v>14.62</v>
      </c>
      <c r="E49" s="202">
        <f>' Capacity by Company'!E48*'Operating Efficiency.'!E51</f>
        <v>14.64</v>
      </c>
      <c r="F49" s="202">
        <f>' Capacity by Company'!F48*'Operating Efficiency.'!F51</f>
        <v>14.8</v>
      </c>
      <c r="G49" s="202">
        <f>' Capacity by Company'!G48*'Operating Efficiency.'!G51</f>
        <v>15.8</v>
      </c>
      <c r="H49" s="202">
        <f>' Capacity by Company'!H48*'Operating Efficiency.'!H51</f>
        <v>16.422000000000001</v>
      </c>
      <c r="I49" s="202">
        <f>' Capacity by Company'!I48*'Operating Efficiency.'!I51</f>
        <v>14.399999999999999</v>
      </c>
      <c r="J49" s="202">
        <f>' Capacity by Company'!J48*'Operating Efficiency.'!J51</f>
        <v>15.4</v>
      </c>
      <c r="K49" s="202">
        <f>' Capacity by Company'!K48*'Operating Efficiency.'!K51</f>
        <v>15.600000000000001</v>
      </c>
      <c r="L49" s="202">
        <f>' Capacity by Company'!L48*'Operating Efficiency.'!L51</f>
        <v>15.600000000000001</v>
      </c>
      <c r="M49" s="202">
        <f>' Capacity by Company'!M48*'Operating Efficiency.'!M51</f>
        <v>16</v>
      </c>
      <c r="N49" s="202">
        <f>' Capacity by Company'!N48*'Operating Efficiency.'!N51</f>
        <v>16</v>
      </c>
      <c r="O49" s="202">
        <f>' Capacity by Company'!O48*'Operating Efficiency.'!O51</f>
        <v>17</v>
      </c>
      <c r="P49" s="202">
        <f>' Capacity by Company'!P48*'Operating Efficiency.'!P51</f>
        <v>17</v>
      </c>
      <c r="Q49" s="202">
        <f>' Capacity by Company'!Q48*'Operating Efficiency.'!Q51</f>
        <v>17.600000000000001</v>
      </c>
      <c r="R49" s="202">
        <f>' Capacity by Company'!R48*'Operating Efficiency.'!R51</f>
        <v>17.600000000000001</v>
      </c>
      <c r="S49" s="202">
        <f>' Capacity by Company'!S48*'Operating Efficiency.'!S51</f>
        <v>18</v>
      </c>
    </row>
    <row r="50" spans="1:19" s="257" customFormat="1">
      <c r="A50" s="254" t="s">
        <v>41</v>
      </c>
      <c r="B50" s="254" t="s">
        <v>44</v>
      </c>
      <c r="C50" s="255" t="s">
        <v>60</v>
      </c>
      <c r="D50" s="498">
        <f t="shared" ref="D50:S50" si="8">SUM(D48:D49)</f>
        <v>28.619999999999997</v>
      </c>
      <c r="E50" s="498">
        <f t="shared" si="8"/>
        <v>29.04</v>
      </c>
      <c r="F50" s="498">
        <f t="shared" si="8"/>
        <v>29.334000000000003</v>
      </c>
      <c r="G50" s="498">
        <f t="shared" si="8"/>
        <v>30.6</v>
      </c>
      <c r="H50" s="498">
        <f t="shared" si="8"/>
        <v>31.422000000000001</v>
      </c>
      <c r="I50" s="498">
        <f t="shared" si="8"/>
        <v>28</v>
      </c>
      <c r="J50" s="498">
        <f t="shared" si="8"/>
        <v>29.6</v>
      </c>
      <c r="K50" s="498">
        <f t="shared" si="8"/>
        <v>30.6</v>
      </c>
      <c r="L50" s="498">
        <f t="shared" si="8"/>
        <v>30.6</v>
      </c>
      <c r="M50" s="498">
        <f t="shared" si="8"/>
        <v>31.6</v>
      </c>
      <c r="N50" s="498">
        <f t="shared" si="8"/>
        <v>31.6</v>
      </c>
      <c r="O50" s="498">
        <f t="shared" si="8"/>
        <v>33</v>
      </c>
      <c r="P50" s="498">
        <f t="shared" si="8"/>
        <v>33</v>
      </c>
      <c r="Q50" s="498">
        <f t="shared" si="8"/>
        <v>34</v>
      </c>
      <c r="R50" s="498">
        <f t="shared" si="8"/>
        <v>34</v>
      </c>
      <c r="S50" s="498">
        <f t="shared" si="8"/>
        <v>35</v>
      </c>
    </row>
    <row r="51" spans="1:19">
      <c r="A51" s="127" t="s">
        <v>41</v>
      </c>
      <c r="B51" s="176" t="s">
        <v>113</v>
      </c>
      <c r="C51" s="173" t="s">
        <v>219</v>
      </c>
      <c r="D51" s="202">
        <f>' Capacity by Company'!D50*'Operating Efficiency.'!D53</f>
        <v>37</v>
      </c>
      <c r="E51" s="202">
        <f>' Capacity by Company'!E50*'Operating Efficiency.'!E53</f>
        <v>37.5</v>
      </c>
      <c r="F51" s="202">
        <f>' Capacity by Company'!F50*'Operating Efficiency.'!F53</f>
        <v>38.11</v>
      </c>
      <c r="G51" s="202">
        <f>' Capacity by Company'!G50*'Operating Efficiency.'!G53</f>
        <v>91.89</v>
      </c>
      <c r="H51" s="202">
        <f>' Capacity by Company'!H50*'Operating Efficiency.'!H53</f>
        <v>90.800000000000011</v>
      </c>
      <c r="I51" s="202">
        <f>' Capacity by Company'!I50*'Operating Efficiency.'!I53</f>
        <v>73.200000000000017</v>
      </c>
      <c r="J51" s="202">
        <f>' Capacity by Company'!J50*'Operating Efficiency.'!J53</f>
        <v>78.000000000000014</v>
      </c>
      <c r="K51" s="202">
        <f>' Capacity by Company'!K50*'Operating Efficiency.'!K53</f>
        <v>81.600000000000009</v>
      </c>
      <c r="L51" s="202">
        <f>' Capacity by Company'!L50*'Operating Efficiency.'!L53</f>
        <v>81.600000000000009</v>
      </c>
      <c r="M51" s="202">
        <f>' Capacity by Company'!M50*'Operating Efficiency.'!M53</f>
        <v>84</v>
      </c>
      <c r="N51" s="202">
        <f>' Capacity by Company'!N50*'Operating Efficiency.'!N53</f>
        <v>84</v>
      </c>
      <c r="O51" s="202">
        <f>' Capacity by Company'!O50*'Operating Efficiency.'!O53</f>
        <v>86.399999999999991</v>
      </c>
      <c r="P51" s="202">
        <f>' Capacity by Company'!P50*'Operating Efficiency.'!P53</f>
        <v>86.399999999999991</v>
      </c>
      <c r="Q51" s="202">
        <f>' Capacity by Company'!Q50*'Operating Efficiency.'!Q53</f>
        <v>90</v>
      </c>
      <c r="R51" s="202">
        <f>' Capacity by Company'!R50*'Operating Efficiency.'!R53</f>
        <v>90</v>
      </c>
      <c r="S51" s="202">
        <f>' Capacity by Company'!S50*'Operating Efficiency.'!S53</f>
        <v>96</v>
      </c>
    </row>
    <row r="52" spans="1:19" s="257" customFormat="1">
      <c r="A52" s="254" t="s">
        <v>41</v>
      </c>
      <c r="B52" s="259" t="s">
        <v>113</v>
      </c>
      <c r="C52" s="255" t="s">
        <v>60</v>
      </c>
      <c r="D52" s="272">
        <f t="shared" ref="D52:S52" si="9">SUM(D51:D51)</f>
        <v>37</v>
      </c>
      <c r="E52" s="272">
        <f t="shared" si="9"/>
        <v>37.5</v>
      </c>
      <c r="F52" s="272">
        <f t="shared" si="9"/>
        <v>38.11</v>
      </c>
      <c r="G52" s="272">
        <f t="shared" si="9"/>
        <v>91.89</v>
      </c>
      <c r="H52" s="272">
        <f t="shared" si="9"/>
        <v>90.800000000000011</v>
      </c>
      <c r="I52" s="272">
        <f t="shared" si="9"/>
        <v>73.200000000000017</v>
      </c>
      <c r="J52" s="272">
        <f t="shared" si="9"/>
        <v>78.000000000000014</v>
      </c>
      <c r="K52" s="272">
        <f t="shared" si="9"/>
        <v>81.600000000000009</v>
      </c>
      <c r="L52" s="272">
        <f t="shared" si="9"/>
        <v>81.600000000000009</v>
      </c>
      <c r="M52" s="272">
        <f t="shared" si="9"/>
        <v>84</v>
      </c>
      <c r="N52" s="272">
        <f t="shared" si="9"/>
        <v>84</v>
      </c>
      <c r="O52" s="272">
        <f t="shared" si="9"/>
        <v>86.399999999999991</v>
      </c>
      <c r="P52" s="272">
        <f t="shared" si="9"/>
        <v>86.399999999999991</v>
      </c>
      <c r="Q52" s="272">
        <f t="shared" si="9"/>
        <v>90</v>
      </c>
      <c r="R52" s="272">
        <f t="shared" si="9"/>
        <v>90</v>
      </c>
      <c r="S52" s="272">
        <f t="shared" si="9"/>
        <v>96</v>
      </c>
    </row>
    <row r="53" spans="1:19">
      <c r="A53" s="127" t="s">
        <v>41</v>
      </c>
      <c r="B53" s="127" t="s">
        <v>110</v>
      </c>
      <c r="C53" s="165" t="s">
        <v>218</v>
      </c>
      <c r="D53" s="202">
        <f>' Capacity by Company'!D52*'Operating Efficiency.'!D55</f>
        <v>49.699999999999996</v>
      </c>
      <c r="E53" s="202">
        <f>' Capacity by Company'!E52*'Operating Efficiency.'!E55</f>
        <v>51.8</v>
      </c>
      <c r="F53" s="202">
        <f>' Capacity by Company'!F52*'Operating Efficiency.'!F55</f>
        <v>54.6</v>
      </c>
      <c r="G53" s="202">
        <f>' Capacity by Company'!G52*'Operating Efficiency.'!G55</f>
        <v>73</v>
      </c>
      <c r="H53" s="202">
        <f>' Capacity by Company'!H52*'Operating Efficiency.'!H55</f>
        <v>75</v>
      </c>
      <c r="I53" s="202">
        <f>' Capacity by Company'!I52*'Operating Efficiency.'!I55</f>
        <v>72.000000000000014</v>
      </c>
      <c r="J53" s="202">
        <f>' Capacity by Company'!J52*'Operating Efficiency.'!J55</f>
        <v>80.2</v>
      </c>
      <c r="K53" s="202">
        <f>' Capacity by Company'!K52*'Operating Efficiency.'!K55</f>
        <v>82</v>
      </c>
      <c r="L53" s="202">
        <f>' Capacity by Company'!L52*'Operating Efficiency.'!L55</f>
        <v>82</v>
      </c>
      <c r="M53" s="202">
        <f>' Capacity by Company'!M52*'Operating Efficiency.'!M55</f>
        <v>85</v>
      </c>
      <c r="N53" s="202">
        <f>' Capacity by Company'!N52*'Operating Efficiency.'!N55</f>
        <v>85</v>
      </c>
      <c r="O53" s="202">
        <f>' Capacity by Company'!O52*'Operating Efficiency.'!O55</f>
        <v>88</v>
      </c>
      <c r="P53" s="202">
        <f>' Capacity by Company'!P52*'Operating Efficiency.'!P55</f>
        <v>88</v>
      </c>
      <c r="Q53" s="202">
        <f>' Capacity by Company'!Q52*'Operating Efficiency.'!Q55</f>
        <v>90</v>
      </c>
      <c r="R53" s="202">
        <f>' Capacity by Company'!R52*'Operating Efficiency.'!R55</f>
        <v>90</v>
      </c>
      <c r="S53" s="202">
        <f>' Capacity by Company'!S52*'Operating Efficiency.'!S55</f>
        <v>95</v>
      </c>
    </row>
    <row r="54" spans="1:19" s="257" customFormat="1">
      <c r="A54" s="254" t="s">
        <v>41</v>
      </c>
      <c r="B54" s="254" t="s">
        <v>110</v>
      </c>
      <c r="C54" s="255" t="s">
        <v>60</v>
      </c>
      <c r="D54" s="272">
        <f t="shared" ref="D54:S54" si="10">SUM(D53:D53)</f>
        <v>49.699999999999996</v>
      </c>
      <c r="E54" s="272">
        <f t="shared" si="10"/>
        <v>51.8</v>
      </c>
      <c r="F54" s="272">
        <f t="shared" si="10"/>
        <v>54.6</v>
      </c>
      <c r="G54" s="272">
        <f t="shared" si="10"/>
        <v>73</v>
      </c>
      <c r="H54" s="272">
        <f t="shared" si="10"/>
        <v>75</v>
      </c>
      <c r="I54" s="272">
        <f t="shared" si="10"/>
        <v>72.000000000000014</v>
      </c>
      <c r="J54" s="272">
        <f t="shared" si="10"/>
        <v>80.2</v>
      </c>
      <c r="K54" s="272">
        <f t="shared" si="10"/>
        <v>82</v>
      </c>
      <c r="L54" s="272">
        <f t="shared" si="10"/>
        <v>82</v>
      </c>
      <c r="M54" s="272">
        <f t="shared" si="10"/>
        <v>85</v>
      </c>
      <c r="N54" s="272">
        <f t="shared" si="10"/>
        <v>85</v>
      </c>
      <c r="O54" s="272">
        <f t="shared" si="10"/>
        <v>88</v>
      </c>
      <c r="P54" s="272">
        <f t="shared" si="10"/>
        <v>88</v>
      </c>
      <c r="Q54" s="272">
        <f t="shared" si="10"/>
        <v>90</v>
      </c>
      <c r="R54" s="272">
        <f t="shared" si="10"/>
        <v>90</v>
      </c>
      <c r="S54" s="272">
        <f t="shared" si="10"/>
        <v>95</v>
      </c>
    </row>
    <row r="55" spans="1:19">
      <c r="A55" s="127" t="s">
        <v>41</v>
      </c>
      <c r="B55" s="127" t="s">
        <v>100</v>
      </c>
      <c r="C55" s="173" t="s">
        <v>287</v>
      </c>
      <c r="D55" s="202">
        <f>' Capacity by Company'!D54*'Operating Efficiency.'!D57</f>
        <v>19.5</v>
      </c>
      <c r="E55" s="202">
        <f>' Capacity by Company'!E54*'Operating Efficiency.'!E57</f>
        <v>20.400000000000002</v>
      </c>
      <c r="F55" s="202">
        <f>' Capacity by Company'!F54*'Operating Efficiency.'!F57</f>
        <v>20.7</v>
      </c>
      <c r="G55" s="202">
        <f>' Capacity by Company'!G54*'Operating Efficiency.'!G57</f>
        <v>21</v>
      </c>
      <c r="H55" s="202">
        <f>' Capacity by Company'!H54*'Operating Efficiency.'!H57</f>
        <v>21.27</v>
      </c>
      <c r="I55" s="202">
        <f>' Capacity by Company'!I54*'Operating Efficiency.'!I57</f>
        <v>20.400000000000002</v>
      </c>
      <c r="J55" s="202">
        <f>' Capacity by Company'!J54*'Operating Efficiency.'!J57</f>
        <v>23.400000000000002</v>
      </c>
      <c r="K55" s="202">
        <f>' Capacity by Company'!K54*'Operating Efficiency.'!K57</f>
        <v>23.400000000000002</v>
      </c>
      <c r="L55" s="202">
        <f>' Capacity by Company'!L54*'Operating Efficiency.'!L57</f>
        <v>23.400000000000002</v>
      </c>
      <c r="M55" s="202">
        <f>' Capacity by Company'!M54*'Operating Efficiency.'!M57</f>
        <v>24</v>
      </c>
      <c r="N55" s="202">
        <f>' Capacity by Company'!N54*'Operating Efficiency.'!N57</f>
        <v>24</v>
      </c>
      <c r="O55" s="202">
        <f>' Capacity by Company'!O54*'Operating Efficiency.'!O57</f>
        <v>24.599999999999998</v>
      </c>
      <c r="P55" s="202">
        <f>' Capacity by Company'!P54*'Operating Efficiency.'!P57</f>
        <v>24.599999999999998</v>
      </c>
      <c r="Q55" s="202">
        <f>' Capacity by Company'!Q54*'Operating Efficiency.'!Q57</f>
        <v>25.5</v>
      </c>
      <c r="R55" s="202">
        <f>' Capacity by Company'!R54*'Operating Efficiency.'!R57</f>
        <v>25.5</v>
      </c>
      <c r="S55" s="202">
        <f>' Capacity by Company'!S54*'Operating Efficiency.'!S57</f>
        <v>26.4</v>
      </c>
    </row>
    <row r="56" spans="1:19" s="257" customFormat="1">
      <c r="A56" s="254" t="s">
        <v>41</v>
      </c>
      <c r="B56" s="254" t="s">
        <v>100</v>
      </c>
      <c r="C56" s="255" t="s">
        <v>60</v>
      </c>
      <c r="D56" s="272">
        <f t="shared" ref="D56:S56" si="11">SUM(D55:D55)</f>
        <v>19.5</v>
      </c>
      <c r="E56" s="272">
        <f t="shared" si="11"/>
        <v>20.400000000000002</v>
      </c>
      <c r="F56" s="272">
        <f t="shared" si="11"/>
        <v>20.7</v>
      </c>
      <c r="G56" s="272">
        <f t="shared" si="11"/>
        <v>21</v>
      </c>
      <c r="H56" s="272">
        <f t="shared" si="11"/>
        <v>21.27</v>
      </c>
      <c r="I56" s="272">
        <f t="shared" si="11"/>
        <v>20.400000000000002</v>
      </c>
      <c r="J56" s="272">
        <f t="shared" si="11"/>
        <v>23.400000000000002</v>
      </c>
      <c r="K56" s="272">
        <f t="shared" si="11"/>
        <v>23.400000000000002</v>
      </c>
      <c r="L56" s="272">
        <f t="shared" si="11"/>
        <v>23.400000000000002</v>
      </c>
      <c r="M56" s="272">
        <f t="shared" si="11"/>
        <v>24</v>
      </c>
      <c r="N56" s="272">
        <f t="shared" si="11"/>
        <v>24</v>
      </c>
      <c r="O56" s="272">
        <f t="shared" si="11"/>
        <v>24.599999999999998</v>
      </c>
      <c r="P56" s="272">
        <f t="shared" si="11"/>
        <v>24.599999999999998</v>
      </c>
      <c r="Q56" s="272">
        <f t="shared" si="11"/>
        <v>25.5</v>
      </c>
      <c r="R56" s="272">
        <f t="shared" si="11"/>
        <v>25.5</v>
      </c>
      <c r="S56" s="272">
        <f t="shared" si="11"/>
        <v>26.4</v>
      </c>
    </row>
    <row r="57" spans="1:19">
      <c r="A57" s="127" t="s">
        <v>41</v>
      </c>
      <c r="B57" s="128" t="s">
        <v>223</v>
      </c>
      <c r="C57" s="1" t="s">
        <v>224</v>
      </c>
      <c r="D57" s="202">
        <f>' Capacity by Company'!D56*'Operating Efficiency.'!D59</f>
        <v>44.4</v>
      </c>
      <c r="E57" s="202">
        <f>' Capacity by Company'!E56*'Operating Efficiency.'!E59</f>
        <v>45.6</v>
      </c>
      <c r="F57" s="202">
        <f>' Capacity by Company'!F56*'Operating Efficiency.'!F59</f>
        <v>45</v>
      </c>
      <c r="G57" s="202">
        <f>' Capacity by Company'!G56*'Operating Efficiency.'!G59</f>
        <v>49.2</v>
      </c>
      <c r="H57" s="202">
        <f>' Capacity by Company'!H56*'Operating Efficiency.'!H59</f>
        <v>48.710000000000008</v>
      </c>
      <c r="I57" s="202">
        <f>' Capacity by Company'!I56*'Operating Efficiency.'!I59</f>
        <v>44.4</v>
      </c>
      <c r="J57" s="202">
        <f>' Capacity by Company'!J56*'Operating Efficiency.'!J59</f>
        <v>45</v>
      </c>
      <c r="K57" s="202">
        <f>' Capacity by Company'!K56*'Operating Efficiency.'!K59</f>
        <v>46.800000000000004</v>
      </c>
      <c r="L57" s="202">
        <f>' Capacity by Company'!L56*'Operating Efficiency.'!L59</f>
        <v>46.800000000000004</v>
      </c>
      <c r="M57" s="202">
        <f>' Capacity by Company'!M56*'Operating Efficiency.'!M59</f>
        <v>48</v>
      </c>
      <c r="N57" s="202">
        <f>' Capacity by Company'!N56*'Operating Efficiency.'!N59</f>
        <v>48</v>
      </c>
      <c r="O57" s="202">
        <f>' Capacity by Company'!O56*'Operating Efficiency.'!O59</f>
        <v>49.199999999999996</v>
      </c>
      <c r="P57" s="202">
        <f>' Capacity by Company'!P56*'Operating Efficiency.'!P59</f>
        <v>49.199999999999996</v>
      </c>
      <c r="Q57" s="202">
        <f>' Capacity by Company'!Q56*'Operating Efficiency.'!Q59</f>
        <v>51</v>
      </c>
      <c r="R57" s="202">
        <f>' Capacity by Company'!R56*'Operating Efficiency.'!R59</f>
        <v>51</v>
      </c>
      <c r="S57" s="202">
        <f>' Capacity by Company'!S56*'Operating Efficiency.'!S59</f>
        <v>52.8</v>
      </c>
    </row>
    <row r="58" spans="1:19" s="257" customFormat="1">
      <c r="A58" s="254" t="s">
        <v>41</v>
      </c>
      <c r="B58" s="258" t="s">
        <v>223</v>
      </c>
      <c r="C58" s="260" t="s">
        <v>60</v>
      </c>
      <c r="D58" s="272">
        <f t="shared" ref="D58:S58" si="12">SUM(D57:D57)</f>
        <v>44.4</v>
      </c>
      <c r="E58" s="272">
        <f t="shared" si="12"/>
        <v>45.6</v>
      </c>
      <c r="F58" s="272">
        <f t="shared" si="12"/>
        <v>45</v>
      </c>
      <c r="G58" s="272">
        <f t="shared" si="12"/>
        <v>49.2</v>
      </c>
      <c r="H58" s="272">
        <f t="shared" si="12"/>
        <v>48.710000000000008</v>
      </c>
      <c r="I58" s="272">
        <f t="shared" si="12"/>
        <v>44.4</v>
      </c>
      <c r="J58" s="272">
        <f t="shared" si="12"/>
        <v>45</v>
      </c>
      <c r="K58" s="272">
        <f t="shared" si="12"/>
        <v>46.800000000000004</v>
      </c>
      <c r="L58" s="272">
        <f t="shared" si="12"/>
        <v>46.800000000000004</v>
      </c>
      <c r="M58" s="272">
        <f t="shared" si="12"/>
        <v>48</v>
      </c>
      <c r="N58" s="272">
        <f t="shared" si="12"/>
        <v>48</v>
      </c>
      <c r="O58" s="272">
        <f t="shared" si="12"/>
        <v>49.199999999999996</v>
      </c>
      <c r="P58" s="272">
        <f t="shared" si="12"/>
        <v>49.199999999999996</v>
      </c>
      <c r="Q58" s="272">
        <f t="shared" si="12"/>
        <v>51</v>
      </c>
      <c r="R58" s="272">
        <f t="shared" si="12"/>
        <v>51</v>
      </c>
      <c r="S58" s="272">
        <f t="shared" si="12"/>
        <v>52.8</v>
      </c>
    </row>
    <row r="59" spans="1:19">
      <c r="A59" s="127" t="s">
        <v>41</v>
      </c>
      <c r="B59" s="127" t="s">
        <v>111</v>
      </c>
      <c r="C59" s="163" t="s">
        <v>338</v>
      </c>
      <c r="D59" s="202">
        <f>' Capacity by Company'!D58*'Operating Efficiency.'!D61</f>
        <v>43.8</v>
      </c>
      <c r="E59" s="202">
        <f>' Capacity by Company'!E58*'Operating Efficiency.'!E61</f>
        <v>45</v>
      </c>
      <c r="F59" s="202">
        <f>' Capacity by Company'!F58*'Operating Efficiency.'!F61</f>
        <v>43.8</v>
      </c>
      <c r="G59" s="202">
        <f>' Capacity by Company'!G58*'Operating Efficiency.'!G61</f>
        <v>40.800000000000004</v>
      </c>
      <c r="H59" s="202">
        <f>' Capacity by Company'!H58*'Operating Efficiency.'!H61</f>
        <v>44.4</v>
      </c>
      <c r="I59" s="202">
        <f>' Capacity by Company'!I58*'Operating Efficiency.'!I61</f>
        <v>42.000000000000007</v>
      </c>
      <c r="J59" s="202">
        <f>' Capacity by Company'!J58*'Operating Efficiency.'!J61</f>
        <v>47.400000000000006</v>
      </c>
      <c r="K59" s="202">
        <f>' Capacity by Company'!K58*'Operating Efficiency.'!K61</f>
        <v>48</v>
      </c>
      <c r="L59" s="202">
        <f>' Capacity by Company'!L58*'Operating Efficiency.'!L61</f>
        <v>48</v>
      </c>
      <c r="M59" s="202">
        <f>' Capacity by Company'!M58*'Operating Efficiency.'!M61</f>
        <v>49.199999999999996</v>
      </c>
      <c r="N59" s="202">
        <f>' Capacity by Company'!N58*'Operating Efficiency.'!N61</f>
        <v>49.199999999999996</v>
      </c>
      <c r="O59" s="202">
        <f>' Capacity by Company'!O58*'Operating Efficiency.'!O61</f>
        <v>51</v>
      </c>
      <c r="P59" s="202">
        <f>' Capacity by Company'!P58*'Operating Efficiency.'!P61</f>
        <v>51</v>
      </c>
      <c r="Q59" s="202">
        <f>' Capacity by Company'!Q58*'Operating Efficiency.'!Q61</f>
        <v>52.8</v>
      </c>
      <c r="R59" s="202">
        <f>' Capacity by Company'!R58*'Operating Efficiency.'!R61</f>
        <v>52.8</v>
      </c>
      <c r="S59" s="202">
        <f>' Capacity by Company'!S58*'Operating Efficiency.'!S61</f>
        <v>54</v>
      </c>
    </row>
    <row r="60" spans="1:19">
      <c r="A60" s="127" t="s">
        <v>41</v>
      </c>
      <c r="B60" s="127" t="s">
        <v>111</v>
      </c>
      <c r="C60" s="167" t="s">
        <v>12</v>
      </c>
      <c r="D60" s="202">
        <f>' Capacity by Company'!D59*'Operating Efficiency.'!D62</f>
        <v>24.8</v>
      </c>
      <c r="E60" s="202">
        <f>' Capacity by Company'!E59*'Operating Efficiency.'!E62</f>
        <v>25.6</v>
      </c>
      <c r="F60" s="202">
        <f>' Capacity by Company'!F59*'Operating Efficiency.'!F62</f>
        <v>26.8</v>
      </c>
      <c r="G60" s="202">
        <f>' Capacity by Company'!G59*'Operating Efficiency.'!G62</f>
        <v>24.4</v>
      </c>
      <c r="H60" s="202">
        <f>' Capacity by Company'!H59*'Operating Efficiency.'!H62</f>
        <v>25.6</v>
      </c>
      <c r="I60" s="202">
        <f>' Capacity by Company'!I59*'Operating Efficiency.'!I62</f>
        <v>20.133333333333333</v>
      </c>
      <c r="J60" s="202">
        <f>' Capacity by Company'!J59*'Operating Efficiency.'!J62</f>
        <v>22.933333333333334</v>
      </c>
      <c r="K60" s="202">
        <f>' Capacity by Company'!K59*'Operating Efficiency.'!K62</f>
        <v>24</v>
      </c>
      <c r="L60" s="202">
        <f>' Capacity by Company'!L59*'Operating Efficiency.'!L62</f>
        <v>24</v>
      </c>
      <c r="M60" s="202">
        <f>' Capacity by Company'!M59*'Operating Efficiency.'!M62</f>
        <v>26</v>
      </c>
      <c r="N60" s="202">
        <f>' Capacity by Company'!N59*'Operating Efficiency.'!N62</f>
        <v>26</v>
      </c>
      <c r="O60" s="202">
        <f>' Capacity by Company'!O59*'Operating Efficiency.'!O62</f>
        <v>27.200000000000003</v>
      </c>
      <c r="P60" s="202">
        <f>' Capacity by Company'!P59*'Operating Efficiency.'!P62</f>
        <v>27.200000000000003</v>
      </c>
      <c r="Q60" s="202">
        <f>' Capacity by Company'!Q59*'Operating Efficiency.'!Q62</f>
        <v>28</v>
      </c>
      <c r="R60" s="202">
        <f>' Capacity by Company'!R59*'Operating Efficiency.'!R62</f>
        <v>28</v>
      </c>
      <c r="S60" s="202">
        <f>' Capacity by Company'!S59*'Operating Efficiency.'!S62</f>
        <v>28.799999999999997</v>
      </c>
    </row>
    <row r="61" spans="1:19" s="257" customFormat="1">
      <c r="A61" s="254" t="s">
        <v>41</v>
      </c>
      <c r="B61" s="254" t="s">
        <v>111</v>
      </c>
      <c r="C61" s="260" t="s">
        <v>60</v>
      </c>
      <c r="D61" s="272">
        <f>SUM(D59:D60)</f>
        <v>68.599999999999994</v>
      </c>
      <c r="E61" s="272">
        <f t="shared" ref="E61:S61" si="13">SUM(E59:E60)</f>
        <v>70.599999999999994</v>
      </c>
      <c r="F61" s="272">
        <f t="shared" si="13"/>
        <v>70.599999999999994</v>
      </c>
      <c r="G61" s="272">
        <f t="shared" si="13"/>
        <v>65.2</v>
      </c>
      <c r="H61" s="272">
        <f t="shared" si="13"/>
        <v>70</v>
      </c>
      <c r="I61" s="272">
        <f t="shared" si="13"/>
        <v>62.13333333333334</v>
      </c>
      <c r="J61" s="272">
        <f t="shared" si="13"/>
        <v>70.333333333333343</v>
      </c>
      <c r="K61" s="272">
        <f t="shared" si="13"/>
        <v>72</v>
      </c>
      <c r="L61" s="272">
        <f t="shared" si="13"/>
        <v>72</v>
      </c>
      <c r="M61" s="272">
        <f t="shared" si="13"/>
        <v>75.199999999999989</v>
      </c>
      <c r="N61" s="272">
        <f t="shared" si="13"/>
        <v>75.199999999999989</v>
      </c>
      <c r="O61" s="272">
        <f t="shared" si="13"/>
        <v>78.2</v>
      </c>
      <c r="P61" s="272">
        <f t="shared" si="13"/>
        <v>78.2</v>
      </c>
      <c r="Q61" s="272">
        <f t="shared" si="13"/>
        <v>80.8</v>
      </c>
      <c r="R61" s="272">
        <f t="shared" si="13"/>
        <v>80.8</v>
      </c>
      <c r="S61" s="272">
        <f t="shared" si="13"/>
        <v>82.8</v>
      </c>
    </row>
    <row r="62" spans="1:19" s="257" customFormat="1">
      <c r="A62" s="254" t="s">
        <v>41</v>
      </c>
      <c r="B62" s="254" t="s">
        <v>56</v>
      </c>
      <c r="C62" s="260" t="s">
        <v>60</v>
      </c>
      <c r="D62" s="256">
        <f>' Capacity by Company'!D61*'Operating Efficiency.'!D64</f>
        <v>62.400000000000006</v>
      </c>
      <c r="E62" s="256">
        <f>' Capacity by Company'!E61*'Operating Efficiency.'!E64</f>
        <v>66.239999999999995</v>
      </c>
      <c r="F62" s="256">
        <f>' Capacity by Company'!F61*'Operating Efficiency.'!F64</f>
        <v>63.36</v>
      </c>
      <c r="G62" s="256">
        <f>' Capacity by Company'!G61*'Operating Efficiency.'!G64</f>
        <v>65.28</v>
      </c>
      <c r="H62" s="256">
        <f>' Capacity by Company'!H61*'Operating Efficiency.'!H64</f>
        <v>65.28</v>
      </c>
      <c r="I62" s="256">
        <f>' Capacity by Company'!I61*'Operating Efficiency.'!I64</f>
        <v>61.44</v>
      </c>
      <c r="J62" s="256">
        <f>' Capacity by Company'!J61*'Operating Efficiency.'!J64</f>
        <v>65.28</v>
      </c>
      <c r="K62" s="256">
        <f>' Capacity by Company'!K61*'Operating Efficiency.'!K64</f>
        <v>67.199999999999989</v>
      </c>
      <c r="L62" s="256">
        <f>' Capacity by Company'!L61*'Operating Efficiency.'!L64</f>
        <v>67.199999999999989</v>
      </c>
      <c r="M62" s="256">
        <f>' Capacity by Company'!M61*'Operating Efficiency.'!M64</f>
        <v>69.12</v>
      </c>
      <c r="N62" s="256">
        <f>' Capacity by Company'!N61*'Operating Efficiency.'!N64</f>
        <v>69.12</v>
      </c>
      <c r="O62" s="256">
        <f>' Capacity by Company'!O61*'Operating Efficiency.'!O64</f>
        <v>72</v>
      </c>
      <c r="P62" s="256">
        <f>' Capacity by Company'!P61*'Operating Efficiency.'!P64</f>
        <v>72</v>
      </c>
      <c r="Q62" s="256">
        <f>' Capacity by Company'!Q61*'Operating Efficiency.'!Q64</f>
        <v>74.88</v>
      </c>
      <c r="R62" s="256">
        <f>' Capacity by Company'!R61*'Operating Efficiency.'!R64</f>
        <v>74.88</v>
      </c>
      <c r="S62" s="256">
        <f>' Capacity by Company'!S61*'Operating Efficiency.'!S64</f>
        <v>76.800000000000011</v>
      </c>
    </row>
    <row r="63" spans="1:19" s="257" customFormat="1">
      <c r="A63" s="254" t="s">
        <v>41</v>
      </c>
      <c r="B63" s="254" t="s">
        <v>41</v>
      </c>
      <c r="C63" s="260" t="s">
        <v>60</v>
      </c>
      <c r="D63" s="273">
        <f t="shared" ref="D63:S63" si="14">D45+D47+D50+D52+D54+D56+D58+D61+D62</f>
        <v>525.52</v>
      </c>
      <c r="E63" s="273">
        <f t="shared" si="14"/>
        <v>541.75</v>
      </c>
      <c r="F63" s="273">
        <f t="shared" si="14"/>
        <v>562.89400000000001</v>
      </c>
      <c r="G63" s="273">
        <f t="shared" si="14"/>
        <v>670.0200000000001</v>
      </c>
      <c r="H63" s="273">
        <f t="shared" si="14"/>
        <v>695.91200000000003</v>
      </c>
      <c r="I63" s="273">
        <f t="shared" si="14"/>
        <v>621.05333333333328</v>
      </c>
      <c r="J63" s="273">
        <f t="shared" si="14"/>
        <v>676.77733333333333</v>
      </c>
      <c r="K63" s="273">
        <f t="shared" si="14"/>
        <v>699.81</v>
      </c>
      <c r="L63" s="273">
        <f t="shared" si="14"/>
        <v>707.15999999999985</v>
      </c>
      <c r="M63" s="273">
        <f t="shared" si="14"/>
        <v>728.7700000000001</v>
      </c>
      <c r="N63" s="273">
        <f t="shared" si="14"/>
        <v>741.0200000000001</v>
      </c>
      <c r="O63" s="273">
        <f t="shared" si="14"/>
        <v>759.85</v>
      </c>
      <c r="P63" s="273">
        <f t="shared" si="14"/>
        <v>767.20000000000016</v>
      </c>
      <c r="Q63" s="273">
        <f t="shared" si="14"/>
        <v>785.93999999999994</v>
      </c>
      <c r="R63" s="273">
        <f t="shared" si="14"/>
        <v>790.84</v>
      </c>
      <c r="S63" s="273">
        <f t="shared" si="14"/>
        <v>812.2</v>
      </c>
    </row>
    <row r="64" spans="1:19">
      <c r="A64" s="127" t="s">
        <v>40</v>
      </c>
      <c r="B64" s="127" t="s">
        <v>36</v>
      </c>
      <c r="C64" s="167" t="s">
        <v>218</v>
      </c>
      <c r="D64" s="202">
        <f>' Capacity by Company'!D63*'Operating Efficiency.'!D66</f>
        <v>102.87</v>
      </c>
      <c r="E64" s="202">
        <f>' Capacity by Company'!E63*'Operating Efficiency.'!E66</f>
        <v>101.60000000000001</v>
      </c>
      <c r="F64" s="202">
        <f>' Capacity by Company'!F63*'Operating Efficiency.'!F66</f>
        <v>95.25</v>
      </c>
      <c r="G64" s="202">
        <f>' Capacity by Company'!G63*'Operating Efficiency.'!G66</f>
        <v>91.44</v>
      </c>
      <c r="H64" s="202">
        <f>' Capacity by Company'!H63*'Operating Efficiency.'!H66</f>
        <v>93.98</v>
      </c>
      <c r="I64" s="202">
        <f>' Capacity by Company'!I63*'Operating Efficiency.'!I66</f>
        <v>86.36</v>
      </c>
      <c r="J64" s="202">
        <f>' Capacity by Company'!J63*'Operating Efficiency.'!J66</f>
        <v>91.44</v>
      </c>
      <c r="K64" s="202">
        <f>' Capacity by Company'!K63*'Operating Efficiency.'!K66</f>
        <v>95.25</v>
      </c>
      <c r="L64" s="202">
        <f>' Capacity by Company'!L63*'Operating Efficiency.'!L66</f>
        <v>95.25</v>
      </c>
      <c r="M64" s="202">
        <f>' Capacity by Company'!M63*'Operating Efficiency.'!M66</f>
        <v>99.06</v>
      </c>
      <c r="N64" s="202">
        <f>' Capacity by Company'!N63*'Operating Efficiency.'!N66</f>
        <v>99.06</v>
      </c>
      <c r="O64" s="202">
        <f>' Capacity by Company'!O63*'Operating Efficiency.'!O66</f>
        <v>101.60000000000001</v>
      </c>
      <c r="P64" s="202">
        <f>' Capacity by Company'!P63*'Operating Efficiency.'!P66</f>
        <v>101.60000000000001</v>
      </c>
      <c r="Q64" s="202">
        <f>' Capacity by Company'!Q63*'Operating Efficiency.'!Q66</f>
        <v>107.95</v>
      </c>
      <c r="R64" s="202">
        <f>' Capacity by Company'!R63*'Operating Efficiency.'!R66</f>
        <v>107.95</v>
      </c>
      <c r="S64" s="202">
        <f>' Capacity by Company'!S63*'Operating Efficiency.'!S66</f>
        <v>111.76</v>
      </c>
    </row>
    <row r="65" spans="1:19">
      <c r="A65" s="127" t="s">
        <v>40</v>
      </c>
      <c r="B65" s="127" t="s">
        <v>36</v>
      </c>
      <c r="C65" s="164" t="s">
        <v>215</v>
      </c>
      <c r="D65" s="202">
        <f>' Capacity by Company'!D64*'Operating Efficiency.'!D67</f>
        <v>125.8</v>
      </c>
      <c r="E65" s="202">
        <f>' Capacity by Company'!E64*'Operating Efficiency.'!E67</f>
        <v>127.5</v>
      </c>
      <c r="F65" s="202">
        <f>' Capacity by Company'!F64*'Operating Efficiency.'!F67</f>
        <v>127.84</v>
      </c>
      <c r="G65" s="202">
        <f>' Capacity by Company'!G64*'Operating Efficiency.'!G67</f>
        <v>128.82599999999999</v>
      </c>
      <c r="H65" s="202">
        <f>' Capacity by Company'!H64*'Operating Efficiency.'!H67</f>
        <v>127.5</v>
      </c>
      <c r="I65" s="202">
        <f>' Capacity by Company'!I64*'Operating Efficiency.'!I67</f>
        <v>108.8</v>
      </c>
      <c r="J65" s="202">
        <f>' Capacity by Company'!J64*'Operating Efficiency.'!J67</f>
        <v>115.60000000000001</v>
      </c>
      <c r="K65" s="202">
        <f>' Capacity by Company'!K64*'Operating Efficiency.'!K67</f>
        <v>118.99999999999999</v>
      </c>
      <c r="L65" s="202">
        <f>' Capacity by Company'!L64*'Operating Efficiency.'!L67</f>
        <v>118.99999999999999</v>
      </c>
      <c r="M65" s="202">
        <f>' Capacity by Company'!M64*'Operating Efficiency.'!M67</f>
        <v>122.39999999999999</v>
      </c>
      <c r="N65" s="202">
        <f>' Capacity by Company'!N64*'Operating Efficiency.'!N67</f>
        <v>122.39999999999999</v>
      </c>
      <c r="O65" s="202">
        <f>' Capacity by Company'!O64*'Operating Efficiency.'!O67</f>
        <v>127.5</v>
      </c>
      <c r="P65" s="202">
        <f>' Capacity by Company'!P64*'Operating Efficiency.'!P67</f>
        <v>127.5</v>
      </c>
      <c r="Q65" s="202">
        <f>' Capacity by Company'!Q64*'Operating Efficiency.'!Q67</f>
        <v>132.6</v>
      </c>
      <c r="R65" s="202">
        <f>' Capacity by Company'!R64*'Operating Efficiency.'!R67</f>
        <v>132.6</v>
      </c>
      <c r="S65" s="202">
        <f>' Capacity by Company'!S64*'Operating Efficiency.'!S67</f>
        <v>136</v>
      </c>
    </row>
    <row r="66" spans="1:19">
      <c r="A66" s="128" t="s">
        <v>40</v>
      </c>
      <c r="B66" s="128" t="s">
        <v>36</v>
      </c>
      <c r="C66" s="168" t="s">
        <v>282</v>
      </c>
      <c r="D66" s="202">
        <f>' Capacity by Company'!D65*'Operating Efficiency.'!D68</f>
        <v>43.764705882352942</v>
      </c>
      <c r="E66" s="202">
        <f>' Capacity by Company'!E65*'Operating Efficiency.'!E68</f>
        <v>44.470588235294116</v>
      </c>
      <c r="F66" s="202">
        <f>' Capacity by Company'!F65*'Operating Efficiency.'!F68</f>
        <v>45</v>
      </c>
      <c r="G66" s="202">
        <f>' Capacity by Company'!G65*'Operating Efficiency.'!G68</f>
        <v>42.599999999999994</v>
      </c>
      <c r="H66" s="202">
        <f>' Capacity by Company'!H65*'Operating Efficiency.'!H68</f>
        <v>47.400000000000006</v>
      </c>
      <c r="I66" s="202">
        <f>' Capacity by Company'!I65*'Operating Efficiency.'!I68</f>
        <v>43.199999999999996</v>
      </c>
      <c r="J66" s="202">
        <f>' Capacity by Company'!J65*'Operating Efficiency.'!J68</f>
        <v>44.4</v>
      </c>
      <c r="K66" s="202">
        <f>' Capacity by Company'!K65*'Operating Efficiency.'!K68</f>
        <v>45</v>
      </c>
      <c r="L66" s="202">
        <f>' Capacity by Company'!L65*'Operating Efficiency.'!L68</f>
        <v>45</v>
      </c>
      <c r="M66" s="202">
        <f>' Capacity by Company'!M65*'Operating Efficiency.'!M68</f>
        <v>48</v>
      </c>
      <c r="N66" s="202">
        <f>' Capacity by Company'!N65*'Operating Efficiency.'!N68</f>
        <v>48</v>
      </c>
      <c r="O66" s="202">
        <f>' Capacity by Company'!O65*'Operating Efficiency.'!O68</f>
        <v>49.199999999999996</v>
      </c>
      <c r="P66" s="202">
        <f>' Capacity by Company'!P65*'Operating Efficiency.'!P68</f>
        <v>49.199999999999996</v>
      </c>
      <c r="Q66" s="202">
        <f>' Capacity by Company'!Q65*'Operating Efficiency.'!Q68</f>
        <v>51</v>
      </c>
      <c r="R66" s="202">
        <f>' Capacity by Company'!R65*'Operating Efficiency.'!R68</f>
        <v>51</v>
      </c>
      <c r="S66" s="202">
        <f>' Capacity by Company'!S65*'Operating Efficiency.'!S68</f>
        <v>52.8</v>
      </c>
    </row>
    <row r="67" spans="1:19">
      <c r="A67" s="128" t="s">
        <v>40</v>
      </c>
      <c r="B67" s="128" t="s">
        <v>36</v>
      </c>
      <c r="C67" s="171" t="s">
        <v>219</v>
      </c>
      <c r="D67" s="202">
        <f>' Capacity by Company'!D66*'Operating Efficiency.'!D69</f>
        <v>49</v>
      </c>
      <c r="E67" s="202">
        <f>' Capacity by Company'!E66*'Operating Efficiency.'!E69</f>
        <v>51.8</v>
      </c>
      <c r="F67" s="202">
        <f>' Capacity by Company'!F66*'Operating Efficiency.'!F69</f>
        <v>50.4</v>
      </c>
      <c r="G67" s="202">
        <f>' Capacity by Company'!G66*'Operating Efficiency.'!G69</f>
        <v>49</v>
      </c>
      <c r="H67" s="202">
        <f>' Capacity by Company'!H66*'Operating Efficiency.'!H69</f>
        <v>51.300000000000004</v>
      </c>
      <c r="I67" s="202">
        <f>' Capacity by Company'!I66*'Operating Efficiency.'!I69</f>
        <v>49</v>
      </c>
      <c r="J67" s="202">
        <f>' Capacity by Company'!J66*'Operating Efficiency.'!J69</f>
        <v>47.6</v>
      </c>
      <c r="K67" s="202">
        <f>' Capacity by Company'!K66*'Operating Efficiency.'!K69</f>
        <v>49</v>
      </c>
      <c r="L67" s="202">
        <f>' Capacity by Company'!L66*'Operating Efficiency.'!L69</f>
        <v>49</v>
      </c>
      <c r="M67" s="202">
        <f>' Capacity by Company'!M66*'Operating Efficiency.'!M69</f>
        <v>50.4</v>
      </c>
      <c r="N67" s="202">
        <f>' Capacity by Company'!N66*'Operating Efficiency.'!N69</f>
        <v>50.4</v>
      </c>
      <c r="O67" s="202">
        <f>' Capacity by Company'!O66*'Operating Efficiency.'!O69</f>
        <v>52.5</v>
      </c>
      <c r="P67" s="202">
        <f>' Capacity by Company'!P66*'Operating Efficiency.'!P69</f>
        <v>52.5</v>
      </c>
      <c r="Q67" s="202">
        <f>' Capacity by Company'!Q66*'Operating Efficiency.'!Q69</f>
        <v>54.6</v>
      </c>
      <c r="R67" s="202">
        <f>' Capacity by Company'!R66*'Operating Efficiency.'!R69</f>
        <v>54.6</v>
      </c>
      <c r="S67" s="202">
        <f>' Capacity by Company'!S66*'Operating Efficiency.'!S69</f>
        <v>56</v>
      </c>
    </row>
    <row r="68" spans="1:19">
      <c r="A68" s="128" t="s">
        <v>40</v>
      </c>
      <c r="B68" s="128" t="s">
        <v>36</v>
      </c>
      <c r="C68" s="167" t="s">
        <v>12</v>
      </c>
      <c r="D68" s="202">
        <f>' Capacity by Company'!D67*'Operating Efficiency.'!D70</f>
        <v>0</v>
      </c>
      <c r="E68" s="202">
        <f>' Capacity by Company'!E67*'Operating Efficiency.'!E70</f>
        <v>0</v>
      </c>
      <c r="F68" s="202">
        <f>' Capacity by Company'!F67*'Operating Efficiency.'!F70</f>
        <v>0</v>
      </c>
      <c r="G68" s="202">
        <f>' Capacity by Company'!G67*'Operating Efficiency.'!G70</f>
        <v>0</v>
      </c>
      <c r="H68" s="202">
        <f>' Capacity by Company'!H67*'Operating Efficiency.'!H70</f>
        <v>0</v>
      </c>
      <c r="I68" s="202">
        <f>' Capacity by Company'!I67*'Operating Efficiency.'!I70</f>
        <v>0</v>
      </c>
      <c r="J68" s="202">
        <f>' Capacity by Company'!J67*'Operating Efficiency.'!J70</f>
        <v>0</v>
      </c>
      <c r="K68" s="202">
        <f>' Capacity by Company'!K67*'Operating Efficiency.'!K70</f>
        <v>0</v>
      </c>
      <c r="L68" s="202">
        <f>' Capacity by Company'!L67*'Operating Efficiency.'!L70</f>
        <v>0</v>
      </c>
      <c r="M68" s="202">
        <f>' Capacity by Company'!M67*'Operating Efficiency.'!M70</f>
        <v>0</v>
      </c>
      <c r="N68" s="202">
        <f>' Capacity by Company'!N67*'Operating Efficiency.'!N70</f>
        <v>0</v>
      </c>
      <c r="O68" s="202">
        <f>' Capacity by Company'!O67*'Operating Efficiency.'!O70</f>
        <v>0</v>
      </c>
      <c r="P68" s="202">
        <f>' Capacity by Company'!P67*'Operating Efficiency.'!P70</f>
        <v>0</v>
      </c>
      <c r="Q68" s="202">
        <f>' Capacity by Company'!Q67*'Operating Efficiency.'!Q70</f>
        <v>0</v>
      </c>
      <c r="R68" s="202">
        <f>' Capacity by Company'!R67*'Operating Efficiency.'!R70</f>
        <v>0</v>
      </c>
      <c r="S68" s="202">
        <f>' Capacity by Company'!S67*'Operating Efficiency.'!S70</f>
        <v>0</v>
      </c>
    </row>
    <row r="69" spans="1:19" s="257" customFormat="1">
      <c r="A69" s="258" t="s">
        <v>40</v>
      </c>
      <c r="B69" s="258" t="s">
        <v>36</v>
      </c>
      <c r="C69" s="260" t="s">
        <v>60</v>
      </c>
      <c r="D69" s="272">
        <f t="shared" ref="D69:S69" si="15">SUM(D64:D68)</f>
        <v>321.43470588235294</v>
      </c>
      <c r="E69" s="272">
        <f t="shared" si="15"/>
        <v>325.37058823529418</v>
      </c>
      <c r="F69" s="272">
        <f t="shared" si="15"/>
        <v>318.49</v>
      </c>
      <c r="G69" s="272">
        <f t="shared" si="15"/>
        <v>311.86599999999999</v>
      </c>
      <c r="H69" s="272">
        <f t="shared" si="15"/>
        <v>320.18</v>
      </c>
      <c r="I69" s="272">
        <f t="shared" si="15"/>
        <v>287.36</v>
      </c>
      <c r="J69" s="272">
        <f t="shared" si="15"/>
        <v>299.04000000000002</v>
      </c>
      <c r="K69" s="272">
        <f t="shared" si="15"/>
        <v>308.25</v>
      </c>
      <c r="L69" s="272">
        <f t="shared" si="15"/>
        <v>308.25</v>
      </c>
      <c r="M69" s="272">
        <f t="shared" si="15"/>
        <v>319.85999999999996</v>
      </c>
      <c r="N69" s="272">
        <f t="shared" si="15"/>
        <v>319.85999999999996</v>
      </c>
      <c r="O69" s="272">
        <f t="shared" si="15"/>
        <v>330.8</v>
      </c>
      <c r="P69" s="272">
        <f t="shared" si="15"/>
        <v>330.8</v>
      </c>
      <c r="Q69" s="272">
        <f t="shared" si="15"/>
        <v>346.15000000000003</v>
      </c>
      <c r="R69" s="272">
        <f t="shared" si="15"/>
        <v>346.15000000000003</v>
      </c>
      <c r="S69" s="272">
        <f t="shared" si="15"/>
        <v>356.56</v>
      </c>
    </row>
    <row r="70" spans="1:19" s="257" customFormat="1">
      <c r="A70" s="258" t="s">
        <v>40</v>
      </c>
      <c r="B70" s="254" t="s">
        <v>109</v>
      </c>
      <c r="C70" s="260" t="s">
        <v>60</v>
      </c>
      <c r="D70" s="274">
        <f>' Capacity by Company'!D69*'Operating Efficiency.'!D72</f>
        <v>0</v>
      </c>
      <c r="E70" s="274">
        <f>' Capacity by Company'!E69*'Operating Efficiency.'!E72</f>
        <v>0</v>
      </c>
      <c r="F70" s="274">
        <f>' Capacity by Company'!F69*'Operating Efficiency.'!F72</f>
        <v>0</v>
      </c>
      <c r="G70" s="274">
        <f>' Capacity by Company'!G69*'Operating Efficiency.'!G72</f>
        <v>0</v>
      </c>
      <c r="H70" s="274">
        <f>' Capacity by Company'!H69*'Operating Efficiency.'!H72</f>
        <v>0</v>
      </c>
      <c r="I70" s="274">
        <f>' Capacity by Company'!I69*'Operating Efficiency.'!I72</f>
        <v>0</v>
      </c>
      <c r="J70" s="274">
        <f>' Capacity by Company'!J69*'Operating Efficiency.'!J72</f>
        <v>0</v>
      </c>
      <c r="K70" s="274">
        <f>' Capacity by Company'!K69*'Operating Efficiency.'!K72</f>
        <v>0</v>
      </c>
      <c r="L70" s="274">
        <f>' Capacity by Company'!L69*'Operating Efficiency.'!L72</f>
        <v>0</v>
      </c>
      <c r="M70" s="274">
        <f>' Capacity by Company'!M69*'Operating Efficiency.'!M72</f>
        <v>0</v>
      </c>
      <c r="N70" s="274">
        <f>' Capacity by Company'!N69*'Operating Efficiency.'!N72</f>
        <v>0</v>
      </c>
      <c r="O70" s="274">
        <f>' Capacity by Company'!O69*'Operating Efficiency.'!O72</f>
        <v>0</v>
      </c>
      <c r="P70" s="274">
        <f>' Capacity by Company'!P69*'Operating Efficiency.'!P72</f>
        <v>0</v>
      </c>
      <c r="Q70" s="274">
        <f>' Capacity by Company'!Q69*'Operating Efficiency.'!Q72</f>
        <v>0</v>
      </c>
      <c r="R70" s="274">
        <f>' Capacity by Company'!R69*'Operating Efficiency.'!R72</f>
        <v>0</v>
      </c>
      <c r="S70" s="274">
        <f>' Capacity by Company'!S69*'Operating Efficiency.'!S72</f>
        <v>0</v>
      </c>
    </row>
    <row r="71" spans="1:19" s="257" customFormat="1">
      <c r="A71" s="258" t="s">
        <v>40</v>
      </c>
      <c r="B71" s="254" t="s">
        <v>304</v>
      </c>
      <c r="C71" s="260" t="s">
        <v>60</v>
      </c>
      <c r="D71" s="256">
        <f>' Capacity by Company'!D70*'Operating Efficiency.'!D73</f>
        <v>0</v>
      </c>
      <c r="E71" s="256">
        <f>' Capacity by Company'!E70*'Operating Efficiency.'!E73</f>
        <v>0</v>
      </c>
      <c r="F71" s="256">
        <f>' Capacity by Company'!F70*'Operating Efficiency.'!F73</f>
        <v>0</v>
      </c>
      <c r="G71" s="256">
        <f>' Capacity by Company'!G70*'Operating Efficiency.'!G73</f>
        <v>0</v>
      </c>
      <c r="H71" s="256">
        <f>' Capacity by Company'!H70*'Operating Efficiency.'!H73</f>
        <v>0</v>
      </c>
      <c r="I71" s="256">
        <f>' Capacity by Company'!I70*'Operating Efficiency.'!I73</f>
        <v>0</v>
      </c>
      <c r="J71" s="256">
        <f>' Capacity by Company'!J70*'Operating Efficiency.'!J73</f>
        <v>0</v>
      </c>
      <c r="K71" s="256">
        <f>' Capacity by Company'!K70*'Operating Efficiency.'!K73</f>
        <v>0</v>
      </c>
      <c r="L71" s="256">
        <f>' Capacity by Company'!L70*'Operating Efficiency.'!L73</f>
        <v>0</v>
      </c>
      <c r="M71" s="256">
        <f>' Capacity by Company'!M70*'Operating Efficiency.'!M73</f>
        <v>0</v>
      </c>
      <c r="N71" s="256">
        <f>' Capacity by Company'!N70*'Operating Efficiency.'!N73</f>
        <v>0</v>
      </c>
      <c r="O71" s="256">
        <f>' Capacity by Company'!O70*'Operating Efficiency.'!O73</f>
        <v>0</v>
      </c>
      <c r="P71" s="256">
        <f>' Capacity by Company'!P70*'Operating Efficiency.'!P73</f>
        <v>0</v>
      </c>
      <c r="Q71" s="256">
        <f>' Capacity by Company'!Q70*'Operating Efficiency.'!Q73</f>
        <v>0</v>
      </c>
      <c r="R71" s="256">
        <f>' Capacity by Company'!R70*'Operating Efficiency.'!R73</f>
        <v>0</v>
      </c>
      <c r="S71" s="256">
        <f>' Capacity by Company'!S70*'Operating Efficiency.'!S73</f>
        <v>0</v>
      </c>
    </row>
    <row r="72" spans="1:19" s="257" customFormat="1">
      <c r="A72" s="258" t="s">
        <v>40</v>
      </c>
      <c r="B72" s="254" t="s">
        <v>40</v>
      </c>
      <c r="C72" s="260" t="s">
        <v>60</v>
      </c>
      <c r="D72" s="273">
        <f>D69+D70+D71</f>
        <v>321.43470588235294</v>
      </c>
      <c r="E72" s="273">
        <f t="shared" ref="E72:S72" si="16">E69+E70+E71</f>
        <v>325.37058823529418</v>
      </c>
      <c r="F72" s="273">
        <f t="shared" si="16"/>
        <v>318.49</v>
      </c>
      <c r="G72" s="273">
        <f t="shared" si="16"/>
        <v>311.86599999999999</v>
      </c>
      <c r="H72" s="273">
        <f t="shared" si="16"/>
        <v>320.18</v>
      </c>
      <c r="I72" s="273">
        <f t="shared" si="16"/>
        <v>287.36</v>
      </c>
      <c r="J72" s="273">
        <f t="shared" si="16"/>
        <v>299.04000000000002</v>
      </c>
      <c r="K72" s="273">
        <f t="shared" si="16"/>
        <v>308.25</v>
      </c>
      <c r="L72" s="273">
        <f t="shared" si="16"/>
        <v>308.25</v>
      </c>
      <c r="M72" s="273">
        <f t="shared" si="16"/>
        <v>319.85999999999996</v>
      </c>
      <c r="N72" s="273">
        <f t="shared" si="16"/>
        <v>319.85999999999996</v>
      </c>
      <c r="O72" s="273">
        <f t="shared" si="16"/>
        <v>330.8</v>
      </c>
      <c r="P72" s="273">
        <f t="shared" si="16"/>
        <v>330.8</v>
      </c>
      <c r="Q72" s="273">
        <f t="shared" si="16"/>
        <v>346.15000000000003</v>
      </c>
      <c r="R72" s="273">
        <f t="shared" si="16"/>
        <v>346.15000000000003</v>
      </c>
      <c r="S72" s="273">
        <f t="shared" si="16"/>
        <v>356.56</v>
      </c>
    </row>
    <row r="73" spans="1:19">
      <c r="A73" s="127" t="s">
        <v>42</v>
      </c>
      <c r="B73" s="127" t="s">
        <v>18</v>
      </c>
      <c r="C73" s="167" t="s">
        <v>215</v>
      </c>
      <c r="D73" s="202">
        <f>' Capacity by Company'!D72*'Operating Efficiency.'!D75</f>
        <v>25.997399999999999</v>
      </c>
      <c r="E73" s="202">
        <f>' Capacity by Company'!E72*'Operating Efficiency.'!E75</f>
        <v>27.72</v>
      </c>
      <c r="F73" s="202">
        <f>' Capacity by Company'!F72*'Operating Efficiency.'!F75</f>
        <v>28.05</v>
      </c>
      <c r="G73" s="202">
        <f>' Capacity by Company'!G72*'Operating Efficiency.'!G75</f>
        <v>27.06</v>
      </c>
      <c r="H73" s="202">
        <f>' Capacity by Company'!H72*'Operating Efficiency.'!H75</f>
        <v>26.07</v>
      </c>
      <c r="I73" s="202">
        <f>' Capacity by Company'!I72*'Operating Efficiency.'!I75</f>
        <v>24.75</v>
      </c>
      <c r="J73" s="202">
        <f>' Capacity by Company'!J72*'Operating Efficiency.'!J75</f>
        <v>26.07</v>
      </c>
      <c r="K73" s="202">
        <f>' Capacity by Company'!K72*'Operating Efficiency.'!K75</f>
        <v>26.400000000000002</v>
      </c>
      <c r="L73" s="202">
        <f>' Capacity by Company'!L72*'Operating Efficiency.'!L75</f>
        <v>26.400000000000002</v>
      </c>
      <c r="M73" s="202">
        <f>' Capacity by Company'!M72*'Operating Efficiency.'!M75</f>
        <v>27.06</v>
      </c>
      <c r="N73" s="202">
        <f>' Capacity by Company'!N72*'Operating Efficiency.'!N75</f>
        <v>27.06</v>
      </c>
      <c r="O73" s="202">
        <f>' Capacity by Company'!O72*'Operating Efficiency.'!O75</f>
        <v>28.05</v>
      </c>
      <c r="P73" s="202">
        <f>' Capacity by Company'!P72*'Operating Efficiency.'!P75</f>
        <v>28.05</v>
      </c>
      <c r="Q73" s="202">
        <f>' Capacity by Company'!Q72*'Operating Efficiency.'!Q75</f>
        <v>29.04</v>
      </c>
      <c r="R73" s="202">
        <f>' Capacity by Company'!R72*'Operating Efficiency.'!R75</f>
        <v>29.04</v>
      </c>
      <c r="S73" s="202">
        <f>' Capacity by Company'!S72*'Operating Efficiency.'!S75</f>
        <v>29.7</v>
      </c>
    </row>
    <row r="74" spans="1:19" s="39" customFormat="1">
      <c r="A74" s="127" t="s">
        <v>42</v>
      </c>
      <c r="B74" s="127" t="s">
        <v>18</v>
      </c>
      <c r="C74" s="163" t="s">
        <v>219</v>
      </c>
      <c r="D74" s="202">
        <f>' Capacity by Company'!D73*'Operating Efficiency.'!D76</f>
        <v>7.5</v>
      </c>
      <c r="E74" s="202">
        <f>' Capacity by Company'!E73*'Operating Efficiency.'!E76</f>
        <v>8.1000000000000014</v>
      </c>
      <c r="F74" s="202">
        <f>' Capacity by Company'!F73*'Operating Efficiency.'!F76</f>
        <v>7.1</v>
      </c>
      <c r="G74" s="202">
        <f>' Capacity by Company'!G73*'Operating Efficiency.'!G76</f>
        <v>7.4</v>
      </c>
      <c r="H74" s="202">
        <f>' Capacity by Company'!H73*'Operating Efficiency.'!H76</f>
        <v>7.1499999999999995</v>
      </c>
      <c r="I74" s="202">
        <f>' Capacity by Company'!I73*'Operating Efficiency.'!I76</f>
        <v>7.0000000000000009</v>
      </c>
      <c r="J74" s="202">
        <f>' Capacity by Company'!J73*'Operating Efficiency.'!J76</f>
        <v>6.9000000000000021</v>
      </c>
      <c r="K74" s="202">
        <f>' Capacity by Company'!K73*'Operating Efficiency.'!K76</f>
        <v>7</v>
      </c>
      <c r="L74" s="202">
        <f>' Capacity by Company'!L73*'Operating Efficiency.'!L76</f>
        <v>7</v>
      </c>
      <c r="M74" s="202">
        <f>' Capacity by Company'!M73*'Operating Efficiency.'!M76</f>
        <v>7.5</v>
      </c>
      <c r="N74" s="202">
        <f>' Capacity by Company'!N73*'Operating Efficiency.'!N76</f>
        <v>7.5</v>
      </c>
      <c r="O74" s="202">
        <f>' Capacity by Company'!O73*'Operating Efficiency.'!O76</f>
        <v>7.8000000000000007</v>
      </c>
      <c r="P74" s="202">
        <f>' Capacity by Company'!P73*'Operating Efficiency.'!P76</f>
        <v>7.8000000000000007</v>
      </c>
      <c r="Q74" s="202">
        <f>' Capacity by Company'!Q73*'Operating Efficiency.'!Q76</f>
        <v>8</v>
      </c>
      <c r="R74" s="202">
        <f>' Capacity by Company'!R73*'Operating Efficiency.'!R76</f>
        <v>8</v>
      </c>
      <c r="S74" s="202">
        <f>' Capacity by Company'!S73*'Operating Efficiency.'!S76</f>
        <v>8.5</v>
      </c>
    </row>
    <row r="75" spans="1:19">
      <c r="A75" s="127" t="s">
        <v>42</v>
      </c>
      <c r="B75" s="127" t="s">
        <v>18</v>
      </c>
      <c r="C75" s="167" t="s">
        <v>12</v>
      </c>
      <c r="D75" s="202">
        <f>' Capacity by Company'!D74*'Operating Efficiency.'!D77</f>
        <v>0</v>
      </c>
      <c r="E75" s="202">
        <f>' Capacity by Company'!E74*'Operating Efficiency.'!E77</f>
        <v>0</v>
      </c>
      <c r="F75" s="202">
        <f>' Capacity by Company'!F74*'Operating Efficiency.'!F77</f>
        <v>0</v>
      </c>
      <c r="G75" s="202">
        <f>' Capacity by Company'!G74*'Operating Efficiency.'!G77</f>
        <v>0</v>
      </c>
      <c r="H75" s="202">
        <f>' Capacity by Company'!H74*'Operating Efficiency.'!H77</f>
        <v>0</v>
      </c>
      <c r="I75" s="202">
        <f>' Capacity by Company'!I74*'Operating Efficiency.'!I77</f>
        <v>0</v>
      </c>
      <c r="J75" s="202">
        <f>' Capacity by Company'!J74*'Operating Efficiency.'!J77</f>
        <v>0</v>
      </c>
      <c r="K75" s="202">
        <f>' Capacity by Company'!K74*'Operating Efficiency.'!K77</f>
        <v>0</v>
      </c>
      <c r="L75" s="202">
        <f>' Capacity by Company'!L74*'Operating Efficiency.'!L77</f>
        <v>0</v>
      </c>
      <c r="M75" s="202">
        <f>' Capacity by Company'!M74*'Operating Efficiency.'!M77</f>
        <v>0</v>
      </c>
      <c r="N75" s="202">
        <f>' Capacity by Company'!N74*'Operating Efficiency.'!N77</f>
        <v>0</v>
      </c>
      <c r="O75" s="202">
        <f>' Capacity by Company'!O74*'Operating Efficiency.'!O77</f>
        <v>0</v>
      </c>
      <c r="P75" s="202">
        <f>' Capacity by Company'!P74*'Operating Efficiency.'!P77</f>
        <v>0</v>
      </c>
      <c r="Q75" s="202">
        <f>' Capacity by Company'!Q74*'Operating Efficiency.'!Q77</f>
        <v>0</v>
      </c>
      <c r="R75" s="202">
        <f>' Capacity by Company'!R74*'Operating Efficiency.'!R77</f>
        <v>0</v>
      </c>
      <c r="S75" s="202">
        <f>' Capacity by Company'!S74*'Operating Efficiency.'!S77</f>
        <v>0</v>
      </c>
    </row>
    <row r="76" spans="1:19" s="257" customFormat="1">
      <c r="A76" s="254" t="s">
        <v>42</v>
      </c>
      <c r="B76" s="254" t="s">
        <v>18</v>
      </c>
      <c r="C76" s="260" t="s">
        <v>60</v>
      </c>
      <c r="D76" s="275">
        <f>SUM(D73:D75)</f>
        <v>33.497399999999999</v>
      </c>
      <c r="E76" s="275">
        <f t="shared" ref="E76:S76" si="17">SUM(E73:E75)</f>
        <v>35.82</v>
      </c>
      <c r="F76" s="275">
        <f t="shared" si="17"/>
        <v>35.15</v>
      </c>
      <c r="G76" s="275">
        <f t="shared" si="17"/>
        <v>34.46</v>
      </c>
      <c r="H76" s="275">
        <f t="shared" si="17"/>
        <v>33.22</v>
      </c>
      <c r="I76" s="275">
        <f t="shared" si="17"/>
        <v>31.75</v>
      </c>
      <c r="J76" s="275">
        <f t="shared" si="17"/>
        <v>32.97</v>
      </c>
      <c r="K76" s="275">
        <f t="shared" si="17"/>
        <v>33.400000000000006</v>
      </c>
      <c r="L76" s="275">
        <f t="shared" si="17"/>
        <v>33.400000000000006</v>
      </c>
      <c r="M76" s="275">
        <f t="shared" si="17"/>
        <v>34.56</v>
      </c>
      <c r="N76" s="275">
        <f t="shared" si="17"/>
        <v>34.56</v>
      </c>
      <c r="O76" s="275">
        <f t="shared" si="17"/>
        <v>35.85</v>
      </c>
      <c r="P76" s="275">
        <f t="shared" si="17"/>
        <v>35.85</v>
      </c>
      <c r="Q76" s="275">
        <f t="shared" si="17"/>
        <v>37.04</v>
      </c>
      <c r="R76" s="275">
        <f t="shared" si="17"/>
        <v>37.04</v>
      </c>
      <c r="S76" s="275">
        <f t="shared" si="17"/>
        <v>38.200000000000003</v>
      </c>
    </row>
    <row r="77" spans="1:19" s="257" customFormat="1">
      <c r="A77" s="254" t="s">
        <v>42</v>
      </c>
      <c r="B77" s="254" t="s">
        <v>107</v>
      </c>
      <c r="C77" s="260" t="s">
        <v>60</v>
      </c>
      <c r="D77" s="256">
        <f>' Capacity by Company'!D76*'Operating Efficiency.'!D79</f>
        <v>0</v>
      </c>
      <c r="E77" s="256">
        <f>' Capacity by Company'!E76*'Operating Efficiency.'!E79</f>
        <v>0</v>
      </c>
      <c r="F77" s="256">
        <f>' Capacity by Company'!F76*'Operating Efficiency.'!F79</f>
        <v>0</v>
      </c>
      <c r="G77" s="256">
        <f>' Capacity by Company'!G76*'Operating Efficiency.'!G79</f>
        <v>0</v>
      </c>
      <c r="H77" s="256">
        <f>' Capacity by Company'!H76*'Operating Efficiency.'!H79</f>
        <v>0</v>
      </c>
      <c r="I77" s="256">
        <f>' Capacity by Company'!I76*'Operating Efficiency.'!I79</f>
        <v>0</v>
      </c>
      <c r="J77" s="256">
        <f>' Capacity by Company'!J76*'Operating Efficiency.'!J79</f>
        <v>0</v>
      </c>
      <c r="K77" s="256">
        <f>' Capacity by Company'!K76*'Operating Efficiency.'!K79</f>
        <v>0</v>
      </c>
      <c r="L77" s="256">
        <f>' Capacity by Company'!L76*'Operating Efficiency.'!L79</f>
        <v>0</v>
      </c>
      <c r="M77" s="256">
        <f>' Capacity by Company'!M76*'Operating Efficiency.'!M79</f>
        <v>0</v>
      </c>
      <c r="N77" s="256">
        <f>' Capacity by Company'!N76*'Operating Efficiency.'!N79</f>
        <v>0</v>
      </c>
      <c r="O77" s="256">
        <f>' Capacity by Company'!O76*'Operating Efficiency.'!O79</f>
        <v>0</v>
      </c>
      <c r="P77" s="256">
        <f>' Capacity by Company'!P76*'Operating Efficiency.'!P79</f>
        <v>0</v>
      </c>
      <c r="Q77" s="256">
        <f>' Capacity by Company'!Q76*'Operating Efficiency.'!Q79</f>
        <v>0</v>
      </c>
      <c r="R77" s="256">
        <f>' Capacity by Company'!R76*'Operating Efficiency.'!R79</f>
        <v>0</v>
      </c>
      <c r="S77" s="256">
        <f>' Capacity by Company'!S76*'Operating Efficiency.'!S79</f>
        <v>0</v>
      </c>
    </row>
    <row r="78" spans="1:19" s="257" customFormat="1">
      <c r="A78" s="254" t="s">
        <v>42</v>
      </c>
      <c r="B78" s="254" t="s">
        <v>62</v>
      </c>
      <c r="C78" s="260" t="s">
        <v>60</v>
      </c>
      <c r="D78" s="256">
        <f>' Capacity by Company'!D77*'Operating Efficiency.'!D80</f>
        <v>0</v>
      </c>
      <c r="E78" s="256">
        <f>' Capacity by Company'!E77*'Operating Efficiency.'!E80</f>
        <v>0</v>
      </c>
      <c r="F78" s="256">
        <f>' Capacity by Company'!F77*'Operating Efficiency.'!F80</f>
        <v>0</v>
      </c>
      <c r="G78" s="256">
        <f>' Capacity by Company'!G77*'Operating Efficiency.'!G80</f>
        <v>0</v>
      </c>
      <c r="H78" s="256">
        <f>' Capacity by Company'!H77*'Operating Efficiency.'!H80</f>
        <v>0</v>
      </c>
      <c r="I78" s="256">
        <f>' Capacity by Company'!I77*'Operating Efficiency.'!I80</f>
        <v>0</v>
      </c>
      <c r="J78" s="256">
        <f>' Capacity by Company'!J77*'Operating Efficiency.'!J80</f>
        <v>0</v>
      </c>
      <c r="K78" s="256">
        <f>' Capacity by Company'!K77*'Operating Efficiency.'!K80</f>
        <v>0</v>
      </c>
      <c r="L78" s="256">
        <f>' Capacity by Company'!L77*'Operating Efficiency.'!L80</f>
        <v>0</v>
      </c>
      <c r="M78" s="256">
        <f>' Capacity by Company'!M77*'Operating Efficiency.'!M80</f>
        <v>0</v>
      </c>
      <c r="N78" s="256">
        <f>' Capacity by Company'!N77*'Operating Efficiency.'!N80</f>
        <v>0</v>
      </c>
      <c r="O78" s="256">
        <f>' Capacity by Company'!O77*'Operating Efficiency.'!O80</f>
        <v>0</v>
      </c>
      <c r="P78" s="256">
        <f>' Capacity by Company'!P77*'Operating Efficiency.'!P80</f>
        <v>0</v>
      </c>
      <c r="Q78" s="256">
        <f>' Capacity by Company'!Q77*'Operating Efficiency.'!Q80</f>
        <v>0</v>
      </c>
      <c r="R78" s="256">
        <f>' Capacity by Company'!R77*'Operating Efficiency.'!R80</f>
        <v>0</v>
      </c>
      <c r="S78" s="256">
        <f>' Capacity by Company'!S77*'Operating Efficiency.'!S80</f>
        <v>0</v>
      </c>
    </row>
    <row r="79" spans="1:19" s="257" customFormat="1">
      <c r="A79" s="254" t="s">
        <v>42</v>
      </c>
      <c r="B79" s="254" t="s">
        <v>42</v>
      </c>
      <c r="C79" s="260" t="s">
        <v>60</v>
      </c>
      <c r="D79" s="269">
        <f>SUM(D76:D78)</f>
        <v>33.497399999999999</v>
      </c>
      <c r="E79" s="269">
        <f t="shared" ref="E79:S79" si="18">SUM(E76:E78)</f>
        <v>35.82</v>
      </c>
      <c r="F79" s="269">
        <f t="shared" si="18"/>
        <v>35.15</v>
      </c>
      <c r="G79" s="269">
        <f t="shared" si="18"/>
        <v>34.46</v>
      </c>
      <c r="H79" s="269">
        <f t="shared" si="18"/>
        <v>33.22</v>
      </c>
      <c r="I79" s="269">
        <f t="shared" si="18"/>
        <v>31.75</v>
      </c>
      <c r="J79" s="269">
        <f t="shared" si="18"/>
        <v>32.97</v>
      </c>
      <c r="K79" s="269">
        <f t="shared" si="18"/>
        <v>33.400000000000006</v>
      </c>
      <c r="L79" s="269">
        <f t="shared" si="18"/>
        <v>33.400000000000006</v>
      </c>
      <c r="M79" s="269">
        <f t="shared" si="18"/>
        <v>34.56</v>
      </c>
      <c r="N79" s="269">
        <f t="shared" si="18"/>
        <v>34.56</v>
      </c>
      <c r="O79" s="269">
        <f t="shared" si="18"/>
        <v>35.85</v>
      </c>
      <c r="P79" s="269">
        <f t="shared" si="18"/>
        <v>35.85</v>
      </c>
      <c r="Q79" s="269">
        <f t="shared" si="18"/>
        <v>37.04</v>
      </c>
      <c r="R79" s="269">
        <f t="shared" si="18"/>
        <v>37.04</v>
      </c>
      <c r="S79" s="269">
        <f t="shared" si="18"/>
        <v>38.200000000000003</v>
      </c>
    </row>
    <row r="80" spans="1:19">
      <c r="A80" s="127" t="s">
        <v>39</v>
      </c>
      <c r="B80" s="127" t="s">
        <v>34</v>
      </c>
      <c r="C80" s="168" t="s">
        <v>267</v>
      </c>
      <c r="D80" s="202">
        <f>' Capacity by Company'!D79*'Operating Efficiency.'!D82</f>
        <v>90.983999999999995</v>
      </c>
      <c r="E80" s="202">
        <f>' Capacity by Company'!E79*'Operating Efficiency.'!E82</f>
        <v>98.399999999999991</v>
      </c>
      <c r="F80" s="202">
        <f>' Capacity by Company'!F79*'Operating Efficiency.'!F82</f>
        <v>96</v>
      </c>
      <c r="G80" s="202">
        <f>' Capacity by Company'!G79*'Operating Efficiency.'!G82</f>
        <v>97</v>
      </c>
      <c r="H80" s="202">
        <f>' Capacity by Company'!H79*'Operating Efficiency.'!H82</f>
        <v>90</v>
      </c>
      <c r="I80" s="202">
        <f>' Capacity by Company'!I79*'Operating Efficiency.'!I82</f>
        <v>90</v>
      </c>
      <c r="J80" s="202">
        <f>' Capacity by Company'!J79*'Operating Efficiency.'!J82</f>
        <v>87.6</v>
      </c>
      <c r="K80" s="202">
        <f>' Capacity by Company'!K79*'Operating Efficiency.'!K82</f>
        <v>90</v>
      </c>
      <c r="L80" s="202">
        <f>' Capacity by Company'!L79*'Operating Efficiency.'!L82</f>
        <v>90</v>
      </c>
      <c r="M80" s="202">
        <f>' Capacity by Company'!M79*'Operating Efficiency.'!M82</f>
        <v>93.600000000000009</v>
      </c>
      <c r="N80" s="202">
        <f>' Capacity by Company'!N79*'Operating Efficiency.'!N82</f>
        <v>93.600000000000009</v>
      </c>
      <c r="O80" s="202">
        <f>' Capacity by Company'!O79*'Operating Efficiency.'!O82</f>
        <v>96</v>
      </c>
      <c r="P80" s="202">
        <f>' Capacity by Company'!P79*'Operating Efficiency.'!P82</f>
        <v>96</v>
      </c>
      <c r="Q80" s="202">
        <f>' Capacity by Company'!Q79*'Operating Efficiency.'!Q82</f>
        <v>102</v>
      </c>
      <c r="R80" s="202">
        <f>' Capacity by Company'!R79*'Operating Efficiency.'!R82</f>
        <v>102</v>
      </c>
      <c r="S80" s="202">
        <f>' Capacity by Company'!S79*'Operating Efficiency.'!S82</f>
        <v>105.6</v>
      </c>
    </row>
    <row r="81" spans="1:19">
      <c r="A81" s="127" t="s">
        <v>39</v>
      </c>
      <c r="B81" s="127" t="s">
        <v>34</v>
      </c>
      <c r="C81" s="167" t="s">
        <v>12</v>
      </c>
      <c r="D81" s="202">
        <f>' Capacity by Company'!D80*'Operating Efficiency.'!D83</f>
        <v>0</v>
      </c>
      <c r="E81" s="202">
        <f>' Capacity by Company'!E80*'Operating Efficiency.'!E83</f>
        <v>0</v>
      </c>
      <c r="F81" s="202">
        <f>' Capacity by Company'!F80*'Operating Efficiency.'!F83</f>
        <v>0</v>
      </c>
      <c r="G81" s="202">
        <f>' Capacity by Company'!G80*'Operating Efficiency.'!G83</f>
        <v>0</v>
      </c>
      <c r="H81" s="202">
        <f>' Capacity by Company'!H80*'Operating Efficiency.'!H83</f>
        <v>0</v>
      </c>
      <c r="I81" s="202">
        <f>' Capacity by Company'!I80*'Operating Efficiency.'!I83</f>
        <v>0</v>
      </c>
      <c r="J81" s="202">
        <f>' Capacity by Company'!J80*'Operating Efficiency.'!J83</f>
        <v>0</v>
      </c>
      <c r="K81" s="202">
        <f>' Capacity by Company'!K80*'Operating Efficiency.'!K83</f>
        <v>0</v>
      </c>
      <c r="L81" s="202">
        <f>' Capacity by Company'!L80*'Operating Efficiency.'!L83</f>
        <v>0</v>
      </c>
      <c r="M81" s="202">
        <f>' Capacity by Company'!M80*'Operating Efficiency.'!M83</f>
        <v>0</v>
      </c>
      <c r="N81" s="202">
        <f>' Capacity by Company'!N80*'Operating Efficiency.'!N83</f>
        <v>0</v>
      </c>
      <c r="O81" s="202">
        <f>' Capacity by Company'!O80*'Operating Efficiency.'!O83</f>
        <v>0</v>
      </c>
      <c r="P81" s="202">
        <f>' Capacity by Company'!P80*'Operating Efficiency.'!P83</f>
        <v>0</v>
      </c>
      <c r="Q81" s="202">
        <f>' Capacity by Company'!Q80*'Operating Efficiency.'!Q83</f>
        <v>0</v>
      </c>
      <c r="R81" s="202">
        <f>' Capacity by Company'!R80*'Operating Efficiency.'!R83</f>
        <v>0</v>
      </c>
      <c r="S81" s="202">
        <f>' Capacity by Company'!S80*'Operating Efficiency.'!S83</f>
        <v>0</v>
      </c>
    </row>
    <row r="82" spans="1:19" s="257" customFormat="1">
      <c r="A82" s="254" t="s">
        <v>39</v>
      </c>
      <c r="B82" s="254" t="s">
        <v>34</v>
      </c>
      <c r="C82" s="260" t="s">
        <v>60</v>
      </c>
      <c r="D82" s="275">
        <f>SUM(D80:D81)</f>
        <v>90.983999999999995</v>
      </c>
      <c r="E82" s="275">
        <f t="shared" ref="E82:S82" si="19">SUM(E80:E81)</f>
        <v>98.399999999999991</v>
      </c>
      <c r="F82" s="275">
        <f t="shared" si="19"/>
        <v>96</v>
      </c>
      <c r="G82" s="275">
        <f t="shared" si="19"/>
        <v>97</v>
      </c>
      <c r="H82" s="275">
        <f t="shared" si="19"/>
        <v>90</v>
      </c>
      <c r="I82" s="275">
        <f t="shared" si="19"/>
        <v>90</v>
      </c>
      <c r="J82" s="275">
        <f t="shared" si="19"/>
        <v>87.6</v>
      </c>
      <c r="K82" s="275">
        <f t="shared" si="19"/>
        <v>90</v>
      </c>
      <c r="L82" s="275">
        <f t="shared" si="19"/>
        <v>90</v>
      </c>
      <c r="M82" s="275">
        <f t="shared" si="19"/>
        <v>93.600000000000009</v>
      </c>
      <c r="N82" s="275">
        <f t="shared" si="19"/>
        <v>93.600000000000009</v>
      </c>
      <c r="O82" s="275">
        <f t="shared" si="19"/>
        <v>96</v>
      </c>
      <c r="P82" s="275">
        <f t="shared" si="19"/>
        <v>96</v>
      </c>
      <c r="Q82" s="275">
        <f t="shared" si="19"/>
        <v>102</v>
      </c>
      <c r="R82" s="275">
        <f t="shared" si="19"/>
        <v>102</v>
      </c>
      <c r="S82" s="275">
        <f t="shared" si="19"/>
        <v>105.6</v>
      </c>
    </row>
    <row r="83" spans="1:19" s="257" customFormat="1">
      <c r="A83" s="254" t="s">
        <v>39</v>
      </c>
      <c r="B83" s="254" t="s">
        <v>207</v>
      </c>
      <c r="C83" s="260" t="str">
        <f>' Capacity by Company'!C82</f>
        <v>Izel Kimya</v>
      </c>
      <c r="D83" s="256">
        <f>' Capacity by Company'!D82*'Operating Efficiency.'!D85</f>
        <v>30.887999999999998</v>
      </c>
      <c r="E83" s="256">
        <f>' Capacity by Company'!E82*'Operating Efficiency.'!E85</f>
        <v>31.207999999999998</v>
      </c>
      <c r="F83" s="256">
        <f>' Capacity by Company'!F82*'Operating Efficiency.'!F85</f>
        <v>31.527999999999999</v>
      </c>
      <c r="G83" s="256">
        <f>' Capacity by Company'!G82*'Operating Efficiency.'!G85</f>
        <v>29.6</v>
      </c>
      <c r="H83" s="256">
        <f>' Capacity by Company'!H82*'Operating Efficiency.'!H85</f>
        <v>28.4</v>
      </c>
      <c r="I83" s="256">
        <f>' Capacity by Company'!I82*'Operating Efficiency.'!I85</f>
        <v>34.092000000000006</v>
      </c>
      <c r="J83" s="256">
        <f>' Capacity by Company'!J82*'Operating Efficiency.'!J85</f>
        <v>34.891999999999996</v>
      </c>
      <c r="K83" s="256">
        <f>' Capacity by Company'!K82*'Operating Efficiency.'!K85</f>
        <v>35.200000000000003</v>
      </c>
      <c r="L83" s="256">
        <f>' Capacity by Company'!L82*'Operating Efficiency.'!L85</f>
        <v>35.200000000000003</v>
      </c>
      <c r="M83" s="256">
        <f>' Capacity by Company'!M82*'Operating Efficiency.'!M85</f>
        <v>36</v>
      </c>
      <c r="N83" s="256">
        <f>' Capacity by Company'!N82*'Operating Efficiency.'!N85</f>
        <v>36</v>
      </c>
      <c r="O83" s="256">
        <f>' Capacity by Company'!O82*'Operating Efficiency.'!O85</f>
        <v>36</v>
      </c>
      <c r="P83" s="256">
        <f>' Capacity by Company'!P82*'Operating Efficiency.'!P85</f>
        <v>36.800000000000004</v>
      </c>
      <c r="Q83" s="256">
        <f>' Capacity by Company'!Q82*'Operating Efficiency.'!Q85</f>
        <v>36.800000000000004</v>
      </c>
      <c r="R83" s="256">
        <f>' Capacity by Company'!R82*'Operating Efficiency.'!R85</f>
        <v>38</v>
      </c>
      <c r="S83" s="256">
        <f>' Capacity by Company'!S82*'Operating Efficiency.'!S85</f>
        <v>38</v>
      </c>
    </row>
    <row r="84" spans="1:19" s="257" customFormat="1">
      <c r="A84" s="254" t="s">
        <v>39</v>
      </c>
      <c r="B84" s="254" t="s">
        <v>57</v>
      </c>
      <c r="C84" s="261" t="s">
        <v>60</v>
      </c>
      <c r="D84" s="256">
        <f>' Capacity by Company'!D83*'Operating Efficiency.'!D86</f>
        <v>44.7</v>
      </c>
      <c r="E84" s="256">
        <f>' Capacity by Company'!E83*'Operating Efficiency.'!E86</f>
        <v>45.846000000000004</v>
      </c>
      <c r="F84" s="256">
        <f>' Capacity by Company'!F83*'Operating Efficiency.'!F86</f>
        <v>44.525999999999996</v>
      </c>
      <c r="G84" s="256">
        <f>' Capacity by Company'!G83*'Operating Efficiency.'!G86</f>
        <v>43.199999999999996</v>
      </c>
      <c r="H84" s="256">
        <f>' Capacity by Company'!H83*'Operating Efficiency.'!H86</f>
        <v>40.800000000000004</v>
      </c>
      <c r="I84" s="256">
        <f>' Capacity by Company'!I83*'Operating Efficiency.'!I86</f>
        <v>47.256000000000007</v>
      </c>
      <c r="J84" s="256">
        <f>' Capacity by Company'!J83*'Operating Efficiency.'!J86</f>
        <v>51.324000000000005</v>
      </c>
      <c r="K84" s="256">
        <f>' Capacity by Company'!K83*'Operating Efficiency.'!K86</f>
        <v>52.8</v>
      </c>
      <c r="L84" s="256">
        <f>' Capacity by Company'!L83*'Operating Efficiency.'!L86</f>
        <v>52.8</v>
      </c>
      <c r="M84" s="256">
        <f>' Capacity by Company'!M83*'Operating Efficiency.'!M86</f>
        <v>54</v>
      </c>
      <c r="N84" s="256">
        <f>' Capacity by Company'!N83*'Operating Efficiency.'!N86</f>
        <v>54</v>
      </c>
      <c r="O84" s="256">
        <f>' Capacity by Company'!O83*'Operating Efficiency.'!O86</f>
        <v>54</v>
      </c>
      <c r="P84" s="256">
        <f>' Capacity by Company'!P83*'Operating Efficiency.'!P86</f>
        <v>55.2</v>
      </c>
      <c r="Q84" s="256">
        <f>' Capacity by Company'!Q83*'Operating Efficiency.'!Q86</f>
        <v>55.2</v>
      </c>
      <c r="R84" s="256">
        <f>' Capacity by Company'!R83*'Operating Efficiency.'!R86</f>
        <v>57</v>
      </c>
      <c r="S84" s="256">
        <f>' Capacity by Company'!S83*'Operating Efficiency.'!S86</f>
        <v>57</v>
      </c>
    </row>
    <row r="85" spans="1:19" s="257" customFormat="1">
      <c r="A85" s="254" t="s">
        <v>39</v>
      </c>
      <c r="B85" s="254" t="s">
        <v>39</v>
      </c>
      <c r="C85" s="129" t="s">
        <v>60</v>
      </c>
      <c r="D85" s="275">
        <f t="shared" ref="D85:S85" si="20">SUM(D82:D84)</f>
        <v>166.572</v>
      </c>
      <c r="E85" s="275">
        <f t="shared" si="20"/>
        <v>175.45400000000001</v>
      </c>
      <c r="F85" s="275">
        <f t="shared" si="20"/>
        <v>172.05399999999997</v>
      </c>
      <c r="G85" s="275">
        <f t="shared" si="20"/>
        <v>169.79999999999998</v>
      </c>
      <c r="H85" s="275">
        <f t="shared" si="20"/>
        <v>159.20000000000002</v>
      </c>
      <c r="I85" s="275">
        <f t="shared" si="20"/>
        <v>171.34800000000001</v>
      </c>
      <c r="J85" s="275">
        <f t="shared" si="20"/>
        <v>173.816</v>
      </c>
      <c r="K85" s="275">
        <f t="shared" si="20"/>
        <v>178</v>
      </c>
      <c r="L85" s="275">
        <f t="shared" si="20"/>
        <v>178</v>
      </c>
      <c r="M85" s="275">
        <f t="shared" si="20"/>
        <v>183.60000000000002</v>
      </c>
      <c r="N85" s="275">
        <f t="shared" si="20"/>
        <v>183.60000000000002</v>
      </c>
      <c r="O85" s="275">
        <f t="shared" si="20"/>
        <v>186</v>
      </c>
      <c r="P85" s="275">
        <f t="shared" si="20"/>
        <v>188</v>
      </c>
      <c r="Q85" s="275">
        <f t="shared" si="20"/>
        <v>194</v>
      </c>
      <c r="R85" s="275">
        <f t="shared" si="20"/>
        <v>197</v>
      </c>
      <c r="S85" s="275">
        <f t="shared" si="20"/>
        <v>200.6</v>
      </c>
    </row>
    <row r="86" spans="1:19" s="257" customFormat="1">
      <c r="A86" s="114" t="s">
        <v>59</v>
      </c>
      <c r="B86" s="114" t="s">
        <v>59</v>
      </c>
      <c r="C86" s="115" t="s">
        <v>60</v>
      </c>
      <c r="D86" s="116">
        <f t="shared" ref="D86:S86" si="21">SUM(D40+D63+D72+D79+D85)</f>
        <v>2866.2784021786497</v>
      </c>
      <c r="E86" s="116">
        <f t="shared" si="21"/>
        <v>2986.3541067538131</v>
      </c>
      <c r="F86" s="116">
        <f t="shared" si="21"/>
        <v>3150.5565121951227</v>
      </c>
      <c r="G86" s="116">
        <f t="shared" si="21"/>
        <v>3305.3034923780488</v>
      </c>
      <c r="H86" s="116">
        <f t="shared" si="21"/>
        <v>3446.2304069599568</v>
      </c>
      <c r="I86" s="116">
        <f t="shared" si="21"/>
        <v>3230.8078333333333</v>
      </c>
      <c r="J86" s="116">
        <f t="shared" si="21"/>
        <v>3429.4302943089424</v>
      </c>
      <c r="K86" s="116">
        <f t="shared" si="21"/>
        <v>3414.56</v>
      </c>
      <c r="L86" s="116">
        <f t="shared" si="21"/>
        <v>3458.33</v>
      </c>
      <c r="M86" s="116">
        <f t="shared" si="21"/>
        <v>3587.7599999999998</v>
      </c>
      <c r="N86" s="116">
        <f t="shared" si="21"/>
        <v>3643.9599999999996</v>
      </c>
      <c r="O86" s="116">
        <f t="shared" si="21"/>
        <v>3727.45</v>
      </c>
      <c r="P86" s="116">
        <f t="shared" si="21"/>
        <v>3772.0500000000006</v>
      </c>
      <c r="Q86" s="116">
        <f t="shared" si="21"/>
        <v>3887.71</v>
      </c>
      <c r="R86" s="116">
        <f t="shared" si="21"/>
        <v>3935.9600000000005</v>
      </c>
      <c r="S86" s="116">
        <f t="shared" si="21"/>
        <v>4034.91</v>
      </c>
    </row>
    <row r="87" spans="1:19">
      <c r="D87" s="353"/>
      <c r="E87" s="353">
        <f>E86/D86-1</f>
        <v>4.189254766176731E-2</v>
      </c>
      <c r="F87" s="353">
        <f t="shared" ref="F87:S87" si="22">F86/E86-1</f>
        <v>5.4984238161829513E-2</v>
      </c>
      <c r="G87" s="353">
        <f t="shared" si="22"/>
        <v>4.9117347866617811E-2</v>
      </c>
      <c r="H87" s="353">
        <f t="shared" si="22"/>
        <v>4.2636603539397244E-2</v>
      </c>
      <c r="I87" s="353">
        <f t="shared" si="22"/>
        <v>-6.2509625935503133E-2</v>
      </c>
      <c r="J87" s="353">
        <f t="shared" si="22"/>
        <v>6.1477646217875881E-2</v>
      </c>
      <c r="K87" s="353">
        <f t="shared" si="22"/>
        <v>-4.3360829737870699E-3</v>
      </c>
      <c r="L87" s="353">
        <f t="shared" si="22"/>
        <v>1.2818635490370545E-2</v>
      </c>
      <c r="M87" s="353">
        <f t="shared" si="22"/>
        <v>3.7425578241521151E-2</v>
      </c>
      <c r="N87" s="353">
        <f t="shared" si="22"/>
        <v>1.5664369969005776E-2</v>
      </c>
      <c r="O87" s="353">
        <f t="shared" si="22"/>
        <v>2.2911887067915249E-2</v>
      </c>
      <c r="P87" s="353">
        <f t="shared" si="22"/>
        <v>1.1965284577928781E-2</v>
      </c>
      <c r="Q87" s="210">
        <f t="shared" si="22"/>
        <v>3.0662371919778275E-2</v>
      </c>
      <c r="R87" s="210">
        <f t="shared" si="22"/>
        <v>1.2410905134385031E-2</v>
      </c>
      <c r="S87" s="210">
        <f t="shared" si="22"/>
        <v>2.5139991260073602E-2</v>
      </c>
    </row>
    <row r="89" spans="1:19">
      <c r="D89" s="210"/>
      <c r="E89" s="352">
        <v>2.73</v>
      </c>
      <c r="F89" s="352">
        <v>2.8380000000000001</v>
      </c>
    </row>
    <row r="90" spans="1:19">
      <c r="D90" s="40">
        <f>3200</f>
        <v>3200</v>
      </c>
    </row>
  </sheetData>
  <sortState xmlns:xlrd2="http://schemas.microsoft.com/office/spreadsheetml/2017/richdata2" ref="A5:Q125">
    <sortCondition ref="A5:A12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E2EA-9C52-4481-B305-4C874D7C35A1}">
  <dimension ref="A1:T116"/>
  <sheetViews>
    <sheetView topLeftCell="C1" workbookViewId="0">
      <selection activeCell="I5" sqref="I5"/>
    </sheetView>
  </sheetViews>
  <sheetFormatPr defaultRowHeight="15"/>
  <cols>
    <col min="1" max="1" width="15.42578125" customWidth="1"/>
    <col min="2" max="2" width="14" customWidth="1"/>
    <col min="3" max="3" width="44.42578125" customWidth="1"/>
    <col min="4" max="4" width="9.140625" style="433"/>
  </cols>
  <sheetData>
    <row r="1" spans="1:19">
      <c r="A1" s="27" t="s">
        <v>31</v>
      </c>
      <c r="B1" s="27" t="s">
        <v>15</v>
      </c>
      <c r="C1" s="27" t="s">
        <v>27</v>
      </c>
      <c r="D1" s="72">
        <v>2015</v>
      </c>
      <c r="E1" s="72">
        <v>2016</v>
      </c>
      <c r="F1" s="72">
        <v>2017</v>
      </c>
      <c r="G1" s="72">
        <v>2018</v>
      </c>
      <c r="H1" s="72">
        <v>2018.95</v>
      </c>
      <c r="I1" s="72">
        <v>2020</v>
      </c>
      <c r="J1" s="141" t="s">
        <v>30</v>
      </c>
      <c r="K1" s="141" t="s">
        <v>3</v>
      </c>
      <c r="L1" s="141" t="s">
        <v>4</v>
      </c>
      <c r="M1" s="141" t="s">
        <v>5</v>
      </c>
      <c r="N1" s="141" t="s">
        <v>6</v>
      </c>
      <c r="O1" s="141" t="s">
        <v>7</v>
      </c>
      <c r="P1" s="141" t="s">
        <v>8</v>
      </c>
      <c r="Q1" s="141" t="s">
        <v>9</v>
      </c>
      <c r="R1" s="141" t="s">
        <v>10</v>
      </c>
      <c r="S1" s="141" t="s">
        <v>16</v>
      </c>
    </row>
    <row r="2" spans="1:19">
      <c r="A2" s="127" t="s">
        <v>32</v>
      </c>
      <c r="B2" s="127" t="s">
        <v>33</v>
      </c>
      <c r="C2" s="165" t="str">
        <f>'Production by Company'!C2</f>
        <v>Kukdo Chemical India Private Limited</v>
      </c>
      <c r="D2" s="158">
        <v>0</v>
      </c>
      <c r="E2" s="158">
        <v>0</v>
      </c>
      <c r="F2" s="158">
        <v>0</v>
      </c>
      <c r="G2" s="158">
        <v>0</v>
      </c>
      <c r="H2" s="158">
        <v>0</v>
      </c>
      <c r="I2" s="158">
        <v>0</v>
      </c>
      <c r="J2" s="158">
        <v>0.04</v>
      </c>
      <c r="K2" s="158">
        <v>0.15</v>
      </c>
      <c r="L2" s="158">
        <v>0.55000000000000004</v>
      </c>
      <c r="M2" s="158">
        <v>0.75</v>
      </c>
      <c r="N2" s="158">
        <v>0.8</v>
      </c>
      <c r="O2" s="158">
        <v>0.85</v>
      </c>
      <c r="P2" s="158">
        <v>0.85</v>
      </c>
      <c r="Q2" s="158">
        <v>0.85</v>
      </c>
      <c r="R2" s="158">
        <v>0.85</v>
      </c>
      <c r="S2" s="158">
        <v>0.85</v>
      </c>
    </row>
    <row r="3" spans="1:19">
      <c r="A3" s="127" t="s">
        <v>32</v>
      </c>
      <c r="B3" s="127" t="s">
        <v>33</v>
      </c>
      <c r="C3" s="165" t="str">
        <f>'Production by Company'!C3</f>
        <v>Grasim Industries Ltd.</v>
      </c>
      <c r="D3" s="158">
        <v>0.64</v>
      </c>
      <c r="E3" s="158">
        <v>0.73499999999999999</v>
      </c>
      <c r="F3" s="158">
        <v>0.88200000000000001</v>
      </c>
      <c r="G3" s="158">
        <v>0.84</v>
      </c>
      <c r="H3" s="158">
        <v>0.82499999999999996</v>
      </c>
      <c r="I3" s="158">
        <v>0.83</v>
      </c>
      <c r="J3" s="158">
        <v>0.71</v>
      </c>
      <c r="K3" s="158">
        <v>0.8</v>
      </c>
      <c r="L3" s="158">
        <v>0.85</v>
      </c>
      <c r="M3" s="158">
        <v>0.85</v>
      </c>
      <c r="N3" s="158">
        <v>0.85</v>
      </c>
      <c r="O3" s="158">
        <v>0.8</v>
      </c>
      <c r="P3" s="158">
        <v>0.85</v>
      </c>
      <c r="Q3" s="158">
        <v>0.85</v>
      </c>
      <c r="R3" s="158">
        <v>0.9</v>
      </c>
      <c r="S3" s="158">
        <v>0.9</v>
      </c>
    </row>
    <row r="4" spans="1:19">
      <c r="A4" s="127" t="s">
        <v>32</v>
      </c>
      <c r="B4" s="127" t="s">
        <v>33</v>
      </c>
      <c r="C4" s="165" t="str">
        <f>'Production by Company'!C4</f>
        <v>Atul Ltd.</v>
      </c>
      <c r="D4" s="158">
        <v>0.62</v>
      </c>
      <c r="E4" s="158">
        <v>0.58299999999999996</v>
      </c>
      <c r="F4" s="158">
        <v>0.74399999999999999</v>
      </c>
      <c r="G4" s="158">
        <v>0.83</v>
      </c>
      <c r="H4" s="158">
        <v>0.80400000000000005</v>
      </c>
      <c r="I4" s="158">
        <v>0.77</v>
      </c>
      <c r="J4" s="158">
        <v>0.61</v>
      </c>
      <c r="K4" s="158">
        <v>0.9</v>
      </c>
      <c r="L4" s="158">
        <v>0.95</v>
      </c>
      <c r="M4" s="158">
        <v>0.84</v>
      </c>
      <c r="N4" s="158">
        <v>0.88</v>
      </c>
      <c r="O4" s="158">
        <v>0.9</v>
      </c>
      <c r="P4" s="158">
        <v>0.9</v>
      </c>
      <c r="Q4" s="158">
        <v>0.9</v>
      </c>
      <c r="R4" s="158">
        <v>0.9</v>
      </c>
      <c r="S4" s="158">
        <v>0.9</v>
      </c>
    </row>
    <row r="5" spans="1:19">
      <c r="A5" s="127" t="s">
        <v>32</v>
      </c>
      <c r="B5" s="127" t="s">
        <v>33</v>
      </c>
      <c r="C5" s="165" t="str">
        <f>'Production by Company'!C5</f>
        <v>Meghmani Finechem Ltd</v>
      </c>
      <c r="D5" s="158">
        <v>0</v>
      </c>
      <c r="E5" s="158">
        <v>0</v>
      </c>
      <c r="F5" s="158">
        <v>0</v>
      </c>
      <c r="G5" s="158">
        <v>0</v>
      </c>
      <c r="H5" s="158">
        <v>0</v>
      </c>
      <c r="I5" s="158">
        <v>0</v>
      </c>
      <c r="J5" s="158">
        <v>0</v>
      </c>
      <c r="K5" s="158">
        <v>0</v>
      </c>
      <c r="L5" s="158">
        <v>0</v>
      </c>
      <c r="M5" s="158">
        <v>0.4</v>
      </c>
      <c r="N5" s="158">
        <v>0.5</v>
      </c>
      <c r="O5" s="158">
        <v>0.7</v>
      </c>
      <c r="P5" s="158">
        <v>0.7</v>
      </c>
      <c r="Q5" s="158">
        <v>0.8</v>
      </c>
      <c r="R5" s="158">
        <v>0.8</v>
      </c>
      <c r="S5" s="158">
        <v>0.85</v>
      </c>
    </row>
    <row r="6" spans="1:19">
      <c r="A6" s="127" t="s">
        <v>32</v>
      </c>
      <c r="B6" s="127" t="s">
        <v>33</v>
      </c>
      <c r="C6" s="188" t="s">
        <v>430</v>
      </c>
      <c r="D6" s="158" t="e">
        <f>'Production by Company'!D6/' Capacity by Location'!E6</f>
        <v>#DIV/0!</v>
      </c>
      <c r="E6" s="158" t="e">
        <f>'Production by Company'!E6/' Capacity by Location'!F6</f>
        <v>#DIV/0!</v>
      </c>
      <c r="F6" s="158" t="e">
        <f>'Production by Company'!F6/' Capacity by Location'!G6</f>
        <v>#DIV/0!</v>
      </c>
      <c r="G6" s="158" t="e">
        <f>'Production by Company'!G6/' Capacity by Location'!H6</f>
        <v>#DIV/0!</v>
      </c>
      <c r="H6" s="158">
        <f>'Production by Company'!H6/' Capacity by Location'!I6</f>
        <v>0.10299999999999999</v>
      </c>
      <c r="I6" s="158">
        <f>'Production by Company'!I6/' Capacity by Location'!J6</f>
        <v>0.53333333333333333</v>
      </c>
      <c r="J6" s="158">
        <f>'Production by Company'!J6/' Capacity by Location'!K6</f>
        <v>0.7</v>
      </c>
      <c r="K6" s="158">
        <f>'Production by Company'!K6/' Capacity by Location'!L6</f>
        <v>0.83333333333333337</v>
      </c>
      <c r="L6" s="158">
        <f>'Production by Company'!L6/' Capacity by Location'!M6</f>
        <v>0.83333333333333337</v>
      </c>
      <c r="M6" s="158">
        <f>'Production by Company'!M6/' Capacity by Location'!N6</f>
        <v>0.83333333333333337</v>
      </c>
      <c r="N6" s="158">
        <f>'Production by Company'!N6/' Capacity by Location'!O6</f>
        <v>0.83333333333333337</v>
      </c>
      <c r="O6" s="158">
        <f>'Production by Company'!O6/' Capacity by Location'!P6</f>
        <v>0.83333333333333337</v>
      </c>
      <c r="P6" s="158">
        <f>'Production by Company'!P6/' Capacity by Location'!Q6</f>
        <v>0.83333333333333337</v>
      </c>
      <c r="Q6" s="158">
        <f>'Production by Company'!Q6/' Capacity by Location'!R6</f>
        <v>0.83333333333333337</v>
      </c>
      <c r="R6" s="158">
        <f>'Production by Company'!R6/' Capacity by Location'!S6</f>
        <v>0.83333333333333337</v>
      </c>
      <c r="S6" s="158">
        <f>'Production by Company'!S6/' Capacity by Location'!T6</f>
        <v>0.83333333333333337</v>
      </c>
    </row>
    <row r="7" spans="1:19">
      <c r="A7" s="127" t="s">
        <v>32</v>
      </c>
      <c r="B7" s="127" t="s">
        <v>33</v>
      </c>
      <c r="C7" s="165" t="str">
        <f>'Production by Company'!C7</f>
        <v>Total</v>
      </c>
      <c r="D7" s="158">
        <v>0</v>
      </c>
      <c r="E7" s="158">
        <v>0</v>
      </c>
      <c r="F7" s="158">
        <v>0</v>
      </c>
      <c r="G7" s="158">
        <v>0</v>
      </c>
      <c r="H7" s="158">
        <v>0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</row>
    <row r="8" spans="1:19">
      <c r="A8" s="127" t="s">
        <v>32</v>
      </c>
      <c r="B8" s="127" t="s">
        <v>35</v>
      </c>
      <c r="C8" s="347" t="str">
        <f>' Capacity by Company'!C8</f>
        <v>Jiangsu Sanmu Group</v>
      </c>
      <c r="D8" s="391">
        <v>0.80299999999999994</v>
      </c>
      <c r="E8" s="391">
        <v>0.81481481481481477</v>
      </c>
      <c r="F8" s="391">
        <v>0.82499999999999996</v>
      </c>
      <c r="G8" s="391">
        <v>0.84</v>
      </c>
      <c r="H8" s="391">
        <v>0.76999999999999991</v>
      </c>
      <c r="I8" s="391">
        <v>0.748</v>
      </c>
      <c r="J8" s="391">
        <v>0.79749999999999999</v>
      </c>
      <c r="K8" s="391">
        <v>0.75</v>
      </c>
      <c r="L8" s="391">
        <v>0.75</v>
      </c>
      <c r="M8" s="391">
        <v>0.78</v>
      </c>
      <c r="N8" s="391">
        <v>0.78</v>
      </c>
      <c r="O8" s="391">
        <v>0.8</v>
      </c>
      <c r="P8" s="391">
        <v>0.8</v>
      </c>
      <c r="Q8" s="391">
        <v>0.85</v>
      </c>
      <c r="R8" s="391">
        <v>0.85</v>
      </c>
      <c r="S8" s="391">
        <v>0.9</v>
      </c>
    </row>
    <row r="9" spans="1:19">
      <c r="A9" s="127" t="s">
        <v>32</v>
      </c>
      <c r="B9" s="128" t="s">
        <v>35</v>
      </c>
      <c r="C9" s="347" t="str">
        <f>' Capacity by Company'!C9</f>
        <v>Nan Ya Electronic Material (Kunshan) Co. Ltd.</v>
      </c>
      <c r="D9" s="391">
        <v>0.81399999999999995</v>
      </c>
      <c r="E9" s="391">
        <v>0.82499999999999996</v>
      </c>
      <c r="F9" s="391">
        <v>0.84699999999999998</v>
      </c>
      <c r="G9" s="391">
        <v>0.81</v>
      </c>
      <c r="H9" s="391">
        <v>0.82499999999999996</v>
      </c>
      <c r="I9" s="391">
        <v>0.82499999999999996</v>
      </c>
      <c r="J9" s="391">
        <v>0.86240000000000006</v>
      </c>
      <c r="K9" s="391">
        <v>0.8</v>
      </c>
      <c r="L9" s="391">
        <v>0.8</v>
      </c>
      <c r="M9" s="391">
        <v>0.85</v>
      </c>
      <c r="N9" s="391">
        <v>0.85</v>
      </c>
      <c r="O9" s="391">
        <v>0.85</v>
      </c>
      <c r="P9" s="391">
        <v>0.9</v>
      </c>
      <c r="Q9" s="391">
        <v>0.9</v>
      </c>
      <c r="R9" s="391">
        <v>0.95</v>
      </c>
      <c r="S9" s="391">
        <v>0.95</v>
      </c>
    </row>
    <row r="10" spans="1:19">
      <c r="A10" s="127" t="s">
        <v>32</v>
      </c>
      <c r="B10" s="128" t="s">
        <v>35</v>
      </c>
      <c r="C10" s="347" t="str">
        <f>' Capacity by Company'!C10</f>
        <v>Nantong Xincheng Synthetic Material Co Ltd</v>
      </c>
      <c r="D10" s="391">
        <v>0.82499999999999996</v>
      </c>
      <c r="E10" s="391">
        <v>0.82169999999999999</v>
      </c>
      <c r="F10" s="391">
        <v>0.79749999999999999</v>
      </c>
      <c r="G10" s="391">
        <v>0.80299999999999994</v>
      </c>
      <c r="H10" s="391">
        <v>0.8206</v>
      </c>
      <c r="I10" s="391">
        <v>0.76999999999999991</v>
      </c>
      <c r="J10" s="391">
        <v>0.81620000000000004</v>
      </c>
      <c r="K10" s="391">
        <v>0.75</v>
      </c>
      <c r="L10" s="391">
        <v>0.75</v>
      </c>
      <c r="M10" s="391">
        <v>0.78</v>
      </c>
      <c r="N10" s="391">
        <v>0.78</v>
      </c>
      <c r="O10" s="391">
        <v>0.8</v>
      </c>
      <c r="P10" s="391">
        <v>0.8</v>
      </c>
      <c r="Q10" s="391">
        <v>0.85</v>
      </c>
      <c r="R10" s="391">
        <v>0.85</v>
      </c>
      <c r="S10" s="391">
        <v>0.9</v>
      </c>
    </row>
    <row r="11" spans="1:19">
      <c r="A11" s="127" t="s">
        <v>32</v>
      </c>
      <c r="B11" s="128" t="s">
        <v>35</v>
      </c>
      <c r="C11" s="347" t="str">
        <f>' Capacity by Company'!C11</f>
        <v>Kukdo Chemical (Kunshan) Co., Ltd.</v>
      </c>
      <c r="D11" s="391">
        <v>0.87910370370370372</v>
      </c>
      <c r="E11" s="391">
        <v>0.88000000000000012</v>
      </c>
      <c r="F11" s="391">
        <v>0.64900000000000002</v>
      </c>
      <c r="G11" s="391">
        <v>0.72599999999999998</v>
      </c>
      <c r="H11" s="391">
        <v>0.75146105919003114</v>
      </c>
      <c r="I11" s="391">
        <v>0.70399999999999996</v>
      </c>
      <c r="J11" s="391">
        <v>0.75570000000000004</v>
      </c>
      <c r="K11" s="391">
        <v>0.7</v>
      </c>
      <c r="L11" s="391">
        <v>0.7</v>
      </c>
      <c r="M11" s="391">
        <v>0.72</v>
      </c>
      <c r="N11" s="391">
        <v>0.72</v>
      </c>
      <c r="O11" s="391">
        <v>0.75</v>
      </c>
      <c r="P11" s="391">
        <v>0.75</v>
      </c>
      <c r="Q11" s="391">
        <v>0.78</v>
      </c>
      <c r="R11" s="391">
        <v>0.78</v>
      </c>
      <c r="S11" s="391">
        <v>0.8</v>
      </c>
    </row>
    <row r="12" spans="1:19">
      <c r="A12" s="127" t="s">
        <v>32</v>
      </c>
      <c r="B12" s="128" t="s">
        <v>35</v>
      </c>
      <c r="C12" s="347" t="str">
        <f>' Capacity by Company'!C12</f>
        <v>Jiangsu Yangnong Kumho Chemical Co., Ltd.</v>
      </c>
      <c r="D12" s="391">
        <v>0.81399999999999995</v>
      </c>
      <c r="E12" s="391">
        <v>0.83600000000000008</v>
      </c>
      <c r="F12" s="391">
        <v>0.73259999999999992</v>
      </c>
      <c r="G12" s="391">
        <v>0.84</v>
      </c>
      <c r="H12" s="391">
        <v>0.76999999999999991</v>
      </c>
      <c r="I12" s="391">
        <v>0.74800000000000022</v>
      </c>
      <c r="J12" s="391">
        <v>0.80299999999999994</v>
      </c>
      <c r="K12" s="391">
        <v>0.75</v>
      </c>
      <c r="L12" s="391">
        <v>0.75</v>
      </c>
      <c r="M12" s="391">
        <v>0.78</v>
      </c>
      <c r="N12" s="391">
        <v>0.78</v>
      </c>
      <c r="O12" s="391">
        <v>0.8</v>
      </c>
      <c r="P12" s="391">
        <v>0.8</v>
      </c>
      <c r="Q12" s="391">
        <v>0.85</v>
      </c>
      <c r="R12" s="391">
        <v>0.85</v>
      </c>
      <c r="S12" s="391">
        <v>0.9</v>
      </c>
    </row>
    <row r="13" spans="1:19">
      <c r="A13" s="127" t="s">
        <v>32</v>
      </c>
      <c r="B13" s="128" t="s">
        <v>35</v>
      </c>
      <c r="C13" s="347" t="str">
        <f>' Capacity by Company'!C13</f>
        <v>Sinopec Baling Petrochemical Co.,Ltd</v>
      </c>
      <c r="D13" s="391">
        <v>0.8580000000000001</v>
      </c>
      <c r="E13" s="391">
        <v>0.88000000000000012</v>
      </c>
      <c r="F13" s="391">
        <v>0.90199999999999991</v>
      </c>
      <c r="G13" s="391">
        <v>0.82499999999999996</v>
      </c>
      <c r="H13" s="391">
        <v>0.93940000000000001</v>
      </c>
      <c r="I13" s="391">
        <v>0.83600000000000008</v>
      </c>
      <c r="J13" s="391">
        <v>0.8580000000000001</v>
      </c>
      <c r="K13" s="391">
        <v>0.8</v>
      </c>
      <c r="L13" s="391">
        <v>0.8</v>
      </c>
      <c r="M13" s="391">
        <v>0.85</v>
      </c>
      <c r="N13" s="391">
        <v>0.85</v>
      </c>
      <c r="O13" s="391">
        <v>0.85</v>
      </c>
      <c r="P13" s="391">
        <v>0.9</v>
      </c>
      <c r="Q13" s="391">
        <v>0.9</v>
      </c>
      <c r="R13" s="391">
        <v>0.95</v>
      </c>
      <c r="S13" s="391">
        <v>0.95</v>
      </c>
    </row>
    <row r="14" spans="1:19">
      <c r="A14" s="127" t="s">
        <v>32</v>
      </c>
      <c r="B14" s="128" t="s">
        <v>35</v>
      </c>
      <c r="C14" s="347" t="str">
        <f>' Capacity by Company'!C14</f>
        <v>Zhuhai Hongchang Electronic Material Co Ltd</v>
      </c>
      <c r="D14" s="391">
        <v>0.86900000000000022</v>
      </c>
      <c r="E14" s="391">
        <v>0.92399999999999993</v>
      </c>
      <c r="F14" s="391">
        <v>0.88000000000000012</v>
      </c>
      <c r="G14" s="391">
        <v>0.8580000000000001</v>
      </c>
      <c r="H14" s="391">
        <v>0.97899999999999998</v>
      </c>
      <c r="I14" s="391">
        <v>0.77550000000000008</v>
      </c>
      <c r="J14" s="391">
        <v>0.83930000000000005</v>
      </c>
      <c r="K14" s="391">
        <v>0.78</v>
      </c>
      <c r="L14" s="391">
        <v>0.8</v>
      </c>
      <c r="M14" s="391">
        <v>0.8</v>
      </c>
      <c r="N14" s="391">
        <v>0.85</v>
      </c>
      <c r="O14" s="391">
        <v>0.85</v>
      </c>
      <c r="P14" s="391">
        <v>0.85</v>
      </c>
      <c r="Q14" s="391">
        <v>0.9</v>
      </c>
      <c r="R14" s="391">
        <v>0.9</v>
      </c>
      <c r="S14" s="391">
        <v>0.95</v>
      </c>
    </row>
    <row r="15" spans="1:19">
      <c r="A15" s="127" t="s">
        <v>32</v>
      </c>
      <c r="B15" s="128" t="s">
        <v>35</v>
      </c>
      <c r="C15" s="347" t="str">
        <f>' Capacity by Company'!C15</f>
        <v>Changchun Chemical (Jiangsu) Co., Ltd.</v>
      </c>
      <c r="D15" s="391">
        <v>0.8580000000000001</v>
      </c>
      <c r="E15" s="391">
        <v>0.91299999999999992</v>
      </c>
      <c r="F15" s="391">
        <v>0.94599999999999995</v>
      </c>
      <c r="G15" s="391">
        <v>0.82499999999999996</v>
      </c>
      <c r="H15" s="391">
        <v>0.84699999999999998</v>
      </c>
      <c r="I15" s="391">
        <v>0.7589999999999999</v>
      </c>
      <c r="J15" s="391">
        <v>0.79859999999999998</v>
      </c>
      <c r="K15" s="391">
        <v>0.75</v>
      </c>
      <c r="L15" s="391">
        <v>0.75</v>
      </c>
      <c r="M15" s="391">
        <v>0.78</v>
      </c>
      <c r="N15" s="391">
        <v>0.78</v>
      </c>
      <c r="O15" s="391">
        <v>0.8</v>
      </c>
      <c r="P15" s="391">
        <v>0.8</v>
      </c>
      <c r="Q15" s="391">
        <v>0.85</v>
      </c>
      <c r="R15" s="391">
        <v>0.85</v>
      </c>
      <c r="S15" s="391">
        <v>0.9</v>
      </c>
    </row>
    <row r="16" spans="1:19">
      <c r="A16" s="127" t="s">
        <v>32</v>
      </c>
      <c r="B16" s="128" t="s">
        <v>35</v>
      </c>
      <c r="C16" s="347" t="str">
        <f>' Capacity by Company'!C16</f>
        <v>Anhui Shanfu New Material Technology Co., Ltd.</v>
      </c>
      <c r="D16" s="391">
        <v>0.76999999999999991</v>
      </c>
      <c r="E16" s="391">
        <v>0.84699999999999998</v>
      </c>
      <c r="F16" s="391">
        <v>0.83600000000000008</v>
      </c>
      <c r="G16" s="391">
        <v>0.88000000000000012</v>
      </c>
      <c r="H16" s="391">
        <v>0.82499999999999996</v>
      </c>
      <c r="I16" s="391">
        <v>0.82499999999999996</v>
      </c>
      <c r="J16" s="391">
        <v>0.8580000000000001</v>
      </c>
      <c r="K16" s="391">
        <v>0.8</v>
      </c>
      <c r="L16" s="391">
        <v>0.8</v>
      </c>
      <c r="M16" s="391">
        <v>0.85</v>
      </c>
      <c r="N16" s="391">
        <v>0.85</v>
      </c>
      <c r="O16" s="391">
        <v>0.85</v>
      </c>
      <c r="P16" s="391">
        <v>0.9</v>
      </c>
      <c r="Q16" s="391">
        <v>0.9</v>
      </c>
      <c r="R16" s="391">
        <v>0.95</v>
      </c>
      <c r="S16" s="391">
        <v>0.95</v>
      </c>
    </row>
    <row r="17" spans="1:19">
      <c r="A17" s="127" t="s">
        <v>32</v>
      </c>
      <c r="B17" s="128" t="s">
        <v>35</v>
      </c>
      <c r="C17" s="347" t="str">
        <f>' Capacity by Company'!C17</f>
        <v>Dalian Qihua New Material Co. Ltd.</v>
      </c>
      <c r="D17" s="391">
        <v>0.82499999999999996</v>
      </c>
      <c r="E17" s="391">
        <v>0.83600000000000008</v>
      </c>
      <c r="F17" s="391">
        <v>0.86899999999999999</v>
      </c>
      <c r="G17" s="391">
        <v>0.83600000000000008</v>
      </c>
      <c r="H17" s="391">
        <v>0.81399999999999995</v>
      </c>
      <c r="I17" s="391">
        <v>0.81399999999999995</v>
      </c>
      <c r="J17" s="391">
        <v>0.79749999999999999</v>
      </c>
      <c r="K17" s="391">
        <v>0.75</v>
      </c>
      <c r="L17" s="391">
        <v>0.75</v>
      </c>
      <c r="M17" s="391">
        <v>0.78</v>
      </c>
      <c r="N17" s="391">
        <v>0.78</v>
      </c>
      <c r="O17" s="391">
        <v>0.8</v>
      </c>
      <c r="P17" s="391">
        <v>0.8</v>
      </c>
      <c r="Q17" s="391">
        <v>0.85</v>
      </c>
      <c r="R17" s="391">
        <v>0.85</v>
      </c>
      <c r="S17" s="391">
        <v>0.9</v>
      </c>
    </row>
    <row r="18" spans="1:19">
      <c r="A18" s="127" t="s">
        <v>32</v>
      </c>
      <c r="B18" s="128" t="s">
        <v>35</v>
      </c>
      <c r="C18" s="347" t="str">
        <f>' Capacity by Company'!C18</f>
        <v>Olin Corporation</v>
      </c>
      <c r="D18" s="391">
        <v>0.79199999999999993</v>
      </c>
      <c r="E18" s="391">
        <v>0.86899999999999999</v>
      </c>
      <c r="F18" s="391">
        <v>0.82499999999999996</v>
      </c>
      <c r="G18" s="391">
        <v>0.84218749999999998</v>
      </c>
      <c r="H18" s="391">
        <v>0.81399999999999995</v>
      </c>
      <c r="I18" s="391">
        <v>0.80300000000000016</v>
      </c>
      <c r="J18" s="391">
        <v>0.86570000000000003</v>
      </c>
      <c r="K18" s="391">
        <v>0.8</v>
      </c>
      <c r="L18" s="391">
        <v>0.8</v>
      </c>
      <c r="M18" s="391">
        <v>0.85</v>
      </c>
      <c r="N18" s="391">
        <v>0.85</v>
      </c>
      <c r="O18" s="391">
        <v>0.85</v>
      </c>
      <c r="P18" s="391">
        <v>0.9</v>
      </c>
      <c r="Q18" s="391">
        <v>0.9</v>
      </c>
      <c r="R18" s="391">
        <v>0.95</v>
      </c>
      <c r="S18" s="391">
        <v>0.95</v>
      </c>
    </row>
    <row r="19" spans="1:19">
      <c r="A19" s="127" t="s">
        <v>32</v>
      </c>
      <c r="B19" s="127" t="s">
        <v>35</v>
      </c>
      <c r="C19" s="347" t="str">
        <f>' Capacity by Company'!C19</f>
        <v>The Dow Chemical Company</v>
      </c>
      <c r="D19" s="391">
        <v>0.82499999999999996</v>
      </c>
      <c r="E19" s="391">
        <v>0.89100000000000001</v>
      </c>
      <c r="F19" s="391">
        <v>0.81399999999999995</v>
      </c>
      <c r="G19" s="391">
        <v>0.82499999999999996</v>
      </c>
      <c r="H19" s="391">
        <v>0.81399999999999995</v>
      </c>
      <c r="I19" s="391">
        <v>0.8580000000000001</v>
      </c>
      <c r="J19" s="391">
        <v>0.88880000000000003</v>
      </c>
      <c r="K19" s="391">
        <v>0.82</v>
      </c>
      <c r="L19" s="391">
        <v>0.82</v>
      </c>
      <c r="M19" s="391">
        <v>0.85</v>
      </c>
      <c r="N19" s="391">
        <v>0.85</v>
      </c>
      <c r="O19" s="391">
        <v>0.85</v>
      </c>
      <c r="P19" s="391">
        <v>0.9</v>
      </c>
      <c r="Q19" s="391">
        <v>0.9</v>
      </c>
      <c r="R19" s="391">
        <v>0.95</v>
      </c>
      <c r="S19" s="391">
        <v>0.95</v>
      </c>
    </row>
    <row r="20" spans="1:19">
      <c r="A20" s="127" t="s">
        <v>32</v>
      </c>
      <c r="B20" s="127" t="s">
        <v>35</v>
      </c>
      <c r="C20" s="347" t="str">
        <f>' Capacity by Company'!C20</f>
        <v>Huntsman Corporation</v>
      </c>
      <c r="D20" s="391">
        <v>0.79199999999999993</v>
      </c>
      <c r="E20" s="391">
        <v>0.82499999999999996</v>
      </c>
      <c r="F20" s="391">
        <v>0.81480487804878043</v>
      </c>
      <c r="G20" s="391">
        <v>0.82312195121951215</v>
      </c>
      <c r="H20" s="391">
        <v>0.82687804878048787</v>
      </c>
      <c r="I20" s="391">
        <v>0.748</v>
      </c>
      <c r="J20" s="391">
        <v>0.73002439024390264</v>
      </c>
      <c r="K20" s="391">
        <v>0.68</v>
      </c>
      <c r="L20" s="391">
        <v>0.7</v>
      </c>
      <c r="M20" s="391">
        <v>0.72</v>
      </c>
      <c r="N20" s="391">
        <v>0.72</v>
      </c>
      <c r="O20" s="391">
        <v>0.75</v>
      </c>
      <c r="P20" s="391">
        <v>0.75</v>
      </c>
      <c r="Q20" s="391">
        <v>0.78</v>
      </c>
      <c r="R20" s="391">
        <v>0.78</v>
      </c>
      <c r="S20" s="391">
        <v>0.8</v>
      </c>
    </row>
    <row r="21" spans="1:19">
      <c r="A21" s="127" t="s">
        <v>32</v>
      </c>
      <c r="B21" s="128" t="s">
        <v>35</v>
      </c>
      <c r="C21" s="347" t="str">
        <f>' Capacity by Company'!C21</f>
        <v>Others</v>
      </c>
      <c r="D21" s="391">
        <v>0.79199999999999993</v>
      </c>
      <c r="E21" s="391">
        <v>0.82169999999999999</v>
      </c>
      <c r="F21" s="391">
        <v>0.75240000000000007</v>
      </c>
      <c r="G21" s="391">
        <v>0.81440000000000001</v>
      </c>
      <c r="H21" s="391">
        <v>0.79199999999999993</v>
      </c>
      <c r="I21" s="391">
        <v>0.79199999999999993</v>
      </c>
      <c r="J21" s="391">
        <v>0.81950000000000001</v>
      </c>
      <c r="K21" s="391">
        <v>0.75</v>
      </c>
      <c r="L21" s="391">
        <v>0.75</v>
      </c>
      <c r="M21" s="391">
        <v>0.78</v>
      </c>
      <c r="N21" s="391">
        <v>0.78</v>
      </c>
      <c r="O21" s="391">
        <v>0.8</v>
      </c>
      <c r="P21" s="391">
        <v>0.8</v>
      </c>
      <c r="Q21" s="391">
        <v>0.85</v>
      </c>
      <c r="R21" s="391">
        <v>0.85</v>
      </c>
      <c r="S21" s="391">
        <v>0.88</v>
      </c>
    </row>
    <row r="22" spans="1:19">
      <c r="A22" s="127" t="s">
        <v>32</v>
      </c>
      <c r="B22" s="128" t="s">
        <v>35</v>
      </c>
      <c r="C22" s="165" t="str">
        <f>' Capacity by Company'!C22</f>
        <v>Total</v>
      </c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</row>
    <row r="23" spans="1:19">
      <c r="A23" s="127" t="s">
        <v>32</v>
      </c>
      <c r="B23" s="127" t="s">
        <v>43</v>
      </c>
      <c r="C23" s="176" t="str">
        <f>' Capacity by Location'!D25</f>
        <v>The Dow Chemical Company</v>
      </c>
      <c r="D23" s="158">
        <v>0.72</v>
      </c>
      <c r="E23" s="158">
        <v>0.74</v>
      </c>
      <c r="F23" s="158">
        <v>0.76</v>
      </c>
      <c r="G23" s="158">
        <v>0.78</v>
      </c>
      <c r="H23" s="158">
        <v>0.73</v>
      </c>
      <c r="I23" s="158">
        <v>0.78000000000000014</v>
      </c>
      <c r="J23" s="158">
        <v>0.74399999999999999</v>
      </c>
      <c r="K23" s="391">
        <v>0.75</v>
      </c>
      <c r="L23" s="391">
        <v>0.75</v>
      </c>
      <c r="M23" s="391">
        <v>0.78</v>
      </c>
      <c r="N23" s="391">
        <v>0.78</v>
      </c>
      <c r="O23" s="391">
        <v>0.8</v>
      </c>
      <c r="P23" s="391">
        <v>0.8</v>
      </c>
      <c r="Q23" s="391">
        <v>0.85</v>
      </c>
      <c r="R23" s="391">
        <v>0.85</v>
      </c>
      <c r="S23" s="391">
        <v>0.85</v>
      </c>
    </row>
    <row r="24" spans="1:19">
      <c r="A24" s="127" t="s">
        <v>32</v>
      </c>
      <c r="B24" s="127" t="s">
        <v>43</v>
      </c>
      <c r="C24" s="176" t="str">
        <f>' Capacity by Location'!D26</f>
        <v>Japan Epoxy Resins</v>
      </c>
      <c r="D24" s="158">
        <v>0.74</v>
      </c>
      <c r="E24" s="158">
        <v>0.78</v>
      </c>
      <c r="F24" s="158">
        <v>0.75</v>
      </c>
      <c r="G24" s="158">
        <v>0.72</v>
      </c>
      <c r="H24" s="158">
        <v>0.74</v>
      </c>
      <c r="I24" s="158">
        <v>0.71</v>
      </c>
      <c r="J24" s="158">
        <v>0.72499999999999998</v>
      </c>
      <c r="K24" s="391">
        <v>0.72</v>
      </c>
      <c r="L24" s="391">
        <v>0.72</v>
      </c>
      <c r="M24" s="391">
        <v>0.75</v>
      </c>
      <c r="N24" s="391">
        <v>0.75</v>
      </c>
      <c r="O24" s="391">
        <v>0.78</v>
      </c>
      <c r="P24" s="391">
        <v>0.78</v>
      </c>
      <c r="Q24" s="391">
        <v>0.8</v>
      </c>
      <c r="R24" s="391">
        <v>0.8</v>
      </c>
      <c r="S24" s="391">
        <v>0.85</v>
      </c>
    </row>
    <row r="25" spans="1:19">
      <c r="A25" s="127" t="s">
        <v>32</v>
      </c>
      <c r="B25" s="127" t="s">
        <v>43</v>
      </c>
      <c r="C25" s="176" t="str">
        <f>' Capacity by Location'!D27</f>
        <v>Nippon Steel Chemical &amp; Material Co., Ltd.</v>
      </c>
      <c r="D25" s="158">
        <v>0.82</v>
      </c>
      <c r="E25" s="158">
        <v>0.83120000000000005</v>
      </c>
      <c r="F25" s="158">
        <v>0.84</v>
      </c>
      <c r="G25" s="158">
        <v>0.81</v>
      </c>
      <c r="H25" s="158">
        <v>0.8</v>
      </c>
      <c r="I25" s="158">
        <v>0.82199999999999995</v>
      </c>
      <c r="J25" s="158">
        <v>0.80700000000000005</v>
      </c>
      <c r="K25" s="391">
        <v>0.82</v>
      </c>
      <c r="L25" s="391">
        <v>0.85</v>
      </c>
      <c r="M25" s="391">
        <v>0.85</v>
      </c>
      <c r="N25" s="391">
        <v>0.88</v>
      </c>
      <c r="O25" s="391">
        <v>0.88</v>
      </c>
      <c r="P25" s="391">
        <v>0.9</v>
      </c>
      <c r="Q25" s="391">
        <v>0.9</v>
      </c>
      <c r="R25" s="391">
        <v>0.95</v>
      </c>
      <c r="S25" s="391">
        <v>0.95</v>
      </c>
    </row>
    <row r="26" spans="1:19">
      <c r="A26" s="127" t="s">
        <v>32</v>
      </c>
      <c r="B26" s="127" t="s">
        <v>43</v>
      </c>
      <c r="C26" s="176" t="str">
        <f>' Capacity by Location'!D28</f>
        <v>Total</v>
      </c>
      <c r="D26" s="158"/>
      <c r="E26" s="158"/>
      <c r="F26" s="158"/>
      <c r="G26" s="158"/>
      <c r="H26" s="158"/>
      <c r="I26" s="158"/>
      <c r="J26" s="158"/>
      <c r="K26" s="391"/>
      <c r="L26" s="391"/>
      <c r="M26" s="391"/>
      <c r="N26" s="391"/>
      <c r="O26" s="391"/>
      <c r="P26" s="391"/>
      <c r="Q26" s="391"/>
      <c r="R26" s="391"/>
      <c r="S26" s="391"/>
    </row>
    <row r="27" spans="1:19">
      <c r="A27" s="127" t="s">
        <v>32</v>
      </c>
      <c r="B27" s="127" t="s">
        <v>51</v>
      </c>
      <c r="C27" s="176" t="str">
        <f>' Capacity by Location'!D29</f>
        <v>The Dow Chemical Company</v>
      </c>
      <c r="D27" s="158">
        <v>0.72</v>
      </c>
      <c r="E27" s="158">
        <v>0.75</v>
      </c>
      <c r="F27" s="158">
        <v>0.75</v>
      </c>
      <c r="G27" s="158">
        <v>0.73333333333333328</v>
      </c>
      <c r="H27" s="158">
        <v>0.77</v>
      </c>
      <c r="I27" s="158">
        <v>0.72000000000000008</v>
      </c>
      <c r="J27" s="158">
        <v>0.76500000000000001</v>
      </c>
      <c r="K27" s="391">
        <v>0.78</v>
      </c>
      <c r="L27" s="391">
        <v>0.78</v>
      </c>
      <c r="M27" s="391">
        <v>0.8</v>
      </c>
      <c r="N27" s="391">
        <v>0.8</v>
      </c>
      <c r="O27" s="391">
        <v>0.82</v>
      </c>
      <c r="P27" s="391">
        <v>0.82</v>
      </c>
      <c r="Q27" s="391">
        <v>0.85</v>
      </c>
      <c r="R27" s="391">
        <v>0.85</v>
      </c>
      <c r="S27" s="391">
        <v>0.85</v>
      </c>
    </row>
    <row r="28" spans="1:19">
      <c r="A28" s="127" t="s">
        <v>32</v>
      </c>
      <c r="B28" s="127" t="s">
        <v>51</v>
      </c>
      <c r="C28" s="176" t="str">
        <f>' Capacity by Location'!D30</f>
        <v>Kukdo Chemical (Kunshan) Co., Ltd.</v>
      </c>
      <c r="D28" s="158">
        <v>0.75</v>
      </c>
      <c r="E28" s="158">
        <v>0.78</v>
      </c>
      <c r="F28" s="158">
        <v>0.75</v>
      </c>
      <c r="G28" s="158">
        <v>0.75</v>
      </c>
      <c r="H28" s="158">
        <v>0.78</v>
      </c>
      <c r="I28" s="158">
        <v>0.67000000000000015</v>
      </c>
      <c r="J28" s="158">
        <v>0.72299999999999998</v>
      </c>
      <c r="K28" s="391">
        <v>0.75</v>
      </c>
      <c r="L28" s="391">
        <v>0.75</v>
      </c>
      <c r="M28" s="391">
        <v>0.78</v>
      </c>
      <c r="N28" s="391">
        <v>0.78</v>
      </c>
      <c r="O28" s="391">
        <v>0.8</v>
      </c>
      <c r="P28" s="391">
        <v>0.8</v>
      </c>
      <c r="Q28" s="391">
        <v>0.82000000000000006</v>
      </c>
      <c r="R28" s="391">
        <v>0.82000000000000006</v>
      </c>
      <c r="S28" s="391">
        <v>0.84000000000000008</v>
      </c>
    </row>
    <row r="29" spans="1:19">
      <c r="A29" s="127" t="s">
        <v>32</v>
      </c>
      <c r="B29" s="127" t="s">
        <v>51</v>
      </c>
      <c r="C29" s="176" t="str">
        <f>' Capacity by Location'!D31</f>
        <v>Kukdo Chemical (Kunshan) Co., Ltd.</v>
      </c>
      <c r="D29" s="158">
        <v>0.71</v>
      </c>
      <c r="E29" s="158">
        <v>0.72</v>
      </c>
      <c r="F29" s="158">
        <v>0.67376947040498447</v>
      </c>
      <c r="G29" s="158">
        <v>0.68971962616822424</v>
      </c>
      <c r="H29" s="158">
        <v>0.7</v>
      </c>
      <c r="I29" s="158">
        <v>0.54277258566978193</v>
      </c>
      <c r="J29" s="158">
        <v>0.60679127725856707</v>
      </c>
      <c r="K29" s="391">
        <v>0.62</v>
      </c>
      <c r="L29" s="391">
        <v>0.65</v>
      </c>
      <c r="M29" s="391">
        <v>0.68</v>
      </c>
      <c r="N29" s="391">
        <v>0.7</v>
      </c>
      <c r="O29" s="391">
        <v>0.75</v>
      </c>
      <c r="P29" s="391">
        <v>0.75</v>
      </c>
      <c r="Q29" s="391">
        <v>0.78</v>
      </c>
      <c r="R29" s="391">
        <v>0.78</v>
      </c>
      <c r="S29" s="391">
        <v>0.8</v>
      </c>
    </row>
    <row r="30" spans="1:19">
      <c r="A30" s="127" t="s">
        <v>32</v>
      </c>
      <c r="B30" s="127" t="s">
        <v>51</v>
      </c>
      <c r="C30" s="176" t="str">
        <f>' Capacity by Location'!D32</f>
        <v>Kumho P&amp;B Chemicals</v>
      </c>
      <c r="D30" s="158">
        <v>0.79</v>
      </c>
      <c r="E30" s="158">
        <v>0.83</v>
      </c>
      <c r="F30" s="158">
        <v>0.81</v>
      </c>
      <c r="G30" s="158">
        <v>0.78</v>
      </c>
      <c r="H30" s="158">
        <v>0.8</v>
      </c>
      <c r="I30" s="158">
        <v>0.71518518518518526</v>
      </c>
      <c r="J30" s="158">
        <v>0.75700000000000001</v>
      </c>
      <c r="K30" s="391">
        <v>0.78</v>
      </c>
      <c r="L30" s="391">
        <v>0.78</v>
      </c>
      <c r="M30" s="391">
        <v>0.8</v>
      </c>
      <c r="N30" s="391">
        <v>0.8</v>
      </c>
      <c r="O30" s="391">
        <v>0.82</v>
      </c>
      <c r="P30" s="391">
        <v>0.82</v>
      </c>
      <c r="Q30" s="391">
        <v>0.85</v>
      </c>
      <c r="R30" s="391">
        <v>0.85</v>
      </c>
      <c r="S30" s="391">
        <v>0.88</v>
      </c>
    </row>
    <row r="31" spans="1:19">
      <c r="A31" s="127" t="s">
        <v>32</v>
      </c>
      <c r="B31" s="127" t="s">
        <v>51</v>
      </c>
      <c r="C31" s="176" t="str">
        <f>' Capacity by Location'!D33</f>
        <v>Others</v>
      </c>
      <c r="D31" s="158">
        <v>0.73450000000000004</v>
      </c>
      <c r="E31" s="158">
        <v>0.84</v>
      </c>
      <c r="F31" s="158">
        <v>0.78</v>
      </c>
      <c r="G31" s="158">
        <v>0.75</v>
      </c>
      <c r="H31" s="158">
        <v>0.75</v>
      </c>
      <c r="I31" s="158">
        <v>0.75</v>
      </c>
      <c r="J31" s="158">
        <v>0.77</v>
      </c>
      <c r="K31" s="391">
        <v>0.8</v>
      </c>
      <c r="L31" s="391">
        <v>0.8</v>
      </c>
      <c r="M31" s="391">
        <v>0.82</v>
      </c>
      <c r="N31" s="391">
        <v>0.82</v>
      </c>
      <c r="O31" s="391">
        <v>0.85</v>
      </c>
      <c r="P31" s="391">
        <v>0.85</v>
      </c>
      <c r="Q31" s="391">
        <v>0.88</v>
      </c>
      <c r="R31" s="391">
        <v>0.88</v>
      </c>
      <c r="S31" s="391">
        <v>0.9</v>
      </c>
    </row>
    <row r="32" spans="1:19">
      <c r="A32" s="127" t="s">
        <v>32</v>
      </c>
      <c r="B32" s="127" t="s">
        <v>51</v>
      </c>
      <c r="C32" s="176" t="str">
        <f>' Capacity by Location'!D34</f>
        <v>Total</v>
      </c>
      <c r="D32" s="158">
        <v>0.6956</v>
      </c>
      <c r="E32" s="158">
        <v>0.72399999999999998</v>
      </c>
      <c r="F32" s="158">
        <v>0.73</v>
      </c>
      <c r="G32" s="158">
        <v>0.73672316384180792</v>
      </c>
      <c r="H32" s="158">
        <v>0.75</v>
      </c>
      <c r="I32" s="158">
        <v>0.72</v>
      </c>
      <c r="J32" s="158">
        <v>0.74</v>
      </c>
      <c r="K32" s="391">
        <v>0.75</v>
      </c>
      <c r="L32" s="391">
        <v>0.75</v>
      </c>
      <c r="M32" s="391">
        <v>0.78</v>
      </c>
      <c r="N32" s="391">
        <v>0.78</v>
      </c>
      <c r="O32" s="391">
        <v>0.8</v>
      </c>
      <c r="P32" s="391">
        <v>0.8</v>
      </c>
      <c r="Q32" s="391">
        <v>0.85</v>
      </c>
      <c r="R32" s="391">
        <v>0.85</v>
      </c>
      <c r="S32" s="391">
        <v>0.88</v>
      </c>
    </row>
    <row r="33" spans="1:19">
      <c r="A33" s="127" t="s">
        <v>32</v>
      </c>
      <c r="B33" s="127" t="s">
        <v>108</v>
      </c>
      <c r="C33" s="173" t="s">
        <v>60</v>
      </c>
      <c r="D33" s="158"/>
      <c r="E33" s="158"/>
      <c r="F33" s="158"/>
      <c r="G33" s="158"/>
      <c r="H33" s="158"/>
      <c r="I33" s="158"/>
      <c r="J33" s="158"/>
      <c r="K33" s="391"/>
      <c r="L33" s="391"/>
      <c r="M33" s="391"/>
      <c r="N33" s="391"/>
      <c r="O33" s="391"/>
      <c r="P33" s="391"/>
      <c r="Q33" s="391"/>
      <c r="R33" s="391"/>
      <c r="S33" s="391"/>
    </row>
    <row r="34" spans="1:19">
      <c r="A34" s="127" t="s">
        <v>32</v>
      </c>
      <c r="B34" s="127" t="s">
        <v>53</v>
      </c>
      <c r="C34" s="189" t="s">
        <v>216</v>
      </c>
      <c r="D34" s="158">
        <v>0.75</v>
      </c>
      <c r="E34" s="158">
        <v>0.77</v>
      </c>
      <c r="F34" s="158">
        <v>0.79</v>
      </c>
      <c r="G34" s="158">
        <v>0.75</v>
      </c>
      <c r="H34" s="158">
        <v>0.79</v>
      </c>
      <c r="I34" s="158">
        <v>0.76000000000000012</v>
      </c>
      <c r="J34" s="158">
        <v>0.81399999999999995</v>
      </c>
      <c r="K34" s="391">
        <v>0.82</v>
      </c>
      <c r="L34" s="391">
        <v>0.82</v>
      </c>
      <c r="M34" s="391">
        <v>0.85</v>
      </c>
      <c r="N34" s="391">
        <v>0.85</v>
      </c>
      <c r="O34" s="391">
        <v>0.88</v>
      </c>
      <c r="P34" s="391">
        <v>0.88</v>
      </c>
      <c r="Q34" s="391">
        <v>0.9</v>
      </c>
      <c r="R34" s="391">
        <v>0.90000000000000013</v>
      </c>
      <c r="S34" s="391">
        <v>0.91999999999999993</v>
      </c>
    </row>
    <row r="35" spans="1:19">
      <c r="A35" s="127" t="s">
        <v>32</v>
      </c>
      <c r="B35" s="128" t="s">
        <v>53</v>
      </c>
      <c r="C35" s="189" t="s">
        <v>217</v>
      </c>
      <c r="D35" s="158">
        <v>0.73</v>
      </c>
      <c r="E35" s="158">
        <v>0.76</v>
      </c>
      <c r="F35" s="158">
        <v>0.76300000000000001</v>
      </c>
      <c r="G35" s="158">
        <v>0.77</v>
      </c>
      <c r="H35" s="158">
        <v>0.77</v>
      </c>
      <c r="I35" s="158">
        <v>0.69000000000000017</v>
      </c>
      <c r="J35" s="158">
        <v>0.76700000000000002</v>
      </c>
      <c r="K35" s="391">
        <v>0.78</v>
      </c>
      <c r="L35" s="391">
        <v>0.78</v>
      </c>
      <c r="M35" s="391">
        <v>0.8</v>
      </c>
      <c r="N35" s="391">
        <v>0.8</v>
      </c>
      <c r="O35" s="391">
        <v>0.85</v>
      </c>
      <c r="P35" s="391">
        <v>0.85</v>
      </c>
      <c r="Q35" s="391">
        <v>0.88</v>
      </c>
      <c r="R35" s="391">
        <v>0.88</v>
      </c>
      <c r="S35" s="391">
        <v>0.9</v>
      </c>
    </row>
    <row r="36" spans="1:19">
      <c r="A36" s="127" t="s">
        <v>32</v>
      </c>
      <c r="B36" s="128" t="s">
        <v>53</v>
      </c>
      <c r="C36" s="165" t="s">
        <v>12</v>
      </c>
      <c r="D36" s="158">
        <v>0.75</v>
      </c>
      <c r="E36" s="158">
        <v>0.76666666666666672</v>
      </c>
      <c r="F36" s="158">
        <v>0.79</v>
      </c>
      <c r="G36" s="158">
        <v>0.72</v>
      </c>
      <c r="H36" s="158">
        <v>0.81</v>
      </c>
      <c r="I36" s="158">
        <v>0.71</v>
      </c>
      <c r="J36" s="158">
        <v>0.747</v>
      </c>
      <c r="K36" s="391">
        <v>0.75</v>
      </c>
      <c r="L36" s="391">
        <v>0.75</v>
      </c>
      <c r="M36" s="391">
        <v>0.78</v>
      </c>
      <c r="N36" s="391">
        <v>0.78</v>
      </c>
      <c r="O36" s="391">
        <v>0.8</v>
      </c>
      <c r="P36" s="391">
        <v>0.8</v>
      </c>
      <c r="Q36" s="391">
        <v>0.82</v>
      </c>
      <c r="R36" s="391">
        <v>0.82</v>
      </c>
      <c r="S36" s="391">
        <v>0.85</v>
      </c>
    </row>
    <row r="37" spans="1:19">
      <c r="A37" s="127" t="s">
        <v>32</v>
      </c>
      <c r="B37" s="128" t="s">
        <v>53</v>
      </c>
      <c r="C37" s="173" t="s">
        <v>60</v>
      </c>
      <c r="D37" s="158"/>
      <c r="E37" s="158"/>
      <c r="F37" s="158"/>
      <c r="G37" s="158"/>
      <c r="H37" s="158"/>
      <c r="I37" s="158"/>
      <c r="J37" s="158"/>
      <c r="K37" s="391"/>
      <c r="L37" s="391"/>
      <c r="M37" s="391"/>
      <c r="N37" s="391"/>
      <c r="O37" s="391"/>
      <c r="P37" s="391"/>
      <c r="Q37" s="391"/>
      <c r="R37" s="391"/>
      <c r="S37" s="391"/>
    </row>
    <row r="38" spans="1:19">
      <c r="A38" s="127" t="s">
        <v>32</v>
      </c>
      <c r="B38" s="128" t="s">
        <v>17</v>
      </c>
      <c r="C38" s="173" t="s">
        <v>60</v>
      </c>
      <c r="D38" s="158"/>
      <c r="E38" s="158"/>
      <c r="F38" s="158"/>
      <c r="G38" s="158"/>
      <c r="H38" s="158"/>
      <c r="I38" s="158"/>
      <c r="J38" s="158"/>
      <c r="K38" s="391"/>
      <c r="L38" s="391"/>
      <c r="M38" s="391"/>
      <c r="N38" s="391"/>
      <c r="O38" s="391"/>
      <c r="P38" s="391"/>
      <c r="Q38" s="391"/>
      <c r="R38" s="391"/>
      <c r="S38" s="391"/>
    </row>
    <row r="39" spans="1:19">
      <c r="A39" s="127" t="s">
        <v>32</v>
      </c>
      <c r="B39" s="127" t="s">
        <v>52</v>
      </c>
      <c r="C39" s="173" t="s">
        <v>421</v>
      </c>
      <c r="D39" s="158">
        <v>0.78</v>
      </c>
      <c r="E39" s="158">
        <v>0.81</v>
      </c>
      <c r="F39" s="158">
        <v>0.78</v>
      </c>
      <c r="G39" s="158">
        <v>0.74</v>
      </c>
      <c r="H39" s="158">
        <v>0.80099999999999993</v>
      </c>
      <c r="I39" s="158">
        <v>0.74</v>
      </c>
      <c r="J39" s="158">
        <v>0.80500000000000005</v>
      </c>
      <c r="K39" s="391">
        <v>0.82</v>
      </c>
      <c r="L39" s="391">
        <v>0.85</v>
      </c>
      <c r="M39" s="391">
        <v>0.85</v>
      </c>
      <c r="N39" s="391">
        <v>0.88</v>
      </c>
      <c r="O39" s="391">
        <v>0.88</v>
      </c>
      <c r="P39" s="391">
        <v>0.9</v>
      </c>
      <c r="Q39" s="391">
        <v>0.9</v>
      </c>
      <c r="R39" s="391">
        <v>0.92</v>
      </c>
      <c r="S39" s="391">
        <v>0.92</v>
      </c>
    </row>
    <row r="40" spans="1:19">
      <c r="A40" s="127" t="s">
        <v>32</v>
      </c>
      <c r="B40" s="127" t="s">
        <v>52</v>
      </c>
      <c r="C40" s="173" t="s">
        <v>60</v>
      </c>
      <c r="D40" s="158"/>
      <c r="E40" s="158"/>
      <c r="F40" s="158"/>
      <c r="G40" s="158"/>
      <c r="H40" s="158"/>
      <c r="I40" s="158"/>
      <c r="J40" s="158"/>
      <c r="K40" s="391"/>
      <c r="L40" s="391"/>
      <c r="M40" s="391"/>
      <c r="N40" s="391"/>
      <c r="O40" s="391"/>
      <c r="P40" s="391"/>
      <c r="Q40" s="391"/>
      <c r="R40" s="391"/>
      <c r="S40" s="391"/>
    </row>
    <row r="41" spans="1:19">
      <c r="A41" s="127" t="s">
        <v>32</v>
      </c>
      <c r="B41" s="127" t="s">
        <v>54</v>
      </c>
      <c r="C41" s="173" t="s">
        <v>60</v>
      </c>
      <c r="D41" s="158">
        <v>0.63</v>
      </c>
      <c r="E41" s="158">
        <v>0.68</v>
      </c>
      <c r="F41" s="158">
        <v>0.74219999999999997</v>
      </c>
      <c r="G41" s="158">
        <v>0.77</v>
      </c>
      <c r="H41" s="158">
        <v>0.80589999999999995</v>
      </c>
      <c r="I41" s="158">
        <v>0.77</v>
      </c>
      <c r="J41" s="158">
        <v>0.84299999999999997</v>
      </c>
      <c r="K41" s="391">
        <v>0.85</v>
      </c>
      <c r="L41" s="391">
        <v>0.88</v>
      </c>
      <c r="M41" s="391">
        <v>0.88</v>
      </c>
      <c r="N41" s="391">
        <v>0.9</v>
      </c>
      <c r="O41" s="391">
        <v>0.9</v>
      </c>
      <c r="P41" s="391">
        <v>0.92</v>
      </c>
      <c r="Q41" s="391">
        <v>0.92</v>
      </c>
      <c r="R41" s="391">
        <v>0.95</v>
      </c>
      <c r="S41" s="391">
        <v>0.95</v>
      </c>
    </row>
    <row r="42" spans="1:19">
      <c r="A42" s="127" t="s">
        <v>32</v>
      </c>
      <c r="B42" s="127" t="s">
        <v>32</v>
      </c>
      <c r="C42" s="173" t="s">
        <v>60</v>
      </c>
      <c r="D42" s="431">
        <v>0.73211136363636353</v>
      </c>
      <c r="E42" s="40">
        <v>0.82097727272727272</v>
      </c>
      <c r="F42" s="40">
        <v>0.83499999999999996</v>
      </c>
      <c r="G42" s="40">
        <v>0.8</v>
      </c>
      <c r="H42" s="158">
        <v>0.84</v>
      </c>
      <c r="I42" s="158">
        <v>0.8</v>
      </c>
      <c r="J42" s="158">
        <v>0.82399999999999995</v>
      </c>
      <c r="K42" s="391">
        <v>0.82</v>
      </c>
      <c r="L42" s="391">
        <v>0.85</v>
      </c>
      <c r="M42" s="391">
        <v>0.85</v>
      </c>
      <c r="N42" s="391">
        <v>0.88</v>
      </c>
      <c r="O42" s="391">
        <v>0.88</v>
      </c>
      <c r="P42" s="391">
        <v>0.9</v>
      </c>
      <c r="Q42" s="391">
        <v>0.9</v>
      </c>
      <c r="R42" s="391">
        <v>0.92</v>
      </c>
      <c r="S42" s="391">
        <v>0.92</v>
      </c>
    </row>
    <row r="43" spans="1:19">
      <c r="A43" s="127" t="s">
        <v>41</v>
      </c>
      <c r="B43" s="127" t="s">
        <v>38</v>
      </c>
      <c r="C43" s="165" t="str">
        <f>'Production by Company'!C41</f>
        <v>Olin Corporation</v>
      </c>
      <c r="D43" s="360">
        <v>0.74</v>
      </c>
      <c r="E43" s="157">
        <v>0.75</v>
      </c>
      <c r="F43" s="157">
        <v>0.8</v>
      </c>
      <c r="G43" s="157">
        <v>0.8</v>
      </c>
      <c r="H43" s="158">
        <v>0.77</v>
      </c>
      <c r="I43" s="158">
        <v>0.64</v>
      </c>
      <c r="J43" s="158">
        <v>0.72</v>
      </c>
      <c r="K43" s="391">
        <v>0.75</v>
      </c>
      <c r="L43" s="391">
        <v>0.78</v>
      </c>
      <c r="M43" s="391">
        <v>0.8</v>
      </c>
      <c r="N43" s="391">
        <v>0.85</v>
      </c>
      <c r="O43" s="391">
        <v>0.85</v>
      </c>
      <c r="P43" s="391">
        <v>0.88</v>
      </c>
      <c r="Q43" s="391">
        <v>0.88</v>
      </c>
      <c r="R43" s="391">
        <v>0.9</v>
      </c>
      <c r="S43" s="391">
        <v>0.9</v>
      </c>
    </row>
    <row r="44" spans="1:19">
      <c r="A44" s="127" t="s">
        <v>41</v>
      </c>
      <c r="B44" s="127" t="s">
        <v>38</v>
      </c>
      <c r="C44" s="165" t="str">
        <f>'Production by Company'!C42</f>
        <v>Dow Epoxy</v>
      </c>
      <c r="D44" s="360">
        <v>0.7</v>
      </c>
      <c r="E44" s="157">
        <v>0.75</v>
      </c>
      <c r="F44" s="157">
        <v>0.8</v>
      </c>
      <c r="G44" s="157">
        <v>0.79</v>
      </c>
      <c r="H44" s="158">
        <v>0.87888888888888883</v>
      </c>
      <c r="I44" s="158">
        <v>0.73000000000000009</v>
      </c>
      <c r="J44" s="158">
        <v>0.75</v>
      </c>
      <c r="K44" s="391">
        <v>0.78</v>
      </c>
      <c r="L44" s="391">
        <v>0.78</v>
      </c>
      <c r="M44" s="391">
        <v>0.8</v>
      </c>
      <c r="N44" s="391">
        <v>0.8</v>
      </c>
      <c r="O44" s="391">
        <v>0.82</v>
      </c>
      <c r="P44" s="391">
        <v>0.82</v>
      </c>
      <c r="Q44" s="391">
        <v>0.85</v>
      </c>
      <c r="R44" s="391">
        <v>0.85</v>
      </c>
      <c r="S44" s="391">
        <v>0.88</v>
      </c>
    </row>
    <row r="45" spans="1:19">
      <c r="A45" s="127" t="s">
        <v>41</v>
      </c>
      <c r="B45" s="127" t="s">
        <v>38</v>
      </c>
      <c r="C45" s="165" t="str">
        <f>'Production by Company'!C43</f>
        <v>LEUNA-Harze GmbH</v>
      </c>
      <c r="D45" s="360">
        <v>0.75</v>
      </c>
      <c r="E45" s="157">
        <v>0.76666666666666672</v>
      </c>
      <c r="F45" s="157">
        <v>0.8</v>
      </c>
      <c r="G45" s="157">
        <v>0.81</v>
      </c>
      <c r="H45" s="158">
        <v>0.85666666666666669</v>
      </c>
      <c r="I45" s="158">
        <v>0.59</v>
      </c>
      <c r="J45" s="158">
        <v>0.65400000000000003</v>
      </c>
      <c r="K45" s="391">
        <v>0.68</v>
      </c>
      <c r="L45" s="391">
        <v>0.68</v>
      </c>
      <c r="M45" s="391">
        <v>0.7</v>
      </c>
      <c r="N45" s="391">
        <v>0.7</v>
      </c>
      <c r="O45" s="391">
        <v>0.72</v>
      </c>
      <c r="P45" s="391">
        <v>0.72</v>
      </c>
      <c r="Q45" s="391">
        <v>0.75</v>
      </c>
      <c r="R45" s="391">
        <v>0.75</v>
      </c>
      <c r="S45" s="391">
        <v>0.78</v>
      </c>
    </row>
    <row r="46" spans="1:19">
      <c r="A46" s="127" t="s">
        <v>41</v>
      </c>
      <c r="B46" s="127" t="s">
        <v>38</v>
      </c>
      <c r="C46" s="165" t="str">
        <f>'Production by Company'!C44</f>
        <v>Others</v>
      </c>
      <c r="D46" s="360">
        <v>0.7</v>
      </c>
      <c r="E46" s="157">
        <v>0.72</v>
      </c>
      <c r="F46" s="157">
        <v>0.74</v>
      </c>
      <c r="G46" s="157">
        <v>0.75</v>
      </c>
      <c r="H46" s="158">
        <v>0.86499999999999999</v>
      </c>
      <c r="I46" s="158">
        <v>0.78</v>
      </c>
      <c r="J46" s="158">
        <v>0.8</v>
      </c>
      <c r="K46" s="391">
        <v>0.82</v>
      </c>
      <c r="L46" s="391">
        <v>0.82</v>
      </c>
      <c r="M46" s="391">
        <v>0.85</v>
      </c>
      <c r="N46" s="391">
        <v>0.85</v>
      </c>
      <c r="O46" s="391">
        <v>0.88</v>
      </c>
      <c r="P46" s="391">
        <v>0.88</v>
      </c>
      <c r="Q46" s="391">
        <v>0.9</v>
      </c>
      <c r="R46" s="391">
        <v>0.9</v>
      </c>
      <c r="S46" s="391">
        <v>0.9</v>
      </c>
    </row>
    <row r="47" spans="1:19">
      <c r="A47" s="127" t="s">
        <v>41</v>
      </c>
      <c r="B47" s="127" t="s">
        <v>38</v>
      </c>
      <c r="C47" s="165" t="str">
        <f>'Production by Company'!C45</f>
        <v>Total</v>
      </c>
      <c r="D47" s="431"/>
      <c r="E47" s="40"/>
      <c r="F47" s="40"/>
      <c r="G47" s="40"/>
      <c r="H47" s="158"/>
      <c r="I47" s="158"/>
      <c r="J47" s="158"/>
      <c r="K47" s="391"/>
      <c r="L47" s="391"/>
      <c r="M47" s="391"/>
      <c r="N47" s="391"/>
      <c r="O47" s="391"/>
      <c r="P47" s="391"/>
      <c r="Q47" s="391"/>
      <c r="R47" s="391"/>
      <c r="S47" s="391"/>
    </row>
    <row r="48" spans="1:19">
      <c r="A48" s="127" t="s">
        <v>41</v>
      </c>
      <c r="B48" s="127" t="s">
        <v>37</v>
      </c>
      <c r="C48" s="165" t="str">
        <f>'Production by Company'!C46</f>
        <v>Hexion Inc.</v>
      </c>
      <c r="D48" s="360">
        <v>0.7</v>
      </c>
      <c r="E48" s="157">
        <v>0.75</v>
      </c>
      <c r="F48" s="157">
        <v>0.78899999999999992</v>
      </c>
      <c r="G48" s="157">
        <v>0.75</v>
      </c>
      <c r="H48" s="158">
        <v>0.76437500000000003</v>
      </c>
      <c r="I48" s="158">
        <v>0.69</v>
      </c>
      <c r="J48" s="158">
        <v>0.747</v>
      </c>
      <c r="K48" s="391">
        <v>0.78</v>
      </c>
      <c r="L48" s="391">
        <v>0.78</v>
      </c>
      <c r="M48" s="391">
        <v>0.8</v>
      </c>
      <c r="N48" s="391">
        <v>0.8</v>
      </c>
      <c r="O48" s="391">
        <v>0.85</v>
      </c>
      <c r="P48" s="391">
        <v>0.85</v>
      </c>
      <c r="Q48" s="391">
        <v>0.88</v>
      </c>
      <c r="R48" s="391">
        <v>0.88</v>
      </c>
      <c r="S48" s="391">
        <v>0.9</v>
      </c>
    </row>
    <row r="49" spans="1:19">
      <c r="A49" s="127" t="s">
        <v>41</v>
      </c>
      <c r="B49" s="127" t="s">
        <v>37</v>
      </c>
      <c r="C49" s="165" t="str">
        <f>'Production by Company'!C47</f>
        <v>Total</v>
      </c>
      <c r="D49" s="431"/>
      <c r="E49" s="40"/>
      <c r="F49" s="40"/>
      <c r="G49" s="40"/>
      <c r="H49" s="158"/>
      <c r="I49" s="158"/>
      <c r="J49" s="158"/>
      <c r="K49" s="391"/>
      <c r="L49" s="391"/>
      <c r="M49" s="391"/>
      <c r="N49" s="391"/>
      <c r="O49" s="391"/>
      <c r="P49" s="391"/>
      <c r="Q49" s="391"/>
      <c r="R49" s="391"/>
      <c r="S49" s="391"/>
    </row>
    <row r="50" spans="1:19">
      <c r="A50" s="127" t="s">
        <v>41</v>
      </c>
      <c r="B50" s="127" t="s">
        <v>44</v>
      </c>
      <c r="C50" s="165" t="str">
        <f>'Production by Company'!C48</f>
        <v>Olin Corporation</v>
      </c>
      <c r="D50" s="360">
        <v>0.7</v>
      </c>
      <c r="E50" s="157">
        <v>0.72</v>
      </c>
      <c r="F50" s="157">
        <v>0.72670000000000001</v>
      </c>
      <c r="G50" s="157">
        <v>0.74</v>
      </c>
      <c r="H50" s="158">
        <v>0.75</v>
      </c>
      <c r="I50" s="158">
        <v>0.68</v>
      </c>
      <c r="J50" s="158">
        <v>0.71000000000000019</v>
      </c>
      <c r="K50" s="391">
        <v>0.75</v>
      </c>
      <c r="L50" s="391">
        <v>0.75</v>
      </c>
      <c r="M50" s="391">
        <v>0.78</v>
      </c>
      <c r="N50" s="391">
        <v>0.78</v>
      </c>
      <c r="O50" s="391">
        <v>0.8</v>
      </c>
      <c r="P50" s="391">
        <v>0.8</v>
      </c>
      <c r="Q50" s="391">
        <v>0.82</v>
      </c>
      <c r="R50" s="391">
        <v>0.82</v>
      </c>
      <c r="S50" s="391">
        <v>0.85</v>
      </c>
    </row>
    <row r="51" spans="1:19">
      <c r="A51" s="127" t="s">
        <v>41</v>
      </c>
      <c r="B51" s="127" t="s">
        <v>44</v>
      </c>
      <c r="C51" s="165" t="str">
        <f>'Production by Company'!C49</f>
        <v>SIR Industriale</v>
      </c>
      <c r="D51" s="158">
        <v>0.73099999999999998</v>
      </c>
      <c r="E51" s="158">
        <v>0.73199999999999998</v>
      </c>
      <c r="F51" s="158">
        <v>0.74</v>
      </c>
      <c r="G51" s="158">
        <v>0.79</v>
      </c>
      <c r="H51" s="158">
        <v>0.82110000000000005</v>
      </c>
      <c r="I51" s="158">
        <v>0.72</v>
      </c>
      <c r="J51" s="158">
        <v>0.77</v>
      </c>
      <c r="K51" s="391">
        <v>0.78</v>
      </c>
      <c r="L51" s="391">
        <v>0.78</v>
      </c>
      <c r="M51" s="391">
        <v>0.8</v>
      </c>
      <c r="N51" s="391">
        <v>0.8</v>
      </c>
      <c r="O51" s="391">
        <v>0.85</v>
      </c>
      <c r="P51" s="391">
        <v>0.85</v>
      </c>
      <c r="Q51" s="391">
        <v>0.88</v>
      </c>
      <c r="R51" s="391">
        <v>0.88</v>
      </c>
      <c r="S51" s="391">
        <v>0.9</v>
      </c>
    </row>
    <row r="52" spans="1:19">
      <c r="A52" s="127" t="s">
        <v>41</v>
      </c>
      <c r="B52" s="127" t="s">
        <v>44</v>
      </c>
      <c r="C52" s="165" t="str">
        <f>'Production by Company'!C50</f>
        <v>Total</v>
      </c>
      <c r="D52" s="431"/>
      <c r="E52" s="40"/>
      <c r="F52" s="40"/>
      <c r="G52" s="40"/>
      <c r="H52" s="158"/>
      <c r="I52" s="158"/>
      <c r="J52" s="158"/>
      <c r="K52" s="391"/>
      <c r="L52" s="391"/>
      <c r="M52" s="391"/>
      <c r="N52" s="391"/>
      <c r="O52" s="391"/>
      <c r="P52" s="391"/>
      <c r="Q52" s="391"/>
      <c r="R52" s="391"/>
      <c r="S52" s="391"/>
    </row>
    <row r="53" spans="1:19">
      <c r="A53" s="127" t="s">
        <v>41</v>
      </c>
      <c r="B53" s="176" t="s">
        <v>113</v>
      </c>
      <c r="C53" s="165" t="str">
        <f>'Production by Company'!C51</f>
        <v>Huntsman Corporation</v>
      </c>
      <c r="D53" s="360">
        <v>0.74</v>
      </c>
      <c r="E53" s="157">
        <v>0.75</v>
      </c>
      <c r="F53" s="157">
        <v>0.76219999999999999</v>
      </c>
      <c r="G53" s="157">
        <v>0.76575000000000004</v>
      </c>
      <c r="H53" s="158">
        <v>0.75666666666666671</v>
      </c>
      <c r="I53" s="158">
        <v>0.6100000000000001</v>
      </c>
      <c r="J53" s="158">
        <v>0.65000000000000013</v>
      </c>
      <c r="K53" s="391">
        <v>0.68</v>
      </c>
      <c r="L53" s="391">
        <v>0.68</v>
      </c>
      <c r="M53" s="391">
        <v>0.7</v>
      </c>
      <c r="N53" s="391">
        <v>0.7</v>
      </c>
      <c r="O53" s="391">
        <v>0.72</v>
      </c>
      <c r="P53" s="391">
        <v>0.72</v>
      </c>
      <c r="Q53" s="391">
        <v>0.75</v>
      </c>
      <c r="R53" s="391">
        <v>0.75</v>
      </c>
      <c r="S53" s="391">
        <v>0.8</v>
      </c>
    </row>
    <row r="54" spans="1:19">
      <c r="A54" s="127" t="s">
        <v>41</v>
      </c>
      <c r="B54" s="176" t="s">
        <v>113</v>
      </c>
      <c r="C54" s="165" t="str">
        <f>'Production by Company'!C52</f>
        <v>Total</v>
      </c>
      <c r="D54" s="431"/>
      <c r="E54" s="40"/>
      <c r="F54" s="40"/>
      <c r="G54" s="40"/>
      <c r="H54" s="158"/>
      <c r="I54" s="158"/>
      <c r="J54" s="158"/>
      <c r="K54" s="391"/>
      <c r="L54" s="391"/>
      <c r="M54" s="391"/>
      <c r="N54" s="391"/>
      <c r="O54" s="391"/>
      <c r="P54" s="391"/>
      <c r="Q54" s="391"/>
      <c r="R54" s="391"/>
      <c r="S54" s="391"/>
    </row>
    <row r="55" spans="1:19">
      <c r="A55" s="127" t="s">
        <v>41</v>
      </c>
      <c r="B55" s="127" t="s">
        <v>110</v>
      </c>
      <c r="C55" s="165" t="str">
        <f>'Production by Company'!C53</f>
        <v>Hexion Inc.</v>
      </c>
      <c r="D55" s="360">
        <v>0.71</v>
      </c>
      <c r="E55" s="157">
        <v>0.74</v>
      </c>
      <c r="F55" s="157">
        <v>0.78</v>
      </c>
      <c r="G55" s="157">
        <v>0.73</v>
      </c>
      <c r="H55" s="158">
        <v>0.75</v>
      </c>
      <c r="I55" s="158">
        <v>0.72000000000000008</v>
      </c>
      <c r="J55" s="158">
        <v>0.80200000000000005</v>
      </c>
      <c r="K55" s="391">
        <v>0.82</v>
      </c>
      <c r="L55" s="391">
        <v>0.82000000000000006</v>
      </c>
      <c r="M55" s="391">
        <v>0.85</v>
      </c>
      <c r="N55" s="391">
        <v>0.85</v>
      </c>
      <c r="O55" s="391">
        <v>0.88</v>
      </c>
      <c r="P55" s="391">
        <v>0.88</v>
      </c>
      <c r="Q55" s="391">
        <v>0.9</v>
      </c>
      <c r="R55" s="391">
        <v>0.9</v>
      </c>
      <c r="S55" s="391">
        <v>0.95</v>
      </c>
    </row>
    <row r="56" spans="1:19">
      <c r="A56" s="127" t="s">
        <v>41</v>
      </c>
      <c r="B56" s="127" t="s">
        <v>110</v>
      </c>
      <c r="C56" s="173" t="s">
        <v>60</v>
      </c>
      <c r="D56" s="431"/>
      <c r="E56" s="40"/>
      <c r="F56" s="40"/>
      <c r="G56" s="40"/>
      <c r="H56" s="158"/>
      <c r="I56" s="158"/>
      <c r="J56" s="158"/>
      <c r="K56" s="391"/>
      <c r="L56" s="391"/>
      <c r="M56" s="391"/>
      <c r="N56" s="391"/>
      <c r="O56" s="391"/>
      <c r="P56" s="391"/>
      <c r="Q56" s="391"/>
      <c r="R56" s="391"/>
      <c r="S56" s="391"/>
    </row>
    <row r="57" spans="1:19">
      <c r="A57" s="127" t="s">
        <v>41</v>
      </c>
      <c r="B57" s="127" t="s">
        <v>100</v>
      </c>
      <c r="C57" s="173" t="str">
        <f>'Production by Company'!C55</f>
        <v>Ciech Sarzyna</v>
      </c>
      <c r="D57" s="360">
        <v>0.65</v>
      </c>
      <c r="E57" s="157">
        <v>0.68</v>
      </c>
      <c r="F57" s="157">
        <v>0.69</v>
      </c>
      <c r="G57" s="157">
        <v>0.7</v>
      </c>
      <c r="H57" s="158">
        <v>0.70899999999999996</v>
      </c>
      <c r="I57" s="158">
        <v>0.68</v>
      </c>
      <c r="J57" s="158">
        <v>0.78</v>
      </c>
      <c r="K57" s="391">
        <v>0.78</v>
      </c>
      <c r="L57" s="391">
        <v>0.78</v>
      </c>
      <c r="M57" s="391">
        <v>0.8</v>
      </c>
      <c r="N57" s="391">
        <v>0.8</v>
      </c>
      <c r="O57" s="391">
        <v>0.82</v>
      </c>
      <c r="P57" s="391">
        <v>0.82</v>
      </c>
      <c r="Q57" s="391">
        <v>0.85</v>
      </c>
      <c r="R57" s="391">
        <v>0.85</v>
      </c>
      <c r="S57" s="391">
        <v>0.88</v>
      </c>
    </row>
    <row r="58" spans="1:19">
      <c r="A58" s="127" t="s">
        <v>41</v>
      </c>
      <c r="B58" s="127" t="s">
        <v>100</v>
      </c>
      <c r="C58" s="173" t="str">
        <f>'Production by Company'!C56</f>
        <v>Total</v>
      </c>
      <c r="D58" s="431"/>
      <c r="E58" s="40"/>
      <c r="F58" s="40"/>
      <c r="G58" s="40"/>
      <c r="H58" s="158"/>
      <c r="I58" s="158"/>
      <c r="J58" s="158"/>
      <c r="K58" s="391"/>
      <c r="L58" s="391"/>
      <c r="M58" s="391"/>
      <c r="N58" s="391"/>
      <c r="O58" s="391"/>
      <c r="P58" s="391"/>
      <c r="Q58" s="391"/>
      <c r="R58" s="391"/>
      <c r="S58" s="391"/>
    </row>
    <row r="59" spans="1:19">
      <c r="A59" s="127" t="s">
        <v>41</v>
      </c>
      <c r="B59" s="128" t="s">
        <v>223</v>
      </c>
      <c r="C59" s="173" t="str">
        <f>'Production by Company'!C57</f>
        <v xml:space="preserve">Spolchemie A.S. </v>
      </c>
      <c r="D59" s="360">
        <v>0.74</v>
      </c>
      <c r="E59" s="157">
        <v>0.76</v>
      </c>
      <c r="F59" s="157">
        <v>0.75</v>
      </c>
      <c r="G59" s="157">
        <v>0.82000000000000006</v>
      </c>
      <c r="H59" s="158">
        <v>0.81183333333333341</v>
      </c>
      <c r="I59" s="158">
        <v>0.74</v>
      </c>
      <c r="J59" s="158">
        <v>0.75</v>
      </c>
      <c r="K59" s="391">
        <v>0.78</v>
      </c>
      <c r="L59" s="391">
        <v>0.78</v>
      </c>
      <c r="M59" s="391">
        <v>0.8</v>
      </c>
      <c r="N59" s="391">
        <v>0.8</v>
      </c>
      <c r="O59" s="391">
        <v>0.82</v>
      </c>
      <c r="P59" s="391">
        <v>0.82</v>
      </c>
      <c r="Q59" s="391">
        <v>0.85</v>
      </c>
      <c r="R59" s="391">
        <v>0.85</v>
      </c>
      <c r="S59" s="391">
        <v>0.88</v>
      </c>
    </row>
    <row r="60" spans="1:19">
      <c r="A60" s="127" t="s">
        <v>41</v>
      </c>
      <c r="B60" s="128" t="s">
        <v>223</v>
      </c>
      <c r="C60" s="173" t="str">
        <f>'Production by Company'!C58</f>
        <v>Total</v>
      </c>
      <c r="D60" s="431"/>
      <c r="E60" s="40"/>
      <c r="F60" s="40"/>
      <c r="G60" s="40"/>
      <c r="H60" s="158"/>
      <c r="I60" s="158"/>
      <c r="J60" s="158"/>
      <c r="K60" s="391"/>
      <c r="L60" s="391"/>
      <c r="M60" s="391"/>
      <c r="N60" s="391"/>
      <c r="O60" s="391"/>
      <c r="P60" s="391"/>
      <c r="Q60" s="391"/>
      <c r="R60" s="391"/>
      <c r="S60" s="391"/>
    </row>
    <row r="61" spans="1:19">
      <c r="A61" s="127" t="s">
        <v>41</v>
      </c>
      <c r="B61" s="127" t="s">
        <v>111</v>
      </c>
      <c r="C61" s="173" t="str">
        <f>'Production by Company'!C59</f>
        <v>Alchemie Ltd.</v>
      </c>
      <c r="D61" s="360">
        <v>0.73</v>
      </c>
      <c r="E61" s="157">
        <v>0.75</v>
      </c>
      <c r="F61" s="157">
        <v>0.73</v>
      </c>
      <c r="G61" s="157">
        <v>0.68</v>
      </c>
      <c r="H61" s="158">
        <v>0.74</v>
      </c>
      <c r="I61" s="158">
        <v>0.70000000000000007</v>
      </c>
      <c r="J61" s="158">
        <v>0.79</v>
      </c>
      <c r="K61" s="391">
        <v>0.8</v>
      </c>
      <c r="L61" s="391">
        <v>0.8</v>
      </c>
      <c r="M61" s="391">
        <v>0.82</v>
      </c>
      <c r="N61" s="391">
        <v>0.82</v>
      </c>
      <c r="O61" s="391">
        <v>0.85</v>
      </c>
      <c r="P61" s="391">
        <v>0.85</v>
      </c>
      <c r="Q61" s="391">
        <v>0.88</v>
      </c>
      <c r="R61" s="391">
        <v>0.88</v>
      </c>
      <c r="S61" s="391">
        <v>0.9</v>
      </c>
    </row>
    <row r="62" spans="1:19">
      <c r="A62" s="127" t="s">
        <v>41</v>
      </c>
      <c r="B62" s="127" t="s">
        <v>111</v>
      </c>
      <c r="C62" s="173" t="str">
        <f>'Production by Company'!C60</f>
        <v>Others</v>
      </c>
      <c r="D62" s="360">
        <v>0.62</v>
      </c>
      <c r="E62" s="157">
        <v>0.64</v>
      </c>
      <c r="F62" s="157">
        <v>0.67</v>
      </c>
      <c r="G62" s="157">
        <v>0.61</v>
      </c>
      <c r="H62" s="158">
        <v>0.64</v>
      </c>
      <c r="I62" s="158">
        <v>0.5033333333333333</v>
      </c>
      <c r="J62" s="158">
        <v>0.57333333333333336</v>
      </c>
      <c r="K62" s="391">
        <v>0.6</v>
      </c>
      <c r="L62" s="391">
        <v>0.6</v>
      </c>
      <c r="M62" s="391">
        <v>0.65</v>
      </c>
      <c r="N62" s="391">
        <v>0.65</v>
      </c>
      <c r="O62" s="391">
        <v>0.68</v>
      </c>
      <c r="P62" s="391">
        <v>0.68</v>
      </c>
      <c r="Q62" s="391">
        <v>0.7</v>
      </c>
      <c r="R62" s="391">
        <v>0.7</v>
      </c>
      <c r="S62" s="391">
        <v>0.72</v>
      </c>
    </row>
    <row r="63" spans="1:19">
      <c r="A63" s="127" t="s">
        <v>41</v>
      </c>
      <c r="B63" s="127" t="s">
        <v>111</v>
      </c>
      <c r="C63" s="173" t="str">
        <f>'Production by Company'!C61</f>
        <v>Total</v>
      </c>
      <c r="D63" s="431"/>
      <c r="E63" s="40"/>
      <c r="F63" s="40"/>
      <c r="G63" s="40"/>
      <c r="H63" s="158"/>
      <c r="I63" s="158"/>
      <c r="J63" s="158"/>
      <c r="K63" s="391"/>
      <c r="L63" s="391"/>
      <c r="M63" s="391"/>
      <c r="N63" s="391"/>
      <c r="O63" s="391"/>
      <c r="P63" s="391"/>
      <c r="Q63" s="391"/>
      <c r="R63" s="391"/>
      <c r="S63" s="391"/>
    </row>
    <row r="64" spans="1:19">
      <c r="A64" s="127" t="s">
        <v>41</v>
      </c>
      <c r="B64" s="127" t="s">
        <v>56</v>
      </c>
      <c r="C64" s="173" t="str">
        <f>'Production by Company'!C62</f>
        <v>Total</v>
      </c>
      <c r="D64" s="360">
        <v>0.65</v>
      </c>
      <c r="E64" s="157">
        <v>0.69</v>
      </c>
      <c r="F64" s="157">
        <v>0.66</v>
      </c>
      <c r="G64" s="157">
        <v>0.68</v>
      </c>
      <c r="H64" s="158">
        <v>0.68</v>
      </c>
      <c r="I64" s="158">
        <v>0.64</v>
      </c>
      <c r="J64" s="158">
        <v>0.68</v>
      </c>
      <c r="K64" s="391">
        <v>0.7</v>
      </c>
      <c r="L64" s="391">
        <v>0.7</v>
      </c>
      <c r="M64" s="391">
        <v>0.72</v>
      </c>
      <c r="N64" s="391">
        <v>0.72</v>
      </c>
      <c r="O64" s="391">
        <v>0.75</v>
      </c>
      <c r="P64" s="391">
        <v>0.75</v>
      </c>
      <c r="Q64" s="391">
        <v>0.78</v>
      </c>
      <c r="R64" s="391">
        <v>0.78</v>
      </c>
      <c r="S64" s="391">
        <v>0.8</v>
      </c>
    </row>
    <row r="65" spans="1:20">
      <c r="A65" s="127" t="s">
        <v>41</v>
      </c>
      <c r="B65" s="127" t="s">
        <v>41</v>
      </c>
      <c r="C65" s="173" t="str">
        <f>'Production by Company'!C63</f>
        <v>Total</v>
      </c>
      <c r="D65" s="431"/>
      <c r="E65" s="40"/>
      <c r="F65" s="40"/>
      <c r="G65" s="40"/>
      <c r="H65" s="158"/>
      <c r="I65" s="158"/>
      <c r="J65" s="158"/>
      <c r="K65" s="391"/>
      <c r="L65" s="391"/>
      <c r="M65" s="391"/>
      <c r="N65" s="391"/>
      <c r="O65" s="391"/>
      <c r="P65" s="391"/>
      <c r="Q65" s="391"/>
      <c r="R65" s="391"/>
      <c r="S65" s="391"/>
    </row>
    <row r="66" spans="1:20">
      <c r="A66" s="127" t="s">
        <v>40</v>
      </c>
      <c r="B66" s="127" t="s">
        <v>36</v>
      </c>
      <c r="C66" s="173" t="str">
        <f>'Production by Company'!C64</f>
        <v>Hexion Inc.</v>
      </c>
      <c r="D66" s="360">
        <v>0.81</v>
      </c>
      <c r="E66" s="157">
        <v>0.8</v>
      </c>
      <c r="F66" s="157">
        <v>0.75</v>
      </c>
      <c r="G66" s="157">
        <v>0.72</v>
      </c>
      <c r="H66" s="158">
        <v>0.74</v>
      </c>
      <c r="I66" s="158">
        <v>0.68</v>
      </c>
      <c r="J66" s="158">
        <v>0.72</v>
      </c>
      <c r="K66" s="391">
        <v>0.75</v>
      </c>
      <c r="L66" s="391">
        <v>0.75</v>
      </c>
      <c r="M66" s="391">
        <v>0.78</v>
      </c>
      <c r="N66" s="391">
        <v>0.78</v>
      </c>
      <c r="O66" s="391">
        <v>0.8</v>
      </c>
      <c r="P66" s="391">
        <v>0.8</v>
      </c>
      <c r="Q66" s="391">
        <v>0.85</v>
      </c>
      <c r="R66" s="391">
        <v>0.85</v>
      </c>
      <c r="S66" s="391">
        <v>0.88</v>
      </c>
    </row>
    <row r="67" spans="1:20">
      <c r="A67" s="127" t="s">
        <v>40</v>
      </c>
      <c r="B67" s="127" t="s">
        <v>36</v>
      </c>
      <c r="C67" s="173" t="str">
        <f>'Production by Company'!C65</f>
        <v>Olin Corporation</v>
      </c>
      <c r="D67" s="360">
        <v>0.74</v>
      </c>
      <c r="E67" s="157">
        <v>0.75</v>
      </c>
      <c r="F67" s="157">
        <v>0.752</v>
      </c>
      <c r="G67" s="157">
        <v>0.75779999999999992</v>
      </c>
      <c r="H67" s="158">
        <v>0.75</v>
      </c>
      <c r="I67" s="158">
        <v>0.64</v>
      </c>
      <c r="J67" s="158">
        <v>0.68</v>
      </c>
      <c r="K67" s="391">
        <v>0.7</v>
      </c>
      <c r="L67" s="391">
        <v>0.7</v>
      </c>
      <c r="M67" s="391">
        <v>0.72</v>
      </c>
      <c r="N67" s="391">
        <v>0.72</v>
      </c>
      <c r="O67" s="391">
        <v>0.75</v>
      </c>
      <c r="P67" s="391">
        <v>0.75</v>
      </c>
      <c r="Q67" s="391">
        <v>0.78</v>
      </c>
      <c r="R67" s="391">
        <v>0.78</v>
      </c>
      <c r="S67" s="391">
        <v>0.8</v>
      </c>
    </row>
    <row r="68" spans="1:20">
      <c r="A68" s="128" t="s">
        <v>40</v>
      </c>
      <c r="B68" s="128" t="s">
        <v>36</v>
      </c>
      <c r="C68" s="173" t="str">
        <f>'Production by Company'!C66</f>
        <v>Dow Chemical</v>
      </c>
      <c r="D68" s="360">
        <v>0.72941176470588232</v>
      </c>
      <c r="E68" s="157">
        <v>0.74117647058823533</v>
      </c>
      <c r="F68" s="157">
        <v>0.75</v>
      </c>
      <c r="G68" s="157">
        <v>0.71</v>
      </c>
      <c r="H68" s="158">
        <v>0.79</v>
      </c>
      <c r="I68" s="158">
        <v>0.72</v>
      </c>
      <c r="J68" s="158">
        <v>0.74</v>
      </c>
      <c r="K68" s="391">
        <v>0.75</v>
      </c>
      <c r="L68" s="391">
        <v>0.75</v>
      </c>
      <c r="M68" s="391">
        <v>0.8</v>
      </c>
      <c r="N68" s="391">
        <v>0.8</v>
      </c>
      <c r="O68" s="391">
        <v>0.82</v>
      </c>
      <c r="P68" s="391">
        <v>0.82</v>
      </c>
      <c r="Q68" s="391">
        <v>0.85</v>
      </c>
      <c r="R68" s="391">
        <v>0.85</v>
      </c>
      <c r="S68" s="391">
        <v>0.88</v>
      </c>
    </row>
    <row r="69" spans="1:20">
      <c r="A69" s="128" t="s">
        <v>40</v>
      </c>
      <c r="B69" s="128" t="s">
        <v>36</v>
      </c>
      <c r="C69" s="173" t="str">
        <f>'Production by Company'!C67</f>
        <v>Huntsman Corporation</v>
      </c>
      <c r="D69" s="360">
        <v>0.7</v>
      </c>
      <c r="E69" s="157">
        <v>0.74</v>
      </c>
      <c r="F69" s="157">
        <v>0.72</v>
      </c>
      <c r="G69" s="157">
        <v>0.7</v>
      </c>
      <c r="H69" s="158">
        <v>0.73285714285714287</v>
      </c>
      <c r="I69" s="158">
        <v>0.7</v>
      </c>
      <c r="J69" s="158">
        <v>0.68</v>
      </c>
      <c r="K69" s="391">
        <v>0.7</v>
      </c>
      <c r="L69" s="391">
        <v>0.7</v>
      </c>
      <c r="M69" s="391">
        <v>0.72</v>
      </c>
      <c r="N69" s="391">
        <v>0.72</v>
      </c>
      <c r="O69" s="391">
        <v>0.75</v>
      </c>
      <c r="P69" s="391">
        <v>0.75</v>
      </c>
      <c r="Q69" s="391">
        <v>0.78</v>
      </c>
      <c r="R69" s="391">
        <v>0.78</v>
      </c>
      <c r="S69" s="391">
        <v>0.8</v>
      </c>
    </row>
    <row r="70" spans="1:20">
      <c r="A70" s="128" t="s">
        <v>40</v>
      </c>
      <c r="B70" s="128" t="s">
        <v>36</v>
      </c>
      <c r="C70" s="173" t="str">
        <f>'Production by Company'!C68</f>
        <v>Others</v>
      </c>
      <c r="D70" s="360"/>
      <c r="E70" s="157"/>
      <c r="F70" s="157"/>
      <c r="G70" s="157"/>
      <c r="H70" s="158"/>
      <c r="I70" s="158"/>
      <c r="J70" s="158"/>
      <c r="K70" s="391"/>
      <c r="L70" s="391"/>
      <c r="M70" s="391"/>
      <c r="N70" s="391"/>
      <c r="O70" s="391"/>
      <c r="P70" s="391"/>
      <c r="Q70" s="391"/>
      <c r="R70" s="391"/>
      <c r="S70" s="391"/>
    </row>
    <row r="71" spans="1:20">
      <c r="A71" s="128" t="s">
        <v>40</v>
      </c>
      <c r="B71" s="128" t="s">
        <v>36</v>
      </c>
      <c r="C71" s="173" t="str">
        <f>'Production by Company'!C69</f>
        <v>Total</v>
      </c>
      <c r="D71" s="431"/>
      <c r="E71" s="40"/>
      <c r="F71" s="40"/>
      <c r="G71" s="40"/>
      <c r="H71" s="158"/>
      <c r="I71" s="158"/>
      <c r="J71" s="158"/>
      <c r="K71" s="391"/>
      <c r="L71" s="391"/>
      <c r="M71" s="391"/>
      <c r="N71" s="391"/>
      <c r="O71" s="391"/>
      <c r="P71" s="391"/>
      <c r="Q71" s="391"/>
      <c r="R71" s="391"/>
      <c r="S71" s="391"/>
    </row>
    <row r="72" spans="1:20">
      <c r="A72" s="128" t="s">
        <v>40</v>
      </c>
      <c r="B72" s="127" t="s">
        <v>109</v>
      </c>
      <c r="C72" s="173" t="str">
        <f>'Production by Company'!C70</f>
        <v>Total</v>
      </c>
      <c r="D72" s="360">
        <v>0</v>
      </c>
      <c r="E72" s="360">
        <v>0</v>
      </c>
      <c r="F72" s="360">
        <v>0</v>
      </c>
      <c r="G72" s="360">
        <v>0</v>
      </c>
      <c r="H72" s="360">
        <v>0</v>
      </c>
      <c r="I72" s="360">
        <v>0</v>
      </c>
      <c r="J72" s="360">
        <v>0</v>
      </c>
      <c r="K72" s="360">
        <v>0</v>
      </c>
      <c r="L72" s="360">
        <v>0</v>
      </c>
      <c r="M72" s="360">
        <v>0</v>
      </c>
      <c r="N72" s="360">
        <v>0</v>
      </c>
      <c r="O72" s="360">
        <v>0</v>
      </c>
      <c r="P72" s="360">
        <v>0</v>
      </c>
      <c r="Q72" s="360">
        <v>0</v>
      </c>
      <c r="R72" s="360">
        <v>0</v>
      </c>
      <c r="S72" s="360">
        <v>0</v>
      </c>
    </row>
    <row r="73" spans="1:20">
      <c r="A73" s="128" t="s">
        <v>40</v>
      </c>
      <c r="B73" s="127" t="s">
        <v>304</v>
      </c>
      <c r="C73" s="173" t="str">
        <f>'Production by Company'!C71</f>
        <v>Total</v>
      </c>
      <c r="D73" s="360">
        <v>0</v>
      </c>
      <c r="E73" s="360">
        <v>0</v>
      </c>
      <c r="F73" s="360">
        <v>0</v>
      </c>
      <c r="G73" s="360">
        <v>0</v>
      </c>
      <c r="H73" s="360">
        <v>0</v>
      </c>
      <c r="I73" s="360">
        <v>0</v>
      </c>
      <c r="J73" s="360">
        <v>0</v>
      </c>
      <c r="K73" s="360">
        <v>0</v>
      </c>
      <c r="L73" s="360">
        <v>0</v>
      </c>
      <c r="M73" s="360">
        <v>0</v>
      </c>
      <c r="N73" s="360">
        <v>0</v>
      </c>
      <c r="O73" s="360">
        <v>0</v>
      </c>
      <c r="P73" s="360">
        <v>0</v>
      </c>
      <c r="Q73" s="360">
        <v>0</v>
      </c>
      <c r="R73" s="360">
        <v>0</v>
      </c>
      <c r="S73" s="360">
        <v>0</v>
      </c>
    </row>
    <row r="74" spans="1:20">
      <c r="A74" s="128" t="s">
        <v>40</v>
      </c>
      <c r="B74" s="127" t="s">
        <v>40</v>
      </c>
      <c r="C74" s="173" t="str">
        <f>'Production by Company'!C72</f>
        <v>Total</v>
      </c>
      <c r="D74" s="431"/>
      <c r="E74" s="40"/>
      <c r="F74" s="40"/>
      <c r="G74" s="40"/>
      <c r="H74" s="158"/>
      <c r="I74" s="158"/>
      <c r="J74" s="158"/>
      <c r="K74" s="391"/>
      <c r="L74" s="391"/>
      <c r="M74" s="391"/>
      <c r="N74" s="391"/>
      <c r="O74" s="391"/>
      <c r="P74" s="391"/>
      <c r="Q74" s="391"/>
      <c r="R74" s="391"/>
      <c r="S74" s="391"/>
    </row>
    <row r="75" spans="1:20">
      <c r="A75" s="127" t="s">
        <v>42</v>
      </c>
      <c r="B75" s="127" t="s">
        <v>18</v>
      </c>
      <c r="C75" s="173" t="str">
        <f>'Production by Company'!C73</f>
        <v>Olin Corporation</v>
      </c>
      <c r="D75" s="360">
        <v>0.78779999999999994</v>
      </c>
      <c r="E75" s="157">
        <v>0.84</v>
      </c>
      <c r="F75" s="157">
        <v>0.85</v>
      </c>
      <c r="G75" s="157">
        <v>0.82</v>
      </c>
      <c r="H75" s="158">
        <v>0.79</v>
      </c>
      <c r="I75" s="158">
        <v>0.75</v>
      </c>
      <c r="J75" s="158">
        <v>0.79</v>
      </c>
      <c r="K75" s="391">
        <v>0.8</v>
      </c>
      <c r="L75" s="391">
        <v>0.8</v>
      </c>
      <c r="M75" s="391">
        <v>0.82</v>
      </c>
      <c r="N75" s="391">
        <v>0.82</v>
      </c>
      <c r="O75" s="391">
        <v>0.85</v>
      </c>
      <c r="P75" s="391">
        <v>0.85</v>
      </c>
      <c r="Q75" s="391">
        <v>0.88</v>
      </c>
      <c r="R75" s="391">
        <v>0.88</v>
      </c>
      <c r="S75" s="391">
        <v>0.9</v>
      </c>
    </row>
    <row r="76" spans="1:20">
      <c r="A76" s="127" t="s">
        <v>42</v>
      </c>
      <c r="B76" s="127" t="s">
        <v>18</v>
      </c>
      <c r="C76" s="173" t="str">
        <f>'Production by Company'!C74</f>
        <v>Huntsman Corporation</v>
      </c>
      <c r="D76" s="360">
        <v>0.75</v>
      </c>
      <c r="E76" s="157">
        <v>0.81</v>
      </c>
      <c r="F76" s="157">
        <v>0.71</v>
      </c>
      <c r="G76" s="157">
        <v>0.74</v>
      </c>
      <c r="H76" s="158">
        <v>0.71499999999999997</v>
      </c>
      <c r="I76" s="158">
        <v>0.70000000000000007</v>
      </c>
      <c r="J76" s="158">
        <v>0.69000000000000017</v>
      </c>
      <c r="K76" s="391">
        <v>0.7</v>
      </c>
      <c r="L76" s="391">
        <v>0.7</v>
      </c>
      <c r="M76" s="391">
        <v>0.75</v>
      </c>
      <c r="N76" s="391">
        <v>0.75</v>
      </c>
      <c r="O76" s="391">
        <v>0.78</v>
      </c>
      <c r="P76" s="391">
        <v>0.78</v>
      </c>
      <c r="Q76" s="391">
        <v>0.8</v>
      </c>
      <c r="R76" s="391">
        <v>0.8</v>
      </c>
      <c r="S76" s="391">
        <v>0.85</v>
      </c>
      <c r="T76" s="341"/>
    </row>
    <row r="77" spans="1:20">
      <c r="A77" s="127" t="s">
        <v>42</v>
      </c>
      <c r="B77" s="127" t="s">
        <v>18</v>
      </c>
      <c r="C77" s="173" t="str">
        <f>'Production by Company'!C75</f>
        <v>Others</v>
      </c>
      <c r="D77" s="360"/>
      <c r="E77" s="157"/>
      <c r="F77" s="157"/>
      <c r="G77" s="157"/>
      <c r="H77" s="158"/>
      <c r="I77" s="158"/>
      <c r="J77" s="341"/>
      <c r="K77" s="437"/>
      <c r="L77" s="437"/>
      <c r="M77" s="437"/>
      <c r="N77" s="437"/>
      <c r="O77" s="437"/>
      <c r="P77" s="437"/>
      <c r="Q77" s="437"/>
      <c r="R77" s="437"/>
      <c r="S77" s="437"/>
    </row>
    <row r="78" spans="1:20">
      <c r="A78" s="127" t="s">
        <v>42</v>
      </c>
      <c r="B78" s="127" t="s">
        <v>18</v>
      </c>
      <c r="C78" s="173" t="str">
        <f>'Production by Company'!C76</f>
        <v>Total</v>
      </c>
      <c r="D78" s="431"/>
      <c r="E78" s="40"/>
      <c r="F78" s="40"/>
      <c r="G78" s="40"/>
      <c r="H78" s="158"/>
      <c r="I78" s="158"/>
      <c r="J78" s="158"/>
      <c r="K78" s="391"/>
      <c r="L78" s="391"/>
      <c r="M78" s="391"/>
      <c r="N78" s="391"/>
      <c r="O78" s="391"/>
      <c r="P78" s="391"/>
      <c r="Q78" s="391"/>
      <c r="R78" s="391"/>
      <c r="S78" s="391"/>
    </row>
    <row r="79" spans="1:20">
      <c r="A79" s="127" t="s">
        <v>42</v>
      </c>
      <c r="B79" s="127" t="s">
        <v>107</v>
      </c>
      <c r="C79" s="173" t="str">
        <f>'Production by Company'!C77</f>
        <v>Total</v>
      </c>
      <c r="D79" s="360">
        <v>0</v>
      </c>
      <c r="E79" s="360">
        <v>0</v>
      </c>
      <c r="F79" s="360">
        <v>0</v>
      </c>
      <c r="G79" s="360">
        <v>0</v>
      </c>
      <c r="H79" s="360">
        <v>0</v>
      </c>
      <c r="I79" s="360">
        <v>0</v>
      </c>
      <c r="J79" s="360">
        <v>0</v>
      </c>
      <c r="K79" s="360">
        <v>0</v>
      </c>
      <c r="L79" s="360">
        <v>0</v>
      </c>
      <c r="M79" s="360">
        <v>0</v>
      </c>
      <c r="N79" s="360">
        <v>0</v>
      </c>
      <c r="O79" s="360">
        <v>0</v>
      </c>
      <c r="P79" s="360">
        <v>0</v>
      </c>
      <c r="Q79" s="360">
        <v>0</v>
      </c>
      <c r="R79" s="360">
        <v>0</v>
      </c>
      <c r="S79" s="360">
        <v>0</v>
      </c>
    </row>
    <row r="80" spans="1:20">
      <c r="A80" s="127" t="s">
        <v>42</v>
      </c>
      <c r="B80" s="127" t="s">
        <v>62</v>
      </c>
      <c r="C80" s="163" t="s">
        <v>60</v>
      </c>
      <c r="D80" s="360">
        <v>0</v>
      </c>
      <c r="E80" s="360">
        <v>0</v>
      </c>
      <c r="F80" s="360">
        <v>0</v>
      </c>
      <c r="G80" s="360">
        <v>0</v>
      </c>
      <c r="H80" s="360">
        <v>0</v>
      </c>
      <c r="I80" s="360">
        <v>0</v>
      </c>
      <c r="J80" s="360">
        <v>0</v>
      </c>
      <c r="K80" s="360">
        <v>0</v>
      </c>
      <c r="L80" s="360">
        <v>0</v>
      </c>
      <c r="M80" s="360">
        <v>0</v>
      </c>
      <c r="N80" s="360">
        <v>0</v>
      </c>
      <c r="O80" s="360">
        <v>0</v>
      </c>
      <c r="P80" s="360">
        <v>0</v>
      </c>
      <c r="Q80" s="360">
        <v>0</v>
      </c>
      <c r="R80" s="360">
        <v>0</v>
      </c>
      <c r="S80" s="360">
        <v>0</v>
      </c>
    </row>
    <row r="81" spans="1:19">
      <c r="A81" s="127" t="s">
        <v>42</v>
      </c>
      <c r="B81" s="127" t="s">
        <v>42</v>
      </c>
      <c r="C81" s="163" t="s">
        <v>60</v>
      </c>
      <c r="D81" s="431"/>
      <c r="E81" s="40"/>
      <c r="F81" s="40"/>
      <c r="G81" s="40"/>
      <c r="H81" s="158"/>
      <c r="I81" s="158"/>
      <c r="J81" s="158"/>
      <c r="K81" s="391"/>
      <c r="L81" s="391"/>
      <c r="M81" s="391"/>
      <c r="N81" s="391"/>
      <c r="O81" s="391"/>
      <c r="P81" s="391"/>
      <c r="Q81" s="391"/>
      <c r="R81" s="391"/>
      <c r="S81" s="391"/>
    </row>
    <row r="82" spans="1:19">
      <c r="A82" s="127" t="s">
        <v>39</v>
      </c>
      <c r="B82" s="127" t="s">
        <v>34</v>
      </c>
      <c r="C82" s="388" t="s">
        <v>267</v>
      </c>
      <c r="D82" s="360">
        <v>0.75819999999999999</v>
      </c>
      <c r="E82" s="157">
        <v>0.82</v>
      </c>
      <c r="F82" s="157">
        <v>0.8</v>
      </c>
      <c r="G82" s="157">
        <v>0.80833333333333335</v>
      </c>
      <c r="H82" s="158">
        <v>0.75</v>
      </c>
      <c r="I82" s="158">
        <v>0.75</v>
      </c>
      <c r="J82" s="158">
        <v>0.73</v>
      </c>
      <c r="K82" s="391">
        <v>0.75</v>
      </c>
      <c r="L82" s="391">
        <v>0.75</v>
      </c>
      <c r="M82" s="391">
        <v>0.78</v>
      </c>
      <c r="N82" s="391">
        <v>0.78</v>
      </c>
      <c r="O82" s="391">
        <v>0.8</v>
      </c>
      <c r="P82" s="391">
        <v>0.8</v>
      </c>
      <c r="Q82" s="391">
        <v>0.85</v>
      </c>
      <c r="R82" s="391">
        <v>0.85</v>
      </c>
      <c r="S82" s="391">
        <v>0.88</v>
      </c>
    </row>
    <row r="83" spans="1:19">
      <c r="A83" s="127" t="s">
        <v>39</v>
      </c>
      <c r="B83" s="127" t="s">
        <v>34</v>
      </c>
      <c r="C83" s="167" t="s">
        <v>12</v>
      </c>
      <c r="D83" s="360"/>
      <c r="E83" s="157"/>
      <c r="F83" s="157"/>
      <c r="G83" s="157"/>
      <c r="H83" s="158"/>
      <c r="I83" s="158"/>
      <c r="J83" s="158"/>
      <c r="K83" s="391"/>
      <c r="L83" s="391"/>
      <c r="M83" s="391"/>
      <c r="N83" s="391"/>
      <c r="O83" s="391"/>
      <c r="P83" s="391"/>
      <c r="Q83" s="391"/>
      <c r="R83" s="391"/>
      <c r="S83" s="391"/>
    </row>
    <row r="84" spans="1:19">
      <c r="A84" s="127" t="s">
        <v>39</v>
      </c>
      <c r="B84" s="127" t="s">
        <v>34</v>
      </c>
      <c r="C84" s="163" t="s">
        <v>60</v>
      </c>
      <c r="D84" s="431"/>
      <c r="E84" s="40"/>
      <c r="F84" s="40"/>
      <c r="G84" s="40"/>
      <c r="H84" s="158"/>
      <c r="I84" s="158"/>
      <c r="J84" s="158"/>
      <c r="K84" s="391"/>
      <c r="L84" s="391"/>
      <c r="M84" s="391"/>
      <c r="N84" s="391"/>
      <c r="O84" s="391"/>
      <c r="P84" s="391"/>
      <c r="Q84" s="391"/>
      <c r="R84" s="391"/>
      <c r="S84" s="391"/>
    </row>
    <row r="85" spans="1:19">
      <c r="A85" s="127" t="s">
        <v>39</v>
      </c>
      <c r="B85" s="127" t="s">
        <v>207</v>
      </c>
      <c r="C85" s="163" t="str">
        <f>'Production by Company'!C83</f>
        <v>Izel Kimya</v>
      </c>
      <c r="D85" s="253">
        <v>0.7722</v>
      </c>
      <c r="E85" s="253">
        <v>0.7802</v>
      </c>
      <c r="F85" s="253">
        <v>0.78820000000000001</v>
      </c>
      <c r="G85" s="253">
        <v>0.74</v>
      </c>
      <c r="H85" s="158">
        <v>0.71</v>
      </c>
      <c r="I85" s="158">
        <v>0.85230000000000017</v>
      </c>
      <c r="J85" s="158">
        <v>0.87229999999999996</v>
      </c>
      <c r="K85" s="437">
        <v>0.88</v>
      </c>
      <c r="L85" s="437">
        <v>0.88</v>
      </c>
      <c r="M85" s="437">
        <v>0.9</v>
      </c>
      <c r="N85" s="437">
        <v>0.9</v>
      </c>
      <c r="O85" s="437">
        <v>0.9</v>
      </c>
      <c r="P85" s="437">
        <v>0.92</v>
      </c>
      <c r="Q85" s="437">
        <v>0.92</v>
      </c>
      <c r="R85" s="437">
        <v>0.95</v>
      </c>
      <c r="S85" s="437">
        <v>0.95</v>
      </c>
    </row>
    <row r="86" spans="1:19">
      <c r="A86" s="127" t="s">
        <v>39</v>
      </c>
      <c r="B86" s="127" t="s">
        <v>57</v>
      </c>
      <c r="C86" s="169" t="s">
        <v>60</v>
      </c>
      <c r="D86" s="253">
        <v>0.745</v>
      </c>
      <c r="E86" s="253">
        <v>0.7641</v>
      </c>
      <c r="F86" s="253">
        <v>0.74209999999999998</v>
      </c>
      <c r="G86" s="253">
        <v>0.72</v>
      </c>
      <c r="H86" s="158">
        <v>0.68</v>
      </c>
      <c r="I86" s="158">
        <v>0.78760000000000008</v>
      </c>
      <c r="J86" s="158">
        <v>0.85540000000000005</v>
      </c>
      <c r="K86" s="437">
        <v>0.88</v>
      </c>
      <c r="L86" s="437">
        <v>0.88</v>
      </c>
      <c r="M86" s="437">
        <v>0.9</v>
      </c>
      <c r="N86" s="437">
        <v>0.9</v>
      </c>
      <c r="O86" s="437">
        <v>0.9</v>
      </c>
      <c r="P86" s="437">
        <v>0.92</v>
      </c>
      <c r="Q86" s="437">
        <v>0.92</v>
      </c>
      <c r="R86" s="437">
        <v>0.95</v>
      </c>
      <c r="S86" s="437">
        <v>0.95</v>
      </c>
    </row>
    <row r="87" spans="1:19">
      <c r="A87" s="127" t="s">
        <v>39</v>
      </c>
      <c r="B87" s="127" t="s">
        <v>39</v>
      </c>
      <c r="C87" s="129" t="s">
        <v>60</v>
      </c>
      <c r="D87" s="360"/>
      <c r="E87" s="157"/>
      <c r="F87" s="157"/>
      <c r="G87" s="157"/>
      <c r="H87" s="268"/>
      <c r="I87" s="268"/>
      <c r="J87" s="268"/>
      <c r="K87" s="391"/>
      <c r="L87" s="391"/>
      <c r="M87" s="391"/>
      <c r="N87" s="391"/>
      <c r="O87" s="391"/>
      <c r="P87" s="391"/>
      <c r="Q87" s="391"/>
      <c r="R87" s="391"/>
      <c r="S87" s="391"/>
    </row>
    <row r="88" spans="1:19">
      <c r="A88" s="114" t="s">
        <v>59</v>
      </c>
      <c r="B88" s="114" t="s">
        <v>59</v>
      </c>
      <c r="C88" s="115" t="s">
        <v>60</v>
      </c>
      <c r="D88" s="432"/>
      <c r="E88" s="180"/>
      <c r="F88" s="180"/>
      <c r="G88" s="180"/>
      <c r="H88" s="180"/>
      <c r="I88" s="158"/>
      <c r="J88" s="180"/>
      <c r="K88" s="180"/>
      <c r="L88" s="180"/>
      <c r="M88" s="180"/>
      <c r="N88" s="180"/>
      <c r="O88" s="180"/>
      <c r="P88" s="180"/>
      <c r="Q88" s="180"/>
      <c r="R88" s="180"/>
      <c r="S88" s="180"/>
    </row>
    <row r="98" spans="4:10">
      <c r="D98" s="435">
        <f>D8+D8*0.1</f>
        <v>0.88329999999999997</v>
      </c>
      <c r="E98" s="435">
        <f t="shared" ref="E98:J98" si="0">E8+E8*0.1</f>
        <v>0.89629629629629626</v>
      </c>
      <c r="F98" s="435">
        <f t="shared" si="0"/>
        <v>0.90749999999999997</v>
      </c>
      <c r="G98" s="435">
        <f t="shared" si="0"/>
        <v>0.92399999999999993</v>
      </c>
      <c r="H98" s="435">
        <f t="shared" si="0"/>
        <v>0.84699999999999986</v>
      </c>
      <c r="I98" s="435">
        <f t="shared" si="0"/>
        <v>0.82279999999999998</v>
      </c>
      <c r="J98" s="435">
        <f t="shared" si="0"/>
        <v>0.87724999999999997</v>
      </c>
    </row>
    <row r="99" spans="4:10">
      <c r="D99" s="435">
        <f t="shared" ref="D99:D111" si="1">D9+D9*0.1</f>
        <v>0.89539999999999997</v>
      </c>
      <c r="E99" s="435">
        <f t="shared" ref="E99:J99" si="2">E9+E9*0.1</f>
        <v>0.90749999999999997</v>
      </c>
      <c r="F99" s="435">
        <f t="shared" si="2"/>
        <v>0.93169999999999997</v>
      </c>
      <c r="G99" s="435">
        <f t="shared" si="2"/>
        <v>0.89100000000000001</v>
      </c>
      <c r="H99" s="435">
        <f t="shared" si="2"/>
        <v>0.90749999999999997</v>
      </c>
      <c r="I99" s="435">
        <f t="shared" si="2"/>
        <v>0.90749999999999997</v>
      </c>
      <c r="J99" s="435">
        <f t="shared" si="2"/>
        <v>0.94864000000000004</v>
      </c>
    </row>
    <row r="100" spans="4:10">
      <c r="D100" s="435">
        <f t="shared" si="1"/>
        <v>0.90749999999999997</v>
      </c>
      <c r="E100" s="435">
        <f t="shared" ref="E100:J100" si="3">E10+E10*0.1</f>
        <v>0.90386999999999995</v>
      </c>
      <c r="F100" s="435">
        <f t="shared" si="3"/>
        <v>0.87724999999999997</v>
      </c>
      <c r="G100" s="435">
        <f t="shared" si="3"/>
        <v>0.88329999999999997</v>
      </c>
      <c r="H100" s="435">
        <f t="shared" si="3"/>
        <v>0.90266000000000002</v>
      </c>
      <c r="I100" s="435">
        <f t="shared" si="3"/>
        <v>0.84699999999999986</v>
      </c>
      <c r="J100" s="435">
        <f t="shared" si="3"/>
        <v>0.89782000000000006</v>
      </c>
    </row>
    <row r="101" spans="4:10">
      <c r="D101" s="435">
        <f t="shared" si="1"/>
        <v>0.96701407407407414</v>
      </c>
      <c r="E101" s="435">
        <f t="shared" ref="E101:J101" si="4">E11+E11*0.1</f>
        <v>0.96800000000000019</v>
      </c>
      <c r="F101" s="435">
        <f t="shared" si="4"/>
        <v>0.71389999999999998</v>
      </c>
      <c r="G101" s="435">
        <f t="shared" si="4"/>
        <v>0.79859999999999998</v>
      </c>
      <c r="H101" s="435">
        <f t="shared" si="4"/>
        <v>0.82660716510903431</v>
      </c>
      <c r="I101" s="435">
        <f t="shared" si="4"/>
        <v>0.77439999999999998</v>
      </c>
      <c r="J101" s="435">
        <f t="shared" si="4"/>
        <v>0.83127000000000006</v>
      </c>
    </row>
    <row r="102" spans="4:10">
      <c r="D102" s="435">
        <f t="shared" si="1"/>
        <v>0.89539999999999997</v>
      </c>
      <c r="E102" s="435">
        <f t="shared" ref="E102:J102" si="5">E12+E12*0.1</f>
        <v>0.91960000000000008</v>
      </c>
      <c r="F102" s="435">
        <f t="shared" si="5"/>
        <v>0.80585999999999991</v>
      </c>
      <c r="G102" s="435">
        <f t="shared" si="5"/>
        <v>0.92399999999999993</v>
      </c>
      <c r="H102" s="435">
        <f t="shared" si="5"/>
        <v>0.84699999999999986</v>
      </c>
      <c r="I102" s="435">
        <f t="shared" si="5"/>
        <v>0.8228000000000002</v>
      </c>
      <c r="J102" s="435">
        <f t="shared" si="5"/>
        <v>0.88329999999999997</v>
      </c>
    </row>
    <row r="103" spans="4:10">
      <c r="D103" s="435">
        <f t="shared" si="1"/>
        <v>0.94380000000000008</v>
      </c>
      <c r="E103" s="435">
        <f t="shared" ref="E103:J103" si="6">E13+E13*0.1</f>
        <v>0.96800000000000019</v>
      </c>
      <c r="F103" s="435">
        <f t="shared" si="6"/>
        <v>0.99219999999999997</v>
      </c>
      <c r="G103" s="435">
        <f t="shared" si="6"/>
        <v>0.90749999999999997</v>
      </c>
      <c r="H103" s="435">
        <f t="shared" si="6"/>
        <v>1.0333399999999999</v>
      </c>
      <c r="I103" s="435">
        <f t="shared" si="6"/>
        <v>0.91960000000000008</v>
      </c>
      <c r="J103" s="435">
        <f t="shared" si="6"/>
        <v>0.94380000000000008</v>
      </c>
    </row>
    <row r="104" spans="4:10">
      <c r="D104" s="435">
        <f t="shared" si="1"/>
        <v>0.95590000000000019</v>
      </c>
      <c r="E104" s="435">
        <f t="shared" ref="E104:J104" si="7">E14+E14*0.1</f>
        <v>1.0164</v>
      </c>
      <c r="F104" s="435">
        <f t="shared" si="7"/>
        <v>0.96800000000000019</v>
      </c>
      <c r="G104" s="435">
        <f t="shared" si="7"/>
        <v>0.94380000000000008</v>
      </c>
      <c r="H104" s="435">
        <f t="shared" si="7"/>
        <v>1.0769</v>
      </c>
      <c r="I104" s="435">
        <f t="shared" si="7"/>
        <v>0.85305000000000009</v>
      </c>
      <c r="J104" s="435">
        <f t="shared" si="7"/>
        <v>0.92323</v>
      </c>
    </row>
    <row r="105" spans="4:10">
      <c r="D105" s="435">
        <f t="shared" si="1"/>
        <v>0.94380000000000008</v>
      </c>
      <c r="E105" s="435">
        <f t="shared" ref="E105:J105" si="8">E15+E15*0.1</f>
        <v>1.0043</v>
      </c>
      <c r="F105" s="435">
        <f t="shared" si="8"/>
        <v>1.0406</v>
      </c>
      <c r="G105" s="435">
        <f t="shared" si="8"/>
        <v>0.90749999999999997</v>
      </c>
      <c r="H105" s="435">
        <f t="shared" si="8"/>
        <v>0.93169999999999997</v>
      </c>
      <c r="I105" s="435">
        <f t="shared" si="8"/>
        <v>0.83489999999999986</v>
      </c>
      <c r="J105" s="435">
        <f t="shared" si="8"/>
        <v>0.87846000000000002</v>
      </c>
    </row>
    <row r="106" spans="4:10">
      <c r="D106" s="435">
        <f t="shared" si="1"/>
        <v>0.84699999999999986</v>
      </c>
      <c r="E106" s="435">
        <f t="shared" ref="E106:J106" si="9">E16+E16*0.1</f>
        <v>0.93169999999999997</v>
      </c>
      <c r="F106" s="435">
        <f t="shared" si="9"/>
        <v>0.91960000000000008</v>
      </c>
      <c r="G106" s="435">
        <f t="shared" si="9"/>
        <v>0.96800000000000019</v>
      </c>
      <c r="H106" s="435">
        <f t="shared" si="9"/>
        <v>0.90749999999999997</v>
      </c>
      <c r="I106" s="435">
        <f t="shared" si="9"/>
        <v>0.90749999999999997</v>
      </c>
      <c r="J106" s="435">
        <f t="shared" si="9"/>
        <v>0.94380000000000008</v>
      </c>
    </row>
    <row r="107" spans="4:10">
      <c r="D107" s="435">
        <f t="shared" si="1"/>
        <v>0.90749999999999997</v>
      </c>
      <c r="E107" s="435">
        <f t="shared" ref="E107:J107" si="10">E17+E17*0.1</f>
        <v>0.91960000000000008</v>
      </c>
      <c r="F107" s="435">
        <f t="shared" si="10"/>
        <v>0.95589999999999997</v>
      </c>
      <c r="G107" s="435">
        <f t="shared" si="10"/>
        <v>0.91960000000000008</v>
      </c>
      <c r="H107" s="435">
        <f t="shared" si="10"/>
        <v>0.89539999999999997</v>
      </c>
      <c r="I107" s="435">
        <f t="shared" si="10"/>
        <v>0.89539999999999997</v>
      </c>
      <c r="J107" s="435">
        <f t="shared" si="10"/>
        <v>0.87724999999999997</v>
      </c>
    </row>
    <row r="108" spans="4:10">
      <c r="D108" s="435">
        <f t="shared" si="1"/>
        <v>0.87119999999999997</v>
      </c>
      <c r="E108" s="435">
        <f t="shared" ref="E108:J108" si="11">E18+E18*0.1</f>
        <v>0.95589999999999997</v>
      </c>
      <c r="F108" s="435">
        <f t="shared" si="11"/>
        <v>0.90749999999999997</v>
      </c>
      <c r="G108" s="435">
        <f t="shared" si="11"/>
        <v>0.92640624999999999</v>
      </c>
      <c r="H108" s="435">
        <f t="shared" si="11"/>
        <v>0.89539999999999997</v>
      </c>
      <c r="I108" s="435">
        <f t="shared" si="11"/>
        <v>0.8833000000000002</v>
      </c>
      <c r="J108" s="435">
        <f t="shared" si="11"/>
        <v>0.95227000000000006</v>
      </c>
    </row>
    <row r="109" spans="4:10">
      <c r="D109" s="435">
        <f t="shared" si="1"/>
        <v>0.90749999999999997</v>
      </c>
      <c r="E109" s="435">
        <f t="shared" ref="E109:J109" si="12">E19+E19*0.1</f>
        <v>0.98009999999999997</v>
      </c>
      <c r="F109" s="435">
        <f t="shared" si="12"/>
        <v>0.89539999999999997</v>
      </c>
      <c r="G109" s="435">
        <f t="shared" si="12"/>
        <v>0.90749999999999997</v>
      </c>
      <c r="H109" s="435">
        <f t="shared" si="12"/>
        <v>0.89539999999999997</v>
      </c>
      <c r="I109" s="435">
        <f t="shared" si="12"/>
        <v>0.94380000000000008</v>
      </c>
      <c r="J109" s="435">
        <f t="shared" si="12"/>
        <v>0.9776800000000001</v>
      </c>
    </row>
    <row r="110" spans="4:10">
      <c r="D110" s="435">
        <f>D20+D20*0.1</f>
        <v>0.87119999999999997</v>
      </c>
      <c r="E110" s="435">
        <f t="shared" ref="E110:J110" si="13">E20+E20*0.1</f>
        <v>0.90749999999999997</v>
      </c>
      <c r="F110" s="435">
        <f t="shared" si="13"/>
        <v>0.89628536585365848</v>
      </c>
      <c r="G110" s="435">
        <f t="shared" si="13"/>
        <v>0.90543414634146335</v>
      </c>
      <c r="H110" s="435">
        <f t="shared" si="13"/>
        <v>0.9095658536585367</v>
      </c>
      <c r="I110" s="435">
        <f t="shared" si="13"/>
        <v>0.82279999999999998</v>
      </c>
      <c r="J110" s="435">
        <f t="shared" si="13"/>
        <v>0.80302682926829294</v>
      </c>
    </row>
    <row r="111" spans="4:10">
      <c r="D111" s="435">
        <f t="shared" si="1"/>
        <v>0.87119999999999997</v>
      </c>
      <c r="E111" s="435">
        <f t="shared" ref="E111:J111" si="14">E21+E21*0.1</f>
        <v>0.90386999999999995</v>
      </c>
      <c r="F111" s="435">
        <f t="shared" si="14"/>
        <v>0.82764000000000004</v>
      </c>
      <c r="G111" s="435">
        <f t="shared" si="14"/>
        <v>0.89583999999999997</v>
      </c>
      <c r="H111" s="435">
        <f t="shared" si="14"/>
        <v>0.87119999999999997</v>
      </c>
      <c r="I111" s="435">
        <f t="shared" si="14"/>
        <v>0.87119999999999997</v>
      </c>
      <c r="J111" s="435">
        <f t="shared" si="14"/>
        <v>0.90144999999999997</v>
      </c>
    </row>
    <row r="112" spans="4:10">
      <c r="D112" s="435"/>
    </row>
    <row r="113" spans="4:4">
      <c r="D113" s="435"/>
    </row>
    <row r="114" spans="4:4">
      <c r="D114" s="435"/>
    </row>
    <row r="115" spans="4:4">
      <c r="D115" s="435"/>
    </row>
    <row r="116" spans="4:4">
      <c r="D116" s="4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C0DC-01D3-49FF-AC01-41253403061E}">
  <dimension ref="A1:BH218"/>
  <sheetViews>
    <sheetView zoomScale="85" zoomScaleNormal="85" workbookViewId="0">
      <pane xSplit="1" topLeftCell="B1" activePane="topRight" state="frozen"/>
      <selection activeCell="A163" sqref="A163"/>
      <selection pane="topRight" activeCell="H8" sqref="H8"/>
    </sheetView>
  </sheetViews>
  <sheetFormatPr defaultColWidth="9" defaultRowHeight="12.75"/>
  <cols>
    <col min="1" max="2" width="11.5703125" style="28" bestFit="1" customWidth="1"/>
    <col min="3" max="3" width="23.140625" style="28" bestFit="1" customWidth="1"/>
    <col min="4" max="17" width="9.85546875" style="94" bestFit="1" customWidth="1"/>
    <col min="18" max="19" width="9.85546875" style="73" bestFit="1" customWidth="1"/>
    <col min="20" max="20" width="8" style="47" bestFit="1" customWidth="1"/>
    <col min="21" max="21" width="7" style="47" bestFit="1" customWidth="1"/>
    <col min="22" max="37" width="10.85546875" style="47" bestFit="1" customWidth="1"/>
    <col min="38" max="16384" width="9" style="47"/>
  </cols>
  <sheetData>
    <row r="1" spans="1:60" s="28" customFormat="1">
      <c r="A1" s="29" t="s">
        <v>31</v>
      </c>
      <c r="B1" s="29" t="s">
        <v>15</v>
      </c>
      <c r="C1" s="30" t="s">
        <v>29</v>
      </c>
      <c r="D1" s="41">
        <v>2015</v>
      </c>
      <c r="E1" s="41">
        <v>2016</v>
      </c>
      <c r="F1" s="219">
        <v>2017</v>
      </c>
      <c r="G1" s="219">
        <v>2018</v>
      </c>
      <c r="H1" s="219" t="s">
        <v>11</v>
      </c>
      <c r="I1" s="219" t="s">
        <v>1</v>
      </c>
      <c r="J1" s="219" t="s">
        <v>2</v>
      </c>
      <c r="K1" s="219" t="s">
        <v>3</v>
      </c>
      <c r="L1" s="219" t="s">
        <v>4</v>
      </c>
      <c r="M1" s="219" t="s">
        <v>5</v>
      </c>
      <c r="N1" s="219" t="s">
        <v>6</v>
      </c>
      <c r="O1" s="219" t="s">
        <v>7</v>
      </c>
      <c r="P1" s="219" t="s">
        <v>8</v>
      </c>
      <c r="Q1" s="219" t="s">
        <v>9</v>
      </c>
      <c r="R1" s="356" t="s">
        <v>10</v>
      </c>
      <c r="S1" s="31" t="s">
        <v>16</v>
      </c>
      <c r="V1" s="30">
        <v>2015</v>
      </c>
      <c r="W1" s="49">
        <v>2016</v>
      </c>
      <c r="X1" s="33">
        <v>2017</v>
      </c>
      <c r="Y1" s="33">
        <v>2018</v>
      </c>
      <c r="Z1" s="33">
        <v>2019</v>
      </c>
      <c r="AA1" s="33">
        <v>2020</v>
      </c>
      <c r="AB1" s="33" t="s">
        <v>30</v>
      </c>
      <c r="AC1" s="33" t="s">
        <v>3</v>
      </c>
      <c r="AD1" s="33" t="s">
        <v>4</v>
      </c>
      <c r="AE1" s="33" t="s">
        <v>5</v>
      </c>
      <c r="AF1" s="33" t="s">
        <v>6</v>
      </c>
      <c r="AG1" s="33" t="s">
        <v>7</v>
      </c>
      <c r="AH1" s="33" t="s">
        <v>8</v>
      </c>
      <c r="AI1" s="33" t="s">
        <v>9</v>
      </c>
      <c r="AJ1" s="33" t="s">
        <v>10</v>
      </c>
      <c r="AK1" s="31" t="s">
        <v>16</v>
      </c>
    </row>
    <row r="2" spans="1:60" s="28" customFormat="1" ht="15">
      <c r="A2" s="481" t="s">
        <v>32</v>
      </c>
      <c r="B2" s="481" t="s">
        <v>33</v>
      </c>
      <c r="C2" s="482" t="s">
        <v>221</v>
      </c>
      <c r="D2" s="483">
        <f>ROUND(V2*' Demand-Supply Gap'!D$8,2)</f>
        <v>25.93</v>
      </c>
      <c r="E2" s="483">
        <f>ROUND(W2*' Demand-Supply Gap'!E$8,2)</f>
        <v>28.97</v>
      </c>
      <c r="F2" s="483">
        <f>ROUND(X2*' Demand-Supply Gap'!F$8,2)</f>
        <v>31.69</v>
      </c>
      <c r="G2" s="483">
        <f>ROUND(Y2*' Demand-Supply Gap'!G$8,2)</f>
        <v>35.130000000000003</v>
      </c>
      <c r="H2" s="483">
        <f>ROUND(Z2*' Demand-Supply Gap'!H$8,2)</f>
        <v>39.229999999999997</v>
      </c>
      <c r="I2" s="483">
        <f>ROUND(AA2*' Demand-Supply Gap'!I$8,2)</f>
        <v>45.55</v>
      </c>
      <c r="J2" s="483">
        <f>ROUND(AB2*' Demand-Supply Gap'!J$8,2)</f>
        <v>39.590000000000003</v>
      </c>
      <c r="K2" s="483">
        <f>ROUND(AC2*' Demand-Supply Gap'!K$8,2)</f>
        <v>43.16</v>
      </c>
      <c r="L2" s="483">
        <f>ROUND(AD2*' Demand-Supply Gap'!L$8,2)</f>
        <v>47.51</v>
      </c>
      <c r="M2" s="483">
        <f>ROUND(AE2*' Demand-Supply Gap'!M$8,2)</f>
        <v>51.89</v>
      </c>
      <c r="N2" s="483">
        <f>ROUND(AF2*' Demand-Supply Gap'!N$8,2)</f>
        <v>56.55</v>
      </c>
      <c r="O2" s="483">
        <f>ROUND(AG2*' Demand-Supply Gap'!O$8,2)</f>
        <v>61.57</v>
      </c>
      <c r="P2" s="483">
        <f>ROUND(AH2*' Demand-Supply Gap'!P$8,2)</f>
        <v>67.09</v>
      </c>
      <c r="Q2" s="483">
        <f>ROUND(AI2*' Demand-Supply Gap'!Q$8,2)</f>
        <v>72.67</v>
      </c>
      <c r="R2" s="483">
        <f>ROUND(AJ2*' Demand-Supply Gap'!R$8,2)</f>
        <v>78.41</v>
      </c>
      <c r="S2" s="483">
        <f>ROUND(AK2*' Demand-Supply Gap'!S$8,2)</f>
        <v>84.67</v>
      </c>
      <c r="T2" s="358"/>
      <c r="U2" s="358"/>
      <c r="V2" s="359">
        <v>0.44069999999999998</v>
      </c>
      <c r="W2" s="359">
        <v>0.44269999999999998</v>
      </c>
      <c r="X2" s="359">
        <v>0.4415</v>
      </c>
      <c r="Y2" s="359">
        <v>0.44109999999999999</v>
      </c>
      <c r="Z2" s="359">
        <v>0.4385</v>
      </c>
      <c r="AA2" s="359">
        <v>0.44209999999999999</v>
      </c>
      <c r="AB2" s="359">
        <v>0.44569999999999999</v>
      </c>
      <c r="AC2" s="359">
        <v>0.43990000000000001</v>
      </c>
      <c r="AD2" s="359">
        <v>0.44180000000000003</v>
      </c>
      <c r="AE2" s="359">
        <v>0.44090000000000001</v>
      </c>
      <c r="AF2" s="359">
        <v>0.44</v>
      </c>
      <c r="AG2" s="359">
        <v>0.44030000000000002</v>
      </c>
      <c r="AH2" s="359">
        <v>0.44130000000000003</v>
      </c>
      <c r="AI2" s="359">
        <v>0.44080000000000003</v>
      </c>
      <c r="AJ2" s="359">
        <v>0.4395</v>
      </c>
      <c r="AK2" s="359">
        <v>0.43919999999999998</v>
      </c>
      <c r="AL2" s="94">
        <f>ROUND(V2,4)</f>
        <v>0.44069999999999998</v>
      </c>
      <c r="AM2" s="94">
        <f t="shared" ref="AM2:BA6" si="0">ROUND(W2,4)</f>
        <v>0.44269999999999998</v>
      </c>
      <c r="AN2" s="94">
        <f t="shared" si="0"/>
        <v>0.4415</v>
      </c>
      <c r="AO2" s="94">
        <f t="shared" si="0"/>
        <v>0.44109999999999999</v>
      </c>
      <c r="AP2" s="94">
        <f t="shared" si="0"/>
        <v>0.4385</v>
      </c>
      <c r="AQ2" s="94">
        <f t="shared" si="0"/>
        <v>0.44209999999999999</v>
      </c>
      <c r="AR2" s="94">
        <f t="shared" si="0"/>
        <v>0.44569999999999999</v>
      </c>
      <c r="AS2" s="94">
        <f t="shared" si="0"/>
        <v>0.43990000000000001</v>
      </c>
      <c r="AT2" s="94">
        <f t="shared" si="0"/>
        <v>0.44180000000000003</v>
      </c>
      <c r="AU2" s="94">
        <f t="shared" si="0"/>
        <v>0.44090000000000001</v>
      </c>
      <c r="AV2" s="94">
        <f t="shared" si="0"/>
        <v>0.44</v>
      </c>
      <c r="AW2" s="94">
        <f t="shared" si="0"/>
        <v>0.44030000000000002</v>
      </c>
      <c r="AX2" s="94">
        <f t="shared" si="0"/>
        <v>0.44130000000000003</v>
      </c>
      <c r="AY2" s="94">
        <f>ROUND(AI2,4)</f>
        <v>0.44080000000000003</v>
      </c>
      <c r="AZ2" s="94">
        <f>ROUND(AJ2,4)</f>
        <v>0.4395</v>
      </c>
      <c r="BA2" s="94">
        <f>ROUND(AK2,4)</f>
        <v>0.43919999999999998</v>
      </c>
      <c r="BB2" s="94"/>
      <c r="BC2" s="94"/>
      <c r="BD2" s="94"/>
      <c r="BE2" s="94"/>
      <c r="BF2" s="94"/>
      <c r="BG2" s="94"/>
      <c r="BH2" s="94"/>
    </row>
    <row r="3" spans="1:60" s="28" customFormat="1" ht="15">
      <c r="A3" s="481" t="s">
        <v>32</v>
      </c>
      <c r="B3" s="481" t="s">
        <v>33</v>
      </c>
      <c r="C3" s="482" t="s">
        <v>245</v>
      </c>
      <c r="D3" s="483">
        <f>ROUND(V3*' Demand-Supply Gap'!D$8,2)</f>
        <v>15.1</v>
      </c>
      <c r="E3" s="483">
        <f>ROUND(W3*' Demand-Supply Gap'!E$8,2)</f>
        <v>16.670000000000002</v>
      </c>
      <c r="F3" s="483">
        <f>ROUND(X3*' Demand-Supply Gap'!F$8,2)</f>
        <v>18.37</v>
      </c>
      <c r="G3" s="483">
        <f>ROUND(Y3*' Demand-Supply Gap'!G$8,2)</f>
        <v>20.41</v>
      </c>
      <c r="H3" s="483">
        <f>ROUND(Z3*' Demand-Supply Gap'!H$8,2)</f>
        <v>23.16</v>
      </c>
      <c r="I3" s="483">
        <f>ROUND(AA3*' Demand-Supply Gap'!I$8,2)</f>
        <v>26.09</v>
      </c>
      <c r="J3" s="483">
        <f>ROUND(AB3*' Demand-Supply Gap'!J$8,2)</f>
        <v>22.97</v>
      </c>
      <c r="K3" s="483">
        <f>ROUND(AC3*' Demand-Supply Gap'!K$8,2)</f>
        <v>25.26</v>
      </c>
      <c r="L3" s="483">
        <f>ROUND(AD3*' Demand-Supply Gap'!L$8,2)</f>
        <v>27.59</v>
      </c>
      <c r="M3" s="483">
        <f>ROUND(AE3*' Demand-Supply Gap'!M$8,2)</f>
        <v>30.14</v>
      </c>
      <c r="N3" s="483">
        <f>ROUND(AF3*' Demand-Supply Gap'!N$8,2)</f>
        <v>33.049999999999997</v>
      </c>
      <c r="O3" s="483">
        <f>ROUND(AG3*' Demand-Supply Gap'!O$8,2)</f>
        <v>36.01</v>
      </c>
      <c r="P3" s="483">
        <f>ROUND(AH3*' Demand-Supply Gap'!P$8,2)</f>
        <v>39.090000000000003</v>
      </c>
      <c r="Q3" s="483">
        <f>ROUND(AI3*' Demand-Supply Gap'!Q$8,2)</f>
        <v>42.4</v>
      </c>
      <c r="R3" s="483">
        <f>ROUND(AJ3*' Demand-Supply Gap'!R$8,2)</f>
        <v>45.96</v>
      </c>
      <c r="S3" s="483">
        <f>ROUND(AK3*' Demand-Supply Gap'!S$8,2)</f>
        <v>49.68</v>
      </c>
      <c r="T3" s="358"/>
      <c r="U3" s="358"/>
      <c r="V3" s="360">
        <v>0.25669999999999998</v>
      </c>
      <c r="W3" s="360">
        <v>0.25469999999999998</v>
      </c>
      <c r="X3" s="360">
        <v>0.25590000000000002</v>
      </c>
      <c r="Y3" s="360">
        <v>0.25629999999999997</v>
      </c>
      <c r="Z3" s="360">
        <v>0.25890000000000002</v>
      </c>
      <c r="AA3" s="360">
        <v>0.25330000000000003</v>
      </c>
      <c r="AB3" s="360">
        <v>0.2586</v>
      </c>
      <c r="AC3" s="360">
        <v>0.25750000000000001</v>
      </c>
      <c r="AD3" s="360">
        <v>0.25659999999999999</v>
      </c>
      <c r="AE3" s="360">
        <v>0.25609999999999999</v>
      </c>
      <c r="AF3" s="360">
        <v>0.2571</v>
      </c>
      <c r="AG3" s="360">
        <v>0.25750000000000001</v>
      </c>
      <c r="AH3" s="360">
        <v>0.2571</v>
      </c>
      <c r="AI3" s="360">
        <v>0.25719999999999998</v>
      </c>
      <c r="AJ3" s="360">
        <v>0.2576</v>
      </c>
      <c r="AK3" s="360">
        <v>0.25769999999999998</v>
      </c>
      <c r="AL3" s="94">
        <f t="shared" ref="AL3:AL6" si="1">ROUND(V3,4)</f>
        <v>0.25669999999999998</v>
      </c>
      <c r="AM3" s="94">
        <f t="shared" si="0"/>
        <v>0.25469999999999998</v>
      </c>
      <c r="AN3" s="94">
        <f t="shared" si="0"/>
        <v>0.25590000000000002</v>
      </c>
      <c r="AO3" s="94">
        <f t="shared" si="0"/>
        <v>0.25629999999999997</v>
      </c>
      <c r="AP3" s="94">
        <f t="shared" si="0"/>
        <v>0.25890000000000002</v>
      </c>
      <c r="AQ3" s="94">
        <f t="shared" si="0"/>
        <v>0.25330000000000003</v>
      </c>
      <c r="AR3" s="94">
        <f t="shared" si="0"/>
        <v>0.2586</v>
      </c>
      <c r="AS3" s="94">
        <f t="shared" si="0"/>
        <v>0.25750000000000001</v>
      </c>
      <c r="AT3" s="94">
        <f t="shared" si="0"/>
        <v>0.25659999999999999</v>
      </c>
      <c r="AU3" s="94">
        <f t="shared" si="0"/>
        <v>0.25609999999999999</v>
      </c>
      <c r="AV3" s="94">
        <f t="shared" si="0"/>
        <v>0.2571</v>
      </c>
      <c r="AW3" s="94">
        <f t="shared" si="0"/>
        <v>0.25750000000000001</v>
      </c>
      <c r="AX3" s="94">
        <f t="shared" si="0"/>
        <v>0.2571</v>
      </c>
      <c r="AY3" s="94">
        <f t="shared" si="0"/>
        <v>0.25719999999999998</v>
      </c>
      <c r="AZ3" s="94">
        <f t="shared" si="0"/>
        <v>0.2576</v>
      </c>
      <c r="BA3" s="94">
        <f t="shared" si="0"/>
        <v>0.25769999999999998</v>
      </c>
      <c r="BB3" s="94"/>
      <c r="BC3" s="94"/>
      <c r="BD3" s="94"/>
      <c r="BE3" s="94"/>
      <c r="BF3" s="94"/>
      <c r="BG3" s="94"/>
      <c r="BH3" s="94"/>
    </row>
    <row r="4" spans="1:60" s="28" customFormat="1" ht="15">
      <c r="A4" s="481" t="s">
        <v>32</v>
      </c>
      <c r="B4" s="481" t="s">
        <v>33</v>
      </c>
      <c r="C4" s="482" t="s">
        <v>413</v>
      </c>
      <c r="D4" s="483">
        <f>ROUND(V4*' Demand-Supply Gap'!D$8,2)</f>
        <v>6.61</v>
      </c>
      <c r="E4" s="483">
        <f>ROUND(W4*' Demand-Supply Gap'!E$8,2)</f>
        <v>7.38</v>
      </c>
      <c r="F4" s="483">
        <f>ROUND(X4*' Demand-Supply Gap'!F$8,2)</f>
        <v>8.06</v>
      </c>
      <c r="G4" s="483">
        <f>ROUND(Y4*' Demand-Supply Gap'!G$8,2)</f>
        <v>9</v>
      </c>
      <c r="H4" s="483">
        <f>ROUND(Z4*' Demand-Supply Gap'!H$8,2)</f>
        <v>10.15</v>
      </c>
      <c r="I4" s="483">
        <f>ROUND(AA4*' Demand-Supply Gap'!I$8,2)</f>
        <v>11.72</v>
      </c>
      <c r="J4" s="483">
        <f>ROUND(AB4*' Demand-Supply Gap'!J$8,2)</f>
        <v>10.130000000000001</v>
      </c>
      <c r="K4" s="483">
        <f>ROUND(AC4*' Demand-Supply Gap'!K$8,2)</f>
        <v>11.21</v>
      </c>
      <c r="L4" s="483">
        <f>ROUND(AD4*' Demand-Supply Gap'!L$8,2)</f>
        <v>12.32</v>
      </c>
      <c r="M4" s="483">
        <f>ROUND(AE4*' Demand-Supply Gap'!M$8,2)</f>
        <v>13.52</v>
      </c>
      <c r="N4" s="483">
        <f>ROUND(AF4*' Demand-Supply Gap'!N$8,2)</f>
        <v>14.81</v>
      </c>
      <c r="O4" s="483">
        <f>ROUND(AG4*' Demand-Supply Gap'!O$8,2)</f>
        <v>16.149999999999999</v>
      </c>
      <c r="P4" s="483">
        <f>ROUND(AH4*' Demand-Supply Gap'!P$8,2)</f>
        <v>17.59</v>
      </c>
      <c r="Q4" s="483">
        <f>ROUND(AI4*' Demand-Supply Gap'!Q$8,2)</f>
        <v>19.12</v>
      </c>
      <c r="R4" s="483">
        <f>ROUND(AJ4*' Demand-Supply Gap'!R$8,2)</f>
        <v>20.75</v>
      </c>
      <c r="S4" s="483">
        <f>ROUND(AK4*' Demand-Supply Gap'!S$8,2)</f>
        <v>22.48</v>
      </c>
      <c r="T4" s="358"/>
      <c r="U4" s="358"/>
      <c r="V4" s="359">
        <v>0.1123</v>
      </c>
      <c r="W4" s="359">
        <v>0.1128</v>
      </c>
      <c r="X4" s="359">
        <v>0.1123</v>
      </c>
      <c r="Y4" s="359">
        <v>0.113</v>
      </c>
      <c r="Z4" s="359">
        <v>0.1135</v>
      </c>
      <c r="AA4" s="359">
        <v>0.1138</v>
      </c>
      <c r="AB4" s="359">
        <v>0.114</v>
      </c>
      <c r="AC4" s="359">
        <v>0.1143</v>
      </c>
      <c r="AD4" s="359">
        <v>0.11459999999999999</v>
      </c>
      <c r="AE4" s="359">
        <v>0.1149</v>
      </c>
      <c r="AF4" s="359">
        <v>0.1152</v>
      </c>
      <c r="AG4" s="359">
        <v>0.11550000000000001</v>
      </c>
      <c r="AH4" s="359">
        <v>0.1157</v>
      </c>
      <c r="AI4" s="359">
        <v>0.11600000000000001</v>
      </c>
      <c r="AJ4" s="359">
        <v>0.1163</v>
      </c>
      <c r="AK4" s="359">
        <v>0.1166</v>
      </c>
      <c r="AL4" s="94">
        <f t="shared" si="1"/>
        <v>0.1123</v>
      </c>
      <c r="AM4" s="94">
        <f t="shared" si="0"/>
        <v>0.1128</v>
      </c>
      <c r="AN4" s="94">
        <f t="shared" si="0"/>
        <v>0.1123</v>
      </c>
      <c r="AO4" s="94">
        <f t="shared" si="0"/>
        <v>0.113</v>
      </c>
      <c r="AP4" s="94">
        <f t="shared" si="0"/>
        <v>0.1135</v>
      </c>
      <c r="AQ4" s="94">
        <f t="shared" si="0"/>
        <v>0.1138</v>
      </c>
      <c r="AR4" s="94">
        <f t="shared" si="0"/>
        <v>0.114</v>
      </c>
      <c r="AS4" s="94">
        <f t="shared" si="0"/>
        <v>0.1143</v>
      </c>
      <c r="AT4" s="94">
        <f t="shared" si="0"/>
        <v>0.11459999999999999</v>
      </c>
      <c r="AU4" s="94">
        <f t="shared" si="0"/>
        <v>0.1149</v>
      </c>
      <c r="AV4" s="94">
        <f t="shared" si="0"/>
        <v>0.1152</v>
      </c>
      <c r="AW4" s="94">
        <f t="shared" si="0"/>
        <v>0.11550000000000001</v>
      </c>
      <c r="AX4" s="94">
        <f t="shared" si="0"/>
        <v>0.1157</v>
      </c>
      <c r="AY4" s="94">
        <f t="shared" si="0"/>
        <v>0.11600000000000001</v>
      </c>
      <c r="AZ4" s="94">
        <f t="shared" si="0"/>
        <v>0.1163</v>
      </c>
      <c r="BA4" s="94">
        <f t="shared" si="0"/>
        <v>0.1166</v>
      </c>
      <c r="BB4" s="94"/>
      <c r="BC4" s="94"/>
      <c r="BD4" s="94"/>
      <c r="BE4" s="94"/>
      <c r="BF4" s="94"/>
      <c r="BG4" s="94"/>
      <c r="BH4" s="94"/>
    </row>
    <row r="5" spans="1:60" s="28" customFormat="1" ht="15">
      <c r="A5" s="481" t="s">
        <v>32</v>
      </c>
      <c r="B5" s="481" t="s">
        <v>33</v>
      </c>
      <c r="C5" s="482" t="s">
        <v>414</v>
      </c>
      <c r="D5" s="483">
        <f>ROUND(V5*' Demand-Supply Gap'!D$8,2)</f>
        <v>4.8899999999999997</v>
      </c>
      <c r="E5" s="483">
        <f>ROUND(W5*' Demand-Supply Gap'!E$8,2)</f>
        <v>5.48</v>
      </c>
      <c r="F5" s="483">
        <f>ROUND(X5*' Demand-Supply Gap'!F$8,2)</f>
        <v>5.97</v>
      </c>
      <c r="G5" s="483">
        <f>ROUND(Y5*' Demand-Supply Gap'!G$8,2)</f>
        <v>6.68</v>
      </c>
      <c r="H5" s="483">
        <f>ROUND(Z5*' Demand-Supply Gap'!H$8,2)</f>
        <v>7.55</v>
      </c>
      <c r="I5" s="483">
        <f>ROUND(AA5*' Demand-Supply Gap'!I$8,2)</f>
        <v>8.73</v>
      </c>
      <c r="J5" s="483">
        <f>ROUND(AB5*' Demand-Supply Gap'!J$8,2)</f>
        <v>7.54</v>
      </c>
      <c r="K5" s="483">
        <f>ROUND(AC5*' Demand-Supply Gap'!K$8,2)</f>
        <v>8.36</v>
      </c>
      <c r="L5" s="483">
        <f>ROUND(AD5*' Demand-Supply Gap'!L$8,2)</f>
        <v>9.19</v>
      </c>
      <c r="M5" s="483">
        <f>ROUND(AE5*' Demand-Supply Gap'!M$8,2)</f>
        <v>10.1</v>
      </c>
      <c r="N5" s="483">
        <f>ROUND(AF5*' Demand-Supply Gap'!N$8,2)</f>
        <v>11.07</v>
      </c>
      <c r="O5" s="483">
        <f>ROUND(AG5*' Demand-Supply Gap'!O$8,2)</f>
        <v>12.08</v>
      </c>
      <c r="P5" s="483">
        <f>ROUND(AH5*' Demand-Supply Gap'!P$8,2)</f>
        <v>13.17</v>
      </c>
      <c r="Q5" s="483">
        <f>ROUND(AI5*' Demand-Supply Gap'!Q$8,2)</f>
        <v>14.33</v>
      </c>
      <c r="R5" s="483">
        <f>ROUND(AJ5*' Demand-Supply Gap'!R$8,2)</f>
        <v>15.56</v>
      </c>
      <c r="S5" s="483">
        <f>ROUND(AK5*' Demand-Supply Gap'!S$8,2)</f>
        <v>16.87</v>
      </c>
      <c r="T5" s="358"/>
      <c r="U5" s="358"/>
      <c r="V5" s="359">
        <v>8.3199999999999996E-2</v>
      </c>
      <c r="W5" s="359">
        <v>8.3699999999999997E-2</v>
      </c>
      <c r="X5" s="359">
        <v>8.3199999999999996E-2</v>
      </c>
      <c r="Y5" s="359">
        <v>8.3900000000000002E-2</v>
      </c>
      <c r="Z5" s="359">
        <v>8.4400000000000003E-2</v>
      </c>
      <c r="AA5" s="359">
        <v>8.4699999999999998E-2</v>
      </c>
      <c r="AB5" s="359">
        <v>8.4900000000000003E-2</v>
      </c>
      <c r="AC5" s="359">
        <v>8.5199999999999998E-2</v>
      </c>
      <c r="AD5" s="359">
        <v>8.5500000000000007E-2</v>
      </c>
      <c r="AE5" s="359">
        <v>8.5800000000000001E-2</v>
      </c>
      <c r="AF5" s="359">
        <v>8.6099999999999996E-2</v>
      </c>
      <c r="AG5" s="359">
        <v>8.6400000000000005E-2</v>
      </c>
      <c r="AH5" s="359">
        <v>8.6599999999999996E-2</v>
      </c>
      <c r="AI5" s="359">
        <v>8.6900000000000005E-2</v>
      </c>
      <c r="AJ5" s="359">
        <v>8.72E-2</v>
      </c>
      <c r="AK5" s="359">
        <v>8.7499999999999994E-2</v>
      </c>
      <c r="AL5" s="94">
        <f t="shared" si="1"/>
        <v>8.3199999999999996E-2</v>
      </c>
      <c r="AM5" s="94">
        <f t="shared" si="0"/>
        <v>8.3699999999999997E-2</v>
      </c>
      <c r="AN5" s="94">
        <f t="shared" si="0"/>
        <v>8.3199999999999996E-2</v>
      </c>
      <c r="AO5" s="94">
        <f t="shared" si="0"/>
        <v>8.3900000000000002E-2</v>
      </c>
      <c r="AP5" s="94">
        <f t="shared" si="0"/>
        <v>8.4400000000000003E-2</v>
      </c>
      <c r="AQ5" s="94">
        <f t="shared" si="0"/>
        <v>8.4699999999999998E-2</v>
      </c>
      <c r="AR5" s="94">
        <f t="shared" si="0"/>
        <v>8.4900000000000003E-2</v>
      </c>
      <c r="AS5" s="94">
        <f t="shared" si="0"/>
        <v>8.5199999999999998E-2</v>
      </c>
      <c r="AT5" s="94">
        <f t="shared" si="0"/>
        <v>8.5500000000000007E-2</v>
      </c>
      <c r="AU5" s="94">
        <f t="shared" si="0"/>
        <v>8.5800000000000001E-2</v>
      </c>
      <c r="AV5" s="94">
        <f t="shared" si="0"/>
        <v>8.6099999999999996E-2</v>
      </c>
      <c r="AW5" s="94">
        <f t="shared" si="0"/>
        <v>8.6400000000000005E-2</v>
      </c>
      <c r="AX5" s="94">
        <f t="shared" si="0"/>
        <v>8.6599999999999996E-2</v>
      </c>
      <c r="AY5" s="94">
        <f t="shared" si="0"/>
        <v>8.6900000000000005E-2</v>
      </c>
      <c r="AZ5" s="94">
        <f t="shared" si="0"/>
        <v>8.72E-2</v>
      </c>
      <c r="BA5" s="94">
        <f t="shared" si="0"/>
        <v>8.7499999999999994E-2</v>
      </c>
      <c r="BB5" s="94"/>
      <c r="BC5" s="94"/>
      <c r="BD5" s="94"/>
      <c r="BE5" s="94"/>
      <c r="BF5" s="94"/>
      <c r="BG5" s="94"/>
      <c r="BH5" s="94"/>
    </row>
    <row r="6" spans="1:60" s="28" customFormat="1" ht="15">
      <c r="A6" s="481" t="s">
        <v>32</v>
      </c>
      <c r="B6" s="481" t="s">
        <v>33</v>
      </c>
      <c r="C6" s="482" t="s">
        <v>246</v>
      </c>
      <c r="D6" s="483">
        <f>ROUND(V6*' Demand-Supply Gap'!D$8,2)</f>
        <v>3.59</v>
      </c>
      <c r="E6" s="483">
        <f>ROUND(W6*' Demand-Supply Gap'!E$8,2)</f>
        <v>4.03</v>
      </c>
      <c r="F6" s="483">
        <f>ROUND(X6*' Demand-Supply Gap'!F$8,2)</f>
        <v>4.3899999999999997</v>
      </c>
      <c r="G6" s="483">
        <f>ROUND(Y6*' Demand-Supply Gap'!G$8,2)</f>
        <v>4.92</v>
      </c>
      <c r="H6" s="483">
        <f>ROUND(Z6*' Demand-Supply Gap'!H$8,2)</f>
        <v>5.57</v>
      </c>
      <c r="I6" s="483">
        <f>ROUND(AA6*' Demand-Supply Gap'!I$8,2)</f>
        <v>6.45</v>
      </c>
      <c r="J6" s="483">
        <f>ROUND(AB6*' Demand-Supply Gap'!J$8,2)</f>
        <v>5.58</v>
      </c>
      <c r="K6" s="483">
        <f>ROUND(AC6*' Demand-Supply Gap'!K$8,2)</f>
        <v>6.19</v>
      </c>
      <c r="L6" s="483">
        <f>ROUND(AD6*' Demand-Supply Gap'!L$8,2)</f>
        <v>6.82</v>
      </c>
      <c r="M6" s="483">
        <f>ROUND(AE6*' Demand-Supply Gap'!M$8,2)</f>
        <v>7.5</v>
      </c>
      <c r="N6" s="483">
        <f>ROUND(AF6*' Demand-Supply Gap'!N$8,2)</f>
        <v>8.23</v>
      </c>
      <c r="O6" s="483">
        <f>ROUND(AG6*' Demand-Supply Gap'!O$8,2)</f>
        <v>8.99</v>
      </c>
      <c r="P6" s="483">
        <f>ROUND(AH6*' Demand-Supply Gap'!P$8,2)</f>
        <v>9.81</v>
      </c>
      <c r="Q6" s="483">
        <f>ROUND(AI6*' Demand-Supply Gap'!Q$8,2)</f>
        <v>10.68</v>
      </c>
      <c r="R6" s="483">
        <f>ROUND(AJ6*' Demand-Supply Gap'!R$8,2)</f>
        <v>11.61</v>
      </c>
      <c r="S6" s="483">
        <f>ROUND(AK6*' Demand-Supply Gap'!S$8,2)</f>
        <v>12.61</v>
      </c>
      <c r="T6" s="358"/>
      <c r="U6" s="358"/>
      <c r="V6" s="359">
        <v>6.1100000000000002E-2</v>
      </c>
      <c r="W6" s="359">
        <v>6.1600000000000002E-2</v>
      </c>
      <c r="X6" s="359">
        <v>6.1100000000000002E-2</v>
      </c>
      <c r="Y6" s="359">
        <v>6.1800000000000001E-2</v>
      </c>
      <c r="Z6" s="359">
        <v>6.2300000000000001E-2</v>
      </c>
      <c r="AA6" s="359">
        <v>6.2600000000000003E-2</v>
      </c>
      <c r="AB6" s="359">
        <v>6.2799999999999995E-2</v>
      </c>
      <c r="AC6" s="359">
        <v>6.3100000000000003E-2</v>
      </c>
      <c r="AD6" s="359">
        <v>6.3399999999999998E-2</v>
      </c>
      <c r="AE6" s="359">
        <v>6.3700000000000007E-2</v>
      </c>
      <c r="AF6" s="359">
        <v>6.4000000000000001E-2</v>
      </c>
      <c r="AG6" s="359">
        <v>6.4299999999999996E-2</v>
      </c>
      <c r="AH6" s="359">
        <v>6.4500000000000002E-2</v>
      </c>
      <c r="AI6" s="359">
        <v>6.4799999999999996E-2</v>
      </c>
      <c r="AJ6" s="359">
        <v>6.5100000000000005E-2</v>
      </c>
      <c r="AK6" s="359">
        <v>6.54E-2</v>
      </c>
      <c r="AL6" s="94">
        <f t="shared" si="1"/>
        <v>6.1100000000000002E-2</v>
      </c>
      <c r="AM6" s="94">
        <f t="shared" si="0"/>
        <v>6.1600000000000002E-2</v>
      </c>
      <c r="AN6" s="94">
        <f t="shared" si="0"/>
        <v>6.1100000000000002E-2</v>
      </c>
      <c r="AO6" s="94">
        <f t="shared" si="0"/>
        <v>6.1800000000000001E-2</v>
      </c>
      <c r="AP6" s="94">
        <f t="shared" si="0"/>
        <v>6.2300000000000001E-2</v>
      </c>
      <c r="AQ6" s="94">
        <f t="shared" si="0"/>
        <v>6.2600000000000003E-2</v>
      </c>
      <c r="AR6" s="94">
        <f t="shared" si="0"/>
        <v>6.2799999999999995E-2</v>
      </c>
      <c r="AS6" s="94">
        <f t="shared" si="0"/>
        <v>6.3100000000000003E-2</v>
      </c>
      <c r="AT6" s="94">
        <f t="shared" si="0"/>
        <v>6.3399999999999998E-2</v>
      </c>
      <c r="AU6" s="94">
        <f t="shared" si="0"/>
        <v>6.3700000000000007E-2</v>
      </c>
      <c r="AV6" s="94">
        <f t="shared" si="0"/>
        <v>6.4000000000000001E-2</v>
      </c>
      <c r="AW6" s="94">
        <f t="shared" si="0"/>
        <v>6.4299999999999996E-2</v>
      </c>
      <c r="AX6" s="94">
        <f t="shared" si="0"/>
        <v>6.4500000000000002E-2</v>
      </c>
      <c r="AY6" s="94">
        <f t="shared" si="0"/>
        <v>6.4799999999999996E-2</v>
      </c>
      <c r="AZ6" s="94">
        <f t="shared" si="0"/>
        <v>6.5100000000000005E-2</v>
      </c>
      <c r="BA6" s="94">
        <f t="shared" si="0"/>
        <v>6.54E-2</v>
      </c>
      <c r="BB6" s="94"/>
      <c r="BC6" s="94"/>
      <c r="BD6" s="94"/>
      <c r="BE6" s="94"/>
      <c r="BF6" s="94"/>
      <c r="BG6" s="94"/>
      <c r="BH6" s="94"/>
    </row>
    <row r="7" spans="1:60" s="28" customFormat="1" ht="15">
      <c r="A7" s="481" t="s">
        <v>32</v>
      </c>
      <c r="B7" s="481" t="s">
        <v>33</v>
      </c>
      <c r="C7" s="482" t="s">
        <v>12</v>
      </c>
      <c r="D7" s="483">
        <f>ROUND(V7*' Demand-Supply Gap'!D$8,2)</f>
        <v>2.71</v>
      </c>
      <c r="E7" s="483">
        <f>ROUND(W7*' Demand-Supply Gap'!E$8,2)</f>
        <v>2.91</v>
      </c>
      <c r="F7" s="483">
        <f>ROUND(X7*' Demand-Supply Gap'!F$8,2)</f>
        <v>3.3</v>
      </c>
      <c r="G7" s="483">
        <f>ROUND(Y7*' Demand-Supply Gap'!G$8,2)</f>
        <v>3.5</v>
      </c>
      <c r="H7" s="483">
        <f>ROUND(Z7*' Demand-Supply Gap'!H$8,2)</f>
        <v>3.79</v>
      </c>
      <c r="I7" s="483">
        <f>ROUND(AA7*' Demand-Supply Gap'!I$8,2)</f>
        <v>4.4800000000000004</v>
      </c>
      <c r="J7" s="483">
        <f>ROUND(AB7*' Demand-Supply Gap'!J$8,2)</f>
        <v>3.02</v>
      </c>
      <c r="K7" s="483">
        <f>ROUND(AC7*' Demand-Supply Gap'!K$8,2)</f>
        <v>3.92</v>
      </c>
      <c r="L7" s="483">
        <f>ROUND(AD7*' Demand-Supply Gap'!L$8,2)</f>
        <v>4.0999999999999996</v>
      </c>
      <c r="M7" s="483">
        <f>ROUND(AE7*' Demand-Supply Gap'!M$8,2)</f>
        <v>4.54</v>
      </c>
      <c r="N7" s="483">
        <f>ROUND(AF7*' Demand-Supply Gap'!N$8,2)</f>
        <v>4.83</v>
      </c>
      <c r="O7" s="483">
        <f>ROUND(AG7*' Demand-Supply Gap'!O$8,2)</f>
        <v>5.03</v>
      </c>
      <c r="P7" s="483">
        <f>ROUND(AH7*' Demand-Supply Gap'!P$8,2)</f>
        <v>5.29</v>
      </c>
      <c r="Q7" s="483">
        <f>ROUND(AI7*' Demand-Supply Gap'!Q$8,2)</f>
        <v>5.66</v>
      </c>
      <c r="R7" s="483">
        <f>ROUND(AJ7*' Demand-Supply Gap'!R$8,2)</f>
        <v>6.12</v>
      </c>
      <c r="S7" s="483">
        <f>ROUND(AK7*' Demand-Supply Gap'!S$8,2)</f>
        <v>6.48</v>
      </c>
      <c r="T7" s="361"/>
      <c r="U7" s="361"/>
      <c r="V7" s="360">
        <f>V8-(SUM(V2:V6))</f>
        <v>4.599999999999993E-2</v>
      </c>
      <c r="W7" s="360">
        <f t="shared" ref="W7:AK7" si="2">W8-(SUM(W2:W6))</f>
        <v>4.4499999999999984E-2</v>
      </c>
      <c r="X7" s="360">
        <f t="shared" si="2"/>
        <v>4.599999999999993E-2</v>
      </c>
      <c r="Y7" s="360">
        <f t="shared" si="2"/>
        <v>4.390000000000005E-2</v>
      </c>
      <c r="Z7" s="360">
        <f t="shared" si="2"/>
        <v>4.2399999999999882E-2</v>
      </c>
      <c r="AA7" s="360">
        <f t="shared" si="2"/>
        <v>4.3499999999999983E-2</v>
      </c>
      <c r="AB7" s="360">
        <f t="shared" si="2"/>
        <v>3.4000000000000141E-2</v>
      </c>
      <c r="AC7" s="360">
        <f t="shared" si="2"/>
        <v>3.9999999999999925E-2</v>
      </c>
      <c r="AD7" s="360">
        <f t="shared" si="2"/>
        <v>3.8099999999999912E-2</v>
      </c>
      <c r="AE7" s="360">
        <f t="shared" si="2"/>
        <v>3.8599999999999968E-2</v>
      </c>
      <c r="AF7" s="360">
        <f t="shared" si="2"/>
        <v>3.7600000000000078E-2</v>
      </c>
      <c r="AG7" s="360">
        <f t="shared" si="2"/>
        <v>3.5999999999999921E-2</v>
      </c>
      <c r="AH7" s="360">
        <f t="shared" si="2"/>
        <v>3.4799999999999942E-2</v>
      </c>
      <c r="AI7" s="360">
        <f t="shared" si="2"/>
        <v>3.4300000000000108E-2</v>
      </c>
      <c r="AJ7" s="360">
        <f t="shared" si="2"/>
        <v>3.4299999999999886E-2</v>
      </c>
      <c r="AK7" s="360">
        <f t="shared" si="2"/>
        <v>3.3599999999999963E-2</v>
      </c>
    </row>
    <row r="8" spans="1:60" s="28" customFormat="1" ht="15">
      <c r="A8" s="481" t="s">
        <v>32</v>
      </c>
      <c r="B8" s="481" t="s">
        <v>33</v>
      </c>
      <c r="C8" s="484" t="s">
        <v>60</v>
      </c>
      <c r="D8" s="483">
        <f>SUM(D2:D7)</f>
        <v>58.830000000000005</v>
      </c>
      <c r="E8" s="483">
        <f t="shared" ref="E8:S8" si="3">SUM(E2:E7)</f>
        <v>65.44</v>
      </c>
      <c r="F8" s="483">
        <f t="shared" si="3"/>
        <v>71.78</v>
      </c>
      <c r="G8" s="483">
        <f t="shared" si="3"/>
        <v>79.64</v>
      </c>
      <c r="H8" s="483">
        <f t="shared" si="3"/>
        <v>89.45</v>
      </c>
      <c r="I8" s="483">
        <f t="shared" si="3"/>
        <v>103.02000000000001</v>
      </c>
      <c r="J8" s="483">
        <f t="shared" si="3"/>
        <v>88.83</v>
      </c>
      <c r="K8" s="483">
        <f t="shared" si="3"/>
        <v>98.1</v>
      </c>
      <c r="L8" s="483">
        <f t="shared" si="3"/>
        <v>107.52999999999997</v>
      </c>
      <c r="M8" s="483">
        <f t="shared" si="3"/>
        <v>117.69</v>
      </c>
      <c r="N8" s="483">
        <f t="shared" si="3"/>
        <v>128.54</v>
      </c>
      <c r="O8" s="483">
        <f t="shared" si="3"/>
        <v>139.82999999999998</v>
      </c>
      <c r="P8" s="483">
        <f t="shared" si="3"/>
        <v>152.04</v>
      </c>
      <c r="Q8" s="483">
        <f t="shared" si="3"/>
        <v>164.86</v>
      </c>
      <c r="R8" s="483">
        <f t="shared" si="3"/>
        <v>178.41000000000003</v>
      </c>
      <c r="S8" s="483">
        <f t="shared" si="3"/>
        <v>192.79</v>
      </c>
      <c r="T8" s="362"/>
      <c r="U8" s="362"/>
      <c r="V8" s="360">
        <v>1</v>
      </c>
      <c r="W8" s="360">
        <v>1</v>
      </c>
      <c r="X8" s="360">
        <v>1</v>
      </c>
      <c r="Y8" s="360">
        <v>1</v>
      </c>
      <c r="Z8" s="360">
        <v>1</v>
      </c>
      <c r="AA8" s="360">
        <v>1</v>
      </c>
      <c r="AB8" s="360">
        <v>1</v>
      </c>
      <c r="AC8" s="360">
        <v>1</v>
      </c>
      <c r="AD8" s="360">
        <v>1</v>
      </c>
      <c r="AE8" s="360">
        <v>1</v>
      </c>
      <c r="AF8" s="360">
        <v>1</v>
      </c>
      <c r="AG8" s="360">
        <v>1</v>
      </c>
      <c r="AH8" s="360">
        <v>1</v>
      </c>
      <c r="AI8" s="360">
        <v>1</v>
      </c>
      <c r="AJ8" s="360">
        <v>1</v>
      </c>
      <c r="AK8" s="360">
        <v>1</v>
      </c>
    </row>
    <row r="9" spans="1:60" s="28" customFormat="1" ht="15">
      <c r="A9" s="32" t="s">
        <v>32</v>
      </c>
      <c r="B9" s="32" t="s">
        <v>35</v>
      </c>
      <c r="C9" s="95" t="s">
        <v>221</v>
      </c>
      <c r="D9" s="357">
        <f>' Demand-Supply Gap'!D$22*'Demand by Application'!V9</f>
        <v>545.15689119259252</v>
      </c>
      <c r="E9" s="357">
        <f>' Demand-Supply Gap'!E$22*'Demand by Application'!W9</f>
        <v>582.8170733569815</v>
      </c>
      <c r="F9" s="357">
        <f>' Demand-Supply Gap'!F$22*'Demand by Application'!X9</f>
        <v>635.86263227503912</v>
      </c>
      <c r="G9" s="357">
        <f>' Demand-Supply Gap'!G$22*'Demand by Application'!Y9</f>
        <v>662.75258788907013</v>
      </c>
      <c r="H9" s="357">
        <f>' Demand-Supply Gap'!H$22*'Demand by Application'!Z9</f>
        <v>695.66271924297814</v>
      </c>
      <c r="I9" s="357">
        <f>' Demand-Supply Gap'!I$22*'Demand by Application'!AA9</f>
        <v>707.75431272800006</v>
      </c>
      <c r="J9" s="357">
        <f>' Demand-Supply Gap'!J$22*'Demand by Application'!AB9</f>
        <v>766.24146974339999</v>
      </c>
      <c r="K9" s="357">
        <f>' Demand-Supply Gap'!K$22*'Demand by Application'!AC9</f>
        <v>837.88645575891496</v>
      </c>
      <c r="L9" s="357">
        <f>' Demand-Supply Gap'!L$22*'Demand by Application'!AD9</f>
        <v>901.96720580865156</v>
      </c>
      <c r="M9" s="357">
        <f>' Demand-Supply Gap'!M$22*'Demand by Application'!AE9</f>
        <v>965.89435477954908</v>
      </c>
      <c r="N9" s="357">
        <f>' Demand-Supply Gap'!N$22*'Demand by Application'!AF9</f>
        <v>1036.8361649249202</v>
      </c>
      <c r="O9" s="357">
        <f>' Demand-Supply Gap'!O$22*'Demand by Application'!AG9</f>
        <v>1107.9006016829389</v>
      </c>
      <c r="P9" s="357">
        <f>' Demand-Supply Gap'!P$22*'Demand by Application'!AH9</f>
        <v>1179.4333065942578</v>
      </c>
      <c r="Q9" s="357">
        <f>' Demand-Supply Gap'!Q$22*'Demand by Application'!AI9</f>
        <v>1256.2490311823715</v>
      </c>
      <c r="R9" s="357">
        <f>' Demand-Supply Gap'!R$22*'Demand by Application'!AJ9</f>
        <v>1333.4228030690306</v>
      </c>
      <c r="S9" s="357">
        <f>' Demand-Supply Gap'!S$22*'Demand by Application'!AK9</f>
        <v>1412.6615332574818</v>
      </c>
      <c r="T9" s="358"/>
      <c r="U9" s="358"/>
      <c r="V9" s="363">
        <v>0.45250000000000001</v>
      </c>
      <c r="W9" s="363">
        <v>0.45550000000000002</v>
      </c>
      <c r="X9" s="363">
        <v>0.45430000000000004</v>
      </c>
      <c r="Y9" s="363">
        <v>0.45330000000000004</v>
      </c>
      <c r="Z9" s="363">
        <v>0.45370000000000005</v>
      </c>
      <c r="AA9" s="363">
        <v>0.45040000000000002</v>
      </c>
      <c r="AB9" s="363">
        <v>0.45150000000000001</v>
      </c>
      <c r="AC9" s="363">
        <v>0.45320000000000005</v>
      </c>
      <c r="AD9" s="363">
        <v>0.45450000000000002</v>
      </c>
      <c r="AE9" s="363">
        <v>0.4536</v>
      </c>
      <c r="AF9" s="363">
        <v>0.45570000000000005</v>
      </c>
      <c r="AG9" s="363">
        <v>0.45670000000000005</v>
      </c>
      <c r="AH9" s="359">
        <v>0.45690000000000003</v>
      </c>
      <c r="AI9" s="359">
        <v>0.45760000000000001</v>
      </c>
      <c r="AJ9" s="359">
        <v>0.4577</v>
      </c>
      <c r="AK9" s="359">
        <v>0.45810000000000001</v>
      </c>
    </row>
    <row r="10" spans="1:60" s="28" customFormat="1" ht="15">
      <c r="A10" s="32" t="s">
        <v>32</v>
      </c>
      <c r="B10" s="32" t="s">
        <v>35</v>
      </c>
      <c r="C10" s="95" t="s">
        <v>245</v>
      </c>
      <c r="D10" s="357">
        <f>' Demand-Supply Gap'!D$22*'Demand by Application'!V10</f>
        <v>350.94851360088887</v>
      </c>
      <c r="E10" s="357">
        <f>' Demand-Supply Gap'!E$22*'Demand by Application'!W10</f>
        <v>373.3611899134296</v>
      </c>
      <c r="F10" s="357">
        <f>' Demand-Supply Gap'!F$22*'Demand by Application'!X10</f>
        <v>409.25871379533658</v>
      </c>
      <c r="G10" s="357">
        <f>' Demand-Supply Gap'!G$22*'Demand by Application'!Y10</f>
        <v>427.0682349931555</v>
      </c>
      <c r="H10" s="357">
        <f>' Demand-Supply Gap'!H$22*'Demand by Application'!Z10</f>
        <v>448.49315710507182</v>
      </c>
      <c r="I10" s="357">
        <f>' Demand-Supply Gap'!I$22*'Demand by Application'!AA10</f>
        <v>458.37462926900002</v>
      </c>
      <c r="J10" s="357">
        <f>' Demand-Supply Gap'!J$22*'Demand by Application'!AB10</f>
        <v>495.55373015519996</v>
      </c>
      <c r="K10" s="357">
        <f>' Demand-Supply Gap'!K$22*'Demand by Application'!AC10</f>
        <v>540.41088044644926</v>
      </c>
      <c r="L10" s="357">
        <f>' Demand-Supply Gap'!L$22*'Demand by Application'!AD10</f>
        <v>580.87084959338245</v>
      </c>
      <c r="M10" s="357">
        <f>' Demand-Supply Gap'!M$22*'Demand by Application'!AE10</f>
        <v>623.70030095884022</v>
      </c>
      <c r="N10" s="357">
        <f>' Demand-Supply Gap'!N$22*'Demand by Application'!AF10</f>
        <v>666.65129761466233</v>
      </c>
      <c r="O10" s="357">
        <f>' Demand-Supply Gap'!O$22*'Demand by Application'!AG10</f>
        <v>710.78361351675301</v>
      </c>
      <c r="P10" s="357">
        <f>' Demand-Supply Gap'!P$22*'Demand by Application'!AH10</f>
        <v>756.86111948661926</v>
      </c>
      <c r="Q10" s="357">
        <f>' Demand-Supply Gap'!Q$22*'Demand by Application'!AI10</f>
        <v>804.64727062839404</v>
      </c>
      <c r="R10" s="357">
        <f>' Demand-Supply Gap'!R$22*'Demand by Application'!AJ10</f>
        <v>854.76567712574513</v>
      </c>
      <c r="S10" s="357">
        <f>' Demand-Supply Gap'!S$22*'Demand by Application'!AK10</f>
        <v>904.76946923760124</v>
      </c>
      <c r="T10" s="358"/>
      <c r="U10" s="358"/>
      <c r="V10" s="360">
        <v>0.2913</v>
      </c>
      <c r="W10" s="360">
        <v>0.2918</v>
      </c>
      <c r="X10" s="360">
        <v>0.29239999999999999</v>
      </c>
      <c r="Y10" s="360">
        <v>0.29210000000000003</v>
      </c>
      <c r="Z10" s="360">
        <v>0.29249999999999998</v>
      </c>
      <c r="AA10" s="360">
        <v>0.29170000000000001</v>
      </c>
      <c r="AB10" s="360">
        <v>0.29199999999999998</v>
      </c>
      <c r="AC10" s="360">
        <v>0.2923</v>
      </c>
      <c r="AD10" s="360">
        <v>0.29270000000000002</v>
      </c>
      <c r="AE10" s="360">
        <v>0.29289999999999999</v>
      </c>
      <c r="AF10" s="360">
        <v>0.29299999999999998</v>
      </c>
      <c r="AG10" s="360">
        <v>0.29299999999999998</v>
      </c>
      <c r="AH10" s="360">
        <v>0.29320000000000002</v>
      </c>
      <c r="AI10" s="360">
        <v>0.29310000000000003</v>
      </c>
      <c r="AJ10" s="360">
        <v>0.29339999999999999</v>
      </c>
      <c r="AK10" s="360">
        <v>0.29339999999999999</v>
      </c>
    </row>
    <row r="11" spans="1:60" s="28" customFormat="1" ht="15">
      <c r="A11" s="32" t="s">
        <v>32</v>
      </c>
      <c r="B11" s="32" t="s">
        <v>35</v>
      </c>
      <c r="C11" s="95" t="s">
        <v>413</v>
      </c>
      <c r="D11" s="357">
        <f>' Demand-Supply Gap'!D$22*'Demand by Application'!V11</f>
        <v>104.45326511911109</v>
      </c>
      <c r="E11" s="357">
        <f>' Demand-Supply Gap'!E$22*'Demand by Application'!W11</f>
        <v>111.18947019697407</v>
      </c>
      <c r="F11" s="357">
        <f>' Demand-Supply Gap'!F$22*'Demand by Application'!X11</f>
        <v>121.76986354375612</v>
      </c>
      <c r="G11" s="357">
        <f>' Demand-Supply Gap'!G$22*'Demand by Application'!Y11</f>
        <v>128.36902099417682</v>
      </c>
      <c r="H11" s="357">
        <f>' Demand-Supply Gap'!H$22*'Demand by Application'!Z11</f>
        <v>135.54459859175506</v>
      </c>
      <c r="I11" s="357">
        <f>' Demand-Supply Gap'!I$22*'Demand by Application'!AA11</f>
        <v>135.768145248</v>
      </c>
      <c r="J11" s="357">
        <f>' Demand-Supply Gap'!J$22*'Demand by Application'!AB11</f>
        <v>147.13872741252001</v>
      </c>
      <c r="K11" s="357">
        <f>' Demand-Supply Gap'!K$22*'Demand by Application'!AC11</f>
        <v>160.47781191499075</v>
      </c>
      <c r="L11" s="357">
        <f>' Demand-Supply Gap'!L$22*'Demand by Application'!AD11</f>
        <v>172.45533594009203</v>
      </c>
      <c r="M11" s="357">
        <f>' Demand-Supply Gap'!M$22*'Demand by Application'!AE11</f>
        <v>185.04457546371873</v>
      </c>
      <c r="N11" s="357">
        <f>' Demand-Supply Gap'!N$22*'Demand by Application'!AF11</f>
        <v>198.17518096326651</v>
      </c>
      <c r="O11" s="357">
        <f>' Demand-Supply Gap'!O$22*'Demand by Application'!AG11</f>
        <v>211.53696620703366</v>
      </c>
      <c r="P11" s="357">
        <f>' Demand-Supply Gap'!P$22*'Demand by Application'!AH11</f>
        <v>225.61276208434697</v>
      </c>
      <c r="Q11" s="357">
        <f>' Demand-Supply Gap'!Q$22*'Demand by Application'!AI11</f>
        <v>239.93917247670296</v>
      </c>
      <c r="R11" s="357">
        <f>' Demand-Supply Gap'!R$22*'Demand by Application'!AJ11</f>
        <v>255.20611218887279</v>
      </c>
      <c r="S11" s="357">
        <f>' Demand-Supply Gap'!S$22*'Demand by Application'!AK11</f>
        <v>270.44404380415011</v>
      </c>
      <c r="T11" s="361"/>
      <c r="U11" s="361"/>
      <c r="V11" s="359">
        <v>8.6699999999999999E-2</v>
      </c>
      <c r="W11" s="359">
        <v>8.6900000000000005E-2</v>
      </c>
      <c r="X11" s="359">
        <v>8.7000000000000008E-2</v>
      </c>
      <c r="Y11" s="359">
        <v>8.7800000000000003E-2</v>
      </c>
      <c r="Z11" s="359">
        <v>8.8400000000000006E-2</v>
      </c>
      <c r="AA11" s="359">
        <v>8.6400000000000005E-2</v>
      </c>
      <c r="AB11" s="359">
        <v>8.6699999999999999E-2</v>
      </c>
      <c r="AC11" s="359">
        <v>8.6800000000000002E-2</v>
      </c>
      <c r="AD11" s="359">
        <v>8.6900000000000005E-2</v>
      </c>
      <c r="AE11" s="359">
        <v>8.6900000000000005E-2</v>
      </c>
      <c r="AF11" s="359">
        <v>8.7099999999999997E-2</v>
      </c>
      <c r="AG11" s="359">
        <v>8.72E-2</v>
      </c>
      <c r="AH11" s="359">
        <v>8.7400000000000005E-2</v>
      </c>
      <c r="AI11" s="359">
        <v>8.7400000000000005E-2</v>
      </c>
      <c r="AJ11" s="359">
        <v>8.7599999999999997E-2</v>
      </c>
      <c r="AK11" s="359">
        <v>8.77E-2</v>
      </c>
    </row>
    <row r="12" spans="1:60" s="28" customFormat="1" ht="15">
      <c r="A12" s="32" t="s">
        <v>32</v>
      </c>
      <c r="B12" s="32" t="s">
        <v>35</v>
      </c>
      <c r="C12" s="95" t="s">
        <v>414</v>
      </c>
      <c r="D12" s="357">
        <f>' Demand-Supply Gap'!D$22*'Demand by Application'!V12</f>
        <v>101.92325523733332</v>
      </c>
      <c r="E12" s="357">
        <f>' Demand-Supply Gap'!E$22*'Demand by Application'!W12</f>
        <v>108.50249795976295</v>
      </c>
      <c r="F12" s="357">
        <f>' Demand-Supply Gap'!F$22*'Demand by Application'!X12</f>
        <v>118.97055633585367</v>
      </c>
      <c r="G12" s="357">
        <f>' Demand-Supply Gap'!G$22*'Demand by Application'!Y12</f>
        <v>124.4214542893445</v>
      </c>
      <c r="H12" s="357">
        <f>' Demand-Supply Gap'!H$22*'Demand by Application'!Z12</f>
        <v>130.63800678752861</v>
      </c>
      <c r="I12" s="357">
        <f>' Demand-Supply Gap'!I$22*'Demand by Application'!AA12</f>
        <v>132.46822505099999</v>
      </c>
      <c r="J12" s="357">
        <f>' Demand-Supply Gap'!J$22*'Demand by Application'!AB12</f>
        <v>143.65966869054</v>
      </c>
      <c r="K12" s="357">
        <f>' Demand-Supply Gap'!K$22*'Demand by Application'!AC12</f>
        <v>156.78016647916147</v>
      </c>
      <c r="L12" s="357">
        <f>' Demand-Supply Gap'!L$22*'Demand by Application'!AD12</f>
        <v>168.68473595981385</v>
      </c>
      <c r="M12" s="357">
        <f>' Demand-Supply Gap'!M$22*'Demand by Application'!AE12</f>
        <v>181.63754070259156</v>
      </c>
      <c r="N12" s="357">
        <f>' Demand-Supply Gap'!N$22*'Demand by Application'!AF12</f>
        <v>193.85218620057756</v>
      </c>
      <c r="O12" s="357">
        <f>' Demand-Supply Gap'!O$22*'Demand by Application'!AG12</f>
        <v>206.6852009270558</v>
      </c>
      <c r="P12" s="357">
        <f>' Demand-Supply Gap'!P$22*'Demand by Application'!AH12</f>
        <v>220.44999864992255</v>
      </c>
      <c r="Q12" s="357">
        <f>' Demand-Supply Gap'!Q$22*'Demand by Application'!AI12</f>
        <v>234.72310350981812</v>
      </c>
      <c r="R12" s="357">
        <f>' Demand-Supply Gap'!R$22*'Demand by Application'!AJ12</f>
        <v>249.67081980121458</v>
      </c>
      <c r="S12" s="357">
        <f>' Demand-Supply Gap'!S$22*'Demand by Application'!AK12</f>
        <v>264.58493681181386</v>
      </c>
      <c r="T12" s="362"/>
      <c r="U12" s="362"/>
      <c r="V12" s="360">
        <v>8.4599999999999995E-2</v>
      </c>
      <c r="W12" s="360">
        <v>8.48E-2</v>
      </c>
      <c r="X12" s="360">
        <v>8.5000000000000006E-2</v>
      </c>
      <c r="Y12" s="360">
        <v>8.5099999999999995E-2</v>
      </c>
      <c r="Z12" s="360">
        <v>8.5199999999999998E-2</v>
      </c>
      <c r="AA12" s="360">
        <v>8.43E-2</v>
      </c>
      <c r="AB12" s="360">
        <v>8.4650000000000003E-2</v>
      </c>
      <c r="AC12" s="360">
        <v>8.48E-2</v>
      </c>
      <c r="AD12" s="360">
        <v>8.5000000000000006E-2</v>
      </c>
      <c r="AE12" s="360">
        <v>8.5300000000000001E-2</v>
      </c>
      <c r="AF12" s="360">
        <v>8.5199999999999998E-2</v>
      </c>
      <c r="AG12" s="360">
        <v>8.5199999999999998E-2</v>
      </c>
      <c r="AH12" s="360">
        <v>8.5400000000000004E-2</v>
      </c>
      <c r="AI12" s="360">
        <v>8.5500000000000007E-2</v>
      </c>
      <c r="AJ12" s="360">
        <v>8.5699999999999998E-2</v>
      </c>
      <c r="AK12" s="360">
        <v>8.5800000000000001E-2</v>
      </c>
    </row>
    <row r="13" spans="1:60" s="28" customFormat="1" ht="15">
      <c r="A13" s="32" t="s">
        <v>32</v>
      </c>
      <c r="B13" s="32" t="s">
        <v>35</v>
      </c>
      <c r="C13" s="95" t="s">
        <v>246</v>
      </c>
      <c r="D13" s="357">
        <f>' Demand-Supply Gap'!D$22*'Demand by Application'!V13</f>
        <v>75.056959826074063</v>
      </c>
      <c r="E13" s="357">
        <f>' Demand-Supply Gap'!E$22*'Demand by Application'!W13</f>
        <v>79.329656527185179</v>
      </c>
      <c r="F13" s="357">
        <f>' Demand-Supply Gap'!F$22*'Demand by Application'!X13</f>
        <v>86.918488805370743</v>
      </c>
      <c r="G13" s="357">
        <f>' Demand-Supply Gap'!G$22*'Demand by Application'!Y13</f>
        <v>91.086446559649389</v>
      </c>
      <c r="H13" s="357">
        <f>' Demand-Supply Gap'!H$22*'Demand by Application'!Z13</f>
        <v>94.758554219122871</v>
      </c>
      <c r="I13" s="357">
        <f>' Demand-Supply Gap'!I$22*'Demand by Application'!AA13</f>
        <v>97.426215339999999</v>
      </c>
      <c r="J13" s="357">
        <f>' Demand-Supply Gap'!J$22*'Demand by Application'!AB13</f>
        <v>105.2203125672</v>
      </c>
      <c r="K13" s="357">
        <f>' Demand-Supply Gap'!K$22*'Demand by Application'!AC13</f>
        <v>114.81189078249915</v>
      </c>
      <c r="L13" s="357">
        <f>' Demand-Supply Gap'!L$22*'Demand by Application'!AD13</f>
        <v>123.63598882701649</v>
      </c>
      <c r="M13" s="357">
        <f>' Demand-Supply Gap'!M$22*'Demand by Application'!AE13</f>
        <v>132.87435568395912</v>
      </c>
      <c r="N13" s="357">
        <f>' Demand-Supply Gap'!N$22*'Demand by Application'!AF13</f>
        <v>142.43130112859339</v>
      </c>
      <c r="O13" s="357">
        <f>' Demand-Supply Gap'!O$22*'Demand by Application'!AG13</f>
        <v>152.10284152730517</v>
      </c>
      <c r="P13" s="357">
        <f>' Demand-Supply Gap'!P$22*'Demand by Application'!AH13</f>
        <v>161.59449549748422</v>
      </c>
      <c r="Q13" s="357">
        <f>' Demand-Supply Gap'!Q$22*'Demand by Application'!AI13</f>
        <v>172.40480585282546</v>
      </c>
      <c r="R13" s="357">
        <f>' Demand-Supply Gap'!R$22*'Demand by Application'!AJ13</f>
        <v>183.24731114931618</v>
      </c>
      <c r="S13" s="357">
        <f>' Demand-Supply Gap'!S$22*'Demand by Application'!AK13</f>
        <v>194.27565290377942</v>
      </c>
      <c r="T13" s="362"/>
      <c r="U13" s="362"/>
      <c r="V13" s="360">
        <v>6.2300000000000001E-2</v>
      </c>
      <c r="W13" s="360">
        <v>6.2E-2</v>
      </c>
      <c r="X13" s="360">
        <v>6.2100000000000002E-2</v>
      </c>
      <c r="Y13" s="360">
        <v>6.2300000000000001E-2</v>
      </c>
      <c r="Z13" s="360">
        <v>6.1800000000000001E-2</v>
      </c>
      <c r="AA13" s="360">
        <v>6.2E-2</v>
      </c>
      <c r="AB13" s="360">
        <v>6.2E-2</v>
      </c>
      <c r="AC13" s="360">
        <v>6.2100000000000002E-2</v>
      </c>
      <c r="AD13" s="360">
        <v>6.2300000000000001E-2</v>
      </c>
      <c r="AE13" s="360">
        <v>6.2399999999999997E-2</v>
      </c>
      <c r="AF13" s="360">
        <v>6.2600000000000003E-2</v>
      </c>
      <c r="AG13" s="360">
        <v>6.2700000000000006E-2</v>
      </c>
      <c r="AH13" s="360">
        <v>6.2600000000000003E-2</v>
      </c>
      <c r="AI13" s="360">
        <v>6.2799999999999995E-2</v>
      </c>
      <c r="AJ13" s="360">
        <v>6.2899999999999998E-2</v>
      </c>
      <c r="AK13" s="360">
        <v>6.3E-2</v>
      </c>
    </row>
    <row r="14" spans="1:60" s="28" customFormat="1" ht="15">
      <c r="A14" s="32" t="s">
        <v>32</v>
      </c>
      <c r="B14" s="32" t="s">
        <v>35</v>
      </c>
      <c r="C14" s="95" t="s">
        <v>12</v>
      </c>
      <c r="D14" s="357">
        <f>' Demand-Supply Gap'!D$22*'Demand by Application'!V14</f>
        <v>27.22772539437031</v>
      </c>
      <c r="E14" s="357">
        <f>' Demand-Supply Gap'!E$22*'Demand by Application'!W14</f>
        <v>24.31070119381469</v>
      </c>
      <c r="F14" s="357">
        <f>' Demand-Supply Gap'!F$22*'Demand by Application'!X14</f>
        <v>26.873349195863408</v>
      </c>
      <c r="G14" s="357">
        <f>' Demand-Supply Gap'!G$22*'Demand by Application'!Y14</f>
        <v>28.363997805091422</v>
      </c>
      <c r="H14" s="357">
        <f>' Demand-Supply Gap'!H$22*'Demand by Application'!Z14</f>
        <v>28.212902874302081</v>
      </c>
      <c r="I14" s="357">
        <f>' Demand-Supply Gap'!I$22*'Demand by Application'!AA14</f>
        <v>39.599042363999828</v>
      </c>
      <c r="J14" s="357">
        <f>' Demand-Supply Gap'!J$22*'Demand by Application'!AB14</f>
        <v>39.287907031140008</v>
      </c>
      <c r="K14" s="357">
        <f>' Demand-Supply Gap'!K$22*'Demand by Application'!AC14</f>
        <v>38.455512532624383</v>
      </c>
      <c r="L14" s="357">
        <f>' Demand-Supply Gap'!L$22*'Demand by Application'!AD14</f>
        <v>36.912189280617987</v>
      </c>
      <c r="M14" s="357">
        <f>' Demand-Supply Gap'!M$22*'Demand by Application'!AE14</f>
        <v>40.245598115814602</v>
      </c>
      <c r="N14" s="357">
        <f>' Demand-Supply Gap'!N$22*'Demand by Application'!AF14</f>
        <v>37.314270583209698</v>
      </c>
      <c r="O14" s="357">
        <f>' Demand-Supply Gap'!O$22*'Demand by Application'!AG14</f>
        <v>36.873416127831803</v>
      </c>
      <c r="P14" s="357">
        <f>' Demand-Supply Gap'!P$22*'Demand by Application'!AH14</f>
        <v>37.430034899576903</v>
      </c>
      <c r="Q14" s="357">
        <f>' Demand-Supply Gap'!Q$22*'Demand by Application'!AI14</f>
        <v>37.336072605070335</v>
      </c>
      <c r="R14" s="357">
        <f>' Demand-Supply Gap'!R$22*'Demand by Application'!AJ14</f>
        <v>36.999059643820729</v>
      </c>
      <c r="S14" s="357">
        <f>' Demand-Supply Gap'!S$22*'Demand by Application'!AK14</f>
        <v>37.004886267386588</v>
      </c>
      <c r="T14" s="358"/>
      <c r="U14" s="358"/>
      <c r="V14" s="359">
        <f>V15-SUM(V9:V13)</f>
        <v>2.2599999999999953E-2</v>
      </c>
      <c r="W14" s="359">
        <f t="shared" ref="W14:AK14" si="4">W15-SUM(W9:W13)</f>
        <v>1.8999999999999906E-2</v>
      </c>
      <c r="X14" s="359">
        <f t="shared" si="4"/>
        <v>1.9199999999999995E-2</v>
      </c>
      <c r="Y14" s="359">
        <f t="shared" si="4"/>
        <v>1.9399999999999973E-2</v>
      </c>
      <c r="Z14" s="359">
        <f t="shared" si="4"/>
        <v>1.8400000000000083E-2</v>
      </c>
      <c r="AA14" s="359">
        <f t="shared" si="4"/>
        <v>2.5199999999999889E-2</v>
      </c>
      <c r="AB14" s="359">
        <f t="shared" si="4"/>
        <v>2.3150000000000004E-2</v>
      </c>
      <c r="AC14" s="359">
        <f t="shared" si="4"/>
        <v>2.079999999999993E-2</v>
      </c>
      <c r="AD14" s="359">
        <f t="shared" si="4"/>
        <v>1.859999999999995E-2</v>
      </c>
      <c r="AE14" s="359">
        <f t="shared" si="4"/>
        <v>1.8900000000000028E-2</v>
      </c>
      <c r="AF14" s="359">
        <f t="shared" si="4"/>
        <v>1.639999999999997E-2</v>
      </c>
      <c r="AG14" s="359">
        <f t="shared" si="4"/>
        <v>1.5200000000000102E-2</v>
      </c>
      <c r="AH14" s="359">
        <f t="shared" si="4"/>
        <v>1.4499999999999957E-2</v>
      </c>
      <c r="AI14" s="359">
        <f t="shared" si="4"/>
        <v>1.3599999999999945E-2</v>
      </c>
      <c r="AJ14" s="359">
        <f t="shared" si="4"/>
        <v>1.2700000000000045E-2</v>
      </c>
      <c r="AK14" s="359">
        <f t="shared" si="4"/>
        <v>1.2000000000000011E-2</v>
      </c>
    </row>
    <row r="15" spans="1:60" s="28" customFormat="1" ht="15">
      <c r="A15" s="32" t="s">
        <v>32</v>
      </c>
      <c r="B15" s="32" t="s">
        <v>35</v>
      </c>
      <c r="C15" s="183" t="s">
        <v>60</v>
      </c>
      <c r="D15" s="357">
        <f>SUM(D9:D14)</f>
        <v>1204.76661037037</v>
      </c>
      <c r="E15" s="357">
        <f t="shared" ref="E15:S15" si="5">SUM(E9:E14)</f>
        <v>1279.510589148148</v>
      </c>
      <c r="F15" s="357">
        <f t="shared" si="5"/>
        <v>1399.6536039512198</v>
      </c>
      <c r="G15" s="357">
        <f t="shared" si="5"/>
        <v>1462.0617425304877</v>
      </c>
      <c r="H15" s="357">
        <f t="shared" si="5"/>
        <v>1533.3099388207588</v>
      </c>
      <c r="I15" s="357">
        <f t="shared" si="5"/>
        <v>1571.3905699999998</v>
      </c>
      <c r="J15" s="357">
        <f t="shared" si="5"/>
        <v>1697.1018156</v>
      </c>
      <c r="K15" s="357">
        <f t="shared" si="5"/>
        <v>1848.82271791464</v>
      </c>
      <c r="L15" s="357">
        <f t="shared" si="5"/>
        <v>1984.5263054095744</v>
      </c>
      <c r="M15" s="357">
        <f t="shared" si="5"/>
        <v>2129.3967257044733</v>
      </c>
      <c r="N15" s="357">
        <f t="shared" si="5"/>
        <v>2275.2604014152298</v>
      </c>
      <c r="O15" s="357">
        <f t="shared" si="5"/>
        <v>2425.8826399889185</v>
      </c>
      <c r="P15" s="357">
        <f t="shared" si="5"/>
        <v>2581.3817172122085</v>
      </c>
      <c r="Q15" s="357">
        <f t="shared" si="5"/>
        <v>2745.2994562551826</v>
      </c>
      <c r="R15" s="357">
        <f t="shared" si="5"/>
        <v>2913.3117829780003</v>
      </c>
      <c r="S15" s="357">
        <f t="shared" si="5"/>
        <v>3083.7405222822126</v>
      </c>
      <c r="T15" s="358"/>
      <c r="U15" s="358"/>
      <c r="V15" s="360">
        <v>1</v>
      </c>
      <c r="W15" s="360">
        <v>1</v>
      </c>
      <c r="X15" s="360">
        <v>1</v>
      </c>
      <c r="Y15" s="360">
        <v>1</v>
      </c>
      <c r="Z15" s="360">
        <v>1</v>
      </c>
      <c r="AA15" s="360">
        <v>1</v>
      </c>
      <c r="AB15" s="360">
        <v>1</v>
      </c>
      <c r="AC15" s="360">
        <v>1</v>
      </c>
      <c r="AD15" s="360">
        <v>1</v>
      </c>
      <c r="AE15" s="360">
        <v>1</v>
      </c>
      <c r="AF15" s="360">
        <v>1</v>
      </c>
      <c r="AG15" s="360">
        <v>1</v>
      </c>
      <c r="AH15" s="360">
        <v>1</v>
      </c>
      <c r="AI15" s="360">
        <v>1</v>
      </c>
      <c r="AJ15" s="360">
        <v>1</v>
      </c>
      <c r="AK15" s="360">
        <v>1</v>
      </c>
    </row>
    <row r="16" spans="1:60" s="28" customFormat="1" ht="15">
      <c r="A16" s="32" t="s">
        <v>32</v>
      </c>
      <c r="B16" s="32" t="s">
        <v>43</v>
      </c>
      <c r="C16" s="95" t="s">
        <v>221</v>
      </c>
      <c r="D16" s="357">
        <f>' Demand-Supply Gap'!D$31*'Demand by Application'!V16</f>
        <v>59.997504567500002</v>
      </c>
      <c r="E16" s="357">
        <f>' Demand-Supply Gap'!E$31*'Demand by Application'!W16</f>
        <v>61.510890285000002</v>
      </c>
      <c r="F16" s="357">
        <f>' Demand-Supply Gap'!F$31*'Demand by Application'!X16</f>
        <v>61.8195296488</v>
      </c>
      <c r="G16" s="357">
        <f>' Demand-Supply Gap'!G$31*'Demand by Application'!Y16</f>
        <v>59.299671394800008</v>
      </c>
      <c r="H16" s="357">
        <f>' Demand-Supply Gap'!H$31*'Demand by Application'!Z16</f>
        <v>66.668637793800002</v>
      </c>
      <c r="I16" s="357">
        <f>' Demand-Supply Gap'!I$31*'Demand by Application'!AA16</f>
        <v>65.980588479999994</v>
      </c>
      <c r="J16" s="357">
        <f>' Demand-Supply Gap'!J$31*'Demand by Application'!AB16</f>
        <v>68.536032163199991</v>
      </c>
      <c r="K16" s="357">
        <f>' Demand-Supply Gap'!K$31*'Demand by Application'!AC16</f>
        <v>71.436264148667263</v>
      </c>
      <c r="L16" s="357">
        <f>' Demand-Supply Gap'!L$31*'Demand by Application'!AD16</f>
        <v>75.025162897621186</v>
      </c>
      <c r="M16" s="357">
        <f>' Demand-Supply Gap'!M$31*'Demand by Application'!AE16</f>
        <v>79.281999862655027</v>
      </c>
      <c r="N16" s="357">
        <f>' Demand-Supply Gap'!N$31*'Demand by Application'!AF16</f>
        <v>82.695794119182764</v>
      </c>
      <c r="O16" s="357">
        <f>' Demand-Supply Gap'!O$31*'Demand by Application'!AG16</f>
        <v>86.298269022462208</v>
      </c>
      <c r="P16" s="357">
        <f>' Demand-Supply Gap'!P$31*'Demand by Application'!AH16</f>
        <v>90.051581772203122</v>
      </c>
      <c r="Q16" s="357">
        <f>' Demand-Supply Gap'!Q$31*'Demand by Application'!AI16</f>
        <v>94.232239733221945</v>
      </c>
      <c r="R16" s="357">
        <f>' Demand-Supply Gap'!R$31*'Demand by Application'!AJ16</f>
        <v>98.68439125951538</v>
      </c>
      <c r="S16" s="357">
        <f>' Demand-Supply Gap'!S$31*'Demand by Application'!AK16</f>
        <v>103.60754803966124</v>
      </c>
      <c r="T16" s="364"/>
      <c r="U16" s="364"/>
      <c r="V16" s="363">
        <v>0.41949999999999998</v>
      </c>
      <c r="W16" s="363">
        <v>0.42249999999999999</v>
      </c>
      <c r="X16" s="363">
        <v>0.42130000000000001</v>
      </c>
      <c r="Y16" s="363">
        <v>0.42030000000000001</v>
      </c>
      <c r="Z16" s="363">
        <v>0.42070000000000002</v>
      </c>
      <c r="AA16" s="363">
        <v>0.41739999999999999</v>
      </c>
      <c r="AB16" s="363">
        <v>0.41849999999999998</v>
      </c>
      <c r="AC16" s="363">
        <v>0.42020000000000002</v>
      </c>
      <c r="AD16" s="363">
        <v>0.42149999999999999</v>
      </c>
      <c r="AE16" s="363">
        <v>0.42059999999999997</v>
      </c>
      <c r="AF16" s="363">
        <v>0.42270000000000002</v>
      </c>
      <c r="AG16" s="363">
        <v>0.42370000000000002</v>
      </c>
      <c r="AH16" s="359">
        <v>0.4239</v>
      </c>
      <c r="AI16" s="359">
        <v>0.42459999999999998</v>
      </c>
      <c r="AJ16" s="359">
        <v>0.42469999999999997</v>
      </c>
      <c r="AK16" s="359">
        <v>0.42509999999999998</v>
      </c>
    </row>
    <row r="17" spans="1:37" s="28" customFormat="1" ht="15">
      <c r="A17" s="32" t="s">
        <v>32</v>
      </c>
      <c r="B17" s="32" t="s">
        <v>43</v>
      </c>
      <c r="C17" s="95" t="s">
        <v>245</v>
      </c>
      <c r="D17" s="357">
        <f>' Demand-Supply Gap'!D$31*'Demand by Application'!V17</f>
        <v>38.544284817500007</v>
      </c>
      <c r="E17" s="357">
        <f>' Demand-Supply Gap'!E$31*'Demand by Application'!W17</f>
        <v>39.308734620000003</v>
      </c>
      <c r="F17" s="357">
        <f>' Demand-Supply Gap'!F$31*'Demand by Application'!X17</f>
        <v>39.706538625599997</v>
      </c>
      <c r="G17" s="357">
        <f>' Demand-Supply Gap'!G$31*'Demand by Application'!Y17</f>
        <v>38.136333994800012</v>
      </c>
      <c r="H17" s="357">
        <f>' Demand-Supply Gap'!H$31*'Demand by Application'!Z17</f>
        <v>42.898027693799996</v>
      </c>
      <c r="I17" s="357">
        <f>' Demand-Supply Gap'!I$31*'Demand by Application'!AA17</f>
        <v>42.664496480000004</v>
      </c>
      <c r="J17" s="357">
        <f>' Demand-Supply Gap'!J$31*'Demand by Application'!AB17</f>
        <v>44.249548125439993</v>
      </c>
      <c r="K17" s="357">
        <f>' Demand-Supply Gap'!K$31*'Demand by Application'!AC17</f>
        <v>45.986457525498558</v>
      </c>
      <c r="L17" s="357">
        <f>' Demand-Supply Gap'!L$31*'Demand by Application'!AD17</f>
        <v>48.219019285802091</v>
      </c>
      <c r="M17" s="357">
        <f>' Demand-Supply Gap'!M$31*'Demand by Application'!AE17</f>
        <v>51.101640900536808</v>
      </c>
      <c r="N17" s="357">
        <f>' Demand-Supply Gap'!N$31*'Demand by Application'!AF17</f>
        <v>53.056776354677943</v>
      </c>
      <c r="O17" s="357">
        <f>' Demand-Supply Gap'!O$31*'Demand by Application'!AG17</f>
        <v>55.237409862855209</v>
      </c>
      <c r="P17" s="357">
        <f>' Demand-Supply Gap'!P$31*'Demand by Application'!AH17</f>
        <v>57.655105668733029</v>
      </c>
      <c r="Q17" s="357">
        <f>' Demand-Supply Gap'!Q$31*'Demand by Application'!AI17</f>
        <v>60.210095712725199</v>
      </c>
      <c r="R17" s="357">
        <f>' Demand-Supply Gap'!R$31*'Demand by Application'!AJ17</f>
        <v>63.109678987719285</v>
      </c>
      <c r="S17" s="357">
        <f>' Demand-Supply Gap'!S$31*'Demand by Application'!AK17</f>
        <v>66.19574229021876</v>
      </c>
      <c r="T17" s="364"/>
      <c r="U17" s="364"/>
      <c r="V17" s="360">
        <v>0.26950000000000002</v>
      </c>
      <c r="W17" s="360">
        <v>0.27</v>
      </c>
      <c r="X17" s="360">
        <v>0.27060000000000001</v>
      </c>
      <c r="Y17" s="360">
        <v>0.27030000000000004</v>
      </c>
      <c r="Z17" s="360">
        <v>0.2707</v>
      </c>
      <c r="AA17" s="360">
        <v>0.26990000000000003</v>
      </c>
      <c r="AB17" s="360">
        <v>0.2702</v>
      </c>
      <c r="AC17" s="360">
        <v>0.27050000000000002</v>
      </c>
      <c r="AD17" s="360">
        <v>0.27090000000000003</v>
      </c>
      <c r="AE17" s="360">
        <v>0.27110000000000001</v>
      </c>
      <c r="AF17" s="360">
        <v>0.2712</v>
      </c>
      <c r="AG17" s="360">
        <v>0.2712</v>
      </c>
      <c r="AH17" s="360">
        <v>0.27140000000000003</v>
      </c>
      <c r="AI17" s="360">
        <v>0.27130000000000004</v>
      </c>
      <c r="AJ17" s="360">
        <v>0.27160000000000001</v>
      </c>
      <c r="AK17" s="360">
        <v>0.27160000000000001</v>
      </c>
    </row>
    <row r="18" spans="1:37" s="28" customFormat="1" ht="15">
      <c r="A18" s="32" t="s">
        <v>32</v>
      </c>
      <c r="B18" s="32" t="s">
        <v>43</v>
      </c>
      <c r="C18" s="95" t="s">
        <v>413</v>
      </c>
      <c r="D18" s="357">
        <f>' Demand-Supply Gap'!D$31*'Demand by Application'!V18</f>
        <v>15.017253825000001</v>
      </c>
      <c r="E18" s="357">
        <f>' Demand-Supply Gap'!E$31*'Demand by Application'!W18</f>
        <v>15.3158477112</v>
      </c>
      <c r="F18" s="357">
        <f>' Demand-Supply Gap'!F$31*'Demand by Application'!X18</f>
        <v>15.451214032800003</v>
      </c>
      <c r="G18" s="357">
        <f>' Demand-Supply Gap'!G$31*'Demand by Application'!Y18</f>
        <v>14.969533987600004</v>
      </c>
      <c r="H18" s="357">
        <f>' Demand-Supply Gap'!H$31*'Demand by Application'!Z18</f>
        <v>16.9088273178</v>
      </c>
      <c r="I18" s="357">
        <f>' Demand-Supply Gap'!I$31*'Demand by Application'!AA18</f>
        <v>16.550473440000001</v>
      </c>
      <c r="J18" s="357">
        <f>' Demand-Supply Gap'!J$31*'Demand by Application'!AB18</f>
        <v>17.195420255999998</v>
      </c>
      <c r="K18" s="357">
        <f>' Demand-Supply Gap'!K$31*'Demand by Application'!AC18</f>
        <v>17.867566306580031</v>
      </c>
      <c r="L18" s="357">
        <f>' Demand-Supply Gap'!L$31*'Demand by Application'!AD18</f>
        <v>18.725141487140565</v>
      </c>
      <c r="M18" s="357">
        <f>' Demand-Supply Gap'!M$31*'Demand by Application'!AE18</f>
        <v>19.829924834881858</v>
      </c>
      <c r="N18" s="357">
        <f>' Demand-Supply Gap'!N$31*'Demand by Application'!AF18</f>
        <v>20.62014833253339</v>
      </c>
      <c r="O18" s="357">
        <f>' Demand-Supply Gap'!O$31*'Demand by Application'!AG18</f>
        <v>21.488004205498616</v>
      </c>
      <c r="P18" s="357">
        <f>' Demand-Supply Gap'!P$31*'Demand by Application'!AH18</f>
        <v>22.454475568110098</v>
      </c>
      <c r="Q18" s="357">
        <f>' Demand-Supply Gap'!Q$31*'Demand by Application'!AI18</f>
        <v>23.458190626004619</v>
      </c>
      <c r="R18" s="357">
        <f>' Demand-Supply Gap'!R$31*'Demand by Application'!AJ18</f>
        <v>24.607198103090841</v>
      </c>
      <c r="S18" s="357">
        <f>' Demand-Supply Gap'!S$31*'Demand by Application'!AK18</f>
        <v>25.83486260222087</v>
      </c>
      <c r="T18" s="364"/>
      <c r="U18" s="364"/>
      <c r="V18" s="359">
        <v>0.105</v>
      </c>
      <c r="W18" s="359">
        <v>0.1052</v>
      </c>
      <c r="X18" s="359">
        <v>0.10530000000000002</v>
      </c>
      <c r="Y18" s="359">
        <v>0.10610000000000001</v>
      </c>
      <c r="Z18" s="359">
        <v>0.1067</v>
      </c>
      <c r="AA18" s="359">
        <v>0.1047</v>
      </c>
      <c r="AB18" s="359">
        <v>0.105</v>
      </c>
      <c r="AC18" s="359">
        <v>0.10510000000000001</v>
      </c>
      <c r="AD18" s="359">
        <v>0.1052</v>
      </c>
      <c r="AE18" s="359">
        <v>0.1052</v>
      </c>
      <c r="AF18" s="359">
        <v>0.10540000000000001</v>
      </c>
      <c r="AG18" s="359">
        <v>0.1055</v>
      </c>
      <c r="AH18" s="359">
        <v>0.1057</v>
      </c>
      <c r="AI18" s="359">
        <v>0.1057</v>
      </c>
      <c r="AJ18" s="359">
        <v>0.10590000000000001</v>
      </c>
      <c r="AK18" s="359">
        <v>0.106</v>
      </c>
    </row>
    <row r="19" spans="1:37" s="28" customFormat="1" ht="15">
      <c r="A19" s="32" t="s">
        <v>32</v>
      </c>
      <c r="B19" s="32" t="s">
        <v>43</v>
      </c>
      <c r="C19" s="95" t="s">
        <v>414</v>
      </c>
      <c r="D19" s="357">
        <f>' Demand-Supply Gap'!D$31*'Demand by Application'!V19</f>
        <v>15.760965443</v>
      </c>
      <c r="E19" s="357">
        <f>' Demand-Supply Gap'!E$31*'Demand by Application'!W19</f>
        <v>16.072904822400002</v>
      </c>
      <c r="F19" s="357">
        <f>' Demand-Supply Gap'!F$31*'Demand by Application'!X19</f>
        <v>16.228910465599999</v>
      </c>
      <c r="G19" s="357">
        <f>' Demand-Supply Gap'!G$31*'Demand by Application'!Y19</f>
        <v>15.618543001200001</v>
      </c>
      <c r="H19" s="357">
        <f>' Demand-Supply Gap'!H$31*'Demand by Application'!Z19</f>
        <v>17.558557327199999</v>
      </c>
      <c r="I19" s="357">
        <f>' Demand-Supply Gap'!I$31*'Demand by Application'!AA19</f>
        <v>17.372464479999998</v>
      </c>
      <c r="J19" s="357">
        <f>' Demand-Supply Gap'!J$31*'Demand by Application'!AB19</f>
        <v>18.055191268799998</v>
      </c>
      <c r="K19" s="357">
        <f>' Demand-Supply Gap'!K$31*'Demand by Application'!AC19</f>
        <v>18.768594864380926</v>
      </c>
      <c r="L19" s="357">
        <f>' Demand-Supply Gap'!L$31*'Demand by Application'!AD19</f>
        <v>19.68631795130938</v>
      </c>
      <c r="M19" s="357">
        <f>' Demand-Supply Gap'!M$31*'Demand by Application'!AE19</f>
        <v>20.904359925745229</v>
      </c>
      <c r="N19" s="357">
        <f>' Demand-Supply Gap'!N$31*'Demand by Application'!AF19</f>
        <v>21.676588569684057</v>
      </c>
      <c r="O19" s="357">
        <f>' Demand-Supply Gap'!O$31*'Demand by Application'!AG19</f>
        <v>22.567496359898069</v>
      </c>
      <c r="P19" s="357">
        <f>' Demand-Supply Gap'!P$31*'Demand by Application'!AH19</f>
        <v>23.580385885148729</v>
      </c>
      <c r="Q19" s="357">
        <f>' Demand-Supply Gap'!Q$31*'Demand by Application'!AI19</f>
        <v>24.65662231361507</v>
      </c>
      <c r="R19" s="357">
        <f>' Demand-Supply Gap'!R$31*'Demand by Application'!AJ19</f>
        <v>25.861956080018984</v>
      </c>
      <c r="S19" s="357">
        <f>' Demand-Supply Gap'!S$31*'Demand by Application'!AK19</f>
        <v>27.150978244220799</v>
      </c>
      <c r="T19" s="364"/>
      <c r="U19" s="364"/>
      <c r="V19" s="360">
        <v>0.11019999999999999</v>
      </c>
      <c r="W19" s="360">
        <v>0.1104</v>
      </c>
      <c r="X19" s="360">
        <v>0.1106</v>
      </c>
      <c r="Y19" s="360">
        <v>0.11069999999999999</v>
      </c>
      <c r="Z19" s="360">
        <v>0.1108</v>
      </c>
      <c r="AA19" s="360">
        <v>0.1099</v>
      </c>
      <c r="AB19" s="360">
        <v>0.11025</v>
      </c>
      <c r="AC19" s="360">
        <v>0.1104</v>
      </c>
      <c r="AD19" s="360">
        <v>0.1106</v>
      </c>
      <c r="AE19" s="360">
        <v>0.1109</v>
      </c>
      <c r="AF19" s="360">
        <v>0.1108</v>
      </c>
      <c r="AG19" s="360">
        <v>0.1108</v>
      </c>
      <c r="AH19" s="360">
        <v>0.111</v>
      </c>
      <c r="AI19" s="360">
        <v>0.1111</v>
      </c>
      <c r="AJ19" s="360">
        <v>0.1113</v>
      </c>
      <c r="AK19" s="360">
        <v>0.1114</v>
      </c>
    </row>
    <row r="20" spans="1:37" s="28" customFormat="1" ht="15">
      <c r="A20" s="32" t="s">
        <v>32</v>
      </c>
      <c r="B20" s="32" t="s">
        <v>43</v>
      </c>
      <c r="C20" s="95" t="s">
        <v>246</v>
      </c>
      <c r="D20" s="357">
        <f>' Demand-Supply Gap'!D$31*'Demand by Application'!V20</f>
        <v>9.4108123970000008</v>
      </c>
      <c r="E20" s="357">
        <f>' Demand-Supply Gap'!E$31*'Demand by Application'!W20</f>
        <v>9.5360078430000002</v>
      </c>
      <c r="F20" s="357">
        <f>' Demand-Supply Gap'!F$31*'Demand by Application'!X20</f>
        <v>9.6258275456</v>
      </c>
      <c r="G20" s="357">
        <f>' Demand-Supply Gap'!G$31*'Demand by Application'!Y20</f>
        <v>9.2836506728000003</v>
      </c>
      <c r="H20" s="357">
        <f>' Demand-Supply Gap'!H$31*'Demand by Application'!Z20</f>
        <v>10.348138930199999</v>
      </c>
      <c r="I20" s="357">
        <f>' Demand-Supply Gap'!I$31*'Demand by Application'!AA20</f>
        <v>10.3539256</v>
      </c>
      <c r="J20" s="357">
        <f>' Demand-Supply Gap'!J$31*'Demand by Application'!AB20</f>
        <v>10.7266669216</v>
      </c>
      <c r="K20" s="357">
        <f>' Demand-Supply Gap'!K$31*'Demand by Application'!AC20</f>
        <v>11.152353470139392</v>
      </c>
      <c r="L20" s="357">
        <f>' Demand-Supply Gap'!L$31*'Demand by Application'!AD20</f>
        <v>11.71211321153849</v>
      </c>
      <c r="M20" s="357">
        <f>' Demand-Supply Gap'!M$31*'Demand by Application'!AE20</f>
        <v>12.42197762945546</v>
      </c>
      <c r="N20" s="357">
        <f>' Demand-Supply Gap'!N$31*'Demand by Application'!AF20</f>
        <v>12.93161105104798</v>
      </c>
      <c r="O20" s="357">
        <f>' Demand-Supply Gap'!O$31*'Demand by Application'!AG20</f>
        <v>13.483468041744157</v>
      </c>
      <c r="P20" s="357">
        <f>' Demand-Supply Gap'!P$31*'Demand by Application'!AH20</f>
        <v>14.042013576651632</v>
      </c>
      <c r="Q20" s="357">
        <f>' Demand-Supply Gap'!Q$31*'Demand by Application'!AI20</f>
        <v>14.714077942328345</v>
      </c>
      <c r="R20" s="357">
        <f>' Demand-Supply Gap'!R$31*'Demand by Application'!AJ20</f>
        <v>15.428875864449781</v>
      </c>
      <c r="S20" s="357">
        <f>' Demand-Supply Gap'!S$31*'Demand by Application'!AK20</f>
        <v>16.207720406110262</v>
      </c>
      <c r="T20" s="364"/>
      <c r="U20" s="364"/>
      <c r="V20" s="360">
        <v>6.5799999999999997E-2</v>
      </c>
      <c r="W20" s="360">
        <v>6.5500000000000003E-2</v>
      </c>
      <c r="X20" s="360">
        <v>6.5600000000000006E-2</v>
      </c>
      <c r="Y20" s="360">
        <v>6.5799999999999997E-2</v>
      </c>
      <c r="Z20" s="360">
        <v>6.5299999999999997E-2</v>
      </c>
      <c r="AA20" s="360">
        <v>6.5500000000000003E-2</v>
      </c>
      <c r="AB20" s="360">
        <v>6.5500000000000003E-2</v>
      </c>
      <c r="AC20" s="360">
        <v>6.5600000000000006E-2</v>
      </c>
      <c r="AD20" s="360">
        <v>6.5799999999999997E-2</v>
      </c>
      <c r="AE20" s="360">
        <v>6.59E-2</v>
      </c>
      <c r="AF20" s="360">
        <v>6.6100000000000006E-2</v>
      </c>
      <c r="AG20" s="360">
        <v>6.6200000000000009E-2</v>
      </c>
      <c r="AH20" s="360">
        <v>6.6100000000000006E-2</v>
      </c>
      <c r="AI20" s="360">
        <v>6.6299999999999998E-2</v>
      </c>
      <c r="AJ20" s="360">
        <v>6.6400000000000001E-2</v>
      </c>
      <c r="AK20" s="360">
        <v>6.6500000000000004E-2</v>
      </c>
    </row>
    <row r="21" spans="1:37" s="28" customFormat="1" ht="15">
      <c r="A21" s="32" t="s">
        <v>32</v>
      </c>
      <c r="B21" s="32" t="s">
        <v>43</v>
      </c>
      <c r="C21" s="95" t="s">
        <v>12</v>
      </c>
      <c r="D21" s="357">
        <f>' Demand-Supply Gap'!D$31*'Demand by Application'!V21</f>
        <v>4.2906439500000042</v>
      </c>
      <c r="E21" s="357">
        <f>' Demand-Supply Gap'!E$31*'Demand by Application'!W21</f>
        <v>3.8435207184000131</v>
      </c>
      <c r="F21" s="357">
        <f>' Demand-Supply Gap'!F$31*'Demand by Application'!X21</f>
        <v>3.9031556815999937</v>
      </c>
      <c r="G21" s="357">
        <f>' Demand-Supply Gap'!G$31*'Demand by Application'!Y21</f>
        <v>3.7811829487999913</v>
      </c>
      <c r="H21" s="357">
        <f>' Demand-Supply Gap'!H$31*'Demand by Application'!Z21</f>
        <v>4.0885449371999893</v>
      </c>
      <c r="I21" s="357">
        <f>' Demand-Supply Gap'!I$31*'Demand by Application'!AA21</f>
        <v>5.1532515199999942</v>
      </c>
      <c r="J21" s="357">
        <f>' Demand-Supply Gap'!J$31*'Demand by Application'!AB21</f>
        <v>5.0030484649600124</v>
      </c>
      <c r="K21" s="357">
        <f>' Demand-Supply Gap'!K$31*'Demand by Application'!AC21</f>
        <v>4.7941519490538047</v>
      </c>
      <c r="L21" s="357">
        <f>' Demand-Supply Gap'!L$31*'Demand by Application'!AD21</f>
        <v>4.6278866793313229</v>
      </c>
      <c r="M21" s="357">
        <f>' Demand-Supply Gap'!M$31*'Demand by Application'!AE21</f>
        <v>4.9574812087204831</v>
      </c>
      <c r="N21" s="357">
        <f>' Demand-Supply Gap'!N$31*'Demand by Application'!AF21</f>
        <v>4.6561625267010749</v>
      </c>
      <c r="O21" s="357">
        <f>' Demand-Supply Gap'!O$31*'Demand by Application'!AG21</f>
        <v>4.6031174885712351</v>
      </c>
      <c r="P21" s="357">
        <f>' Demand-Supply Gap'!P$31*'Demand by Application'!AH21</f>
        <v>4.6523464043671652</v>
      </c>
      <c r="Q21" s="357">
        <f>' Demand-Supply Gap'!Q$31*'Demand by Application'!AI21</f>
        <v>4.6605676740406565</v>
      </c>
      <c r="R21" s="357">
        <f>' Demand-Supply Gap'!R$31*'Demand by Application'!AJ21</f>
        <v>4.670488025232566</v>
      </c>
      <c r="S21" s="357">
        <f>' Demand-Supply Gap'!S$31*'Demand by Application'!AK21</f>
        <v>4.7282673064442173</v>
      </c>
      <c r="T21" s="364"/>
      <c r="U21" s="364"/>
      <c r="V21" s="359">
        <f>V22-SUM(V16:V20)</f>
        <v>3.0000000000000027E-2</v>
      </c>
      <c r="W21" s="359">
        <f t="shared" ref="W21:AK21" si="6">W22-SUM(W16:W20)</f>
        <v>2.640000000000009E-2</v>
      </c>
      <c r="X21" s="359">
        <f t="shared" si="6"/>
        <v>2.6599999999999957E-2</v>
      </c>
      <c r="Y21" s="359">
        <f t="shared" si="6"/>
        <v>2.6799999999999935E-2</v>
      </c>
      <c r="Z21" s="359">
        <f t="shared" si="6"/>
        <v>2.5799999999999934E-2</v>
      </c>
      <c r="AA21" s="359">
        <f t="shared" si="6"/>
        <v>3.2599999999999962E-2</v>
      </c>
      <c r="AB21" s="359">
        <f t="shared" si="6"/>
        <v>3.0550000000000077E-2</v>
      </c>
      <c r="AC21" s="359">
        <f t="shared" si="6"/>
        <v>2.8199999999999892E-2</v>
      </c>
      <c r="AD21" s="359">
        <f t="shared" si="6"/>
        <v>2.6000000000000023E-2</v>
      </c>
      <c r="AE21" s="359">
        <f t="shared" si="6"/>
        <v>2.6300000000000101E-2</v>
      </c>
      <c r="AF21" s="359">
        <f t="shared" si="6"/>
        <v>2.3799999999999932E-2</v>
      </c>
      <c r="AG21" s="359">
        <f t="shared" si="6"/>
        <v>2.2599999999999842E-2</v>
      </c>
      <c r="AH21" s="359">
        <f t="shared" si="6"/>
        <v>2.189999999999992E-2</v>
      </c>
      <c r="AI21" s="359">
        <f t="shared" si="6"/>
        <v>2.1000000000000019E-2</v>
      </c>
      <c r="AJ21" s="359">
        <f t="shared" si="6"/>
        <v>2.0100000000000118E-2</v>
      </c>
      <c r="AK21" s="359">
        <f t="shared" si="6"/>
        <v>1.9400000000000084E-2</v>
      </c>
    </row>
    <row r="22" spans="1:37" s="28" customFormat="1" ht="15">
      <c r="A22" s="32" t="s">
        <v>32</v>
      </c>
      <c r="B22" s="32" t="s">
        <v>43</v>
      </c>
      <c r="C22" s="183" t="s">
        <v>60</v>
      </c>
      <c r="D22" s="357">
        <f>SUM(D16:D21)</f>
        <v>143.02146500000001</v>
      </c>
      <c r="E22" s="357">
        <f t="shared" ref="E22:S22" si="7">SUM(E16:E21)</f>
        <v>145.58790600000003</v>
      </c>
      <c r="F22" s="357">
        <f t="shared" si="7"/>
        <v>146.735176</v>
      </c>
      <c r="G22" s="357">
        <f t="shared" si="7"/>
        <v>141.08891600000001</v>
      </c>
      <c r="H22" s="357">
        <f t="shared" si="7"/>
        <v>158.47073400000002</v>
      </c>
      <c r="I22" s="357">
        <f t="shared" si="7"/>
        <v>158.0752</v>
      </c>
      <c r="J22" s="357">
        <f t="shared" si="7"/>
        <v>163.76590719999999</v>
      </c>
      <c r="K22" s="357">
        <f t="shared" si="7"/>
        <v>170.00538826431998</v>
      </c>
      <c r="L22" s="357">
        <f t="shared" si="7"/>
        <v>177.99564151274302</v>
      </c>
      <c r="M22" s="357">
        <f t="shared" si="7"/>
        <v>188.49738436199488</v>
      </c>
      <c r="N22" s="357">
        <f t="shared" si="7"/>
        <v>195.63708095382722</v>
      </c>
      <c r="O22" s="357">
        <f t="shared" si="7"/>
        <v>203.67776498102947</v>
      </c>
      <c r="P22" s="357">
        <f t="shared" si="7"/>
        <v>212.43590887521378</v>
      </c>
      <c r="Q22" s="357">
        <f t="shared" si="7"/>
        <v>221.93179400193583</v>
      </c>
      <c r="R22" s="357">
        <f t="shared" si="7"/>
        <v>232.36258832002684</v>
      </c>
      <c r="S22" s="357">
        <f t="shared" si="7"/>
        <v>243.72511888887615</v>
      </c>
      <c r="T22" s="365"/>
      <c r="U22" s="365"/>
      <c r="V22" s="360">
        <v>1</v>
      </c>
      <c r="W22" s="360">
        <v>1</v>
      </c>
      <c r="X22" s="360">
        <v>1</v>
      </c>
      <c r="Y22" s="360">
        <v>1</v>
      </c>
      <c r="Z22" s="360">
        <v>1</v>
      </c>
      <c r="AA22" s="360">
        <v>1</v>
      </c>
      <c r="AB22" s="360">
        <v>1</v>
      </c>
      <c r="AC22" s="360">
        <v>1</v>
      </c>
      <c r="AD22" s="360">
        <v>1</v>
      </c>
      <c r="AE22" s="360">
        <v>1</v>
      </c>
      <c r="AF22" s="360">
        <v>1</v>
      </c>
      <c r="AG22" s="360">
        <v>1</v>
      </c>
      <c r="AH22" s="360">
        <v>1</v>
      </c>
      <c r="AI22" s="360">
        <v>1</v>
      </c>
      <c r="AJ22" s="360">
        <v>1</v>
      </c>
      <c r="AK22" s="360">
        <v>1</v>
      </c>
    </row>
    <row r="23" spans="1:37" s="28" customFormat="1" ht="15">
      <c r="A23" s="32" t="s">
        <v>32</v>
      </c>
      <c r="B23" s="32" t="s">
        <v>51</v>
      </c>
      <c r="C23" s="95" t="s">
        <v>221</v>
      </c>
      <c r="D23" s="357">
        <f>' Demand-Supply Gap'!D$40*'Demand by Application'!V23</f>
        <v>-7.0743779658000001</v>
      </c>
      <c r="E23" s="357">
        <f>' Demand-Supply Gap'!E$40*'Demand by Application'!W23</f>
        <v>-13.042573384800015</v>
      </c>
      <c r="F23" s="357">
        <f>' Demand-Supply Gap'!F$40*'Demand by Application'!X23</f>
        <v>-19.955627999999997</v>
      </c>
      <c r="G23" s="357">
        <f>' Demand-Supply Gap'!G$40*'Demand by Application'!Y23</f>
        <v>-25.372275040000002</v>
      </c>
      <c r="H23" s="357">
        <f>' Demand-Supply Gap'!H$40*'Demand by Application'!Z23</f>
        <v>-29.881742592000013</v>
      </c>
      <c r="I23" s="357">
        <f>' Demand-Supply Gap'!I$40*'Demand by Application'!AA23</f>
        <v>-34.067663159999995</v>
      </c>
      <c r="J23" s="357">
        <f>' Demand-Supply Gap'!J$40*'Demand by Application'!AB23</f>
        <v>-36.106107309439992</v>
      </c>
      <c r="K23" s="357">
        <f>' Demand-Supply Gap'!K$40*'Demand by Application'!AC23</f>
        <v>-38.318309713659602</v>
      </c>
      <c r="L23" s="357">
        <f>' Demand-Supply Gap'!L$40*'Demand by Application'!AD23</f>
        <v>-41.206558108506776</v>
      </c>
      <c r="M23" s="357">
        <f>' Demand-Supply Gap'!M$40*'Demand by Application'!AE23</f>
        <v>-44.200798530213156</v>
      </c>
      <c r="N23" s="357">
        <f>' Demand-Supply Gap'!N$40*'Demand by Application'!AF23</f>
        <v>-47.948318262787261</v>
      </c>
      <c r="O23" s="357">
        <f>' Demand-Supply Gap'!O$40*'Demand by Application'!AG23</f>
        <v>-51.668526008597645</v>
      </c>
      <c r="P23" s="357">
        <f>' Demand-Supply Gap'!P$40*'Demand by Application'!AH23</f>
        <v>-55.60135949827454</v>
      </c>
      <c r="Q23" s="357">
        <f>' Demand-Supply Gap'!Q$40*'Demand by Application'!AI23</f>
        <v>-60.038977939229717</v>
      </c>
      <c r="R23" s="357">
        <f>' Demand-Supply Gap'!R$40*'Demand by Application'!AJ23</f>
        <v>-63.896780812154063</v>
      </c>
      <c r="S23" s="357">
        <f>' Demand-Supply Gap'!S$40*'Demand by Application'!AK23</f>
        <v>-68.179242872201613</v>
      </c>
      <c r="T23" s="365"/>
      <c r="U23" s="365"/>
      <c r="V23" s="363">
        <v>0.41220000000000001</v>
      </c>
      <c r="W23" s="363">
        <v>0.41520000000000001</v>
      </c>
      <c r="X23" s="363">
        <v>0.41400000000000003</v>
      </c>
      <c r="Y23" s="363">
        <v>0.41300000000000003</v>
      </c>
      <c r="Z23" s="363">
        <v>0.41340000000000005</v>
      </c>
      <c r="AA23" s="363">
        <v>0.41010000000000002</v>
      </c>
      <c r="AB23" s="363">
        <v>0.41120000000000001</v>
      </c>
      <c r="AC23" s="363">
        <v>0.41290000000000004</v>
      </c>
      <c r="AD23" s="363">
        <v>0.41420000000000001</v>
      </c>
      <c r="AE23" s="363">
        <v>0.4133</v>
      </c>
      <c r="AF23" s="363">
        <v>0.41540000000000005</v>
      </c>
      <c r="AG23" s="363">
        <v>0.41640000000000005</v>
      </c>
      <c r="AH23" s="359">
        <v>0.41660000000000003</v>
      </c>
      <c r="AI23" s="359">
        <v>0.4173</v>
      </c>
      <c r="AJ23" s="359">
        <v>0.41739999999999999</v>
      </c>
      <c r="AK23" s="359">
        <v>0.4178</v>
      </c>
    </row>
    <row r="24" spans="1:37" s="28" customFormat="1" ht="15">
      <c r="A24" s="32" t="s">
        <v>32</v>
      </c>
      <c r="B24" s="32" t="s">
        <v>51</v>
      </c>
      <c r="C24" s="95" t="s">
        <v>245</v>
      </c>
      <c r="D24" s="357">
        <f>' Demand-Supply Gap'!D$40*'Demand by Application'!V24</f>
        <v>-4.5463433361000005</v>
      </c>
      <c r="E24" s="357">
        <f>' Demand-Supply Gap'!E$40*'Demand by Application'!W24</f>
        <v>-8.3369435846000091</v>
      </c>
      <c r="F24" s="357">
        <f>' Demand-Supply Gap'!F$40*'Demand by Application'!X24</f>
        <v>-12.821731999999999</v>
      </c>
      <c r="G24" s="357">
        <f>' Demand-Supply Gap'!G$40*'Demand by Application'!Y24</f>
        <v>-16.323035056000002</v>
      </c>
      <c r="H24" s="357">
        <f>' Demand-Supply Gap'!H$40*'Demand by Application'!Z24</f>
        <v>-19.234474368000004</v>
      </c>
      <c r="I24" s="357">
        <f>' Demand-Supply Gap'!I$40*'Demand by Application'!AA24</f>
        <v>-22.038895479999997</v>
      </c>
      <c r="J24" s="357">
        <f>' Demand-Supply Gap'!J$40*'Demand by Application'!AB24</f>
        <v>-23.321454526719993</v>
      </c>
      <c r="K24" s="357">
        <f>' Demand-Supply Gap'!K$40*'Demand by Application'!AC24</f>
        <v>-24.676286153698445</v>
      </c>
      <c r="L24" s="357">
        <f>' Demand-Supply Gap'!L$40*'Demand by Application'!AD24</f>
        <v>-26.492772632292024</v>
      </c>
      <c r="M24" s="357">
        <f>' Demand-Supply Gap'!M$40*'Demand by Application'!AE24</f>
        <v>-28.501119787809838</v>
      </c>
      <c r="N24" s="357">
        <f>' Demand-Supply Gap'!N$40*'Demand by Application'!AF24</f>
        <v>-30.772801273132117</v>
      </c>
      <c r="O24" s="357">
        <f>' Demand-Supply Gap'!O$40*'Demand by Application'!AG24</f>
        <v>-33.080761368617026</v>
      </c>
      <c r="P24" s="357">
        <f>' Demand-Supply Gap'!P$40*'Demand by Application'!AH24</f>
        <v>-35.608359851511395</v>
      </c>
      <c r="Q24" s="357">
        <f>' Demand-Supply Gap'!Q$40*'Demand by Application'!AI24</f>
        <v>-38.371424434202176</v>
      </c>
      <c r="R24" s="357">
        <f>' Demand-Supply Gap'!R$40*'Demand by Application'!AJ24</f>
        <v>-40.873120452432048</v>
      </c>
      <c r="S24" s="357">
        <f>' Demand-Supply Gap'!S$40*'Demand by Application'!AK24</f>
        <v>-43.570746402292556</v>
      </c>
      <c r="T24" s="365"/>
      <c r="U24" s="365"/>
      <c r="V24" s="360">
        <v>0.26490000000000002</v>
      </c>
      <c r="W24" s="360">
        <v>0.26540000000000002</v>
      </c>
      <c r="X24" s="360">
        <v>0.26600000000000001</v>
      </c>
      <c r="Y24" s="360">
        <v>0.26570000000000005</v>
      </c>
      <c r="Z24" s="360">
        <v>0.2661</v>
      </c>
      <c r="AA24" s="360">
        <v>0.26530000000000004</v>
      </c>
      <c r="AB24" s="360">
        <v>0.2656</v>
      </c>
      <c r="AC24" s="360">
        <v>0.26590000000000003</v>
      </c>
      <c r="AD24" s="360">
        <v>0.26630000000000004</v>
      </c>
      <c r="AE24" s="360">
        <v>0.26650000000000001</v>
      </c>
      <c r="AF24" s="360">
        <v>0.2666</v>
      </c>
      <c r="AG24" s="360">
        <v>0.2666</v>
      </c>
      <c r="AH24" s="360">
        <v>0.26680000000000004</v>
      </c>
      <c r="AI24" s="360">
        <v>0.26670000000000005</v>
      </c>
      <c r="AJ24" s="360">
        <v>0.26700000000000002</v>
      </c>
      <c r="AK24" s="360">
        <v>0.26700000000000002</v>
      </c>
    </row>
    <row r="25" spans="1:37" s="28" customFormat="1" ht="15">
      <c r="A25" s="32" t="s">
        <v>32</v>
      </c>
      <c r="B25" s="32" t="s">
        <v>51</v>
      </c>
      <c r="C25" s="95" t="s">
        <v>413</v>
      </c>
      <c r="D25" s="357">
        <f>' Demand-Supply Gap'!D$40*'Demand by Application'!V25</f>
        <v>-1.802061345</v>
      </c>
      <c r="E25" s="357">
        <f>' Demand-Supply Gap'!E$40*'Demand by Application'!W25</f>
        <v>-3.3046211948000037</v>
      </c>
      <c r="F25" s="357">
        <f>' Demand-Supply Gap'!F$40*'Demand by Application'!X25</f>
        <v>-5.0756705999999996</v>
      </c>
      <c r="G25" s="357">
        <f>' Demand-Supply Gap'!G$40*'Demand by Application'!Y25</f>
        <v>-6.5181558879999999</v>
      </c>
      <c r="H25" s="357">
        <f>' Demand-Supply Gap'!H$40*'Demand by Application'!Z25</f>
        <v>-7.7125832960000009</v>
      </c>
      <c r="I25" s="357">
        <f>' Demand-Supply Gap'!I$40*'Demand by Application'!AA25</f>
        <v>-8.6975965199999976</v>
      </c>
      <c r="J25" s="357">
        <f>' Demand-Supply Gap'!J$40*'Demand by Application'!AB25</f>
        <v>-9.2197015259999962</v>
      </c>
      <c r="K25" s="357">
        <f>' Demand-Supply Gap'!K$40*'Demand by Application'!AC25</f>
        <v>-9.753582830965426</v>
      </c>
      <c r="L25" s="357">
        <f>' Demand-Supply Gap'!L$40*'Demand by Application'!AD25</f>
        <v>-10.465789263676758</v>
      </c>
      <c r="M25" s="357">
        <f>' Demand-Supply Gap'!M$40*'Demand by Application'!AE25</f>
        <v>-11.250723458452514</v>
      </c>
      <c r="N25" s="357">
        <f>' Demand-Supply Gap'!N$40*'Demand by Application'!AF25</f>
        <v>-12.165991201005722</v>
      </c>
      <c r="O25" s="357">
        <f>' Demand-Supply Gap'!O$40*'Demand by Application'!AG25</f>
        <v>-13.090848928691283</v>
      </c>
      <c r="P25" s="357">
        <f>' Demand-Supply Gap'!P$40*'Demand by Application'!AH25</f>
        <v>-14.107210031127265</v>
      </c>
      <c r="Q25" s="357">
        <f>' Demand-Supply Gap'!Q$40*'Demand by Application'!AI25</f>
        <v>-15.207572413555191</v>
      </c>
      <c r="R25" s="357">
        <f>' Demand-Supply Gap'!R$40*'Demand by Application'!AJ25</f>
        <v>-16.211473617650014</v>
      </c>
      <c r="S25" s="357">
        <f>' Demand-Supply Gap'!S$40*'Demand by Application'!AK25</f>
        <v>-17.297749508026257</v>
      </c>
      <c r="T25" s="365"/>
      <c r="U25" s="365"/>
      <c r="V25" s="359">
        <v>0.105</v>
      </c>
      <c r="W25" s="359">
        <v>0.1052</v>
      </c>
      <c r="X25" s="359">
        <v>0.10530000000000002</v>
      </c>
      <c r="Y25" s="359">
        <v>0.1061</v>
      </c>
      <c r="Z25" s="359">
        <v>0.10669999999999999</v>
      </c>
      <c r="AA25" s="359">
        <v>0.1047</v>
      </c>
      <c r="AB25" s="359">
        <v>0.105</v>
      </c>
      <c r="AC25" s="359">
        <v>0.10510000000000001</v>
      </c>
      <c r="AD25" s="359">
        <v>0.1052</v>
      </c>
      <c r="AE25" s="359">
        <v>0.1052</v>
      </c>
      <c r="AF25" s="359">
        <v>0.10540000000000001</v>
      </c>
      <c r="AG25" s="359">
        <v>0.1055</v>
      </c>
      <c r="AH25" s="359">
        <v>0.1057</v>
      </c>
      <c r="AI25" s="359">
        <v>0.1057</v>
      </c>
      <c r="AJ25" s="359">
        <v>0.10590000000000001</v>
      </c>
      <c r="AK25" s="359">
        <v>0.106</v>
      </c>
    </row>
    <row r="26" spans="1:37" s="28" customFormat="1" ht="15">
      <c r="A26" s="32" t="s">
        <v>32</v>
      </c>
      <c r="B26" s="32" t="s">
        <v>51</v>
      </c>
      <c r="C26" s="95" t="s">
        <v>414</v>
      </c>
      <c r="D26" s="357">
        <f>' Demand-Supply Gap'!D$40*'Demand by Application'!V26</f>
        <v>-1.5669352456999999</v>
      </c>
      <c r="E26" s="357">
        <f>' Demand-Supply Gap'!E$40*'Demand by Application'!W26</f>
        <v>-2.8742665335000028</v>
      </c>
      <c r="F26" s="357">
        <f>' Demand-Supply Gap'!F$40*'Demand by Application'!X26</f>
        <v>-4.4201233999999996</v>
      </c>
      <c r="G26" s="357">
        <f>' Demand-Supply Gap'!G$40*'Demand by Application'!Y26</f>
        <v>-5.6396485439999999</v>
      </c>
      <c r="H26" s="357">
        <f>' Demand-Supply Gap'!H$40*'Demand by Application'!Z26</f>
        <v>-6.6427966720000011</v>
      </c>
      <c r="I26" s="357">
        <f>' Demand-Supply Gap'!I$40*'Demand by Application'!AA26</f>
        <v>-7.5595155999999974</v>
      </c>
      <c r="J26" s="357">
        <f>' Demand-Supply Gap'!J$40*'Demand by Application'!AB26</f>
        <v>-8.0211403276199977</v>
      </c>
      <c r="K26" s="357">
        <f>' Demand-Supply Gap'!K$40*'Demand by Application'!AC26</f>
        <v>-8.4914636444656164</v>
      </c>
      <c r="L26" s="357">
        <f>' Demand-Supply Gap'!L$40*'Demand by Application'!AD26</f>
        <v>-9.122745964630786</v>
      </c>
      <c r="M26" s="357">
        <f>' Demand-Supply Gap'!M$40*'Demand by Application'!AE26</f>
        <v>-9.8390357241219704</v>
      </c>
      <c r="N26" s="357">
        <f>' Demand-Supply Gap'!N$40*'Demand by Application'!AF26</f>
        <v>-10.60772857089588</v>
      </c>
      <c r="O26" s="357">
        <f>' Demand-Supply Gap'!O$40*'Demand by Application'!AG26</f>
        <v>-11.403308213713071</v>
      </c>
      <c r="P26" s="357">
        <f>' Demand-Supply Gap'!P$40*'Demand by Application'!AH26</f>
        <v>-12.292091238096699</v>
      </c>
      <c r="Q26" s="357">
        <f>' Demand-Supply Gap'!Q$40*'Demand by Application'!AI26</f>
        <v>-13.26526184039535</v>
      </c>
      <c r="R26" s="357">
        <f>' Demand-Supply Gap'!R$40*'Demand by Application'!AJ26</f>
        <v>-14.144855167807941</v>
      </c>
      <c r="S26" s="357">
        <f>' Demand-Supply Gap'!S$40*'Demand by Application'!AK26</f>
        <v>-15.094734240494612</v>
      </c>
      <c r="T26" s="365"/>
      <c r="U26" s="365"/>
      <c r="V26" s="360">
        <v>9.1299999999999992E-2</v>
      </c>
      <c r="W26" s="360">
        <v>9.1499999999999998E-2</v>
      </c>
      <c r="X26" s="360">
        <v>9.1700000000000004E-2</v>
      </c>
      <c r="Y26" s="360">
        <v>9.1799999999999993E-2</v>
      </c>
      <c r="Z26" s="360">
        <v>9.1899999999999996E-2</v>
      </c>
      <c r="AA26" s="360">
        <v>9.0999999999999998E-2</v>
      </c>
      <c r="AB26" s="360">
        <v>9.1350000000000001E-2</v>
      </c>
      <c r="AC26" s="360">
        <v>9.1499999999999998E-2</v>
      </c>
      <c r="AD26" s="360">
        <v>9.1700000000000004E-2</v>
      </c>
      <c r="AE26" s="360">
        <v>9.1999999999999998E-2</v>
      </c>
      <c r="AF26" s="360">
        <v>9.1899999999999996E-2</v>
      </c>
      <c r="AG26" s="360">
        <v>9.1899999999999996E-2</v>
      </c>
      <c r="AH26" s="360">
        <v>9.2100000000000001E-2</v>
      </c>
      <c r="AI26" s="360">
        <v>9.2200000000000004E-2</v>
      </c>
      <c r="AJ26" s="360">
        <v>9.2399999999999996E-2</v>
      </c>
      <c r="AK26" s="360">
        <v>9.2499999999999999E-2</v>
      </c>
    </row>
    <row r="27" spans="1:37" s="28" customFormat="1" ht="15">
      <c r="A27" s="32" t="s">
        <v>32</v>
      </c>
      <c r="B27" s="32" t="s">
        <v>51</v>
      </c>
      <c r="C27" s="95" t="s">
        <v>246</v>
      </c>
      <c r="D27" s="357">
        <f>' Demand-Supply Gap'!D$40*'Demand by Application'!V27</f>
        <v>-1.0503443267999999</v>
      </c>
      <c r="E27" s="357">
        <f>' Demand-Supply Gap'!E$40*'Demand by Application'!W27</f>
        <v>-1.913036414100002</v>
      </c>
      <c r="F27" s="357">
        <f>' Demand-Supply Gap'!F$40*'Demand by Application'!X27</f>
        <v>-2.9403219999999997</v>
      </c>
      <c r="G27" s="357">
        <f>' Demand-Supply Gap'!G$40*'Demand by Application'!Y27</f>
        <v>-3.7597656960000001</v>
      </c>
      <c r="H27" s="357">
        <f>' Demand-Supply Gap'!H$40*'Demand by Application'!Z27</f>
        <v>-4.3875708160000011</v>
      </c>
      <c r="I27" s="357">
        <f>' Demand-Supply Gap'!I$40*'Demand by Application'!AA27</f>
        <v>-5.0590604399999988</v>
      </c>
      <c r="J27" s="357">
        <f>' Demand-Supply Gap'!J$40*'Demand by Application'!AB27</f>
        <v>-5.3474268850799982</v>
      </c>
      <c r="K27" s="357">
        <f>' Demand-Supply Gap'!K$40*'Demand by Application'!AC27</f>
        <v>-5.6609757629770785</v>
      </c>
      <c r="L27" s="357">
        <f>' Demand-Supply Gap'!L$40*'Demand by Application'!AD27</f>
        <v>-6.0884629556750713</v>
      </c>
      <c r="M27" s="357">
        <f>' Demand-Supply Gap'!M$40*'Demand by Application'!AE27</f>
        <v>-6.5557922813986602</v>
      </c>
      <c r="N27" s="357">
        <f>' Demand-Supply Gap'!N$40*'Demand by Application'!AF27</f>
        <v>-7.0987519816114988</v>
      </c>
      <c r="O27" s="357">
        <f>' Demand-Supply Gap'!O$40*'Demand by Application'!AG27</f>
        <v>-7.6435667678424952</v>
      </c>
      <c r="P27" s="357">
        <f>' Demand-Supply Gap'!P$40*'Demand by Application'!AH27</f>
        <v>-8.2080739537779266</v>
      </c>
      <c r="Q27" s="357">
        <f>' Demand-Supply Gap'!Q$40*'Demand by Application'!AI27</f>
        <v>-8.8770786936268227</v>
      </c>
      <c r="R27" s="357">
        <f>' Demand-Supply Gap'!R$40*'Demand by Application'!AJ27</f>
        <v>-9.4605200148325856</v>
      </c>
      <c r="S27" s="357">
        <f>' Demand-Supply Gap'!S$40*'Demand by Application'!AK27</f>
        <v>-10.101232967422881</v>
      </c>
      <c r="T27" s="365"/>
      <c r="U27" s="365"/>
      <c r="V27" s="360">
        <v>6.1199999999999997E-2</v>
      </c>
      <c r="W27" s="360">
        <v>6.0900000000000003E-2</v>
      </c>
      <c r="X27" s="360">
        <v>6.1000000000000006E-2</v>
      </c>
      <c r="Y27" s="360">
        <v>6.1199999999999997E-2</v>
      </c>
      <c r="Z27" s="360">
        <v>6.0699999999999997E-2</v>
      </c>
      <c r="AA27" s="360">
        <v>6.0900000000000003E-2</v>
      </c>
      <c r="AB27" s="360">
        <v>6.0900000000000003E-2</v>
      </c>
      <c r="AC27" s="360">
        <v>6.1000000000000006E-2</v>
      </c>
      <c r="AD27" s="360">
        <v>6.1199999999999997E-2</v>
      </c>
      <c r="AE27" s="360">
        <v>6.13E-2</v>
      </c>
      <c r="AF27" s="360">
        <v>6.1500000000000006E-2</v>
      </c>
      <c r="AG27" s="360">
        <v>6.1600000000000009E-2</v>
      </c>
      <c r="AH27" s="360">
        <v>6.1500000000000006E-2</v>
      </c>
      <c r="AI27" s="360">
        <v>6.1699999999999998E-2</v>
      </c>
      <c r="AJ27" s="360">
        <v>6.1800000000000001E-2</v>
      </c>
      <c r="AK27" s="360">
        <v>6.1900000000000004E-2</v>
      </c>
    </row>
    <row r="28" spans="1:37" s="28" customFormat="1" ht="15">
      <c r="A28" s="32" t="s">
        <v>32</v>
      </c>
      <c r="B28" s="32" t="s">
        <v>51</v>
      </c>
      <c r="C28" s="95" t="s">
        <v>12</v>
      </c>
      <c r="D28" s="357">
        <f>' Demand-Supply Gap'!D$40*'Demand by Application'!V28</f>
        <v>-1.1224267806000003</v>
      </c>
      <c r="E28" s="357">
        <f>' Demand-Supply Gap'!E$40*'Demand by Application'!W28</f>
        <v>-1.941307888200001</v>
      </c>
      <c r="F28" s="357">
        <f>' Demand-Supply Gap'!F$40*'Demand by Application'!X28</f>
        <v>-2.9885239999999915</v>
      </c>
      <c r="G28" s="357">
        <f>' Demand-Supply Gap'!G$40*'Demand by Application'!Y28</f>
        <v>-3.8211997759999954</v>
      </c>
      <c r="H28" s="357">
        <f>' Demand-Supply Gap'!H$40*'Demand by Application'!Z28</f>
        <v>-4.4237122560000035</v>
      </c>
      <c r="I28" s="357">
        <f>' Demand-Supply Gap'!I$40*'Demand by Application'!AA28</f>
        <v>-5.6488688000000034</v>
      </c>
      <c r="J28" s="357">
        <f>' Demand-Supply Gap'!J$40*'Demand by Application'!AB28</f>
        <v>-5.7908506251399938</v>
      </c>
      <c r="K28" s="357">
        <f>' Demand-Supply Gap'!K$40*'Demand by Application'!AC28</f>
        <v>-5.9022632545137945</v>
      </c>
      <c r="L28" s="357">
        <f>' Demand-Supply Gap'!L$40*'Demand by Application'!AD28</f>
        <v>-6.1083598934387053</v>
      </c>
      <c r="M28" s="357">
        <f>' Demand-Supply Gap'!M$40*'Demand by Application'!AE28</f>
        <v>-6.5985706975905041</v>
      </c>
      <c r="N28" s="357">
        <f>' Demand-Supply Gap'!N$40*'Demand by Application'!AF28</f>
        <v>-6.8332702001853676</v>
      </c>
      <c r="O28" s="357">
        <f>' Demand-Supply Gap'!O$40*'Demand by Application'!AG28</f>
        <v>-7.1968648138776654</v>
      </c>
      <c r="P28" s="357">
        <f>' Demand-Supply Gap'!P$40*'Demand by Application'!AH28</f>
        <v>-7.6475225618126066</v>
      </c>
      <c r="Q28" s="357">
        <f>' Demand-Supply Gap'!Q$40*'Demand by Application'!AI28</f>
        <v>-8.1145419500899827</v>
      </c>
      <c r="R28" s="357">
        <f>' Demand-Supply Gap'!R$40*'Demand by Application'!AJ28</f>
        <v>-8.4960980715729519</v>
      </c>
      <c r="S28" s="357">
        <f>' Demand-Supply Gap'!S$40*'Demand by Application'!AK28</f>
        <v>-8.9426101230173423</v>
      </c>
      <c r="T28" s="364"/>
      <c r="U28" s="364"/>
      <c r="V28" s="359">
        <f>V29-SUM(V23:V27)</f>
        <v>6.5400000000000014E-2</v>
      </c>
      <c r="W28" s="359">
        <f t="shared" ref="W28:AK28" si="8">W29-SUM(W23:W27)</f>
        <v>6.1799999999999966E-2</v>
      </c>
      <c r="X28" s="359">
        <f t="shared" si="8"/>
        <v>6.1999999999999833E-2</v>
      </c>
      <c r="Y28" s="359">
        <f t="shared" si="8"/>
        <v>6.2199999999999922E-2</v>
      </c>
      <c r="Z28" s="359">
        <f t="shared" si="8"/>
        <v>6.1200000000000032E-2</v>
      </c>
      <c r="AA28" s="359">
        <f t="shared" si="8"/>
        <v>6.800000000000006E-2</v>
      </c>
      <c r="AB28" s="359">
        <f t="shared" si="8"/>
        <v>6.5949999999999953E-2</v>
      </c>
      <c r="AC28" s="359">
        <f t="shared" si="8"/>
        <v>6.3599999999999879E-2</v>
      </c>
      <c r="AD28" s="359">
        <f t="shared" si="8"/>
        <v>6.1399999999999899E-2</v>
      </c>
      <c r="AE28" s="359">
        <f t="shared" si="8"/>
        <v>6.1700000000000088E-2</v>
      </c>
      <c r="AF28" s="359">
        <f t="shared" si="8"/>
        <v>5.9199999999999919E-2</v>
      </c>
      <c r="AG28" s="359">
        <f t="shared" si="8"/>
        <v>5.799999999999994E-2</v>
      </c>
      <c r="AH28" s="359">
        <f t="shared" si="8"/>
        <v>5.7300000000000018E-2</v>
      </c>
      <c r="AI28" s="359">
        <f t="shared" si="8"/>
        <v>5.6399999999999895E-2</v>
      </c>
      <c r="AJ28" s="359">
        <f t="shared" si="8"/>
        <v>5.5499999999999994E-2</v>
      </c>
      <c r="AK28" s="359">
        <f t="shared" si="8"/>
        <v>5.479999999999996E-2</v>
      </c>
    </row>
    <row r="29" spans="1:37" s="28" customFormat="1" ht="15">
      <c r="A29" s="32" t="s">
        <v>32</v>
      </c>
      <c r="B29" s="32" t="s">
        <v>51</v>
      </c>
      <c r="C29" s="183" t="s">
        <v>60</v>
      </c>
      <c r="D29" s="357">
        <f>SUM(D23:D28)</f>
        <v>-17.162489000000004</v>
      </c>
      <c r="E29" s="357">
        <f t="shared" ref="E29:S29" si="9">SUM(E23:E28)</f>
        <v>-31.41274900000003</v>
      </c>
      <c r="F29" s="357">
        <f t="shared" si="9"/>
        <v>-48.201999999999991</v>
      </c>
      <c r="G29" s="357">
        <f t="shared" si="9"/>
        <v>-61.434080000000002</v>
      </c>
      <c r="H29" s="357">
        <f t="shared" si="9"/>
        <v>-72.28288000000002</v>
      </c>
      <c r="I29" s="357">
        <f t="shared" si="9"/>
        <v>-83.071599999999989</v>
      </c>
      <c r="J29" s="357">
        <f t="shared" si="9"/>
        <v>-87.806681199999971</v>
      </c>
      <c r="K29" s="357">
        <f t="shared" si="9"/>
        <v>-92.802881360279954</v>
      </c>
      <c r="L29" s="357">
        <f t="shared" si="9"/>
        <v>-99.484688818220107</v>
      </c>
      <c r="M29" s="357">
        <f t="shared" si="9"/>
        <v>-106.94604047958664</v>
      </c>
      <c r="N29" s="357">
        <f t="shared" si="9"/>
        <v>-115.42686148961783</v>
      </c>
      <c r="O29" s="357">
        <f t="shared" si="9"/>
        <v>-124.0838761013392</v>
      </c>
      <c r="P29" s="357">
        <f t="shared" si="9"/>
        <v>-133.46461713460042</v>
      </c>
      <c r="Q29" s="357">
        <f t="shared" si="9"/>
        <v>-143.87485727109922</v>
      </c>
      <c r="R29" s="357">
        <f t="shared" si="9"/>
        <v>-153.0828481364496</v>
      </c>
      <c r="S29" s="357">
        <f t="shared" si="9"/>
        <v>-163.18631611345523</v>
      </c>
      <c r="T29" s="364"/>
      <c r="U29" s="364"/>
      <c r="V29" s="360">
        <v>1</v>
      </c>
      <c r="W29" s="360">
        <v>1</v>
      </c>
      <c r="X29" s="360">
        <v>1</v>
      </c>
      <c r="Y29" s="360">
        <v>1</v>
      </c>
      <c r="Z29" s="360">
        <v>1</v>
      </c>
      <c r="AA29" s="360">
        <v>1</v>
      </c>
      <c r="AB29" s="360">
        <v>1</v>
      </c>
      <c r="AC29" s="360">
        <v>1</v>
      </c>
      <c r="AD29" s="360">
        <v>1</v>
      </c>
      <c r="AE29" s="360">
        <v>1</v>
      </c>
      <c r="AF29" s="360">
        <v>1</v>
      </c>
      <c r="AG29" s="360">
        <v>1</v>
      </c>
      <c r="AH29" s="360">
        <v>1</v>
      </c>
      <c r="AI29" s="360">
        <v>1</v>
      </c>
      <c r="AJ29" s="360">
        <v>1</v>
      </c>
      <c r="AK29" s="360">
        <v>1</v>
      </c>
    </row>
    <row r="30" spans="1:37" s="28" customFormat="1" ht="15">
      <c r="A30" s="32" t="s">
        <v>32</v>
      </c>
      <c r="B30" s="32" t="s">
        <v>53</v>
      </c>
      <c r="C30" s="95" t="s">
        <v>221</v>
      </c>
      <c r="D30" s="357">
        <f>' Demand-Supply Gap'!D$49*'Demand by Application'!V30</f>
        <v>31.047660000000004</v>
      </c>
      <c r="E30" s="357">
        <f>' Demand-Supply Gap'!E$49*'Demand by Application'!W30</f>
        <v>31.155460561150079</v>
      </c>
      <c r="F30" s="357">
        <f>' Demand-Supply Gap'!F$49*'Demand by Application'!X30</f>
        <v>35.756805378325787</v>
      </c>
      <c r="G30" s="357">
        <f>' Demand-Supply Gap'!G$49*'Demand by Application'!Y30</f>
        <v>41.526426600000008</v>
      </c>
      <c r="H30" s="357">
        <f>' Demand-Supply Gap'!H$49*'Demand by Application'!Z30</f>
        <v>50.271834248052016</v>
      </c>
      <c r="I30" s="357">
        <f>' Demand-Supply Gap'!I$49*'Demand by Application'!AA30</f>
        <v>39.189175200000008</v>
      </c>
      <c r="J30" s="357">
        <f>' Demand-Supply Gap'!J$49*'Demand by Application'!AB30</f>
        <v>41.22285920920001</v>
      </c>
      <c r="K30" s="357">
        <f>' Demand-Supply Gap'!K$49*'Demand by Application'!AC30</f>
        <v>43.500848805908042</v>
      </c>
      <c r="L30" s="357">
        <f>' Demand-Supply Gap'!L$49*'Demand by Application'!AD30</f>
        <v>47.074561568692566</v>
      </c>
      <c r="M30" s="357">
        <f>' Demand-Supply Gap'!M$49*'Demand by Application'!AE30</f>
        <v>50.997800155423342</v>
      </c>
      <c r="N30" s="357">
        <f>' Demand-Supply Gap'!N$49*'Demand by Application'!AF30</f>
        <v>55.822197958119922</v>
      </c>
      <c r="O30" s="357">
        <f>' Demand-Supply Gap'!O$49*'Demand by Application'!AG30</f>
        <v>61.109583361552964</v>
      </c>
      <c r="P30" s="357">
        <f>' Demand-Supply Gap'!P$49*'Demand by Application'!AH30</f>
        <v>66.65843334169567</v>
      </c>
      <c r="Q30" s="357">
        <f>' Demand-Supply Gap'!Q$49*'Demand by Application'!AI30</f>
        <v>72.627755057554509</v>
      </c>
      <c r="R30" s="357">
        <f>' Demand-Supply Gap'!R$49*'Demand by Application'!AJ30</f>
        <v>78.535891214483598</v>
      </c>
      <c r="S30" s="357">
        <f>' Demand-Supply Gap'!S$49*'Demand by Application'!AK30</f>
        <v>85.336836225420171</v>
      </c>
      <c r="T30" s="362"/>
      <c r="U30" s="362"/>
      <c r="V30" s="363">
        <v>0.43050000000000005</v>
      </c>
      <c r="W30" s="363">
        <v>0.43350000000000005</v>
      </c>
      <c r="X30" s="363">
        <v>0.43230000000000007</v>
      </c>
      <c r="Y30" s="363">
        <v>0.43130000000000007</v>
      </c>
      <c r="Z30" s="363">
        <v>0.43170000000000008</v>
      </c>
      <c r="AA30" s="363">
        <v>0.42840000000000006</v>
      </c>
      <c r="AB30" s="363">
        <v>0.42950000000000005</v>
      </c>
      <c r="AC30" s="363">
        <v>0.43120000000000008</v>
      </c>
      <c r="AD30" s="363">
        <v>0.43250000000000005</v>
      </c>
      <c r="AE30" s="363">
        <v>0.43160000000000004</v>
      </c>
      <c r="AF30" s="363">
        <v>0.43370000000000009</v>
      </c>
      <c r="AG30" s="363">
        <v>0.43470000000000009</v>
      </c>
      <c r="AH30" s="359">
        <v>0.43490000000000006</v>
      </c>
      <c r="AI30" s="359">
        <v>0.43560000000000004</v>
      </c>
      <c r="AJ30" s="359">
        <v>0.43570000000000003</v>
      </c>
      <c r="AK30" s="359">
        <v>0.43610000000000004</v>
      </c>
    </row>
    <row r="31" spans="1:37" s="28" customFormat="1" ht="15">
      <c r="A31" s="32" t="s">
        <v>32</v>
      </c>
      <c r="B31" s="32" t="s">
        <v>53</v>
      </c>
      <c r="C31" s="95" t="s">
        <v>245</v>
      </c>
      <c r="D31" s="357">
        <f>' Demand-Supply Gap'!D$49*'Demand by Application'!V31</f>
        <v>21.390792000000001</v>
      </c>
      <c r="E31" s="357">
        <f>' Demand-Supply Gap'!E$49*'Demand by Application'!W31</f>
        <v>21.352450594504468</v>
      </c>
      <c r="F31" s="357">
        <f>' Demand-Supply Gap'!F$49*'Demand by Application'!X31</f>
        <v>24.623643213341623</v>
      </c>
      <c r="G31" s="357">
        <f>' Demand-Supply Gap'!G$49*'Demand by Application'!Y31</f>
        <v>28.634266799999999</v>
      </c>
      <c r="H31" s="357">
        <f>' Demand-Supply Gap'!H$49*'Demand by Application'!Z31</f>
        <v>34.679064718716432</v>
      </c>
      <c r="I31" s="357">
        <f>' Demand-Supply Gap'!I$49*'Demand by Application'!AA31</f>
        <v>27.168966000000001</v>
      </c>
      <c r="J31" s="357">
        <f>' Demand-Supply Gap'!J$49*'Demand by Application'!AB31</f>
        <v>28.534472742479998</v>
      </c>
      <c r="K31" s="357">
        <f>' Demand-Supply Gap'!K$49*'Demand by Application'!AC31</f>
        <v>30.022849268641536</v>
      </c>
      <c r="L31" s="357">
        <f>' Demand-Supply Gap'!L$49*'Demand by Application'!AD31</f>
        <v>32.435189242706087</v>
      </c>
      <c r="M31" s="357">
        <f>' Demand-Supply Gap'!M$49*'Demand by Application'!AE31</f>
        <v>35.235273416003793</v>
      </c>
      <c r="N31" s="357">
        <f>' Demand-Supply Gap'!N$49*'Demand by Application'!AF31</f>
        <v>38.394654486758512</v>
      </c>
      <c r="O31" s="357">
        <f>' Demand-Supply Gap'!O$49*'Demand by Application'!AG31</f>
        <v>41.934641630437646</v>
      </c>
      <c r="P31" s="357">
        <f>' Demand-Supply Gap'!P$49*'Demand by Application'!AH31</f>
        <v>45.751994372260647</v>
      </c>
      <c r="Q31" s="357">
        <f>' Demand-Supply Gap'!Q$49*'Demand by Application'!AI31</f>
        <v>49.752346439793996</v>
      </c>
      <c r="R31" s="357">
        <f>' Demand-Supply Gap'!R$49*'Demand by Application'!AJ31</f>
        <v>53.841337401345527</v>
      </c>
      <c r="S31" s="357">
        <f>' Demand-Supply Gap'!S$49*'Demand by Application'!AK31</f>
        <v>58.45015588290071</v>
      </c>
      <c r="T31" s="362"/>
      <c r="U31" s="362"/>
      <c r="V31" s="360">
        <v>0.29659999999999997</v>
      </c>
      <c r="W31" s="360">
        <v>0.29709999999999998</v>
      </c>
      <c r="X31" s="360">
        <v>0.29769999999999996</v>
      </c>
      <c r="Y31" s="360">
        <v>0.2974</v>
      </c>
      <c r="Z31" s="360">
        <v>0.29779999999999995</v>
      </c>
      <c r="AA31" s="360">
        <v>0.29699999999999999</v>
      </c>
      <c r="AB31" s="360">
        <v>0.29729999999999995</v>
      </c>
      <c r="AC31" s="360">
        <v>0.29759999999999998</v>
      </c>
      <c r="AD31" s="360">
        <v>0.29799999999999999</v>
      </c>
      <c r="AE31" s="360">
        <v>0.29819999999999997</v>
      </c>
      <c r="AF31" s="360">
        <v>0.29829999999999995</v>
      </c>
      <c r="AG31" s="360">
        <v>0.29829999999999995</v>
      </c>
      <c r="AH31" s="360">
        <v>0.29849999999999999</v>
      </c>
      <c r="AI31" s="360">
        <v>0.2984</v>
      </c>
      <c r="AJ31" s="360">
        <v>0.29869999999999997</v>
      </c>
      <c r="AK31" s="360">
        <v>0.29869999999999997</v>
      </c>
    </row>
    <row r="32" spans="1:37" s="28" customFormat="1" ht="15">
      <c r="A32" s="32" t="s">
        <v>32</v>
      </c>
      <c r="B32" s="32" t="s">
        <v>53</v>
      </c>
      <c r="C32" s="95" t="s">
        <v>413</v>
      </c>
      <c r="D32" s="357">
        <f>' Demand-Supply Gap'!D$49*'Demand by Application'!V32</f>
        <v>6.8658239999999999</v>
      </c>
      <c r="E32" s="357">
        <f>' Demand-Supply Gap'!E$49*'Demand by Application'!W32</f>
        <v>6.8563574106890828</v>
      </c>
      <c r="F32" s="357">
        <f>' Demand-Supply Gap'!F$49*'Demand by Application'!X32</f>
        <v>7.8990860828825182</v>
      </c>
      <c r="G32" s="357">
        <f>' Demand-Supply Gap'!G$49*'Demand by Application'!Y32</f>
        <v>9.2719566000000011</v>
      </c>
      <c r="H32" s="357">
        <f>' Demand-Supply Gap'!H$49*'Demand by Application'!Z32</f>
        <v>11.28408788194635</v>
      </c>
      <c r="I32" s="357">
        <f>' Demand-Supply Gap'!I$49*'Demand by Application'!AA32</f>
        <v>8.6812622000000008</v>
      </c>
      <c r="J32" s="357">
        <f>' Demand-Supply Gap'!J$49*'Demand by Application'!AB32</f>
        <v>9.13717391552</v>
      </c>
      <c r="K32" s="357">
        <f>' Demand-Supply Gap'!K$49*'Demand by Application'!AC32</f>
        <v>9.6141718256100095</v>
      </c>
      <c r="L32" s="357">
        <f>' Demand-Supply Gap'!L$49*'Demand by Application'!AD32</f>
        <v>10.383614274342822</v>
      </c>
      <c r="M32" s="357">
        <f>' Demand-Supply Gap'!M$49*'Demand by Application'!AE32</f>
        <v>11.272451656226567</v>
      </c>
      <c r="N32" s="357">
        <f>' Demand-Supply Gap'!N$49*'Demand by Application'!AF32</f>
        <v>12.304823898538768</v>
      </c>
      <c r="O32" s="357">
        <f>' Demand-Supply Gap'!O$49*'Demand by Application'!AG32</f>
        <v>13.453386537153479</v>
      </c>
      <c r="P32" s="357">
        <f>' Demand-Supply Gap'!P$49*'Demand by Application'!AH32</f>
        <v>14.698881944052918</v>
      </c>
      <c r="Q32" s="357">
        <f>' Demand-Supply Gap'!Q$49*'Demand by Application'!AI32</f>
        <v>15.989443778740766</v>
      </c>
      <c r="R32" s="357">
        <f>' Demand-Supply Gap'!R$49*'Demand by Application'!AJ32</f>
        <v>17.322238112719472</v>
      </c>
      <c r="S32" s="357">
        <f>' Demand-Supply Gap'!S$49*'Demand by Application'!AK32</f>
        <v>18.824589875912448</v>
      </c>
      <c r="T32" s="364"/>
      <c r="U32" s="364"/>
      <c r="V32" s="359">
        <v>9.5199999999999993E-2</v>
      </c>
      <c r="W32" s="359">
        <v>9.5399999999999999E-2</v>
      </c>
      <c r="X32" s="359">
        <v>9.5500000000000015E-2</v>
      </c>
      <c r="Y32" s="359">
        <v>9.6300000000000011E-2</v>
      </c>
      <c r="Z32" s="359">
        <v>9.69E-2</v>
      </c>
      <c r="AA32" s="359">
        <v>9.4899999999999998E-2</v>
      </c>
      <c r="AB32" s="359">
        <v>9.5199999999999993E-2</v>
      </c>
      <c r="AC32" s="359">
        <v>9.530000000000001E-2</v>
      </c>
      <c r="AD32" s="359">
        <v>9.5399999999999999E-2</v>
      </c>
      <c r="AE32" s="359">
        <v>9.5399999999999999E-2</v>
      </c>
      <c r="AF32" s="359">
        <v>9.5600000000000004E-2</v>
      </c>
      <c r="AG32" s="359">
        <v>9.5699999999999993E-2</v>
      </c>
      <c r="AH32" s="359">
        <v>9.5899999999999999E-2</v>
      </c>
      <c r="AI32" s="359">
        <v>9.5899999999999999E-2</v>
      </c>
      <c r="AJ32" s="359">
        <v>9.6100000000000005E-2</v>
      </c>
      <c r="AK32" s="359">
        <v>9.6199999999999994E-2</v>
      </c>
    </row>
    <row r="33" spans="1:37" s="28" customFormat="1" ht="15">
      <c r="A33" s="32" t="s">
        <v>32</v>
      </c>
      <c r="B33" s="32" t="s">
        <v>53</v>
      </c>
      <c r="C33" s="95" t="s">
        <v>414</v>
      </c>
      <c r="D33" s="357">
        <f>' Demand-Supply Gap'!D$49*'Demand by Application'!V33</f>
        <v>6.5845560000000001</v>
      </c>
      <c r="E33" s="357">
        <f>' Demand-Supply Gap'!E$49*'Demand by Application'!W33</f>
        <v>6.5760660700005351</v>
      </c>
      <c r="F33" s="357">
        <f>' Demand-Supply Gap'!F$49*'Demand by Application'!X33</f>
        <v>7.5847768984327422</v>
      </c>
      <c r="G33" s="357">
        <f>' Demand-Supply Gap'!G$49*'Demand by Application'!Y33</f>
        <v>8.8386875999999983</v>
      </c>
      <c r="H33" s="357">
        <f>' Demand-Supply Gap'!H$49*'Demand by Application'!Z33</f>
        <v>10.701833605272132</v>
      </c>
      <c r="I33" s="357">
        <f>' Demand-Supply Gap'!I$49*'Demand by Application'!AA33</f>
        <v>8.3244980000000002</v>
      </c>
      <c r="J33" s="357">
        <f>' Demand-Supply Gap'!J$49*'Demand by Application'!AB33</f>
        <v>8.7676558527600008</v>
      </c>
      <c r="K33" s="357">
        <f>' Demand-Supply Gap'!K$49*'Demand by Application'!AC33</f>
        <v>9.2308155513464403</v>
      </c>
      <c r="L33" s="357">
        <f>' Demand-Supply Gap'!L$49*'Demand by Application'!AD33</f>
        <v>9.9808954817320412</v>
      </c>
      <c r="M33" s="357">
        <f>' Demand-Supply Gap'!M$49*'Demand by Application'!AE33</f>
        <v>10.870708096151406</v>
      </c>
      <c r="N33" s="357">
        <f>' Demand-Supply Gap'!N$49*'Demand by Application'!AF33</f>
        <v>11.828591174432141</v>
      </c>
      <c r="O33" s="357">
        <f>' Demand-Supply Gap'!O$49*'Demand by Application'!AG33</f>
        <v>12.919187280714784</v>
      </c>
      <c r="P33" s="357">
        <f>' Demand-Supply Gap'!P$49*'Demand by Application'!AH33</f>
        <v>14.116444494757808</v>
      </c>
      <c r="Q33" s="357">
        <f>' Demand-Supply Gap'!Q$49*'Demand by Application'!AI33</f>
        <v>15.372541359748682</v>
      </c>
      <c r="R33" s="357">
        <f>' Demand-Supply Gap'!R$49*'Demand by Application'!AJ33</f>
        <v>16.65530490754713</v>
      </c>
      <c r="S33" s="357">
        <f>' Demand-Supply Gap'!S$49*'Demand by Application'!AK33</f>
        <v>18.100567188377354</v>
      </c>
      <c r="T33" s="358"/>
      <c r="U33" s="358"/>
      <c r="V33" s="360">
        <v>9.1299999999999992E-2</v>
      </c>
      <c r="W33" s="360">
        <v>9.1499999999999998E-2</v>
      </c>
      <c r="X33" s="360">
        <v>9.1700000000000004E-2</v>
      </c>
      <c r="Y33" s="360">
        <v>9.1799999999999993E-2</v>
      </c>
      <c r="Z33" s="360">
        <v>9.1899999999999996E-2</v>
      </c>
      <c r="AA33" s="360">
        <v>9.0999999999999998E-2</v>
      </c>
      <c r="AB33" s="360">
        <v>9.1350000000000001E-2</v>
      </c>
      <c r="AC33" s="360">
        <v>9.1499999999999998E-2</v>
      </c>
      <c r="AD33" s="360">
        <v>9.1700000000000004E-2</v>
      </c>
      <c r="AE33" s="360">
        <v>9.1999999999999998E-2</v>
      </c>
      <c r="AF33" s="360">
        <v>9.1899999999999996E-2</v>
      </c>
      <c r="AG33" s="360">
        <v>9.1899999999999996E-2</v>
      </c>
      <c r="AH33" s="360">
        <v>9.2100000000000001E-2</v>
      </c>
      <c r="AI33" s="360">
        <v>9.2200000000000004E-2</v>
      </c>
      <c r="AJ33" s="360">
        <v>9.2399999999999996E-2</v>
      </c>
      <c r="AK33" s="360">
        <v>9.2499999999999999E-2</v>
      </c>
    </row>
    <row r="34" spans="1:37" s="28" customFormat="1" ht="15">
      <c r="A34" s="32" t="s">
        <v>32</v>
      </c>
      <c r="B34" s="32" t="s">
        <v>53</v>
      </c>
      <c r="C34" s="95" t="s">
        <v>246</v>
      </c>
      <c r="D34" s="357">
        <f>' Demand-Supply Gap'!D$49*'Demand by Application'!V34</f>
        <v>4.3848960000000003</v>
      </c>
      <c r="E34" s="357">
        <f>' Demand-Supply Gap'!E$49*'Demand by Application'!W34</f>
        <v>4.3481092593992612</v>
      </c>
      <c r="F34" s="357">
        <f>' Demand-Supply Gap'!F$49*'Demand by Application'!X34</f>
        <v>5.0124043625411581</v>
      </c>
      <c r="G34" s="357">
        <f>' Demand-Supply Gap'!G$49*'Demand by Application'!Y34</f>
        <v>5.8539455999999994</v>
      </c>
      <c r="H34" s="357">
        <f>' Demand-Supply Gap'!H$49*'Demand by Application'!Z34</f>
        <v>7.0219865766910718</v>
      </c>
      <c r="I34" s="357">
        <f>' Demand-Supply Gap'!I$49*'Demand by Application'!AA34</f>
        <v>5.5344190000000006</v>
      </c>
      <c r="J34" s="357">
        <f>' Demand-Supply Gap'!J$49*'Demand by Application'!AB34</f>
        <v>5.8067124148000016</v>
      </c>
      <c r="K34" s="357">
        <f>' Demand-Supply Gap'!K$49*'Demand by Application'!AC34</f>
        <v>6.1135237422032178</v>
      </c>
      <c r="L34" s="357">
        <f>' Demand-Supply Gap'!L$49*'Demand by Application'!AD34</f>
        <v>6.6176493488474168</v>
      </c>
      <c r="M34" s="357">
        <f>' Demand-Supply Gap'!M$49*'Demand by Application'!AE34</f>
        <v>7.1959361201697902</v>
      </c>
      <c r="N34" s="357">
        <f>' Demand-Supply Gap'!N$49*'Demand by Application'!AF34</f>
        <v>7.864275525112121</v>
      </c>
      <c r="O34" s="357">
        <f>' Demand-Supply Gap'!O$49*'Demand by Application'!AG34</f>
        <v>8.6034196036968975</v>
      </c>
      <c r="P34" s="357">
        <f>' Demand-Supply Gap'!P$49*'Demand by Application'!AH34</f>
        <v>9.3649810926134869</v>
      </c>
      <c r="Q34" s="357">
        <f>' Demand-Supply Gap'!Q$49*'Demand by Application'!AI34</f>
        <v>10.220572509247225</v>
      </c>
      <c r="R34" s="357">
        <f>' Demand-Supply Gap'!R$49*'Demand by Application'!AJ34</f>
        <v>11.06748616150859</v>
      </c>
      <c r="S34" s="357">
        <f>' Demand-Supply Gap'!S$49*'Demand by Application'!AK34</f>
        <v>12.034431157677918</v>
      </c>
      <c r="T34" s="358"/>
      <c r="U34" s="358"/>
      <c r="V34" s="360">
        <v>6.08E-2</v>
      </c>
      <c r="W34" s="360">
        <v>6.0500000000000005E-2</v>
      </c>
      <c r="X34" s="360">
        <v>6.0600000000000008E-2</v>
      </c>
      <c r="Y34" s="360">
        <v>6.08E-2</v>
      </c>
      <c r="Z34" s="360">
        <v>6.0299999999999999E-2</v>
      </c>
      <c r="AA34" s="360">
        <v>6.0500000000000005E-2</v>
      </c>
      <c r="AB34" s="360">
        <v>6.0500000000000005E-2</v>
      </c>
      <c r="AC34" s="360">
        <v>6.0600000000000008E-2</v>
      </c>
      <c r="AD34" s="360">
        <v>6.08E-2</v>
      </c>
      <c r="AE34" s="360">
        <v>6.0900000000000003E-2</v>
      </c>
      <c r="AF34" s="360">
        <v>6.1100000000000008E-2</v>
      </c>
      <c r="AG34" s="360">
        <v>6.1200000000000011E-2</v>
      </c>
      <c r="AH34" s="360">
        <v>6.1100000000000008E-2</v>
      </c>
      <c r="AI34" s="360">
        <v>6.13E-2</v>
      </c>
      <c r="AJ34" s="360">
        <v>6.1400000000000003E-2</v>
      </c>
      <c r="AK34" s="360">
        <v>6.1500000000000006E-2</v>
      </c>
    </row>
    <row r="35" spans="1:37" s="28" customFormat="1" ht="15">
      <c r="A35" s="32" t="s">
        <v>32</v>
      </c>
      <c r="B35" s="32" t="s">
        <v>53</v>
      </c>
      <c r="C35" s="95" t="s">
        <v>12</v>
      </c>
      <c r="D35" s="357">
        <f>' Demand-Supply Gap'!D$49*'Demand by Application'!V35</f>
        <v>1.846272000000005</v>
      </c>
      <c r="E35" s="357">
        <f>' Demand-Supply Gap'!E$49*'Demand by Application'!W35</f>
        <v>1.5811306397815428</v>
      </c>
      <c r="F35" s="357">
        <f>' Demand-Supply Gap'!F$49*'Demand by Application'!X35</f>
        <v>1.8362273407328991</v>
      </c>
      <c r="G35" s="357">
        <f>' Demand-Supply Gap'!G$49*'Demand by Application'!Y35</f>
        <v>2.156716799999987</v>
      </c>
      <c r="H35" s="357">
        <f>' Demand-Supply Gap'!H$49*'Demand by Application'!Z35</f>
        <v>2.4920483041656514</v>
      </c>
      <c r="I35" s="357">
        <f>' Demand-Supply Gap'!I$49*'Demand by Application'!AA35</f>
        <v>2.5796796000000004</v>
      </c>
      <c r="J35" s="357">
        <f>' Demand-Supply Gap'!J$49*'Demand by Application'!AB35</f>
        <v>2.5098434652400008</v>
      </c>
      <c r="K35" s="357">
        <f>' Demand-Supply Gap'!K$49*'Demand by Application'!AC35</f>
        <v>2.4010208756507501</v>
      </c>
      <c r="L35" s="357">
        <f>' Demand-Supply Gap'!L$49*'Demand by Application'!AD35</f>
        <v>2.351007005511577</v>
      </c>
      <c r="M35" s="357">
        <f>' Demand-Supply Gap'!M$49*'Demand by Application'!AE35</f>
        <v>2.5877011663664797</v>
      </c>
      <c r="N35" s="357">
        <f>' Demand-Supply Gap'!N$49*'Demand by Application'!AF35</f>
        <v>2.4970040128833864</v>
      </c>
      <c r="O35" s="357">
        <f>' Demand-Supply Gap'!O$49*'Demand by Application'!AG35</f>
        <v>2.5585332808379495</v>
      </c>
      <c r="P35" s="357">
        <f>' Demand-Supply Gap'!P$49*'Demand by Application'!AH35</f>
        <v>2.6822777270169498</v>
      </c>
      <c r="Q35" s="357">
        <f>' Demand-Supply Gap'!Q$49*'Demand by Application'!AI35</f>
        <v>2.7677243662888182</v>
      </c>
      <c r="R35" s="357">
        <f>' Demand-Supply Gap'!R$49*'Demand by Application'!AJ35</f>
        <v>2.8299598165421074</v>
      </c>
      <c r="S35" s="357">
        <f>' Demand-Supply Gap'!S$49*'Demand by Application'!AK35</f>
        <v>2.9352271116287629</v>
      </c>
      <c r="T35" s="362"/>
      <c r="U35" s="362"/>
      <c r="V35" s="359">
        <f>V36-SUM(V30:V34)</f>
        <v>2.5600000000000067E-2</v>
      </c>
      <c r="W35" s="359">
        <f t="shared" ref="W35:AK35" si="10">W36-SUM(W30:W34)</f>
        <v>2.1999999999999909E-2</v>
      </c>
      <c r="X35" s="359">
        <f t="shared" si="10"/>
        <v>2.2199999999999998E-2</v>
      </c>
      <c r="Y35" s="359">
        <f t="shared" si="10"/>
        <v>2.2399999999999864E-2</v>
      </c>
      <c r="Z35" s="359">
        <f t="shared" si="10"/>
        <v>2.1399999999999975E-2</v>
      </c>
      <c r="AA35" s="359">
        <f t="shared" si="10"/>
        <v>2.8200000000000003E-2</v>
      </c>
      <c r="AB35" s="359">
        <f t="shared" si="10"/>
        <v>2.6150000000000007E-2</v>
      </c>
      <c r="AC35" s="359">
        <f t="shared" si="10"/>
        <v>2.3799999999999821E-2</v>
      </c>
      <c r="AD35" s="359">
        <f t="shared" si="10"/>
        <v>2.1599999999999953E-2</v>
      </c>
      <c r="AE35" s="359">
        <f t="shared" si="10"/>
        <v>2.1900000000000031E-2</v>
      </c>
      <c r="AF35" s="359">
        <f t="shared" si="10"/>
        <v>1.9399999999999973E-2</v>
      </c>
      <c r="AG35" s="359">
        <f t="shared" si="10"/>
        <v>1.8199999999999883E-2</v>
      </c>
      <c r="AH35" s="359">
        <f t="shared" si="10"/>
        <v>1.749999999999996E-2</v>
      </c>
      <c r="AI35" s="359">
        <f t="shared" si="10"/>
        <v>1.6600000000000059E-2</v>
      </c>
      <c r="AJ35" s="359">
        <f t="shared" si="10"/>
        <v>1.5700000000000047E-2</v>
      </c>
      <c r="AK35" s="359">
        <f t="shared" si="10"/>
        <v>1.5000000000000013E-2</v>
      </c>
    </row>
    <row r="36" spans="1:37" s="28" customFormat="1" ht="15">
      <c r="A36" s="32" t="s">
        <v>32</v>
      </c>
      <c r="B36" s="32" t="s">
        <v>53</v>
      </c>
      <c r="C36" s="183" t="s">
        <v>60</v>
      </c>
      <c r="D36" s="357">
        <f>SUM(D30:D35)</f>
        <v>72.12</v>
      </c>
      <c r="E36" s="357">
        <f t="shared" ref="E36:S36" si="11">SUM(E30:E35)</f>
        <v>71.869574535524976</v>
      </c>
      <c r="F36" s="357">
        <f t="shared" si="11"/>
        <v>82.712943276256723</v>
      </c>
      <c r="G36" s="357">
        <f t="shared" si="11"/>
        <v>96.281999999999996</v>
      </c>
      <c r="H36" s="357">
        <f t="shared" si="11"/>
        <v>116.45085533484365</v>
      </c>
      <c r="I36" s="357">
        <f t="shared" si="11"/>
        <v>91.478000000000023</v>
      </c>
      <c r="J36" s="357">
        <f t="shared" si="11"/>
        <v>95.97871760000001</v>
      </c>
      <c r="K36" s="357">
        <f t="shared" si="11"/>
        <v>100.88323006935998</v>
      </c>
      <c r="L36" s="357">
        <f t="shared" si="11"/>
        <v>108.8429169218325</v>
      </c>
      <c r="M36" s="357">
        <f t="shared" si="11"/>
        <v>118.15987061034137</v>
      </c>
      <c r="N36" s="357">
        <f t="shared" si="11"/>
        <v>128.71154705584485</v>
      </c>
      <c r="O36" s="357">
        <f t="shared" si="11"/>
        <v>140.57875169439373</v>
      </c>
      <c r="P36" s="357">
        <f t="shared" si="11"/>
        <v>153.27301297239748</v>
      </c>
      <c r="Q36" s="357">
        <f t="shared" si="11"/>
        <v>166.73038351137401</v>
      </c>
      <c r="R36" s="357">
        <f t="shared" si="11"/>
        <v>180.25221761414642</v>
      </c>
      <c r="S36" s="357">
        <f t="shared" si="11"/>
        <v>195.68180744191736</v>
      </c>
      <c r="T36" s="362"/>
      <c r="U36" s="362"/>
      <c r="V36" s="360">
        <v>1</v>
      </c>
      <c r="W36" s="360">
        <v>1</v>
      </c>
      <c r="X36" s="360">
        <v>1</v>
      </c>
      <c r="Y36" s="360">
        <v>1</v>
      </c>
      <c r="Z36" s="360">
        <v>1</v>
      </c>
      <c r="AA36" s="360">
        <v>1</v>
      </c>
      <c r="AB36" s="360">
        <v>1</v>
      </c>
      <c r="AC36" s="360">
        <v>1</v>
      </c>
      <c r="AD36" s="360">
        <v>1</v>
      </c>
      <c r="AE36" s="360">
        <v>1</v>
      </c>
      <c r="AF36" s="360">
        <v>1</v>
      </c>
      <c r="AG36" s="360">
        <v>1</v>
      </c>
      <c r="AH36" s="360">
        <v>1</v>
      </c>
      <c r="AI36" s="360">
        <v>1</v>
      </c>
      <c r="AJ36" s="360">
        <v>1</v>
      </c>
      <c r="AK36" s="360">
        <v>1</v>
      </c>
    </row>
    <row r="37" spans="1:37" s="162" customFormat="1" ht="15">
      <c r="A37" s="32" t="s">
        <v>32</v>
      </c>
      <c r="B37" s="32" t="s">
        <v>415</v>
      </c>
      <c r="C37" s="95" t="s">
        <v>221</v>
      </c>
      <c r="D37" s="357">
        <f>' Demand-Supply Gap'!D$58*'Demand by Application'!V37</f>
        <v>4.0144124999999988</v>
      </c>
      <c r="E37" s="357">
        <f>' Demand-Supply Gap'!E$58*'Demand by Application'!W37</f>
        <v>6.6401362499999994</v>
      </c>
      <c r="F37" s="357">
        <f>' Demand-Supply Gap'!F$58*'Demand by Application'!X37</f>
        <v>25.168506000000004</v>
      </c>
      <c r="G37" s="357">
        <f>' Demand-Supply Gap'!G$58*'Demand by Application'!Y37</f>
        <v>19.719036000000006</v>
      </c>
      <c r="H37" s="357">
        <f>' Demand-Supply Gap'!H$58*'Demand by Application'!Z37</f>
        <v>25.253586600000006</v>
      </c>
      <c r="I37" s="357">
        <f>' Demand-Supply Gap'!I$58*'Demand by Application'!AA37</f>
        <v>26.453700000000008</v>
      </c>
      <c r="J37" s="357">
        <f>' Demand-Supply Gap'!J$58*'Demand by Application'!AB37</f>
        <v>27.171404812500008</v>
      </c>
      <c r="K37" s="357">
        <f>' Demand-Supply Gap'!K$58*'Demand by Application'!AC37</f>
        <v>28.037306557260006</v>
      </c>
      <c r="L37" s="357">
        <f>' Demand-Supply Gap'!L$58*'Demand by Application'!AD37</f>
        <v>29.07797699197463</v>
      </c>
      <c r="M37" s="357">
        <f>' Demand-Supply Gap'!M$58*'Demand by Application'!AE37</f>
        <v>30.120131687366996</v>
      </c>
      <c r="N37" s="357">
        <f>' Demand-Supply Gap'!N$58*'Demand by Application'!AF37</f>
        <v>31.477352079062815</v>
      </c>
      <c r="O37" s="357">
        <f>' Demand-Supply Gap'!O$58*'Demand by Application'!AG37</f>
        <v>32.846632861800771</v>
      </c>
      <c r="P37" s="357">
        <f>' Demand-Supply Gap'!P$58*'Demand by Application'!AH37</f>
        <v>34.143353246444548</v>
      </c>
      <c r="Q37" s="357">
        <f>' Demand-Supply Gap'!Q$58*'Demand by Application'!AI37</f>
        <v>35.607279546392903</v>
      </c>
      <c r="R37" s="357">
        <f>' Demand-Supply Gap'!R$58*'Demand by Application'!AJ37</f>
        <v>37.161164550212028</v>
      </c>
      <c r="S37" s="357">
        <f>' Demand-Supply Gap'!S$58*'Demand by Application'!AK37</f>
        <v>38.89138564236702</v>
      </c>
      <c r="T37" s="366"/>
      <c r="U37" s="366"/>
      <c r="V37" s="363">
        <v>0.43050000000000005</v>
      </c>
      <c r="W37" s="363">
        <v>0.43350000000000005</v>
      </c>
      <c r="X37" s="363">
        <v>0.43230000000000007</v>
      </c>
      <c r="Y37" s="363">
        <v>0.43130000000000007</v>
      </c>
      <c r="Z37" s="363">
        <v>0.43170000000000008</v>
      </c>
      <c r="AA37" s="363">
        <v>0.42840000000000006</v>
      </c>
      <c r="AB37" s="363">
        <v>0.42950000000000005</v>
      </c>
      <c r="AC37" s="363">
        <v>0.43120000000000008</v>
      </c>
      <c r="AD37" s="363">
        <v>0.43250000000000005</v>
      </c>
      <c r="AE37" s="363">
        <v>0.43160000000000004</v>
      </c>
      <c r="AF37" s="363">
        <v>0.43370000000000009</v>
      </c>
      <c r="AG37" s="363">
        <v>0.43470000000000009</v>
      </c>
      <c r="AH37" s="359">
        <v>0.43490000000000006</v>
      </c>
      <c r="AI37" s="359">
        <v>0.43560000000000004</v>
      </c>
      <c r="AJ37" s="359">
        <v>0.43570000000000003</v>
      </c>
      <c r="AK37" s="359">
        <v>0.43610000000000004</v>
      </c>
    </row>
    <row r="38" spans="1:37" s="28" customFormat="1" ht="15">
      <c r="A38" s="32" t="s">
        <v>32</v>
      </c>
      <c r="B38" s="32" t="s">
        <v>415</v>
      </c>
      <c r="C38" s="95" t="s">
        <v>245</v>
      </c>
      <c r="D38" s="357">
        <f>' Demand-Supply Gap'!D$58*'Demand by Application'!V38</f>
        <v>2.6678824999999988</v>
      </c>
      <c r="E38" s="357">
        <f>' Demand-Supply Gap'!E$58*'Demand by Application'!W38</f>
        <v>4.3899954999999995</v>
      </c>
      <c r="F38" s="357">
        <f>' Demand-Supply Gap'!F$58*'Demand by Application'!X38</f>
        <v>16.720784000000002</v>
      </c>
      <c r="G38" s="357">
        <f>' Demand-Supply Gap'!G$58*'Demand by Application'!Y38</f>
        <v>13.117068000000003</v>
      </c>
      <c r="H38" s="357">
        <f>' Demand-Supply Gap'!H$58*'Demand by Application'!Z38</f>
        <v>16.8064754</v>
      </c>
      <c r="I38" s="357">
        <f>' Demand-Supply Gap'!I$58*'Demand by Application'!AA38</f>
        <v>17.691375000000004</v>
      </c>
      <c r="J38" s="357">
        <f>' Demand-Supply Gap'!J$58*'Demand by Application'!AB38</f>
        <v>18.143792550000001</v>
      </c>
      <c r="K38" s="357">
        <f>' Demand-Supply Gap'!K$58*'Demand by Application'!AC38</f>
        <v>18.667696457767502</v>
      </c>
      <c r="L38" s="357">
        <f>' Demand-Supply Gap'!L$58*'Demand by Application'!AD38</f>
        <v>19.329291064029377</v>
      </c>
      <c r="M38" s="357">
        <f>' Demand-Supply Gap'!M$58*'Demand by Application'!AE38</f>
        <v>20.07776155341864</v>
      </c>
      <c r="N38" s="357">
        <f>' Demand-Supply Gap'!N$58*'Demand by Application'!AF38</f>
        <v>20.888129878612581</v>
      </c>
      <c r="O38" s="357">
        <f>' Demand-Supply Gap'!O$58*'Demand by Application'!AG38</f>
        <v>21.746632016623558</v>
      </c>
      <c r="P38" s="357">
        <f>' Demand-Supply Gap'!P$58*'Demand by Application'!AH38</f>
        <v>22.610452368305424</v>
      </c>
      <c r="Q38" s="357">
        <f>' Demand-Supply Gap'!Q$58*'Demand by Application'!AI38</f>
        <v>23.533828699280342</v>
      </c>
      <c r="R38" s="357">
        <f>' Demand-Supply Gap'!R$58*'Demand by Application'!AJ38</f>
        <v>24.580784079346124</v>
      </c>
      <c r="S38" s="357">
        <f>' Demand-Supply Gap'!S$58*'Demand by Application'!AK38</f>
        <v>25.701667833364308</v>
      </c>
      <c r="T38" s="366"/>
      <c r="U38" s="366"/>
      <c r="V38" s="360">
        <v>0.28610000000000002</v>
      </c>
      <c r="W38" s="360">
        <v>0.28660000000000002</v>
      </c>
      <c r="X38" s="360">
        <v>0.28720000000000001</v>
      </c>
      <c r="Y38" s="360">
        <v>0.28690000000000004</v>
      </c>
      <c r="Z38" s="360">
        <v>0.2873</v>
      </c>
      <c r="AA38" s="360">
        <v>0.28650000000000003</v>
      </c>
      <c r="AB38" s="360">
        <v>0.2868</v>
      </c>
      <c r="AC38" s="360">
        <v>0.28710000000000002</v>
      </c>
      <c r="AD38" s="360">
        <v>0.28750000000000003</v>
      </c>
      <c r="AE38" s="360">
        <v>0.28770000000000001</v>
      </c>
      <c r="AF38" s="360">
        <v>0.2878</v>
      </c>
      <c r="AG38" s="360">
        <v>0.2878</v>
      </c>
      <c r="AH38" s="360">
        <v>0.28800000000000003</v>
      </c>
      <c r="AI38" s="360">
        <v>0.28790000000000004</v>
      </c>
      <c r="AJ38" s="360">
        <v>0.28820000000000001</v>
      </c>
      <c r="AK38" s="360">
        <v>0.28820000000000001</v>
      </c>
    </row>
    <row r="39" spans="1:37" s="28" customFormat="1" ht="15">
      <c r="A39" s="32" t="s">
        <v>32</v>
      </c>
      <c r="B39" s="32" t="s">
        <v>415</v>
      </c>
      <c r="C39" s="95" t="s">
        <v>413</v>
      </c>
      <c r="D39" s="357">
        <f>' Demand-Supply Gap'!D$58*'Demand by Application'!V39</f>
        <v>0.96793499999999943</v>
      </c>
      <c r="E39" s="357">
        <f>' Demand-Supply Gap'!E$58*'Demand by Application'!W39</f>
        <v>1.5930199999999997</v>
      </c>
      <c r="F39" s="357">
        <f>' Demand-Supply Gap'!F$58*'Demand by Application'!X39</f>
        <v>6.0607020000000009</v>
      </c>
      <c r="G39" s="357">
        <f>' Demand-Supply Gap'!G$58*'Demand by Application'!Y39</f>
        <v>4.7960280000000006</v>
      </c>
      <c r="H39" s="357">
        <f>' Demand-Supply Gap'!H$58*'Demand by Application'!Z39</f>
        <v>6.1715389999999992</v>
      </c>
      <c r="I39" s="357">
        <f>' Demand-Supply Gap'!I$58*'Demand by Application'!AA39</f>
        <v>6.3911250000000006</v>
      </c>
      <c r="J39" s="357">
        <f>' Demand-Supply Gap'!J$58*'Demand by Application'!AB39</f>
        <v>6.5666864250000003</v>
      </c>
      <c r="K39" s="357">
        <f>' Demand-Supply Gap'!K$58*'Demand by Application'!AC39</f>
        <v>6.7557424659075007</v>
      </c>
      <c r="L39" s="357">
        <f>' Demand-Supply Gap'!L$58*'Demand by Application'!AD39</f>
        <v>6.9921609414228003</v>
      </c>
      <c r="M39" s="357">
        <f>' Demand-Supply Gap'!M$58*'Demand by Application'!AE39</f>
        <v>7.2578630571968654</v>
      </c>
      <c r="N39" s="357">
        <f>' Demand-Supply Gap'!N$58*'Demand by Application'!AF39</f>
        <v>7.5626933055991348</v>
      </c>
      <c r="O39" s="357">
        <f>' Demand-Supply Gap'!O$58*'Demand by Application'!AG39</f>
        <v>7.8810761616881049</v>
      </c>
      <c r="P39" s="357">
        <f>' Demand-Supply Gap'!P$58*'Demand by Application'!AH39</f>
        <v>8.2041398350274868</v>
      </c>
      <c r="Q39" s="357">
        <f>' Demand-Supply Gap'!Q$58*'Demand by Application'!AI39</f>
        <v>8.5421503962306193</v>
      </c>
      <c r="R39" s="357">
        <f>' Demand-Supply Gap'!R$58*'Demand by Application'!AJ39</f>
        <v>8.9299378664383724</v>
      </c>
      <c r="S39" s="357">
        <f>' Demand-Supply Gap'!S$58*'Demand by Application'!AK39</f>
        <v>9.3460610303142921</v>
      </c>
      <c r="T39" s="366"/>
      <c r="U39" s="366"/>
      <c r="V39" s="359">
        <v>0.10379999999999999</v>
      </c>
      <c r="W39" s="359">
        <v>0.104</v>
      </c>
      <c r="X39" s="359">
        <v>0.10410000000000001</v>
      </c>
      <c r="Y39" s="359">
        <v>0.10490000000000001</v>
      </c>
      <c r="Z39" s="359">
        <v>0.1055</v>
      </c>
      <c r="AA39" s="359">
        <v>0.10349999999999999</v>
      </c>
      <c r="AB39" s="359">
        <v>0.10379999999999999</v>
      </c>
      <c r="AC39" s="359">
        <v>0.10390000000000001</v>
      </c>
      <c r="AD39" s="359">
        <v>0.104</v>
      </c>
      <c r="AE39" s="359">
        <v>0.104</v>
      </c>
      <c r="AF39" s="359">
        <v>0.1042</v>
      </c>
      <c r="AG39" s="359">
        <v>0.10429999999999999</v>
      </c>
      <c r="AH39" s="359">
        <v>0.1045</v>
      </c>
      <c r="AI39" s="359">
        <v>0.1045</v>
      </c>
      <c r="AJ39" s="359">
        <v>0.1047</v>
      </c>
      <c r="AK39" s="359">
        <v>0.10479999999999999</v>
      </c>
    </row>
    <row r="40" spans="1:37" s="28" customFormat="1" ht="15">
      <c r="A40" s="32" t="s">
        <v>32</v>
      </c>
      <c r="B40" s="32" t="s">
        <v>415</v>
      </c>
      <c r="C40" s="95" t="s">
        <v>414</v>
      </c>
      <c r="D40" s="357">
        <f>' Demand-Supply Gap'!D$58*'Demand by Application'!V40</f>
        <v>0.92130999999999941</v>
      </c>
      <c r="E40" s="357">
        <f>' Demand-Supply Gap'!E$58*'Demand by Application'!W40</f>
        <v>1.5164324999999996</v>
      </c>
      <c r="F40" s="357">
        <f>' Demand-Supply Gap'!F$58*'Demand by Application'!X40</f>
        <v>5.7754240000000001</v>
      </c>
      <c r="G40" s="357">
        <f>' Demand-Supply Gap'!G$58*'Demand by Application'!Y40</f>
        <v>4.5399960000000004</v>
      </c>
      <c r="H40" s="357">
        <f>' Demand-Supply Gap'!H$58*'Demand by Application'!Z40</f>
        <v>5.8147011999999991</v>
      </c>
      <c r="I40" s="357">
        <f>' Demand-Supply Gap'!I$58*'Demand by Application'!AA40</f>
        <v>6.0823749999999999</v>
      </c>
      <c r="J40" s="357">
        <f>' Demand-Supply Gap'!J$58*'Demand by Application'!AB40</f>
        <v>6.2535351937500003</v>
      </c>
      <c r="K40" s="357">
        <f>' Demand-Supply Gap'!K$58*'Demand by Application'!AC40</f>
        <v>6.4371367095749994</v>
      </c>
      <c r="L40" s="357">
        <f>' Demand-Supply Gap'!L$58*'Demand by Application'!AD40</f>
        <v>6.6694458210494396</v>
      </c>
      <c r="M40" s="357">
        <f>' Demand-Supply Gap'!M$58*'Demand by Application'!AE40</f>
        <v>6.9438209056835394</v>
      </c>
      <c r="N40" s="357">
        <f>' Demand-Supply Gap'!N$58*'Demand by Application'!AF40</f>
        <v>7.2143158788536841</v>
      </c>
      <c r="O40" s="357">
        <f>' Demand-Supply Gap'!O$58*'Demand by Application'!AG40</f>
        <v>7.5108242614745695</v>
      </c>
      <c r="P40" s="357">
        <f>' Demand-Supply Gap'!P$58*'Demand by Application'!AH40</f>
        <v>7.8194481107056237</v>
      </c>
      <c r="Q40" s="357">
        <f>' Demand-Supply Gap'!Q$58*'Demand by Application'!AI40</f>
        <v>8.1497836794659602</v>
      </c>
      <c r="R40" s="357">
        <f>' Demand-Supply Gap'!R$58*'Demand by Application'!AJ40</f>
        <v>8.520542434166126</v>
      </c>
      <c r="S40" s="357">
        <f>' Demand-Supply Gap'!S$58*'Demand by Application'!AK40</f>
        <v>8.9179971663304318</v>
      </c>
      <c r="T40" s="366"/>
      <c r="U40" s="366"/>
      <c r="V40" s="360">
        <v>9.8799999999999985E-2</v>
      </c>
      <c r="W40" s="360">
        <v>9.8999999999999991E-2</v>
      </c>
      <c r="X40" s="360">
        <v>9.9199999999999997E-2</v>
      </c>
      <c r="Y40" s="360">
        <v>9.9299999999999986E-2</v>
      </c>
      <c r="Z40" s="360">
        <v>9.9399999999999988E-2</v>
      </c>
      <c r="AA40" s="360">
        <v>9.849999999999999E-2</v>
      </c>
      <c r="AB40" s="360">
        <v>9.8849999999999993E-2</v>
      </c>
      <c r="AC40" s="360">
        <v>9.8999999999999991E-2</v>
      </c>
      <c r="AD40" s="360">
        <v>9.9199999999999997E-2</v>
      </c>
      <c r="AE40" s="360">
        <v>9.9499999999999991E-2</v>
      </c>
      <c r="AF40" s="360">
        <v>9.9399999999999988E-2</v>
      </c>
      <c r="AG40" s="360">
        <v>9.9399999999999988E-2</v>
      </c>
      <c r="AH40" s="360">
        <v>9.9599999999999994E-2</v>
      </c>
      <c r="AI40" s="360">
        <v>9.9699999999999997E-2</v>
      </c>
      <c r="AJ40" s="360">
        <v>9.9899999999999989E-2</v>
      </c>
      <c r="AK40" s="360">
        <v>9.9999999999999992E-2</v>
      </c>
    </row>
    <row r="41" spans="1:37" s="28" customFormat="1" ht="15">
      <c r="A41" s="32" t="s">
        <v>32</v>
      </c>
      <c r="B41" s="32" t="s">
        <v>415</v>
      </c>
      <c r="C41" s="95" t="s">
        <v>246</v>
      </c>
      <c r="D41" s="357">
        <f>' Demand-Supply Gap'!D$58*'Demand by Application'!V41</f>
        <v>0.56695999999999969</v>
      </c>
      <c r="E41" s="357">
        <f>' Demand-Supply Gap'!E$58*'Demand by Application'!W41</f>
        <v>0.92670874999999986</v>
      </c>
      <c r="F41" s="357">
        <f>' Demand-Supply Gap'!F$58*'Demand by Application'!X41</f>
        <v>3.5281320000000003</v>
      </c>
      <c r="G41" s="357">
        <f>' Demand-Supply Gap'!G$58*'Demand by Application'!Y41</f>
        <v>2.7797760000000005</v>
      </c>
      <c r="H41" s="357">
        <f>' Demand-Supply Gap'!H$58*'Demand by Application'!Z41</f>
        <v>3.5274293999999999</v>
      </c>
      <c r="I41" s="357">
        <f>' Demand-Supply Gap'!I$58*'Demand by Application'!AA41</f>
        <v>3.7358750000000009</v>
      </c>
      <c r="J41" s="357">
        <f>' Demand-Supply Gap'!J$58*'Demand by Application'!AB41</f>
        <v>3.8274039375000006</v>
      </c>
      <c r="K41" s="357">
        <f>' Demand-Supply Gap'!K$58*'Demand by Application'!AC41</f>
        <v>3.9403079252550008</v>
      </c>
      <c r="L41" s="357">
        <f>' Demand-Supply Gap'!L$58*'Demand by Application'!AD41</f>
        <v>4.0877248580625603</v>
      </c>
      <c r="M41" s="357">
        <f>' Demand-Supply Gap'!M$58*'Demand by Application'!AE41</f>
        <v>4.250037117147011</v>
      </c>
      <c r="N41" s="357">
        <f>' Demand-Supply Gap'!N$58*'Demand by Application'!AF41</f>
        <v>4.4345543279472857</v>
      </c>
      <c r="O41" s="357">
        <f>' Demand-Supply Gap'!O$58*'Demand by Application'!AG41</f>
        <v>4.6243706720547664</v>
      </c>
      <c r="P41" s="357">
        <f>' Demand-Supply Gap'!P$58*'Demand by Application'!AH41</f>
        <v>4.7968702767481295</v>
      </c>
      <c r="Q41" s="357">
        <f>' Demand-Supply Gap'!Q$58*'Demand by Application'!AI41</f>
        <v>5.0108499453486797</v>
      </c>
      <c r="R41" s="357">
        <f>' Demand-Supply Gap'!R$58*'Demand by Application'!AJ41</f>
        <v>5.2368499044824848</v>
      </c>
      <c r="S41" s="357">
        <f>' Demand-Supply Gap'!S$58*'Demand by Application'!AK41</f>
        <v>5.4845682572932164</v>
      </c>
      <c r="T41" s="366"/>
      <c r="U41" s="366"/>
      <c r="V41" s="360">
        <v>6.08E-2</v>
      </c>
      <c r="W41" s="360">
        <v>6.0500000000000005E-2</v>
      </c>
      <c r="X41" s="360">
        <v>6.0600000000000008E-2</v>
      </c>
      <c r="Y41" s="360">
        <v>6.08E-2</v>
      </c>
      <c r="Z41" s="360">
        <v>6.0299999999999999E-2</v>
      </c>
      <c r="AA41" s="360">
        <v>6.0500000000000005E-2</v>
      </c>
      <c r="AB41" s="360">
        <v>6.0500000000000005E-2</v>
      </c>
      <c r="AC41" s="360">
        <v>6.0600000000000008E-2</v>
      </c>
      <c r="AD41" s="360">
        <v>6.08E-2</v>
      </c>
      <c r="AE41" s="360">
        <v>6.0900000000000003E-2</v>
      </c>
      <c r="AF41" s="360">
        <v>6.1100000000000008E-2</v>
      </c>
      <c r="AG41" s="360">
        <v>6.1200000000000011E-2</v>
      </c>
      <c r="AH41" s="360">
        <v>6.1100000000000008E-2</v>
      </c>
      <c r="AI41" s="360">
        <v>6.13E-2</v>
      </c>
      <c r="AJ41" s="360">
        <v>6.1400000000000003E-2</v>
      </c>
      <c r="AK41" s="360">
        <v>6.1499999999999999E-2</v>
      </c>
    </row>
    <row r="42" spans="1:37" s="28" customFormat="1" ht="15">
      <c r="A42" s="32" t="s">
        <v>32</v>
      </c>
      <c r="B42" s="32" t="s">
        <v>415</v>
      </c>
      <c r="C42" s="95" t="s">
        <v>12</v>
      </c>
      <c r="D42" s="357">
        <f>' Demand-Supply Gap'!D$58*'Demand by Application'!V42</f>
        <v>0.18649999999999906</v>
      </c>
      <c r="E42" s="357">
        <f>' Demand-Supply Gap'!E$58*'Demand by Application'!W42</f>
        <v>0.25120699999999951</v>
      </c>
      <c r="F42" s="357">
        <f>' Demand-Supply Gap'!F$58*'Demand by Application'!X42</f>
        <v>0.96645200000000342</v>
      </c>
      <c r="G42" s="357">
        <f>' Demand-Supply Gap'!G$58*'Demand by Application'!Y42</f>
        <v>0.76809599999999667</v>
      </c>
      <c r="H42" s="357">
        <f>' Demand-Supply Gap'!H$58*'Demand by Application'!Z42</f>
        <v>0.92426839999998911</v>
      </c>
      <c r="I42" s="357">
        <f>' Demand-Supply Gap'!I$58*'Demand by Application'!AA42</f>
        <v>1.3955499999999905</v>
      </c>
      <c r="J42" s="357">
        <f>' Demand-Supply Gap'!J$58*'Demand by Application'!AB42</f>
        <v>1.3000520812499974</v>
      </c>
      <c r="K42" s="357">
        <f>' Demand-Supply Gap'!K$58*'Demand by Application'!AC42</f>
        <v>1.1833928092349926</v>
      </c>
      <c r="L42" s="357">
        <f>' Demand-Supply Gap'!L$58*'Demand by Application'!AD42</f>
        <v>1.0757170679112009</v>
      </c>
      <c r="M42" s="357">
        <f>' Demand-Supply Gap'!M$58*'Demand by Application'!AE42</f>
        <v>1.1375304599260461</v>
      </c>
      <c r="N42" s="357">
        <f>' Demand-Supply Gap'!N$58*'Demand by Application'!AF42</f>
        <v>1.0015851018931619</v>
      </c>
      <c r="O42" s="357">
        <f>' Demand-Supply Gap'!O$58*'Demand by Application'!AG42</f>
        <v>0.95207631483479216</v>
      </c>
      <c r="P42" s="357">
        <f>' Demand-Supply Gap'!P$58*'Demand by Application'!AH42</f>
        <v>0.93425133049593745</v>
      </c>
      <c r="Q42" s="357">
        <f>' Demand-Supply Gap'!Q$58*'Demand by Application'!AI42</f>
        <v>0.89917372591900435</v>
      </c>
      <c r="R42" s="357">
        <f>' Demand-Supply Gap'!R$58*'Demand by Application'!AJ42</f>
        <v>0.86143622207285142</v>
      </c>
      <c r="S42" s="357">
        <f>' Demand-Supply Gap'!S$58*'Demand by Application'!AK42</f>
        <v>0.83829173363505749</v>
      </c>
      <c r="T42" s="366"/>
      <c r="U42" s="366"/>
      <c r="V42" s="359">
        <f>V43-SUM(V37:V41)</f>
        <v>1.9999999999999907E-2</v>
      </c>
      <c r="W42" s="359">
        <f t="shared" ref="W42" si="12">W43-SUM(W37:W41)</f>
        <v>1.639999999999997E-2</v>
      </c>
      <c r="X42" s="359">
        <f t="shared" ref="X42:AK42" si="13">X43-SUM(X37:X41)</f>
        <v>1.6600000000000059E-2</v>
      </c>
      <c r="Y42" s="359">
        <f t="shared" si="13"/>
        <v>1.6799999999999926E-2</v>
      </c>
      <c r="Z42" s="359">
        <f t="shared" si="13"/>
        <v>1.5799999999999814E-2</v>
      </c>
      <c r="AA42" s="359">
        <f t="shared" si="13"/>
        <v>2.2599999999999842E-2</v>
      </c>
      <c r="AB42" s="359">
        <f t="shared" si="13"/>
        <v>2.0549999999999957E-2</v>
      </c>
      <c r="AC42" s="359">
        <f t="shared" si="13"/>
        <v>1.8199999999999883E-2</v>
      </c>
      <c r="AD42" s="359">
        <f t="shared" si="13"/>
        <v>1.6000000000000014E-2</v>
      </c>
      <c r="AE42" s="359">
        <f t="shared" si="13"/>
        <v>1.6299999999999981E-2</v>
      </c>
      <c r="AF42" s="359">
        <f t="shared" si="13"/>
        <v>1.3799999999999923E-2</v>
      </c>
      <c r="AG42" s="359">
        <f t="shared" si="13"/>
        <v>1.2599999999999834E-2</v>
      </c>
      <c r="AH42" s="359">
        <f t="shared" si="13"/>
        <v>1.18999999999998E-2</v>
      </c>
      <c r="AI42" s="359">
        <f t="shared" si="13"/>
        <v>1.0999999999999899E-2</v>
      </c>
      <c r="AJ42" s="359">
        <f t="shared" si="13"/>
        <v>1.0099999999999998E-2</v>
      </c>
      <c r="AK42" s="359">
        <f t="shared" si="13"/>
        <v>9.3999999999999639E-3</v>
      </c>
    </row>
    <row r="43" spans="1:37" s="28" customFormat="1" ht="15">
      <c r="A43" s="32" t="s">
        <v>32</v>
      </c>
      <c r="B43" s="32" t="s">
        <v>415</v>
      </c>
      <c r="C43" s="183" t="s">
        <v>60</v>
      </c>
      <c r="D43" s="357">
        <f>SUM(D37:D42)</f>
        <v>9.3249999999999957</v>
      </c>
      <c r="E43" s="357">
        <f t="shared" ref="E43:S43" si="14">SUM(E37:E42)</f>
        <v>15.317499999999997</v>
      </c>
      <c r="F43" s="357">
        <f t="shared" si="14"/>
        <v>58.220000000000006</v>
      </c>
      <c r="G43" s="357">
        <f t="shared" si="14"/>
        <v>45.720000000000006</v>
      </c>
      <c r="H43" s="357">
        <f t="shared" si="14"/>
        <v>58.49799999999999</v>
      </c>
      <c r="I43" s="357">
        <f t="shared" si="14"/>
        <v>61.750000000000007</v>
      </c>
      <c r="J43" s="357">
        <f t="shared" si="14"/>
        <v>63.262875000000008</v>
      </c>
      <c r="K43" s="357">
        <f t="shared" si="14"/>
        <v>65.021582925000004</v>
      </c>
      <c r="L43" s="357">
        <f t="shared" si="14"/>
        <v>67.232316744450003</v>
      </c>
      <c r="M43" s="357">
        <f t="shared" si="14"/>
        <v>69.787144780739098</v>
      </c>
      <c r="N43" s="357">
        <f t="shared" si="14"/>
        <v>72.57863057196866</v>
      </c>
      <c r="O43" s="357">
        <f t="shared" si="14"/>
        <v>75.561612288476567</v>
      </c>
      <c r="P43" s="357">
        <f t="shared" si="14"/>
        <v>78.50851516772714</v>
      </c>
      <c r="Q43" s="357">
        <f t="shared" si="14"/>
        <v>81.743065992637497</v>
      </c>
      <c r="R43" s="357">
        <f t="shared" si="14"/>
        <v>85.290715056717985</v>
      </c>
      <c r="S43" s="357">
        <f t="shared" si="14"/>
        <v>89.179971663304329</v>
      </c>
      <c r="T43" s="366"/>
      <c r="U43" s="366"/>
      <c r="V43" s="360">
        <v>1</v>
      </c>
      <c r="W43" s="360">
        <v>1</v>
      </c>
      <c r="X43" s="360">
        <v>1</v>
      </c>
      <c r="Y43" s="360">
        <v>1</v>
      </c>
      <c r="Z43" s="360">
        <v>1</v>
      </c>
      <c r="AA43" s="360">
        <v>1</v>
      </c>
      <c r="AB43" s="360">
        <v>1</v>
      </c>
      <c r="AC43" s="360">
        <v>1</v>
      </c>
      <c r="AD43" s="360">
        <v>1</v>
      </c>
      <c r="AE43" s="360">
        <v>1</v>
      </c>
      <c r="AF43" s="360">
        <v>1</v>
      </c>
      <c r="AG43" s="360">
        <v>1</v>
      </c>
      <c r="AH43" s="360">
        <v>1</v>
      </c>
      <c r="AI43" s="360">
        <v>1</v>
      </c>
      <c r="AJ43" s="360">
        <v>1</v>
      </c>
      <c r="AK43" s="360">
        <v>1</v>
      </c>
    </row>
    <row r="44" spans="1:37" s="28" customFormat="1" ht="15">
      <c r="A44" s="367" t="s">
        <v>32</v>
      </c>
      <c r="B44" s="367" t="s">
        <v>416</v>
      </c>
      <c r="C44" s="95" t="s">
        <v>221</v>
      </c>
      <c r="D44" s="357">
        <f>' Demand-Supply Gap'!D$67*'Demand by Application'!V44</f>
        <v>34.599177600000004</v>
      </c>
      <c r="E44" s="357">
        <f>' Demand-Supply Gap'!E$67*'Demand by Application'!W44</f>
        <v>39.395559600000013</v>
      </c>
      <c r="F44" s="357">
        <f>' Demand-Supply Gap'!F$67*'Demand by Application'!X44</f>
        <v>44.81188192800002</v>
      </c>
      <c r="G44" s="357">
        <f>' Demand-Supply Gap'!G$67*'Demand by Application'!Y44</f>
        <v>36.997669000000002</v>
      </c>
      <c r="H44" s="357">
        <f>' Demand-Supply Gap'!H$67*'Demand by Application'!Z44</f>
        <v>39.801902850000005</v>
      </c>
      <c r="I44" s="357">
        <f>' Demand-Supply Gap'!I$67*'Demand by Application'!AA44</f>
        <v>30.102000000000004</v>
      </c>
      <c r="J44" s="357">
        <f>' Demand-Supply Gap'!J$67*'Demand by Application'!AB44</f>
        <v>31.020802650000007</v>
      </c>
      <c r="K44" s="357">
        <f>' Demand-Supply Gap'!K$67*'Demand by Application'!AC44</f>
        <v>32.081903370000013</v>
      </c>
      <c r="L44" s="357">
        <f>' Demand-Supply Gap'!L$67*'Demand by Application'!AD44</f>
        <v>33.275856731733008</v>
      </c>
      <c r="M44" s="357">
        <f>' Demand-Supply Gap'!M$67*'Demand by Application'!AE44</f>
        <v>34.466200710484763</v>
      </c>
      <c r="N44" s="357">
        <f>' Demand-Supply Gap'!N$67*'Demand by Application'!AF44</f>
        <v>36.024758352555438</v>
      </c>
      <c r="O44" s="357">
        <f>' Demand-Supply Gap'!O$67*'Demand by Application'!AG44</f>
        <v>37.594568253594211</v>
      </c>
      <c r="P44" s="357">
        <f>' Demand-Supply Gap'!P$67*'Demand by Application'!AH44</f>
        <v>39.079290582229568</v>
      </c>
      <c r="Q44" s="357">
        <f>' Demand-Supply Gap'!Q$67*'Demand by Application'!AI44</f>
        <v>40.756899564670242</v>
      </c>
      <c r="R44" s="357">
        <f>' Demand-Supply Gap'!R$67*'Demand by Application'!AJ44</f>
        <v>42.535816654689285</v>
      </c>
      <c r="S44" s="357">
        <f>' Demand-Supply Gap'!S$67*'Demand by Application'!AK44</f>
        <v>44.517556828954142</v>
      </c>
      <c r="T44" s="366">
        <f t="shared" ref="T44:T45" si="15">(I44/D44)^(1/5)-1</f>
        <v>-2.7463487933552022E-2</v>
      </c>
      <c r="U44" s="366">
        <f t="shared" ref="U44:U45" si="16">(S44/J44)^(1/9)-1</f>
        <v>4.0952520783004598E-2</v>
      </c>
      <c r="V44" s="363">
        <v>0.4173</v>
      </c>
      <c r="W44" s="363">
        <v>0.42030000000000006</v>
      </c>
      <c r="X44" s="363">
        <v>0.41910000000000008</v>
      </c>
      <c r="Y44" s="363">
        <v>0.41810000000000008</v>
      </c>
      <c r="Z44" s="363">
        <v>0.41850000000000009</v>
      </c>
      <c r="AA44" s="363">
        <v>0.41520000000000007</v>
      </c>
      <c r="AB44" s="363">
        <v>0.41630000000000006</v>
      </c>
      <c r="AC44" s="363">
        <v>0.41800000000000009</v>
      </c>
      <c r="AD44" s="363">
        <v>0.41930000000000006</v>
      </c>
      <c r="AE44" s="363">
        <v>0.41840000000000005</v>
      </c>
      <c r="AF44" s="363">
        <v>0.4205000000000001</v>
      </c>
      <c r="AG44" s="363">
        <v>0.4215000000000001</v>
      </c>
      <c r="AH44" s="359">
        <v>0.42170000000000007</v>
      </c>
      <c r="AI44" s="359">
        <v>0.42240000000000005</v>
      </c>
      <c r="AJ44" s="359">
        <v>0.42250000000000004</v>
      </c>
      <c r="AK44" s="359">
        <v>0.42290000000000005</v>
      </c>
    </row>
    <row r="45" spans="1:37" s="28" customFormat="1" ht="15">
      <c r="A45" s="367" t="s">
        <v>32</v>
      </c>
      <c r="B45" s="367" t="s">
        <v>416</v>
      </c>
      <c r="C45" s="95" t="s">
        <v>245</v>
      </c>
      <c r="D45" s="357">
        <f>' Demand-Supply Gap'!D$67*'Demand by Application'!V45</f>
        <v>23.762579200000005</v>
      </c>
      <c r="E45" s="357">
        <f>' Demand-Supply Gap'!E$67*'Demand by Application'!W45</f>
        <v>26.910457200000007</v>
      </c>
      <c r="F45" s="357">
        <f>' Demand-Supply Gap'!F$67*'Demand by Application'!X45</f>
        <v>30.762057816000006</v>
      </c>
      <c r="G45" s="357">
        <f>' Demand-Supply Gap'!G$67*'Demand by Application'!Y45</f>
        <v>25.432026000000004</v>
      </c>
      <c r="H45" s="357">
        <f>' Demand-Supply Gap'!H$67*'Demand by Application'!Z45</f>
        <v>27.371535579999996</v>
      </c>
      <c r="I45" s="357">
        <f>' Demand-Supply Gap'!I$67*'Demand by Application'!AA45</f>
        <v>20.807500000000001</v>
      </c>
      <c r="J45" s="357">
        <f>' Demand-Supply Gap'!J$67*'Demand by Application'!AB45</f>
        <v>21.408303150000002</v>
      </c>
      <c r="K45" s="357">
        <f>' Demand-Supply Gap'!K$67*'Demand by Application'!AC45</f>
        <v>22.073577534000005</v>
      </c>
      <c r="L45" s="357">
        <f>' Demand-Supply Gap'!L$67*'Demand by Application'!AD45</f>
        <v>22.855823369280007</v>
      </c>
      <c r="M45" s="357">
        <f>' Demand-Supply Gap'!M$67*'Demand by Application'!AE45</f>
        <v>23.740819896658</v>
      </c>
      <c r="N45" s="357">
        <f>' Demand-Supply Gap'!N$67*'Demand by Application'!AF45</f>
        <v>24.699019816983903</v>
      </c>
      <c r="O45" s="357">
        <f>' Demand-Supply Gap'!O$67*'Demand by Application'!AG45</f>
        <v>25.714149531461942</v>
      </c>
      <c r="P45" s="357">
        <f>' Demand-Supply Gap'!P$67*'Demand by Application'!AH45</f>
        <v>26.735535529934147</v>
      </c>
      <c r="Q45" s="357">
        <f>' Demand-Supply Gap'!Q$67*'Demand by Application'!AI45</f>
        <v>27.827390706559893</v>
      </c>
      <c r="R45" s="357">
        <f>' Demand-Supply Gap'!R$67*'Demand by Application'!AJ45</f>
        <v>29.065302409961646</v>
      </c>
      <c r="S45" s="357">
        <f>' Demand-Supply Gap'!S$67*'Demand by Application'!AK45</f>
        <v>30.390680199855897</v>
      </c>
      <c r="T45" s="366">
        <f t="shared" si="15"/>
        <v>-2.6210101367010075E-2</v>
      </c>
      <c r="U45" s="366">
        <f t="shared" si="16"/>
        <v>3.9696217183228244E-2</v>
      </c>
      <c r="V45" s="360">
        <v>0.28660000000000002</v>
      </c>
      <c r="W45" s="360">
        <v>0.28710000000000002</v>
      </c>
      <c r="X45" s="360">
        <v>0.28770000000000001</v>
      </c>
      <c r="Y45" s="360">
        <v>0.28740000000000004</v>
      </c>
      <c r="Z45" s="360">
        <v>0.2878</v>
      </c>
      <c r="AA45" s="360">
        <v>0.28700000000000003</v>
      </c>
      <c r="AB45" s="360">
        <v>0.2873</v>
      </c>
      <c r="AC45" s="360">
        <v>0.28760000000000002</v>
      </c>
      <c r="AD45" s="360">
        <v>0.28800000000000003</v>
      </c>
      <c r="AE45" s="360">
        <v>0.28820000000000001</v>
      </c>
      <c r="AF45" s="360">
        <v>0.2883</v>
      </c>
      <c r="AG45" s="360">
        <v>0.2883</v>
      </c>
      <c r="AH45" s="360">
        <v>0.28850000000000003</v>
      </c>
      <c r="AI45" s="360">
        <v>0.28840000000000005</v>
      </c>
      <c r="AJ45" s="360">
        <v>0.28870000000000001</v>
      </c>
      <c r="AK45" s="360">
        <v>0.28870000000000001</v>
      </c>
    </row>
    <row r="46" spans="1:37" s="28" customFormat="1" ht="15">
      <c r="A46" s="367" t="s">
        <v>32</v>
      </c>
      <c r="B46" s="367" t="s">
        <v>416</v>
      </c>
      <c r="C46" s="95" t="s">
        <v>413</v>
      </c>
      <c r="D46" s="357">
        <f>' Demand-Supply Gap'!D$67*'Demand by Application'!V46</f>
        <v>8.3575295999999994</v>
      </c>
      <c r="E46" s="357">
        <f>' Demand-Supply Gap'!E$67*'Demand by Application'!W46</f>
        <v>9.4669319999999999</v>
      </c>
      <c r="F46" s="357">
        <f>' Demand-Supply Gap'!F$67*'Demand by Application'!X46</f>
        <v>10.810024488000003</v>
      </c>
      <c r="G46" s="357">
        <f>' Demand-Supply Gap'!G$67*'Demand by Application'!Y46</f>
        <v>9.0171309999999991</v>
      </c>
      <c r="H46" s="357">
        <f>' Demand-Supply Gap'!H$67*'Demand by Application'!Z46</f>
        <v>9.7483752499999969</v>
      </c>
      <c r="I46" s="357">
        <f>' Demand-Supply Gap'!I$67*'Demand by Application'!AA46</f>
        <v>7.286249999999999</v>
      </c>
      <c r="J46" s="357">
        <f>' Demand-Supply Gap'!J$67*'Demand by Application'!AB46</f>
        <v>7.511162399999999</v>
      </c>
      <c r="K46" s="357">
        <f>' Demand-Supply Gap'!K$67*'Demand by Application'!AC46</f>
        <v>7.744172368500001</v>
      </c>
      <c r="L46" s="357">
        <f>' Demand-Supply Gap'!L$67*'Demand by Application'!AD46</f>
        <v>8.0154102788100001</v>
      </c>
      <c r="M46" s="357">
        <f>' Demand-Supply Gap'!M$67*'Demand by Application'!AE46</f>
        <v>8.3199958694047798</v>
      </c>
      <c r="N46" s="357">
        <f>' Demand-Supply Gap'!N$67*'Demand by Application'!AF46</f>
        <v>8.6699299531001426</v>
      </c>
      <c r="O46" s="357">
        <f>' Demand-Supply Gap'!O$67*'Demand by Application'!AG46</f>
        <v>9.035183307447431</v>
      </c>
      <c r="P46" s="357">
        <f>' Demand-Supply Gap'!P$67*'Demand by Application'!AH46</f>
        <v>9.4060896231830693</v>
      </c>
      <c r="Q46" s="357">
        <f>' Demand-Supply Gap'!Q$67*'Demand by Application'!AI46</f>
        <v>9.7936205156582119</v>
      </c>
      <c r="R46" s="357">
        <f>' Demand-Supply Gap'!R$67*'Demand by Application'!AJ46</f>
        <v>10.238798943862484</v>
      </c>
      <c r="S46" s="357">
        <f>' Demand-Supply Gap'!S$67*'Demand by Application'!AK46</f>
        <v>10.716214909405368</v>
      </c>
      <c r="T46" s="368"/>
      <c r="U46" s="368"/>
      <c r="V46" s="359">
        <v>0.10079999999999999</v>
      </c>
      <c r="W46" s="359">
        <v>0.10099999999999999</v>
      </c>
      <c r="X46" s="359">
        <v>0.10110000000000001</v>
      </c>
      <c r="Y46" s="359">
        <v>0.1019</v>
      </c>
      <c r="Z46" s="359">
        <v>0.10249999999999999</v>
      </c>
      <c r="AA46" s="359">
        <v>0.10049999999999999</v>
      </c>
      <c r="AB46" s="359">
        <v>0.10079999999999999</v>
      </c>
      <c r="AC46" s="359">
        <v>0.1009</v>
      </c>
      <c r="AD46" s="359">
        <v>0.10099999999999999</v>
      </c>
      <c r="AE46" s="359">
        <v>0.10099999999999999</v>
      </c>
      <c r="AF46" s="359">
        <v>0.1012</v>
      </c>
      <c r="AG46" s="359">
        <v>0.10129999999999999</v>
      </c>
      <c r="AH46" s="359">
        <v>0.10149999999999999</v>
      </c>
      <c r="AI46" s="359">
        <v>0.10149999999999999</v>
      </c>
      <c r="AJ46" s="359">
        <v>0.1017</v>
      </c>
      <c r="AK46" s="359">
        <v>0.10179999999999999</v>
      </c>
    </row>
    <row r="47" spans="1:37" s="28" customFormat="1" ht="15">
      <c r="A47" s="367" t="s">
        <v>32</v>
      </c>
      <c r="B47" s="367" t="s">
        <v>416</v>
      </c>
      <c r="C47" s="95" t="s">
        <v>414</v>
      </c>
      <c r="D47" s="357">
        <f>' Demand-Supply Gap'!D$67*'Demand by Application'!V47</f>
        <v>7.4123327999999988</v>
      </c>
      <c r="E47" s="357">
        <f>' Demand-Supply Gap'!E$67*'Demand by Application'!W47</f>
        <v>8.3983872000000002</v>
      </c>
      <c r="F47" s="357">
        <f>' Demand-Supply Gap'!F$67*'Demand by Application'!X47</f>
        <v>9.6017823839999998</v>
      </c>
      <c r="G47" s="357">
        <f>' Demand-Supply Gap'!G$67*'Demand by Application'!Y47</f>
        <v>7.9552509999999979</v>
      </c>
      <c r="H47" s="357">
        <f>' Demand-Supply Gap'!H$67*'Demand by Application'!Z47</f>
        <v>8.5595489999999987</v>
      </c>
      <c r="I47" s="357">
        <f>' Demand-Supply Gap'!I$67*'Demand by Application'!AA47</f>
        <v>6.4597499999999988</v>
      </c>
      <c r="J47" s="357">
        <f>' Demand-Supply Gap'!J$67*'Demand by Application'!AB47</f>
        <v>6.665411475</v>
      </c>
      <c r="K47" s="357">
        <f>' Demand-Supply Gap'!K$67*'Demand by Application'!AC47</f>
        <v>6.8768864639999991</v>
      </c>
      <c r="L47" s="357">
        <f>' Demand-Supply Gap'!L$67*'Demand by Application'!AD47</f>
        <v>7.1265727033380006</v>
      </c>
      <c r="M47" s="357">
        <f>' Demand-Supply Gap'!M$67*'Demand by Application'!AE47</f>
        <v>7.4220953250828776</v>
      </c>
      <c r="N47" s="357">
        <f>' Demand-Supply Gap'!N$67*'Demand by Application'!AF47</f>
        <v>7.7104120136266081</v>
      </c>
      <c r="O47" s="357">
        <f>' Demand-Supply Gap'!O$67*'Demand by Application'!AG47</f>
        <v>8.0273099473866623</v>
      </c>
      <c r="P47" s="357">
        <f>' Demand-Supply Gap'!P$67*'Demand by Application'!AH47</f>
        <v>8.3589092020799303</v>
      </c>
      <c r="Q47" s="357">
        <f>' Demand-Supply Gap'!Q$67*'Demand by Application'!AI47</f>
        <v>8.7129451484131675</v>
      </c>
      <c r="R47" s="357">
        <f>' Demand-Supply Gap'!R$67*'Demand by Application'!AJ47</f>
        <v>9.1112222656790038</v>
      </c>
      <c r="S47" s="357">
        <f>' Demand-Supply Gap'!S$67*'Demand by Application'!AK47</f>
        <v>9.5372207346967226</v>
      </c>
      <c r="T47" s="358"/>
      <c r="U47" s="358"/>
      <c r="V47" s="360">
        <v>8.9399999999999979E-2</v>
      </c>
      <c r="W47" s="360">
        <v>8.9599999999999985E-2</v>
      </c>
      <c r="X47" s="360">
        <v>8.9799999999999991E-2</v>
      </c>
      <c r="Y47" s="360">
        <v>8.989999999999998E-2</v>
      </c>
      <c r="Z47" s="360">
        <v>0.09</v>
      </c>
      <c r="AA47" s="360">
        <v>8.9099999999999985E-2</v>
      </c>
      <c r="AB47" s="360">
        <v>8.9450000000000002E-2</v>
      </c>
      <c r="AC47" s="360">
        <v>8.9599999999999985E-2</v>
      </c>
      <c r="AD47" s="360">
        <v>8.9799999999999991E-2</v>
      </c>
      <c r="AE47" s="360">
        <v>9.0099999999999986E-2</v>
      </c>
      <c r="AF47" s="360">
        <v>0.09</v>
      </c>
      <c r="AG47" s="360">
        <v>0.09</v>
      </c>
      <c r="AH47" s="360">
        <v>9.0200000000000002E-2</v>
      </c>
      <c r="AI47" s="360">
        <v>9.0299999999999991E-2</v>
      </c>
      <c r="AJ47" s="360">
        <v>9.0499999999999997E-2</v>
      </c>
      <c r="AK47" s="360">
        <v>9.0599999999999986E-2</v>
      </c>
    </row>
    <row r="48" spans="1:37" s="28" customFormat="1" ht="15">
      <c r="A48" s="367" t="s">
        <v>32</v>
      </c>
      <c r="B48" s="367" t="s">
        <v>416</v>
      </c>
      <c r="C48" s="95" t="s">
        <v>246</v>
      </c>
      <c r="D48" s="357">
        <f>' Demand-Supply Gap'!D$67*'Demand by Application'!V48</f>
        <v>5.5716863999999999</v>
      </c>
      <c r="E48" s="357">
        <f>' Demand-Supply Gap'!E$67*'Demand by Application'!W48</f>
        <v>6.2706708000000013</v>
      </c>
      <c r="F48" s="357">
        <f>' Demand-Supply Gap'!F$67*'Demand by Application'!X48</f>
        <v>7.1639133600000013</v>
      </c>
      <c r="G48" s="357">
        <f>' Demand-Supply Gap'!G$67*'Demand by Application'!Y48</f>
        <v>5.9465279999999989</v>
      </c>
      <c r="H48" s="357">
        <f>' Demand-Supply Gap'!H$67*'Demand by Application'!Z48</f>
        <v>6.3435768699999988</v>
      </c>
      <c r="I48" s="357">
        <f>' Demand-Supply Gap'!I$67*'Demand by Application'!AA48</f>
        <v>4.85025</v>
      </c>
      <c r="J48" s="357">
        <f>' Demand-Supply Gap'!J$67*'Demand by Application'!AB48</f>
        <v>4.9850869500000003</v>
      </c>
      <c r="K48" s="357">
        <f>' Demand-Supply Gap'!K$67*'Demand by Application'!AC48</f>
        <v>5.1423146550000007</v>
      </c>
      <c r="L48" s="357">
        <f>' Demand-Supply Gap'!L$67*'Demand by Application'!AD48</f>
        <v>5.3330254528320005</v>
      </c>
      <c r="M48" s="357">
        <f>' Demand-Supply Gap'!M$67*'Demand by Application'!AE48</f>
        <v>5.5439180397122945</v>
      </c>
      <c r="N48" s="357">
        <f>' Demand-Supply Gap'!N$67*'Demand by Application'!AF48</f>
        <v>5.7828090102199567</v>
      </c>
      <c r="O48" s="357">
        <f>' Demand-Supply Gap'!O$67*'Demand by Application'!AG48</f>
        <v>6.0294016938148713</v>
      </c>
      <c r="P48" s="357">
        <f>' Demand-Supply Gap'!P$67*'Demand by Application'!AH48</f>
        <v>6.2552812765010568</v>
      </c>
      <c r="Q48" s="357">
        <f>' Demand-Supply Gap'!Q$67*'Demand by Application'!AI48</f>
        <v>6.5322966395079902</v>
      </c>
      <c r="R48" s="357">
        <f>' Demand-Supply Gap'!R$67*'Demand by Application'!AJ48</f>
        <v>6.8258659625749889</v>
      </c>
      <c r="S48" s="357">
        <f>' Demand-Supply Gap'!S$67*'Demand by Application'!AK48</f>
        <v>7.1476521841711653</v>
      </c>
      <c r="T48" s="362"/>
      <c r="U48" s="362"/>
      <c r="V48" s="360">
        <v>6.7199999999999996E-2</v>
      </c>
      <c r="W48" s="360">
        <v>6.6900000000000001E-2</v>
      </c>
      <c r="X48" s="360">
        <v>6.7000000000000004E-2</v>
      </c>
      <c r="Y48" s="360">
        <v>6.7199999999999996E-2</v>
      </c>
      <c r="Z48" s="360">
        <v>6.6699999999999995E-2</v>
      </c>
      <c r="AA48" s="360">
        <v>6.6900000000000001E-2</v>
      </c>
      <c r="AB48" s="360">
        <v>6.6900000000000001E-2</v>
      </c>
      <c r="AC48" s="360">
        <v>6.7000000000000004E-2</v>
      </c>
      <c r="AD48" s="360">
        <v>6.7199999999999996E-2</v>
      </c>
      <c r="AE48" s="360">
        <v>6.7299999999999999E-2</v>
      </c>
      <c r="AF48" s="360">
        <v>6.7500000000000004E-2</v>
      </c>
      <c r="AG48" s="360">
        <v>6.7600000000000007E-2</v>
      </c>
      <c r="AH48" s="360">
        <v>6.7500000000000004E-2</v>
      </c>
      <c r="AI48" s="360">
        <v>6.7699999999999996E-2</v>
      </c>
      <c r="AJ48" s="360">
        <v>6.7799999999999999E-2</v>
      </c>
      <c r="AK48" s="360">
        <v>6.7900000000000002E-2</v>
      </c>
    </row>
    <row r="49" spans="1:38" s="28" customFormat="1" ht="15">
      <c r="A49" s="367" t="s">
        <v>32</v>
      </c>
      <c r="B49" s="367" t="s">
        <v>416</v>
      </c>
      <c r="C49" s="95" t="s">
        <v>12</v>
      </c>
      <c r="D49" s="357">
        <f>' Demand-Supply Gap'!D$67*'Demand by Application'!V49</f>
        <v>3.2086944000000059</v>
      </c>
      <c r="E49" s="357">
        <f>' Demand-Supply Gap'!E$67*'Demand by Application'!W49</f>
        <v>3.2899932000000023</v>
      </c>
      <c r="F49" s="357">
        <f>' Demand-Supply Gap'!F$67*'Demand by Application'!X49</f>
        <v>3.7744200239999883</v>
      </c>
      <c r="G49" s="357">
        <f>' Demand-Supply Gap'!G$67*'Demand by Application'!Y49</f>
        <v>3.1413949999999877</v>
      </c>
      <c r="H49" s="357">
        <f>' Demand-Supply Gap'!H$67*'Demand by Application'!Z49</f>
        <v>3.2811604499999865</v>
      </c>
      <c r="I49" s="357">
        <f>' Demand-Supply Gap'!I$67*'Demand by Application'!AA49</f>
        <v>2.9942499999999921</v>
      </c>
      <c r="J49" s="357">
        <f>' Demand-Supply Gap'!J$67*'Demand by Application'!AB49</f>
        <v>2.9247333750000006</v>
      </c>
      <c r="K49" s="357">
        <f>' Demand-Supply Gap'!K$67*'Demand by Application'!AC49</f>
        <v>2.832110608499995</v>
      </c>
      <c r="L49" s="357">
        <f>' Demand-Supply Gap'!L$67*'Demand by Application'!AD49</f>
        <v>2.7538092740069966</v>
      </c>
      <c r="M49" s="357">
        <f>' Demand-Supply Gap'!M$67*'Demand by Application'!AE49</f>
        <v>2.8831668854372938</v>
      </c>
      <c r="N49" s="357">
        <f>' Demand-Supply Gap'!N$67*'Demand by Application'!AF49</f>
        <v>2.7843154493651618</v>
      </c>
      <c r="O49" s="357">
        <f>' Demand-Supply Gap'!O$67*'Demand by Application'!AG49</f>
        <v>2.7917200150355832</v>
      </c>
      <c r="P49" s="357">
        <f>' Demand-Supply Gap'!P$67*'Demand by Application'!AH49</f>
        <v>2.8357275120137984</v>
      </c>
      <c r="Q49" s="357">
        <f>' Demand-Supply Gap'!Q$67*'Demand by Application'!AI49</f>
        <v>2.8657195006408713</v>
      </c>
      <c r="R49" s="357">
        <f>' Demand-Supply Gap'!R$67*'Demand by Application'!AJ49</f>
        <v>2.8994828867575113</v>
      </c>
      <c r="S49" s="357">
        <f>' Demand-Supply Gap'!S$67*'Demand by Application'!AK49</f>
        <v>2.9580121704743716</v>
      </c>
      <c r="T49" s="358"/>
      <c r="U49" s="358"/>
      <c r="V49" s="359">
        <f>V50-SUM(V44:V48)</f>
        <v>3.8700000000000068E-2</v>
      </c>
      <c r="W49" s="359">
        <f t="shared" ref="W49:AK49" si="17">W50-SUM(W44:W48)</f>
        <v>3.510000000000002E-2</v>
      </c>
      <c r="X49" s="359">
        <f t="shared" si="17"/>
        <v>3.5299999999999887E-2</v>
      </c>
      <c r="Y49" s="359">
        <f t="shared" si="17"/>
        <v>3.5499999999999865E-2</v>
      </c>
      <c r="Z49" s="359">
        <f t="shared" si="17"/>
        <v>3.4499999999999864E-2</v>
      </c>
      <c r="AA49" s="359">
        <f t="shared" si="17"/>
        <v>4.1299999999999892E-2</v>
      </c>
      <c r="AB49" s="359">
        <f t="shared" si="17"/>
        <v>3.9250000000000007E-2</v>
      </c>
      <c r="AC49" s="359">
        <f t="shared" si="17"/>
        <v>3.6899999999999933E-2</v>
      </c>
      <c r="AD49" s="359">
        <f t="shared" si="17"/>
        <v>3.4699999999999953E-2</v>
      </c>
      <c r="AE49" s="359">
        <f t="shared" si="17"/>
        <v>3.499999999999992E-2</v>
      </c>
      <c r="AF49" s="359">
        <f t="shared" si="17"/>
        <v>3.2499999999999973E-2</v>
      </c>
      <c r="AG49" s="359">
        <f t="shared" si="17"/>
        <v>3.1299999999999994E-2</v>
      </c>
      <c r="AH49" s="359">
        <f t="shared" si="17"/>
        <v>3.059999999999985E-2</v>
      </c>
      <c r="AI49" s="359">
        <f t="shared" si="17"/>
        <v>2.9699999999999949E-2</v>
      </c>
      <c r="AJ49" s="359">
        <f t="shared" si="17"/>
        <v>2.8799999999999937E-2</v>
      </c>
      <c r="AK49" s="359">
        <f t="shared" si="17"/>
        <v>2.8100000000000014E-2</v>
      </c>
    </row>
    <row r="50" spans="1:38" s="28" customFormat="1" ht="15">
      <c r="A50" s="367" t="s">
        <v>32</v>
      </c>
      <c r="B50" s="367" t="s">
        <v>416</v>
      </c>
      <c r="C50" s="183" t="s">
        <v>60</v>
      </c>
      <c r="D50" s="357">
        <f>SUM(D44:D49)</f>
        <v>82.912000000000035</v>
      </c>
      <c r="E50" s="357">
        <f t="shared" ref="E50:S50" si="18">SUM(E44:E49)</f>
        <v>93.732000000000028</v>
      </c>
      <c r="F50" s="357">
        <f t="shared" si="18"/>
        <v>106.92408000000003</v>
      </c>
      <c r="G50" s="357">
        <f t="shared" si="18"/>
        <v>88.490000000000009</v>
      </c>
      <c r="H50" s="357">
        <f t="shared" si="18"/>
        <v>95.106099999999984</v>
      </c>
      <c r="I50" s="357">
        <f t="shared" si="18"/>
        <v>72.5</v>
      </c>
      <c r="J50" s="357">
        <f t="shared" si="18"/>
        <v>74.515500000000003</v>
      </c>
      <c r="K50" s="357">
        <f t="shared" si="18"/>
        <v>76.750965000000008</v>
      </c>
      <c r="L50" s="357">
        <f t="shared" si="18"/>
        <v>79.360497810000012</v>
      </c>
      <c r="M50" s="357">
        <f t="shared" si="18"/>
        <v>82.376196726780009</v>
      </c>
      <c r="N50" s="357">
        <f t="shared" si="18"/>
        <v>85.671244595851206</v>
      </c>
      <c r="O50" s="357">
        <f t="shared" si="18"/>
        <v>89.192332748740711</v>
      </c>
      <c r="P50" s="357">
        <f t="shared" si="18"/>
        <v>92.670833725941563</v>
      </c>
      <c r="Q50" s="357">
        <f t="shared" si="18"/>
        <v>96.488872075450388</v>
      </c>
      <c r="R50" s="357">
        <f t="shared" si="18"/>
        <v>100.67648912352493</v>
      </c>
      <c r="S50" s="357">
        <f t="shared" si="18"/>
        <v>105.26733702755766</v>
      </c>
      <c r="T50" s="362"/>
      <c r="U50" s="362"/>
      <c r="V50" s="360">
        <v>1</v>
      </c>
      <c r="W50" s="360">
        <v>1</v>
      </c>
      <c r="X50" s="360">
        <v>1</v>
      </c>
      <c r="Y50" s="360">
        <v>1</v>
      </c>
      <c r="Z50" s="360">
        <v>1</v>
      </c>
      <c r="AA50" s="360">
        <v>1</v>
      </c>
      <c r="AB50" s="360">
        <v>1</v>
      </c>
      <c r="AC50" s="360">
        <v>1</v>
      </c>
      <c r="AD50" s="360">
        <v>1</v>
      </c>
      <c r="AE50" s="360">
        <v>1</v>
      </c>
      <c r="AF50" s="360">
        <v>1</v>
      </c>
      <c r="AG50" s="360">
        <v>1</v>
      </c>
      <c r="AH50" s="360">
        <v>1</v>
      </c>
      <c r="AI50" s="360">
        <v>1</v>
      </c>
      <c r="AJ50" s="360">
        <v>1</v>
      </c>
      <c r="AK50" s="360">
        <v>1</v>
      </c>
    </row>
    <row r="51" spans="1:38" s="28" customFormat="1" ht="15">
      <c r="A51" s="226" t="s">
        <v>32</v>
      </c>
      <c r="B51" s="226" t="s">
        <v>417</v>
      </c>
      <c r="C51" s="376" t="s">
        <v>221</v>
      </c>
      <c r="D51" s="377">
        <f>ROUND(V51*' Demand-Supply Gap'!D$76,2)</f>
        <v>702.2</v>
      </c>
      <c r="E51" s="377">
        <f>ROUND(W51*' Demand-Supply Gap'!E$76,2)</f>
        <v>746.75</v>
      </c>
      <c r="F51" s="377">
        <f>ROUND(X51*' Demand-Supply Gap'!F$76,2)</f>
        <v>824.71</v>
      </c>
      <c r="G51" s="377">
        <f>ROUND(Y51*' Demand-Supply Gap'!G$76,2)</f>
        <v>839.8</v>
      </c>
      <c r="H51" s="377">
        <f>ROUND(Z51*' Demand-Supply Gap'!H$76,2)</f>
        <v>896.32</v>
      </c>
      <c r="I51" s="377">
        <f>ROUND(AA51*' Demand-Supply Gap'!I$76,2)</f>
        <v>890.19</v>
      </c>
      <c r="J51" s="377">
        <f>ROUND(AB51*' Demand-Supply Gap'!J$76,2)</f>
        <v>963.22</v>
      </c>
      <c r="K51" s="377">
        <f>ROUND(AC51*' Demand-Supply Gap'!K$76,2)</f>
        <v>1039.47</v>
      </c>
      <c r="L51" s="377">
        <f>ROUND(AD51*' Demand-Supply Gap'!L$76,2)</f>
        <v>1113.4100000000001</v>
      </c>
      <c r="M51" s="377">
        <f>ROUND(AE51*' Demand-Supply Gap'!M$76,2)</f>
        <v>1187.6500000000001</v>
      </c>
      <c r="N51" s="377">
        <f>ROUND(AF51*' Demand-Supply Gap'!N$76,2)</f>
        <v>1268.49</v>
      </c>
      <c r="O51" s="377">
        <f>ROUND(AG51*' Demand-Supply Gap'!O$76,2)</f>
        <v>1341.18</v>
      </c>
      <c r="P51" s="377">
        <f>ROUND(AH51*' Demand-Supply Gap'!P$76,2)</f>
        <v>1412.14</v>
      </c>
      <c r="Q51" s="377">
        <f>ROUND(AI51*' Demand-Supply Gap'!Q$76,2)</f>
        <v>1485.63</v>
      </c>
      <c r="R51" s="377">
        <f>ROUND(AJ51*' Demand-Supply Gap'!R$76,2)</f>
        <v>1558.13</v>
      </c>
      <c r="S51" s="377">
        <f>ROUND(AK51*' Demand-Supply Gap'!S$76,2)</f>
        <v>1633.13</v>
      </c>
      <c r="T51" s="369"/>
      <c r="U51" s="369"/>
      <c r="V51" s="379">
        <v>0.44040000000000001</v>
      </c>
      <c r="W51" s="379">
        <v>0.44369999999999998</v>
      </c>
      <c r="X51" s="379">
        <v>0.4425</v>
      </c>
      <c r="Y51" s="379">
        <v>0.44190000000000002</v>
      </c>
      <c r="Z51" s="379">
        <v>0.44180000000000003</v>
      </c>
      <c r="AA51" s="379">
        <v>0.43969999999999998</v>
      </c>
      <c r="AB51" s="379">
        <v>0.44109999999999999</v>
      </c>
      <c r="AC51" s="379">
        <v>0.44259999999999999</v>
      </c>
      <c r="AD51" s="379">
        <v>0.44409999999999999</v>
      </c>
      <c r="AE51" s="379">
        <v>0.44330000000000003</v>
      </c>
      <c r="AF51" s="379">
        <v>0.44530000000000003</v>
      </c>
      <c r="AG51" s="379">
        <v>0.44640000000000002</v>
      </c>
      <c r="AH51" s="379">
        <v>0.44669999999999999</v>
      </c>
      <c r="AI51" s="379">
        <v>0.44740000000000002</v>
      </c>
      <c r="AJ51" s="379">
        <v>0.44740000000000002</v>
      </c>
      <c r="AK51" s="379">
        <v>0.44780000000000003</v>
      </c>
      <c r="AL51" s="94"/>
    </row>
    <row r="52" spans="1:38" s="28" customFormat="1" ht="15">
      <c r="A52" s="226" t="s">
        <v>32</v>
      </c>
      <c r="B52" s="226" t="s">
        <v>417</v>
      </c>
      <c r="C52" s="376" t="s">
        <v>245</v>
      </c>
      <c r="D52" s="377">
        <f>ROUND(V52*' Demand-Supply Gap'!D$76,2)</f>
        <v>450.12</v>
      </c>
      <c r="E52" s="377">
        <f>ROUND(W52*' Demand-Supply Gap'!E$76,2)</f>
        <v>475.95</v>
      </c>
      <c r="F52" s="377">
        <f>ROUND(X52*' Demand-Supply Gap'!F$76,2)</f>
        <v>528.92999999999995</v>
      </c>
      <c r="G52" s="377">
        <f>ROUND(Y52*' Demand-Supply Gap'!G$76,2)</f>
        <v>539.34</v>
      </c>
      <c r="H52" s="377">
        <f>ROUND(Z52*' Demand-Supply Gap'!H$76,2)</f>
        <v>576.58000000000004</v>
      </c>
      <c r="I52" s="377">
        <f>ROUND(AA52*' Demand-Supply Gap'!I$76,2)</f>
        <v>573.96</v>
      </c>
      <c r="J52" s="377">
        <f>ROUND(AB52*' Demand-Supply Gap'!J$76,2)</f>
        <v>620.16</v>
      </c>
      <c r="K52" s="377">
        <f>ROUND(AC52*' Demand-Supply Gap'!K$76,2)</f>
        <v>667.69</v>
      </c>
      <c r="L52" s="377">
        <f>ROUND(AD52*' Demand-Supply Gap'!L$76,2)</f>
        <v>713.53</v>
      </c>
      <c r="M52" s="377">
        <f>ROUND(AE52*' Demand-Supply Gap'!M$76,2)</f>
        <v>763.01</v>
      </c>
      <c r="N52" s="377">
        <f>ROUND(AF52*' Demand-Supply Gap'!N$76,2)</f>
        <v>811.85</v>
      </c>
      <c r="O52" s="377">
        <f>ROUND(AG52*' Demand-Supply Gap'!O$76,2)</f>
        <v>856.56</v>
      </c>
      <c r="P52" s="377">
        <f>ROUND(AH52*' Demand-Supply Gap'!P$76,2)</f>
        <v>901.91</v>
      </c>
      <c r="Q52" s="377">
        <f>ROUND(AI52*' Demand-Supply Gap'!Q$76,2)</f>
        <v>947.03</v>
      </c>
      <c r="R52" s="377">
        <f>ROUND(AJ52*' Demand-Supply Gap'!R$76,2)</f>
        <v>994.64</v>
      </c>
      <c r="S52" s="377">
        <f>ROUND(AK52*' Demand-Supply Gap'!S$76,2)</f>
        <v>1041.5899999999999</v>
      </c>
      <c r="T52" s="369"/>
      <c r="U52" s="369"/>
      <c r="V52" s="379">
        <v>0.2823</v>
      </c>
      <c r="W52" s="379">
        <v>0.2828</v>
      </c>
      <c r="X52" s="379">
        <v>0.2838</v>
      </c>
      <c r="Y52" s="379">
        <v>0.2838</v>
      </c>
      <c r="Z52" s="379">
        <v>0.28420000000000001</v>
      </c>
      <c r="AA52" s="379">
        <v>0.28350000000000003</v>
      </c>
      <c r="AB52" s="379">
        <v>0.28400000000000003</v>
      </c>
      <c r="AC52" s="379">
        <v>0.2843</v>
      </c>
      <c r="AD52" s="379">
        <v>0.28460000000000002</v>
      </c>
      <c r="AE52" s="379">
        <v>0.2848</v>
      </c>
      <c r="AF52" s="379">
        <v>0.28500000000000003</v>
      </c>
      <c r="AG52" s="379">
        <v>0.28510000000000002</v>
      </c>
      <c r="AH52" s="379">
        <v>0.2853</v>
      </c>
      <c r="AI52" s="379">
        <v>0.28520000000000001</v>
      </c>
      <c r="AJ52" s="379">
        <v>0.28560000000000002</v>
      </c>
      <c r="AK52" s="379">
        <v>0.28560000000000002</v>
      </c>
    </row>
    <row r="53" spans="1:38" s="28" customFormat="1" ht="15">
      <c r="A53" s="226" t="s">
        <v>32</v>
      </c>
      <c r="B53" s="226" t="s">
        <v>417</v>
      </c>
      <c r="C53" s="376" t="s">
        <v>413</v>
      </c>
      <c r="D53" s="377">
        <f>ROUND(V53*' Demand-Supply Gap'!D$76,2)</f>
        <v>144.46</v>
      </c>
      <c r="E53" s="377">
        <f>ROUND(W53*' Demand-Supply Gap'!E$76,2)</f>
        <v>152.82</v>
      </c>
      <c r="F53" s="377">
        <f>ROUND(X53*' Demand-Supply Gap'!F$76,2)</f>
        <v>169.6</v>
      </c>
      <c r="G53" s="377">
        <f>ROUND(Y53*' Demand-Supply Gap'!G$76,2)</f>
        <v>173.89</v>
      </c>
      <c r="H53" s="377">
        <f>ROUND(Z53*' Demand-Supply Gap'!H$76,2)</f>
        <v>187.46</v>
      </c>
      <c r="I53" s="377">
        <f>ROUND(AA53*' Demand-Supply Gap'!I$76,2)</f>
        <v>182.41</v>
      </c>
      <c r="J53" s="377">
        <f>ROUND(AB53*' Demand-Supply Gap'!J$76,2)</f>
        <v>197.19</v>
      </c>
      <c r="K53" s="377">
        <f>ROUND(AC53*' Demand-Supply Gap'!K$76,2)</f>
        <v>212.07</v>
      </c>
      <c r="L53" s="377">
        <f>ROUND(AD53*' Demand-Supply Gap'!L$76,2)</f>
        <v>226.64</v>
      </c>
      <c r="M53" s="377">
        <f>ROUND(AE53*' Demand-Supply Gap'!M$76,2)</f>
        <v>242.19</v>
      </c>
      <c r="N53" s="377">
        <f>ROUND(AF53*' Demand-Supply Gap'!N$76,2)</f>
        <v>257.8</v>
      </c>
      <c r="O53" s="377">
        <f>ROUND(AG53*' Demand-Supply Gap'!O$76,2)</f>
        <v>272.2</v>
      </c>
      <c r="P53" s="377">
        <f>ROUND(AH53*' Demand-Supply Gap'!P$76,2)</f>
        <v>287.04000000000002</v>
      </c>
      <c r="Q53" s="377">
        <f>ROUND(AI53*' Demand-Supply Gap'!Q$76,2)</f>
        <v>301.51</v>
      </c>
      <c r="R53" s="377">
        <f>ROUND(AJ53*' Demand-Supply Gap'!R$76,2)</f>
        <v>316.57</v>
      </c>
      <c r="S53" s="377">
        <f>ROUND(AK53*' Demand-Supply Gap'!S$76,2)</f>
        <v>331.88</v>
      </c>
      <c r="T53" s="369"/>
      <c r="U53" s="369"/>
      <c r="V53" s="379">
        <v>9.06E-2</v>
      </c>
      <c r="W53" s="379">
        <v>9.0800000000000006E-2</v>
      </c>
      <c r="X53" s="379">
        <v>9.0999999999999998E-2</v>
      </c>
      <c r="Y53" s="379">
        <v>9.1499999999999998E-2</v>
      </c>
      <c r="Z53" s="379">
        <v>9.2399999999999996E-2</v>
      </c>
      <c r="AA53" s="379">
        <v>9.01E-2</v>
      </c>
      <c r="AB53" s="379">
        <v>9.0300000000000005E-2</v>
      </c>
      <c r="AC53" s="379">
        <v>9.0300000000000005E-2</v>
      </c>
      <c r="AD53" s="379">
        <v>9.0399999999999994E-2</v>
      </c>
      <c r="AE53" s="379">
        <v>9.0399999999999994E-2</v>
      </c>
      <c r="AF53" s="379">
        <v>9.0499999999999997E-2</v>
      </c>
      <c r="AG53" s="379">
        <v>9.06E-2</v>
      </c>
      <c r="AH53" s="379">
        <v>9.0800000000000006E-2</v>
      </c>
      <c r="AI53" s="379">
        <v>9.0800000000000006E-2</v>
      </c>
      <c r="AJ53" s="379">
        <v>9.0899999999999995E-2</v>
      </c>
      <c r="AK53" s="379">
        <v>9.0999999999999998E-2</v>
      </c>
    </row>
    <row r="54" spans="1:38" s="28" customFormat="1" ht="15">
      <c r="A54" s="226" t="s">
        <v>32</v>
      </c>
      <c r="B54" s="226" t="s">
        <v>417</v>
      </c>
      <c r="C54" s="376" t="s">
        <v>414</v>
      </c>
      <c r="D54" s="377">
        <f>ROUND(V54*' Demand-Supply Gap'!D$76,2)</f>
        <v>139.52000000000001</v>
      </c>
      <c r="E54" s="377">
        <f>ROUND(W54*' Demand-Supply Gap'!E$76,2)</f>
        <v>147.43</v>
      </c>
      <c r="F54" s="377">
        <f>ROUND(X54*' Demand-Supply Gap'!F$76,2)</f>
        <v>163.82</v>
      </c>
      <c r="G54" s="377">
        <f>ROUND(Y54*' Demand-Supply Gap'!G$76,2)</f>
        <v>166.86</v>
      </c>
      <c r="H54" s="377">
        <f>ROUND(Z54*' Demand-Supply Gap'!H$76,2)</f>
        <v>178.74</v>
      </c>
      <c r="I54" s="377">
        <f>ROUND(AA54*' Demand-Supply Gap'!I$76,2)</f>
        <v>176.34</v>
      </c>
      <c r="J54" s="377">
        <f>ROUND(AB54*' Demand-Supply Gap'!J$76,2)</f>
        <v>190.63</v>
      </c>
      <c r="K54" s="377">
        <f>ROUND(AC54*' Demand-Supply Gap'!K$76,2)</f>
        <v>205.26</v>
      </c>
      <c r="L54" s="377">
        <f>ROUND(AD54*' Demand-Supply Gap'!L$76,2)</f>
        <v>219.37</v>
      </c>
      <c r="M54" s="377">
        <f>ROUND(AE54*' Demand-Supply Gap'!M$76,2)</f>
        <v>235.23</v>
      </c>
      <c r="N54" s="377">
        <f>ROUND(AF54*' Demand-Supply Gap'!N$76,2)</f>
        <v>249.82</v>
      </c>
      <c r="O54" s="377">
        <f>ROUND(AG54*' Demand-Supply Gap'!O$76,2)</f>
        <v>263.19</v>
      </c>
      <c r="P54" s="377">
        <f>ROUND(AH54*' Demand-Supply Gap'!P$76,2)</f>
        <v>277.56</v>
      </c>
      <c r="Q54" s="377">
        <f>ROUND(AI54*' Demand-Supply Gap'!Q$76,2)</f>
        <v>291.88</v>
      </c>
      <c r="R54" s="377">
        <f>ROUND(AJ54*' Demand-Supply Gap'!R$76,2)</f>
        <v>306.82</v>
      </c>
      <c r="S54" s="377">
        <f>ROUND(AK54*' Demand-Supply Gap'!S$76,2)</f>
        <v>321.3</v>
      </c>
      <c r="T54" s="369"/>
      <c r="U54" s="369"/>
      <c r="V54" s="379">
        <v>8.7499999999999994E-2</v>
      </c>
      <c r="W54" s="379">
        <v>8.7599999999999997E-2</v>
      </c>
      <c r="X54" s="379">
        <v>8.7900000000000006E-2</v>
      </c>
      <c r="Y54" s="379">
        <v>8.7800000000000003E-2</v>
      </c>
      <c r="Z54" s="379">
        <v>8.8099999999999998E-2</v>
      </c>
      <c r="AA54" s="379">
        <v>8.7099999999999997E-2</v>
      </c>
      <c r="AB54" s="379">
        <v>8.7300000000000003E-2</v>
      </c>
      <c r="AC54" s="379">
        <v>8.7400000000000005E-2</v>
      </c>
      <c r="AD54" s="379">
        <v>8.7499999999999994E-2</v>
      </c>
      <c r="AE54" s="379">
        <v>8.7800000000000003E-2</v>
      </c>
      <c r="AF54" s="379">
        <v>8.77E-2</v>
      </c>
      <c r="AG54" s="379">
        <v>8.7599999999999997E-2</v>
      </c>
      <c r="AH54" s="379">
        <v>8.7800000000000003E-2</v>
      </c>
      <c r="AI54" s="379">
        <v>8.7900000000000006E-2</v>
      </c>
      <c r="AJ54" s="379">
        <v>8.8099999999999998E-2</v>
      </c>
      <c r="AK54" s="379">
        <v>8.8099999999999998E-2</v>
      </c>
    </row>
    <row r="55" spans="1:38" s="28" customFormat="1" ht="15">
      <c r="A55" s="226" t="s">
        <v>32</v>
      </c>
      <c r="B55" s="226" t="s">
        <v>417</v>
      </c>
      <c r="C55" s="376" t="s">
        <v>246</v>
      </c>
      <c r="D55" s="377">
        <f>ROUND(V55*' Demand-Supply Gap'!D$76,2)</f>
        <v>99.97</v>
      </c>
      <c r="E55" s="377">
        <f>ROUND(W55*' Demand-Supply Gap'!E$76,2)</f>
        <v>105.19</v>
      </c>
      <c r="F55" s="377">
        <f>ROUND(X55*' Demand-Supply Gap'!F$76,2)</f>
        <v>116.48</v>
      </c>
      <c r="G55" s="377">
        <f>ROUND(Y55*' Demand-Supply Gap'!G$76,2)</f>
        <v>119.16</v>
      </c>
      <c r="H55" s="377">
        <f>ROUND(Z55*' Demand-Supply Gap'!H$76,2)</f>
        <v>126.39</v>
      </c>
      <c r="I55" s="377">
        <f>ROUND(AA55*' Demand-Supply Gap'!I$76,2)</f>
        <v>126.53</v>
      </c>
      <c r="J55" s="377">
        <f>ROUND(AB55*' Demand-Supply Gap'!J$76,2)</f>
        <v>136.47999999999999</v>
      </c>
      <c r="K55" s="377">
        <f>ROUND(AC55*' Demand-Supply Gap'!K$76,2)</f>
        <v>147.02000000000001</v>
      </c>
      <c r="L55" s="377">
        <f>ROUND(AD55*' Demand-Supply Gap'!L$76,2)</f>
        <v>157.44999999999999</v>
      </c>
      <c r="M55" s="377">
        <f>ROUND(AE55*' Demand-Supply Gap'!M$76,2)</f>
        <v>168.52</v>
      </c>
      <c r="N55" s="377">
        <f>ROUND(AF55*' Demand-Supply Gap'!N$76,2)</f>
        <v>179.75</v>
      </c>
      <c r="O55" s="377">
        <f>ROUND(AG55*' Demand-Supply Gap'!O$76,2)</f>
        <v>189.88</v>
      </c>
      <c r="P55" s="377">
        <f>ROUND(AH55*' Demand-Supply Gap'!P$76,2)</f>
        <v>199.48</v>
      </c>
      <c r="Q55" s="377">
        <f>ROUND(AI55*' Demand-Supply Gap'!Q$76,2)</f>
        <v>210.19</v>
      </c>
      <c r="R55" s="377">
        <f>ROUND(AJ55*' Demand-Supply Gap'!R$76,2)</f>
        <v>220.8</v>
      </c>
      <c r="S55" s="377">
        <f>ROUND(AK55*' Demand-Supply Gap'!S$76,2)</f>
        <v>231.59</v>
      </c>
      <c r="T55" s="369"/>
      <c r="U55" s="369"/>
      <c r="V55" s="379">
        <v>6.2700000000000006E-2</v>
      </c>
      <c r="W55" s="379">
        <v>6.25E-2</v>
      </c>
      <c r="X55" s="379">
        <v>6.25E-2</v>
      </c>
      <c r="Y55" s="379">
        <v>6.2700000000000006E-2</v>
      </c>
      <c r="Z55" s="379">
        <v>6.2300000000000001E-2</v>
      </c>
      <c r="AA55" s="379">
        <v>6.25E-2</v>
      </c>
      <c r="AB55" s="379">
        <v>6.25E-2</v>
      </c>
      <c r="AC55" s="379">
        <v>6.2600000000000003E-2</v>
      </c>
      <c r="AD55" s="379">
        <v>6.2799999999999995E-2</v>
      </c>
      <c r="AE55" s="379">
        <v>6.2899999999999998E-2</v>
      </c>
      <c r="AF55" s="379">
        <v>6.3100000000000003E-2</v>
      </c>
      <c r="AG55" s="379">
        <v>6.3200000000000006E-2</v>
      </c>
      <c r="AH55" s="379">
        <v>6.3100000000000003E-2</v>
      </c>
      <c r="AI55" s="379">
        <v>6.3299999999999995E-2</v>
      </c>
      <c r="AJ55" s="379">
        <v>6.3399999999999998E-2</v>
      </c>
      <c r="AK55" s="379">
        <v>6.3500000000000001E-2</v>
      </c>
    </row>
    <row r="56" spans="1:38" s="28" customFormat="1" ht="15">
      <c r="A56" s="226" t="s">
        <v>32</v>
      </c>
      <c r="B56" s="226" t="s">
        <v>417</v>
      </c>
      <c r="C56" s="376" t="s">
        <v>12</v>
      </c>
      <c r="D56" s="377">
        <f>ROUND(V56*' Demand-Supply Gap'!D$76,2)</f>
        <v>58.2</v>
      </c>
      <c r="E56" s="377">
        <f>ROUND(W56*' Demand-Supply Gap'!E$76,2)</f>
        <v>54.87</v>
      </c>
      <c r="F56" s="377">
        <f>ROUND(X56*' Demand-Supply Gap'!F$76,2)</f>
        <v>60.2</v>
      </c>
      <c r="G56" s="377">
        <f>ROUND(Y56*' Demand-Supply Gap'!G$76,2)</f>
        <v>61.38</v>
      </c>
      <c r="H56" s="377">
        <f>ROUND(Z56*' Demand-Supply Gap'!H$76,2)</f>
        <v>63.3</v>
      </c>
      <c r="I56" s="377">
        <f>ROUND(AA56*' Demand-Supply Gap'!I$76,2)</f>
        <v>75.11</v>
      </c>
      <c r="J56" s="377">
        <f>ROUND(AB56*' Demand-Supply Gap'!J$76,2)</f>
        <v>75.989999999999995</v>
      </c>
      <c r="K56" s="377">
        <f>ROUND(AC56*' Demand-Supply Gap'!K$76,2)</f>
        <v>77.03</v>
      </c>
      <c r="L56" s="377">
        <f>ROUND(AD56*' Demand-Supply Gap'!L$76,2)</f>
        <v>76.72</v>
      </c>
      <c r="M56" s="377">
        <f>ROUND(AE56*' Demand-Supply Gap'!M$76,2)</f>
        <v>82.52</v>
      </c>
      <c r="N56" s="377">
        <f>ROUND(AF56*' Demand-Supply Gap'!N$76,2)</f>
        <v>80.900000000000006</v>
      </c>
      <c r="O56" s="377">
        <f>ROUND(AG56*' Demand-Supply Gap'!O$76,2)</f>
        <v>81.42</v>
      </c>
      <c r="P56" s="377">
        <f>ROUND(AH56*' Demand-Supply Gap'!P$76,2)</f>
        <v>83.14</v>
      </c>
      <c r="Q56" s="377">
        <f>ROUND(AI56*' Demand-Supply Gap'!Q$76,2)</f>
        <v>84.34</v>
      </c>
      <c r="R56" s="377">
        <f>ROUND(AJ56*' Demand-Supply Gap'!R$76,2)</f>
        <v>85.67</v>
      </c>
      <c r="S56" s="377">
        <f>ROUND(AK56*' Demand-Supply Gap'!S$76,2)</f>
        <v>87.53</v>
      </c>
      <c r="T56" s="369"/>
      <c r="U56" s="369"/>
      <c r="V56" s="379">
        <f>1-SUM(V51:V55)</f>
        <v>3.6499999999999977E-2</v>
      </c>
      <c r="W56" s="379">
        <f t="shared" ref="W56:AK56" si="19">1-SUM(W51:W55)</f>
        <v>3.2600000000000073E-2</v>
      </c>
      <c r="X56" s="379">
        <f t="shared" si="19"/>
        <v>3.2300000000000106E-2</v>
      </c>
      <c r="Y56" s="379">
        <f t="shared" si="19"/>
        <v>3.2299999999999995E-2</v>
      </c>
      <c r="Z56" s="379">
        <f t="shared" si="19"/>
        <v>3.1200000000000006E-2</v>
      </c>
      <c r="AA56" s="379">
        <f t="shared" si="19"/>
        <v>3.7100000000000022E-2</v>
      </c>
      <c r="AB56" s="379">
        <f t="shared" si="19"/>
        <v>3.4799999999999831E-2</v>
      </c>
      <c r="AC56" s="379">
        <f t="shared" si="19"/>
        <v>3.279999999999994E-2</v>
      </c>
      <c r="AD56" s="379">
        <f t="shared" si="19"/>
        <v>3.0599999999999961E-2</v>
      </c>
      <c r="AE56" s="379">
        <f t="shared" si="19"/>
        <v>3.080000000000005E-2</v>
      </c>
      <c r="AF56" s="379">
        <f t="shared" si="19"/>
        <v>2.839999999999987E-2</v>
      </c>
      <c r="AG56" s="379">
        <f t="shared" si="19"/>
        <v>2.7099999999999902E-2</v>
      </c>
      <c r="AH56" s="379">
        <f t="shared" si="19"/>
        <v>2.629999999999999E-2</v>
      </c>
      <c r="AI56" s="379">
        <f t="shared" si="19"/>
        <v>2.5399999999999978E-2</v>
      </c>
      <c r="AJ56" s="379">
        <f t="shared" si="19"/>
        <v>2.4599999999999955E-2</v>
      </c>
      <c r="AK56" s="379">
        <f t="shared" si="19"/>
        <v>2.4000000000000021E-2</v>
      </c>
    </row>
    <row r="57" spans="1:38" s="28" customFormat="1" ht="15">
      <c r="A57" s="226" t="s">
        <v>32</v>
      </c>
      <c r="B57" s="226" t="s">
        <v>417</v>
      </c>
      <c r="C57" s="378" t="s">
        <v>60</v>
      </c>
      <c r="D57" s="377">
        <f>SUM(D51:D56)</f>
        <v>1594.4700000000003</v>
      </c>
      <c r="E57" s="377">
        <f t="shared" ref="E57:S57" si="20">SUM(E51:E56)</f>
        <v>1683.01</v>
      </c>
      <c r="F57" s="377">
        <f t="shared" si="20"/>
        <v>1863.7399999999998</v>
      </c>
      <c r="G57" s="377">
        <f t="shared" si="20"/>
        <v>1900.43</v>
      </c>
      <c r="H57" s="377">
        <f t="shared" si="20"/>
        <v>2028.7900000000002</v>
      </c>
      <c r="I57" s="377">
        <f t="shared" si="20"/>
        <v>2024.54</v>
      </c>
      <c r="J57" s="377">
        <f t="shared" si="20"/>
        <v>2183.67</v>
      </c>
      <c r="K57" s="377">
        <f t="shared" si="20"/>
        <v>2348.54</v>
      </c>
      <c r="L57" s="377">
        <f t="shared" si="20"/>
        <v>2507.1199999999994</v>
      </c>
      <c r="M57" s="377">
        <f t="shared" si="20"/>
        <v>2679.12</v>
      </c>
      <c r="N57" s="377">
        <f t="shared" si="20"/>
        <v>2848.6100000000006</v>
      </c>
      <c r="O57" s="377">
        <f t="shared" si="20"/>
        <v>3004.43</v>
      </c>
      <c r="P57" s="377">
        <f t="shared" si="20"/>
        <v>3161.27</v>
      </c>
      <c r="Q57" s="377">
        <f t="shared" si="20"/>
        <v>3320.5800000000004</v>
      </c>
      <c r="R57" s="377">
        <f t="shared" si="20"/>
        <v>3482.6300000000006</v>
      </c>
      <c r="S57" s="377">
        <f t="shared" si="20"/>
        <v>3647.0200000000009</v>
      </c>
      <c r="T57" s="369"/>
      <c r="U57" s="369"/>
      <c r="V57" s="488">
        <f>SUM(V51:V56)</f>
        <v>1</v>
      </c>
      <c r="W57" s="488">
        <f t="shared" ref="W57:AK57" si="21">SUM(W51:W56)</f>
        <v>1</v>
      </c>
      <c r="X57" s="488">
        <f t="shared" si="21"/>
        <v>1</v>
      </c>
      <c r="Y57" s="488">
        <f t="shared" si="21"/>
        <v>1</v>
      </c>
      <c r="Z57" s="488">
        <f t="shared" si="21"/>
        <v>1</v>
      </c>
      <c r="AA57" s="488">
        <f t="shared" si="21"/>
        <v>1</v>
      </c>
      <c r="AB57" s="488">
        <f t="shared" si="21"/>
        <v>1</v>
      </c>
      <c r="AC57" s="488">
        <f t="shared" si="21"/>
        <v>1</v>
      </c>
      <c r="AD57" s="488">
        <f t="shared" si="21"/>
        <v>1</v>
      </c>
      <c r="AE57" s="488">
        <f t="shared" si="21"/>
        <v>1</v>
      </c>
      <c r="AF57" s="488">
        <f t="shared" si="21"/>
        <v>1</v>
      </c>
      <c r="AG57" s="488">
        <f t="shared" si="21"/>
        <v>1</v>
      </c>
      <c r="AH57" s="488">
        <f t="shared" si="21"/>
        <v>1</v>
      </c>
      <c r="AI57" s="488">
        <f t="shared" si="21"/>
        <v>1</v>
      </c>
      <c r="AJ57" s="488">
        <f t="shared" si="21"/>
        <v>1</v>
      </c>
      <c r="AK57" s="488">
        <f t="shared" si="21"/>
        <v>1</v>
      </c>
    </row>
    <row r="58" spans="1:38" s="28" customFormat="1" ht="15">
      <c r="A58" s="32" t="s">
        <v>41</v>
      </c>
      <c r="B58" s="32" t="s">
        <v>38</v>
      </c>
      <c r="C58" s="95" t="s">
        <v>221</v>
      </c>
      <c r="D58" s="357">
        <f>' Demand-Supply Gap'!D$89*'Demand by Application'!V58</f>
        <v>47.920623477599996</v>
      </c>
      <c r="E58" s="357">
        <f>' Demand-Supply Gap'!E$89*'Demand by Application'!W58</f>
        <v>48.171083812100015</v>
      </c>
      <c r="F58" s="357">
        <f>' Demand-Supply Gap'!F$89*'Demand by Application'!X58</f>
        <v>56.567885327800013</v>
      </c>
      <c r="G58" s="357">
        <f>' Demand-Supply Gap'!G$89*'Demand by Application'!Y58</f>
        <v>56.69399131290001</v>
      </c>
      <c r="H58" s="357">
        <f>' Demand-Supply Gap'!H$89*'Demand by Application'!Z58</f>
        <v>65.66220318000002</v>
      </c>
      <c r="I58" s="357">
        <f>' Demand-Supply Gap'!I$89*'Demand by Application'!AA58</f>
        <v>46.016974000000005</v>
      </c>
      <c r="J58" s="357">
        <f>' Demand-Supply Gap'!J$89*'Demand by Application'!AB58</f>
        <v>47.655188804600002</v>
      </c>
      <c r="K58" s="357">
        <f>' Demand-Supply Gap'!K$89*'Demand by Application'!AC58</f>
        <v>49.490593429614606</v>
      </c>
      <c r="L58" s="357">
        <f>' Demand-Supply Gap'!L$89*'Demand by Application'!AD58</f>
        <v>51.40891882446423</v>
      </c>
      <c r="M58" s="357">
        <f>' Demand-Supply Gap'!M$89*'Demand by Application'!AE58</f>
        <v>53.125319387646648</v>
      </c>
      <c r="N58" s="357">
        <f>' Demand-Supply Gap'!N$89*'Demand by Application'!AF58</f>
        <v>55.316405723151483</v>
      </c>
      <c r="O58" s="357">
        <f>' Demand-Supply Gap'!O$89*'Demand by Application'!AG58</f>
        <v>57.542702830151754</v>
      </c>
      <c r="P58" s="357">
        <f>' Demand-Supply Gap'!P$89*'Demand by Application'!AH58</f>
        <v>59.802328055341732</v>
      </c>
      <c r="Q58" s="357">
        <f>' Demand-Supply Gap'!Q$89*'Demand by Application'!AI58</f>
        <v>62.31055500632867</v>
      </c>
      <c r="R58" s="357">
        <f>' Demand-Supply Gap'!R$89*'Demand by Application'!AJ58</f>
        <v>64.97960981498538</v>
      </c>
      <c r="S58" s="357">
        <f>' Demand-Supply Gap'!S$89*'Demand by Application'!AK58</f>
        <v>67.893283526453715</v>
      </c>
      <c r="T58" s="362"/>
      <c r="U58" s="362"/>
      <c r="V58" s="363">
        <v>0.43909999999999999</v>
      </c>
      <c r="W58" s="363">
        <v>0.44209999999999999</v>
      </c>
      <c r="X58" s="363">
        <v>0.44090000000000001</v>
      </c>
      <c r="Y58" s="363">
        <v>0.43990000000000001</v>
      </c>
      <c r="Z58" s="363">
        <v>0.44030000000000002</v>
      </c>
      <c r="AA58" s="363">
        <v>0.437</v>
      </c>
      <c r="AB58" s="363">
        <v>0.43809999999999999</v>
      </c>
      <c r="AC58" s="363">
        <v>0.43980000000000002</v>
      </c>
      <c r="AD58" s="363">
        <v>0.44109999999999999</v>
      </c>
      <c r="AE58" s="363">
        <v>0.44019999999999998</v>
      </c>
      <c r="AF58" s="363">
        <v>0.44230000000000003</v>
      </c>
      <c r="AG58" s="363">
        <v>0.44330000000000003</v>
      </c>
      <c r="AH58" s="359">
        <v>0.44350000000000001</v>
      </c>
      <c r="AI58" s="359">
        <v>0.44419999999999998</v>
      </c>
      <c r="AJ58" s="359">
        <v>0.44429999999999997</v>
      </c>
      <c r="AK58" s="359">
        <v>0.44469999999999998</v>
      </c>
    </row>
    <row r="59" spans="1:38" s="28" customFormat="1" ht="15">
      <c r="A59" s="32" t="s">
        <v>41</v>
      </c>
      <c r="B59" s="32" t="s">
        <v>38</v>
      </c>
      <c r="C59" s="95" t="s">
        <v>245</v>
      </c>
      <c r="D59" s="357">
        <f>' Demand-Supply Gap'!D$89*'Demand by Application'!V59</f>
        <v>25.024365664799998</v>
      </c>
      <c r="E59" s="357">
        <f>' Demand-Supply Gap'!E$89*'Demand by Application'!W59</f>
        <v>25.038939289800005</v>
      </c>
      <c r="F59" s="357">
        <f>' Demand-Supply Gap'!F$89*'Demand by Application'!X59</f>
        <v>29.5605370368</v>
      </c>
      <c r="G59" s="357">
        <f>' Demand-Supply Gap'!G$89*'Demand by Application'!Y59</f>
        <v>29.655120257100005</v>
      </c>
      <c r="H59" s="357">
        <f>' Demand-Supply Gap'!H$89*'Demand by Application'!Z59</f>
        <v>34.374603300000004</v>
      </c>
      <c r="I59" s="357">
        <f>' Demand-Supply Gap'!I$89*'Demand by Application'!AA59</f>
        <v>24.1878694</v>
      </c>
      <c r="J59" s="357">
        <f>' Demand-Supply Gap'!J$89*'Demand by Application'!AB59</f>
        <v>25.018702179999995</v>
      </c>
      <c r="K59" s="357">
        <f>' Demand-Supply Gap'!K$89*'Demand by Application'!AC59</f>
        <v>25.9156063366081</v>
      </c>
      <c r="L59" s="357">
        <f>' Demand-Supply Gap'!L$89*'Demand by Application'!AD59</f>
        <v>26.887412316490359</v>
      </c>
      <c r="M59" s="357">
        <f>' Demand-Supply Gap'!M$89*'Demand by Application'!AE59</f>
        <v>27.866052354855999</v>
      </c>
      <c r="N59" s="357">
        <f>' Demand-Supply Gap'!N$89*'Demand by Application'!AF59</f>
        <v>28.890096590657901</v>
      </c>
      <c r="O59" s="357">
        <f>' Demand-Supply Gap'!O$89*'Demand by Application'!AG59</f>
        <v>29.985031251443832</v>
      </c>
      <c r="P59" s="357">
        <f>' Demand-Supply Gap'!P$89*'Demand by Application'!AH59</f>
        <v>31.175418819379949</v>
      </c>
      <c r="Q59" s="357">
        <f>' Demand-Supply Gap'!Q$89*'Demand by Application'!AI59</f>
        <v>32.417760607750012</v>
      </c>
      <c r="R59" s="357">
        <f>' Demand-Supply Gap'!R$89*'Demand by Application'!AJ59</f>
        <v>33.84263270580152</v>
      </c>
      <c r="S59" s="357">
        <f>' Demand-Supply Gap'!S$89*'Demand by Application'!AK59</f>
        <v>35.328324281586212</v>
      </c>
      <c r="T59" s="361"/>
      <c r="U59" s="361"/>
      <c r="V59" s="360">
        <v>0.22929999999999998</v>
      </c>
      <c r="W59" s="360">
        <v>0.22979999999999998</v>
      </c>
      <c r="X59" s="360">
        <v>0.23039999999999997</v>
      </c>
      <c r="Y59" s="360">
        <v>0.2301</v>
      </c>
      <c r="Z59" s="360">
        <v>0.23049999999999995</v>
      </c>
      <c r="AA59" s="360">
        <v>0.22969999999999999</v>
      </c>
      <c r="AB59" s="360">
        <v>0.22999999999999995</v>
      </c>
      <c r="AC59" s="360">
        <v>0.23029999999999998</v>
      </c>
      <c r="AD59" s="360">
        <v>0.23069999999999999</v>
      </c>
      <c r="AE59" s="360">
        <v>0.23089999999999997</v>
      </c>
      <c r="AF59" s="360">
        <v>0.23099999999999996</v>
      </c>
      <c r="AG59" s="360">
        <v>0.23099999999999996</v>
      </c>
      <c r="AH59" s="360">
        <v>0.23119999999999999</v>
      </c>
      <c r="AI59" s="360">
        <v>0.2311</v>
      </c>
      <c r="AJ59" s="360">
        <v>0.23139999999999997</v>
      </c>
      <c r="AK59" s="360">
        <v>0.23139999999999997</v>
      </c>
    </row>
    <row r="60" spans="1:38" s="28" customFormat="1" ht="15">
      <c r="A60" s="32" t="s">
        <v>41</v>
      </c>
      <c r="B60" s="32" t="s">
        <v>38</v>
      </c>
      <c r="C60" s="95" t="s">
        <v>413</v>
      </c>
      <c r="D60" s="357">
        <f>' Demand-Supply Gap'!D$89*'Demand by Application'!V60</f>
        <v>8.0104162224</v>
      </c>
      <c r="E60" s="357">
        <f>' Demand-Supply Gap'!E$89*'Demand by Application'!W60</f>
        <v>7.6489710102000039</v>
      </c>
      <c r="F60" s="357">
        <f>' Demand-Supply Gap'!F$89*'Demand by Application'!X60</f>
        <v>9.0195562226000039</v>
      </c>
      <c r="G60" s="357">
        <f>' Demand-Supply Gap'!G$89*'Demand by Application'!Y60</f>
        <v>9.1633161681000033</v>
      </c>
      <c r="H60" s="357">
        <f>' Demand-Supply Gap'!H$89*'Demand by Application'!Z60</f>
        <v>10.692664020000006</v>
      </c>
      <c r="I60" s="357">
        <f>' Demand-Supply Gap'!I$89*'Demand by Application'!AA60</f>
        <v>7.3395494000000019</v>
      </c>
      <c r="J60" s="357">
        <f>' Demand-Supply Gap'!J$89*'Demand by Application'!AB60</f>
        <v>7.6143876200000005</v>
      </c>
      <c r="K60" s="357">
        <f>' Demand-Supply Gap'!K$89*'Demand by Application'!AC60</f>
        <v>7.8883369700227011</v>
      </c>
      <c r="L60" s="357">
        <f>' Demand-Supply Gap'!L$89*'Demand by Application'!AD60</f>
        <v>8.1816053082688498</v>
      </c>
      <c r="M60" s="357">
        <f>' Demand-Supply Gap'!M$89*'Demand by Application'!AE60</f>
        <v>8.472052296712393</v>
      </c>
      <c r="N60" s="357">
        <f>' Demand-Supply Gap'!N$89*'Demand by Application'!AF60</f>
        <v>8.8046008657243142</v>
      </c>
      <c r="O60" s="357">
        <f>' Demand-Supply Gap'!O$89*'Demand by Application'!AG60</f>
        <v>9.1512757715445492</v>
      </c>
      <c r="P60" s="357">
        <f>' Demand-Supply Gap'!P$89*'Demand by Application'!AH60</f>
        <v>9.5333136268605667</v>
      </c>
      <c r="Q60" s="357">
        <f>' Demand-Supply Gap'!Q$89*'Demand by Application'!AI60</f>
        <v>9.9175061660230472</v>
      </c>
      <c r="R60" s="357">
        <f>' Demand-Supply Gap'!R$89*'Demand by Application'!AJ60</f>
        <v>10.369242259469873</v>
      </c>
      <c r="S60" s="357">
        <f>' Demand-Supply Gap'!S$89*'Demand by Application'!AK60</f>
        <v>10.839719204808217</v>
      </c>
      <c r="T60" s="362"/>
      <c r="U60" s="362"/>
      <c r="V60" s="359">
        <v>7.3400000000000007E-2</v>
      </c>
      <c r="W60" s="359">
        <v>7.0200000000000012E-2</v>
      </c>
      <c r="X60" s="359">
        <v>7.0300000000000015E-2</v>
      </c>
      <c r="Y60" s="359">
        <v>7.110000000000001E-2</v>
      </c>
      <c r="Z60" s="359">
        <v>7.1700000000000014E-2</v>
      </c>
      <c r="AA60" s="359">
        <v>6.9700000000000012E-2</v>
      </c>
      <c r="AB60" s="359">
        <v>7.0000000000000007E-2</v>
      </c>
      <c r="AC60" s="359">
        <v>7.010000000000001E-2</v>
      </c>
      <c r="AD60" s="359">
        <v>7.0200000000000012E-2</v>
      </c>
      <c r="AE60" s="359">
        <v>7.0200000000000012E-2</v>
      </c>
      <c r="AF60" s="359">
        <v>7.0400000000000004E-2</v>
      </c>
      <c r="AG60" s="359">
        <v>7.0500000000000007E-2</v>
      </c>
      <c r="AH60" s="359">
        <v>7.0700000000000013E-2</v>
      </c>
      <c r="AI60" s="359">
        <v>7.0700000000000013E-2</v>
      </c>
      <c r="AJ60" s="359">
        <v>7.0900000000000005E-2</v>
      </c>
      <c r="AK60" s="359">
        <v>7.1000000000000008E-2</v>
      </c>
    </row>
    <row r="61" spans="1:38" s="28" customFormat="1" ht="15">
      <c r="A61" s="32" t="s">
        <v>41</v>
      </c>
      <c r="B61" s="32" t="s">
        <v>38</v>
      </c>
      <c r="C61" s="95" t="s">
        <v>414</v>
      </c>
      <c r="D61" s="357">
        <f>' Demand-Supply Gap'!D$89*'Demand by Application'!V61</f>
        <v>18.869222954399998</v>
      </c>
      <c r="E61" s="357">
        <f>' Demand-Supply Gap'!E$89*'Demand by Application'!W61</f>
        <v>19.231387226500008</v>
      </c>
      <c r="F61" s="357">
        <f>' Demand-Supply Gap'!F$89*'Demand by Application'!X61</f>
        <v>22.670776451400002</v>
      </c>
      <c r="G61" s="357">
        <f>' Demand-Supply Gap'!G$89*'Demand by Application'!Y61</f>
        <v>22.7858551128</v>
      </c>
      <c r="H61" s="357">
        <f>' Demand-Supply Gap'!H$89*'Demand by Application'!Z61</f>
        <v>26.381203140000007</v>
      </c>
      <c r="I61" s="357">
        <f>' Demand-Supply Gap'!I$89*'Demand by Application'!AA61</f>
        <v>18.533152000000005</v>
      </c>
      <c r="J61" s="357">
        <f>' Demand-Supply Gap'!J$89*'Demand by Application'!AB61</f>
        <v>19.182817954100003</v>
      </c>
      <c r="K61" s="357">
        <f>' Demand-Supply Gap'!K$89*'Demand by Application'!AC61</f>
        <v>19.861504639215504</v>
      </c>
      <c r="L61" s="357">
        <f>' Demand-Supply Gap'!L$89*'Demand by Application'!AD61</f>
        <v>20.593869771668171</v>
      </c>
      <c r="M61" s="357">
        <f>' Demand-Supply Gap'!M$89*'Demand by Application'!AE61</f>
        <v>21.361157500257743</v>
      </c>
      <c r="N61" s="357">
        <f>' Demand-Supply Gap'!N$89*'Demand by Application'!AF61</f>
        <v>22.124060982196468</v>
      </c>
      <c r="O61" s="357">
        <f>' Demand-Supply Gap'!O$89*'Demand by Application'!AG61</f>
        <v>22.962562893421712</v>
      </c>
      <c r="P61" s="357">
        <f>' Demand-Supply Gap'!P$89*'Demand by Application'!AH61</f>
        <v>23.880478689066564</v>
      </c>
      <c r="Q61" s="357">
        <f>' Demand-Supply Gap'!Q$89*'Demand by Application'!AI61</f>
        <v>24.856889570286899</v>
      </c>
      <c r="R61" s="357">
        <f>' Demand-Supply Gap'!R$89*'Demand by Application'!AJ61</f>
        <v>25.945043396755363</v>
      </c>
      <c r="S61" s="357">
        <f>' Demand-Supply Gap'!S$89*'Demand by Application'!AK61</f>
        <v>27.099298012020544</v>
      </c>
      <c r="T61" s="362"/>
      <c r="U61" s="362"/>
      <c r="V61" s="360">
        <v>0.1729</v>
      </c>
      <c r="W61" s="360">
        <v>0.17650000000000002</v>
      </c>
      <c r="X61" s="360">
        <v>0.1767</v>
      </c>
      <c r="Y61" s="360">
        <v>0.17679999999999998</v>
      </c>
      <c r="Z61" s="360">
        <v>0.1769</v>
      </c>
      <c r="AA61" s="360">
        <v>0.17600000000000002</v>
      </c>
      <c r="AB61" s="360">
        <v>0.17635000000000001</v>
      </c>
      <c r="AC61" s="360">
        <v>0.17650000000000002</v>
      </c>
      <c r="AD61" s="360">
        <v>0.1767</v>
      </c>
      <c r="AE61" s="360">
        <v>0.17700000000000002</v>
      </c>
      <c r="AF61" s="360">
        <v>0.1769</v>
      </c>
      <c r="AG61" s="360">
        <v>0.1769</v>
      </c>
      <c r="AH61" s="360">
        <v>0.17710000000000001</v>
      </c>
      <c r="AI61" s="360">
        <v>0.1772</v>
      </c>
      <c r="AJ61" s="360">
        <v>0.1774</v>
      </c>
      <c r="AK61" s="360">
        <v>0.17750000000000002</v>
      </c>
    </row>
    <row r="62" spans="1:38" s="28" customFormat="1" ht="15">
      <c r="A62" s="32" t="s">
        <v>41</v>
      </c>
      <c r="B62" s="32" t="s">
        <v>38</v>
      </c>
      <c r="C62" s="95" t="s">
        <v>246</v>
      </c>
      <c r="D62" s="357">
        <f>' Demand-Supply Gap'!D$89*'Demand by Application'!V62</f>
        <v>6.7990317528000004</v>
      </c>
      <c r="E62" s="357">
        <f>' Demand-Supply Gap'!E$89*'Demand by Application'!W62</f>
        <v>7.2676120567000018</v>
      </c>
      <c r="F62" s="357">
        <f>' Demand-Supply Gap'!F$89*'Demand by Application'!X62</f>
        <v>8.5705029256000014</v>
      </c>
      <c r="G62" s="357">
        <f>' Demand-Supply Gap'!G$89*'Demand by Application'!Y62</f>
        <v>8.6349111570000012</v>
      </c>
      <c r="H62" s="357">
        <f>' Demand-Supply Gap'!H$89*'Demand by Application'!Z62</f>
        <v>9.9171849000000041</v>
      </c>
      <c r="I62" s="357">
        <f>' Demand-Supply Gap'!I$89*'Demand by Application'!AA62</f>
        <v>7.0236434000000001</v>
      </c>
      <c r="J62" s="357">
        <f>' Demand-Supply Gap'!J$89*'Demand by Application'!AB62</f>
        <v>7.2554236321999994</v>
      </c>
      <c r="K62" s="357">
        <f>' Demand-Supply Gap'!K$89*'Demand by Application'!AC62</f>
        <v>7.5169887246435998</v>
      </c>
      <c r="L62" s="357">
        <f>' Demand-Supply Gap'!L$89*'Demand by Application'!AD62</f>
        <v>7.8086546389460523</v>
      </c>
      <c r="M62" s="357">
        <f>' Demand-Supply Gap'!M$89*'Demand by Application'!AE62</f>
        <v>8.097930329193753</v>
      </c>
      <c r="N62" s="357">
        <f>' Demand-Supply Gap'!N$89*'Demand by Application'!AF62</f>
        <v>8.4168982707847491</v>
      </c>
      <c r="O62" s="357">
        <f>' Demand-Supply Gap'!O$89*'Demand by Application'!AG62</f>
        <v>8.7488792482567739</v>
      </c>
      <c r="P62" s="357">
        <f>' Demand-Supply Gap'!P$89*'Demand by Application'!AH62</f>
        <v>9.0748515853990934</v>
      </c>
      <c r="Q62" s="357">
        <f>' Demand-Supply Gap'!Q$89*'Demand by Application'!AI62</f>
        <v>9.4686232843925815</v>
      </c>
      <c r="R62" s="357">
        <f>' Demand-Supply Gap'!R$89*'Demand by Application'!AJ62</f>
        <v>9.8866118016948281</v>
      </c>
      <c r="S62" s="357">
        <f>' Demand-Supply Gap'!S$89*'Demand by Application'!AK62</f>
        <v>10.335901269936848</v>
      </c>
      <c r="T62" s="361"/>
      <c r="U62" s="361"/>
      <c r="V62" s="360">
        <v>6.2300000000000001E-2</v>
      </c>
      <c r="W62" s="360">
        <v>6.6699999999999995E-2</v>
      </c>
      <c r="X62" s="360">
        <v>6.6799999999999998E-2</v>
      </c>
      <c r="Y62" s="360">
        <v>6.7000000000000004E-2</v>
      </c>
      <c r="Z62" s="360">
        <v>6.6500000000000004E-2</v>
      </c>
      <c r="AA62" s="360">
        <v>6.6699999999999995E-2</v>
      </c>
      <c r="AB62" s="360">
        <v>6.6699999999999995E-2</v>
      </c>
      <c r="AC62" s="360">
        <v>6.6799999999999998E-2</v>
      </c>
      <c r="AD62" s="360">
        <v>6.7000000000000004E-2</v>
      </c>
      <c r="AE62" s="360">
        <v>6.7099999999999993E-2</v>
      </c>
      <c r="AF62" s="360">
        <v>6.7299999999999999E-2</v>
      </c>
      <c r="AG62" s="360">
        <v>6.7400000000000002E-2</v>
      </c>
      <c r="AH62" s="360">
        <v>6.7299999999999999E-2</v>
      </c>
      <c r="AI62" s="360">
        <v>6.7499999999999991E-2</v>
      </c>
      <c r="AJ62" s="360">
        <v>6.7599999999999993E-2</v>
      </c>
      <c r="AK62" s="360">
        <v>6.7699999999999996E-2</v>
      </c>
    </row>
    <row r="63" spans="1:38" s="28" customFormat="1" ht="15">
      <c r="A63" s="32" t="s">
        <v>41</v>
      </c>
      <c r="B63" s="32" t="s">
        <v>38</v>
      </c>
      <c r="C63" s="95" t="s">
        <v>12</v>
      </c>
      <c r="D63" s="357">
        <f>' Demand-Supply Gap'!D$89*'Demand by Application'!V63</f>
        <v>2.5100759279999902</v>
      </c>
      <c r="E63" s="357">
        <f>' Demand-Supply Gap'!E$89*'Demand by Application'!W63</f>
        <v>1.6017076047000056</v>
      </c>
      <c r="F63" s="357">
        <f>' Demand-Supply Gap'!F$89*'Demand by Application'!X63</f>
        <v>1.9116840358000033</v>
      </c>
      <c r="G63" s="357">
        <f>' Demand-Supply Gap'!G$89*'Demand by Application'!Y63</f>
        <v>1.9460769920999863</v>
      </c>
      <c r="H63" s="357">
        <f>' Demand-Supply Gap'!H$89*'Demand by Application'!Z63</f>
        <v>2.1027414600000007</v>
      </c>
      <c r="I63" s="357">
        <f>' Demand-Supply Gap'!I$89*'Demand by Application'!AA63</f>
        <v>2.2008118000000034</v>
      </c>
      <c r="J63" s="357">
        <f>' Demand-Supply Gap'!J$89*'Demand by Application'!AB63</f>
        <v>2.0504458091000037</v>
      </c>
      <c r="K63" s="357">
        <f>' Demand-Supply Gap'!K$89*'Demand by Application'!AC63</f>
        <v>1.8567412268954955</v>
      </c>
      <c r="L63" s="357">
        <f>' Demand-Supply Gap'!L$89*'Demand by Application'!AD63</f>
        <v>1.6666233035362445</v>
      </c>
      <c r="M63" s="357">
        <f>' Demand-Supply Gap'!M$89*'Demand by Application'!AE63</f>
        <v>1.7619937825071292</v>
      </c>
      <c r="N63" s="357">
        <f>' Demand-Supply Gap'!N$89*'Demand by Application'!AF63</f>
        <v>1.5132907737963526</v>
      </c>
      <c r="O63" s="357">
        <f>' Demand-Supply Gap'!O$89*'Demand by Application'!AG63</f>
        <v>1.4148780980118549</v>
      </c>
      <c r="P63" s="357">
        <f>' Demand-Supply Gap'!P$89*'Demand by Application'!AH63</f>
        <v>1.3753861243844077</v>
      </c>
      <c r="Q63" s="357">
        <f>' Demand-Supply Gap'!Q$89*'Demand by Application'!AI63</f>
        <v>1.30456587473853</v>
      </c>
      <c r="R63" s="357">
        <f>' Demand-Supply Gap'!R$89*'Demand by Application'!AJ63</f>
        <v>1.2285138925183032</v>
      </c>
      <c r="S63" s="357">
        <f>' Demand-Supply Gap'!S$89*'Demand by Application'!AK63</f>
        <v>1.175575181366548</v>
      </c>
      <c r="T63" s="362"/>
      <c r="U63" s="362"/>
      <c r="V63" s="359">
        <f>V64-SUM(V58:V62)</f>
        <v>2.2999999999999909E-2</v>
      </c>
      <c r="W63" s="359">
        <f t="shared" ref="W63" si="22">W64-SUM(W58:W62)</f>
        <v>1.4700000000000046E-2</v>
      </c>
      <c r="X63" s="359">
        <f t="shared" ref="X63:AK63" si="23">X64-SUM(X58:X62)</f>
        <v>1.4900000000000024E-2</v>
      </c>
      <c r="Y63" s="359">
        <f t="shared" si="23"/>
        <v>1.5099999999999891E-2</v>
      </c>
      <c r="Z63" s="359">
        <f t="shared" si="23"/>
        <v>1.4100000000000001E-2</v>
      </c>
      <c r="AA63" s="359">
        <f t="shared" si="23"/>
        <v>2.090000000000003E-2</v>
      </c>
      <c r="AB63" s="359">
        <f t="shared" si="23"/>
        <v>1.8850000000000033E-2</v>
      </c>
      <c r="AC63" s="359">
        <f t="shared" si="23"/>
        <v>1.6499999999999959E-2</v>
      </c>
      <c r="AD63" s="359">
        <f t="shared" si="23"/>
        <v>1.4299999999999979E-2</v>
      </c>
      <c r="AE63" s="359">
        <f t="shared" si="23"/>
        <v>1.4599999999999946E-2</v>
      </c>
      <c r="AF63" s="359">
        <f t="shared" si="23"/>
        <v>1.2099999999999889E-2</v>
      </c>
      <c r="AG63" s="359">
        <f t="shared" si="23"/>
        <v>1.0900000000000021E-2</v>
      </c>
      <c r="AH63" s="359">
        <f t="shared" si="23"/>
        <v>1.0199999999999987E-2</v>
      </c>
      <c r="AI63" s="359">
        <f t="shared" si="23"/>
        <v>9.299999999999975E-3</v>
      </c>
      <c r="AJ63" s="359">
        <f t="shared" si="23"/>
        <v>8.4000000000000741E-3</v>
      </c>
      <c r="AK63" s="359">
        <f t="shared" si="23"/>
        <v>7.7000000000001512E-3</v>
      </c>
    </row>
    <row r="64" spans="1:38" s="28" customFormat="1" ht="15">
      <c r="A64" s="32" t="s">
        <v>41</v>
      </c>
      <c r="B64" s="32" t="s">
        <v>38</v>
      </c>
      <c r="C64" s="183" t="s">
        <v>60</v>
      </c>
      <c r="D64" s="357">
        <f>SUM(D58:D63)</f>
        <v>109.13373599999998</v>
      </c>
      <c r="E64" s="357">
        <f t="shared" ref="E64:S64" si="24">SUM(E58:E63)</f>
        <v>108.95970100000004</v>
      </c>
      <c r="F64" s="357">
        <f t="shared" si="24"/>
        <v>128.30094200000002</v>
      </c>
      <c r="G64" s="357">
        <f t="shared" si="24"/>
        <v>128.87927100000002</v>
      </c>
      <c r="H64" s="357">
        <f t="shared" si="24"/>
        <v>149.13060000000004</v>
      </c>
      <c r="I64" s="357">
        <f t="shared" si="24"/>
        <v>105.30199999999999</v>
      </c>
      <c r="J64" s="357">
        <f t="shared" si="24"/>
        <v>108.776966</v>
      </c>
      <c r="K64" s="357">
        <f t="shared" si="24"/>
        <v>112.52977132700001</v>
      </c>
      <c r="L64" s="357">
        <f t="shared" si="24"/>
        <v>116.54708416337391</v>
      </c>
      <c r="M64" s="357">
        <f t="shared" si="24"/>
        <v>120.68450565117368</v>
      </c>
      <c r="N64" s="357">
        <f t="shared" si="24"/>
        <v>125.06535320631126</v>
      </c>
      <c r="O64" s="357">
        <f t="shared" si="24"/>
        <v>129.80533009283047</v>
      </c>
      <c r="P64" s="357">
        <f t="shared" si="24"/>
        <v>134.84177690043231</v>
      </c>
      <c r="Q64" s="357">
        <f t="shared" si="24"/>
        <v>140.27590050951974</v>
      </c>
      <c r="R64" s="357">
        <f t="shared" si="24"/>
        <v>146.25165387122527</v>
      </c>
      <c r="S64" s="357">
        <f t="shared" si="24"/>
        <v>152.67210147617209</v>
      </c>
      <c r="T64" s="362"/>
      <c r="U64" s="362"/>
      <c r="V64" s="360">
        <v>1</v>
      </c>
      <c r="W64" s="360">
        <v>1</v>
      </c>
      <c r="X64" s="360">
        <v>1</v>
      </c>
      <c r="Y64" s="360">
        <v>1</v>
      </c>
      <c r="Z64" s="360">
        <v>1</v>
      </c>
      <c r="AA64" s="360">
        <v>1</v>
      </c>
      <c r="AB64" s="360">
        <v>1</v>
      </c>
      <c r="AC64" s="360">
        <v>1</v>
      </c>
      <c r="AD64" s="360">
        <v>1</v>
      </c>
      <c r="AE64" s="360">
        <v>1</v>
      </c>
      <c r="AF64" s="360">
        <v>1</v>
      </c>
      <c r="AG64" s="360">
        <v>1</v>
      </c>
      <c r="AH64" s="360">
        <v>1</v>
      </c>
      <c r="AI64" s="360">
        <v>1</v>
      </c>
      <c r="AJ64" s="360">
        <v>1</v>
      </c>
      <c r="AK64" s="360">
        <v>1</v>
      </c>
    </row>
    <row r="65" spans="1:37" s="28" customFormat="1" ht="15">
      <c r="A65" s="32" t="s">
        <v>41</v>
      </c>
      <c r="B65" s="32" t="s">
        <v>37</v>
      </c>
      <c r="C65" s="95" t="s">
        <v>221</v>
      </c>
      <c r="D65" s="357">
        <f>' Demand-Supply Gap'!D$98*'Demand by Application'!V65</f>
        <v>6.5869036000000012</v>
      </c>
      <c r="E65" s="357">
        <f>' Demand-Supply Gap'!E$98*'Demand by Application'!W65</f>
        <v>9.2905238799000021</v>
      </c>
      <c r="F65" s="357">
        <f>' Demand-Supply Gap'!F$98*'Demand by Application'!X65</f>
        <v>10.684843607100001</v>
      </c>
      <c r="G65" s="357">
        <f>' Demand-Supply Gap'!G$98*'Demand by Application'!Y65</f>
        <v>16.8267493695</v>
      </c>
      <c r="H65" s="357">
        <f>' Demand-Supply Gap'!H$98*'Demand by Application'!Z65</f>
        <v>16.641959880000002</v>
      </c>
      <c r="I65" s="357">
        <f>' Demand-Supply Gap'!I$98*'Demand by Application'!AA65</f>
        <v>16.543865520000001</v>
      </c>
      <c r="J65" s="357">
        <f>' Demand-Supply Gap'!J$98*'Demand by Application'!AB65</f>
        <v>17.211723238500003</v>
      </c>
      <c r="K65" s="357">
        <f>' Demand-Supply Gap'!K$98*'Demand by Application'!AC65</f>
        <v>17.957464187903106</v>
      </c>
      <c r="L65" s="357">
        <f>' Demand-Supply Gap'!L$98*'Demand by Application'!AD65</f>
        <v>18.736368076392882</v>
      </c>
      <c r="M65" s="357">
        <f>' Demand-Supply Gap'!M$98*'Demand by Application'!AE65</f>
        <v>19.483314671549842</v>
      </c>
      <c r="N65" s="357">
        <f>' Demand-Supply Gap'!N$98*'Demand by Application'!AF65</f>
        <v>20.435351052258746</v>
      </c>
      <c r="O65" s="357">
        <f>' Demand-Supply Gap'!O$98*'Demand by Application'!AG65</f>
        <v>21.409967238808186</v>
      </c>
      <c r="P65" s="357">
        <f>' Demand-Supply Gap'!P$98*'Demand by Application'!AH65</f>
        <v>22.416619817474341</v>
      </c>
      <c r="Q65" s="357">
        <f>' Demand-Supply Gap'!Q$98*'Demand by Application'!AI65</f>
        <v>23.528801308740029</v>
      </c>
      <c r="R65" s="357">
        <f>' Demand-Supply Gap'!R$98*'Demand by Application'!AJ65</f>
        <v>24.678392978530557</v>
      </c>
      <c r="S65" s="357">
        <f>' Demand-Supply Gap'!S$98*'Demand by Application'!AK65</f>
        <v>25.924312199061493</v>
      </c>
      <c r="T65" s="362"/>
      <c r="U65" s="362"/>
      <c r="V65" s="363">
        <v>0.4</v>
      </c>
      <c r="W65" s="363">
        <v>0.40289999999999998</v>
      </c>
      <c r="X65" s="363">
        <v>0.4017</v>
      </c>
      <c r="Y65" s="363">
        <v>0.4007</v>
      </c>
      <c r="Z65" s="363">
        <v>0.40110000000000001</v>
      </c>
      <c r="AA65" s="363">
        <v>0.39779999999999999</v>
      </c>
      <c r="AB65" s="363">
        <v>0.39889999999999998</v>
      </c>
      <c r="AC65" s="363">
        <v>0.40060000000000001</v>
      </c>
      <c r="AD65" s="363">
        <v>0.40189999999999998</v>
      </c>
      <c r="AE65" s="363">
        <v>0.40099999999999997</v>
      </c>
      <c r="AF65" s="363">
        <v>0.40310000000000001</v>
      </c>
      <c r="AG65" s="363">
        <v>0.40410000000000001</v>
      </c>
      <c r="AH65" s="359">
        <v>0.40429999999999999</v>
      </c>
      <c r="AI65" s="359">
        <v>0.40499999999999997</v>
      </c>
      <c r="AJ65" s="359">
        <v>0.40509999999999996</v>
      </c>
      <c r="AK65" s="359">
        <v>0.40549999999999997</v>
      </c>
    </row>
    <row r="66" spans="1:37" s="28" customFormat="1" ht="15">
      <c r="A66" s="32" t="s">
        <v>41</v>
      </c>
      <c r="B66" s="32" t="s">
        <v>37</v>
      </c>
      <c r="C66" s="95" t="s">
        <v>245</v>
      </c>
      <c r="D66" s="357">
        <f>' Demand-Supply Gap'!D$98*'Demand by Application'!V66</f>
        <v>3.8072302808000003</v>
      </c>
      <c r="E66" s="357">
        <f>' Demand-Supply Gap'!E$98*'Demand by Application'!W66</f>
        <v>5.3428006527000012</v>
      </c>
      <c r="F66" s="357">
        <f>' Demand-Supply Gap'!F$98*'Demand by Application'!X66</f>
        <v>6.1789623348999996</v>
      </c>
      <c r="G66" s="357">
        <f>' Demand-Supply Gap'!G$98*'Demand by Application'!Y66</f>
        <v>9.7424653199999991</v>
      </c>
      <c r="H66" s="357">
        <f>' Demand-Supply Gap'!H$98*'Demand by Application'!Z66</f>
        <v>9.6424619200000006</v>
      </c>
      <c r="I66" s="357">
        <f>' Demand-Supply Gap'!I$98*'Demand by Application'!AA66</f>
        <v>9.6318734400000015</v>
      </c>
      <c r="J66" s="357">
        <f>' Demand-Supply Gap'!J$98*'Demand by Application'!AB66</f>
        <v>10.006013083500001</v>
      </c>
      <c r="K66" s="357">
        <f>' Demand-Supply Gap'!K$98*'Demand by Application'!AC66</f>
        <v>10.408694918699702</v>
      </c>
      <c r="L66" s="357">
        <f>' Demand-Supply Gap'!L$98*'Demand by Application'!AD66</f>
        <v>10.843690506516507</v>
      </c>
      <c r="M66" s="357">
        <f>' Demand-Supply Gap'!M$98*'Demand by Application'!AE66</f>
        <v>11.311011609817463</v>
      </c>
      <c r="N66" s="357">
        <f>' Demand-Supply Gap'!N$98*'Demand by Application'!AF66</f>
        <v>11.806979062443713</v>
      </c>
      <c r="O66" s="357">
        <f>' Demand-Supply Gap'!O$98*'Demand by Application'!AG66</f>
        <v>12.339473818159924</v>
      </c>
      <c r="P66" s="357">
        <f>' Demand-Supply Gap'!P$98*'Demand by Application'!AH66</f>
        <v>12.924348452765939</v>
      </c>
      <c r="Q66" s="357">
        <f>' Demand-Supply Gap'!Q$98*'Demand by Application'!AI66</f>
        <v>13.53632272823809</v>
      </c>
      <c r="R66" s="357">
        <f>' Demand-Supply Gap'!R$98*'Demand by Application'!AJ66</f>
        <v>14.212463791387753</v>
      </c>
      <c r="S66" s="357">
        <f>' Demand-Supply Gap'!S$98*'Demand by Application'!AK66</f>
        <v>14.915270125871878</v>
      </c>
      <c r="T66" s="362"/>
      <c r="U66" s="362"/>
      <c r="V66" s="360">
        <v>0.23119999999999999</v>
      </c>
      <c r="W66" s="360">
        <v>0.23169999999999999</v>
      </c>
      <c r="X66" s="360">
        <v>0.23229999999999998</v>
      </c>
      <c r="Y66" s="360">
        <v>0.23200000000000001</v>
      </c>
      <c r="Z66" s="360">
        <v>0.23239999999999997</v>
      </c>
      <c r="AA66" s="360">
        <v>0.2316</v>
      </c>
      <c r="AB66" s="360">
        <v>0.23189999999999997</v>
      </c>
      <c r="AC66" s="360">
        <v>0.23219999999999999</v>
      </c>
      <c r="AD66" s="360">
        <v>0.2326</v>
      </c>
      <c r="AE66" s="360">
        <v>0.23279999999999998</v>
      </c>
      <c r="AF66" s="360">
        <v>0.23289999999999997</v>
      </c>
      <c r="AG66" s="360">
        <v>0.23289999999999997</v>
      </c>
      <c r="AH66" s="360">
        <v>0.2331</v>
      </c>
      <c r="AI66" s="360">
        <v>0.23300000000000001</v>
      </c>
      <c r="AJ66" s="360">
        <v>0.23329999999999998</v>
      </c>
      <c r="AK66" s="360">
        <v>0.23329999999999998</v>
      </c>
    </row>
    <row r="67" spans="1:37" s="28" customFormat="1" ht="15">
      <c r="A67" s="32" t="s">
        <v>41</v>
      </c>
      <c r="B67" s="32" t="s">
        <v>37</v>
      </c>
      <c r="C67" s="95" t="s">
        <v>413</v>
      </c>
      <c r="D67" s="357">
        <f>' Demand-Supply Gap'!D$98*'Demand by Application'!V67</f>
        <v>1.1411810487000003</v>
      </c>
      <c r="E67" s="357">
        <f>' Demand-Supply Gap'!E$98*'Demand by Application'!W67</f>
        <v>1.5242085591000005</v>
      </c>
      <c r="F67" s="357">
        <f>' Demand-Supply Gap'!F$98*'Demand by Application'!X67</f>
        <v>1.7608579706000003</v>
      </c>
      <c r="G67" s="357">
        <f>' Demand-Supply Gap'!G$98*'Demand by Application'!Y67</f>
        <v>2.8135567949999998</v>
      </c>
      <c r="H67" s="357">
        <f>' Demand-Supply Gap'!H$98*'Demand by Application'!Z67</f>
        <v>2.8047780800000006</v>
      </c>
      <c r="I67" s="357">
        <f>' Demand-Supply Gap'!I$98*'Demand by Application'!AA67</f>
        <v>2.7281990400000007</v>
      </c>
      <c r="J67" s="357">
        <f>' Demand-Supply Gap'!J$98*'Demand by Application'!AB67</f>
        <v>2.8434508935000009</v>
      </c>
      <c r="K67" s="357">
        <f>' Demand-Supply Gap'!K$98*'Demand by Application'!AC67</f>
        <v>2.9585437753410009</v>
      </c>
      <c r="L67" s="357">
        <f>' Demand-Supply Gap'!L$98*'Demand by Application'!AD67</f>
        <v>3.0815474741218449</v>
      </c>
      <c r="M67" s="357">
        <f>' Demand-Supply Gap'!M$98*'Demand by Application'!AE67</f>
        <v>3.2115887775297871</v>
      </c>
      <c r="N67" s="357">
        <f>' Demand-Supply Gap'!N$98*'Demand by Application'!AF67</f>
        <v>3.361110827994926</v>
      </c>
      <c r="O67" s="357">
        <f>' Demand-Supply Gap'!O$98*'Demand by Application'!AG67</f>
        <v>3.5179951117467545</v>
      </c>
      <c r="P67" s="357">
        <f>' Demand-Supply Gap'!P$98*'Demand by Application'!AH67</f>
        <v>3.6926709865045542</v>
      </c>
      <c r="Q67" s="357">
        <f>' Demand-Supply Gap'!Q$98*'Demand by Application'!AI67</f>
        <v>3.8691806596594716</v>
      </c>
      <c r="R67" s="357">
        <f>' Demand-Supply Gap'!R$98*'Demand by Application'!AJ67</f>
        <v>4.0694066920904497</v>
      </c>
      <c r="S67" s="357">
        <f>' Demand-Supply Gap'!S$98*'Demand by Application'!AK67</f>
        <v>4.2770320249499729</v>
      </c>
      <c r="T67" s="361"/>
      <c r="U67" s="361"/>
      <c r="V67" s="359">
        <v>6.93E-2</v>
      </c>
      <c r="W67" s="359">
        <v>6.6100000000000006E-2</v>
      </c>
      <c r="X67" s="359">
        <v>6.6200000000000009E-2</v>
      </c>
      <c r="Y67" s="359">
        <v>6.7000000000000004E-2</v>
      </c>
      <c r="Z67" s="359">
        <v>6.7600000000000007E-2</v>
      </c>
      <c r="AA67" s="359">
        <v>6.5600000000000006E-2</v>
      </c>
      <c r="AB67" s="359">
        <v>6.59E-2</v>
      </c>
      <c r="AC67" s="359">
        <v>6.6000000000000003E-2</v>
      </c>
      <c r="AD67" s="359">
        <v>6.6100000000000006E-2</v>
      </c>
      <c r="AE67" s="359">
        <v>6.6100000000000006E-2</v>
      </c>
      <c r="AF67" s="359">
        <v>6.6299999999999998E-2</v>
      </c>
      <c r="AG67" s="359">
        <v>6.6400000000000001E-2</v>
      </c>
      <c r="AH67" s="359">
        <v>6.6600000000000006E-2</v>
      </c>
      <c r="AI67" s="359">
        <v>6.6600000000000006E-2</v>
      </c>
      <c r="AJ67" s="359">
        <v>6.6799999999999998E-2</v>
      </c>
      <c r="AK67" s="359">
        <v>6.6900000000000001E-2</v>
      </c>
    </row>
    <row r="68" spans="1:37" s="28" customFormat="1" ht="15">
      <c r="A68" s="32" t="s">
        <v>41</v>
      </c>
      <c r="B68" s="32" t="s">
        <v>37</v>
      </c>
      <c r="C68" s="95" t="s">
        <v>414</v>
      </c>
      <c r="D68" s="357">
        <f>' Demand-Supply Gap'!D$98*'Demand by Application'!V68</f>
        <v>2.8521292588000002</v>
      </c>
      <c r="E68" s="357">
        <f>' Demand-Supply Gap'!E$98*'Demand by Application'!W68</f>
        <v>4.0768543608000014</v>
      </c>
      <c r="F68" s="357">
        <f>' Demand-Supply Gap'!F$98*'Demand by Application'!X68</f>
        <v>4.7080341509999997</v>
      </c>
      <c r="G68" s="357">
        <f>' Demand-Supply Gap'!G$98*'Demand by Application'!Y68</f>
        <v>7.4370284834999989</v>
      </c>
      <c r="H68" s="357">
        <f>' Demand-Supply Gap'!H$98*'Demand by Application'!Z68</f>
        <v>7.3521697600000016</v>
      </c>
      <c r="I68" s="357">
        <f>' Demand-Supply Gap'!I$98*'Demand by Application'!AA68</f>
        <v>7.3320349200000017</v>
      </c>
      <c r="J68" s="357">
        <f>' Demand-Supply Gap'!J$98*'Demand by Application'!AB68</f>
        <v>7.6220880172500021</v>
      </c>
      <c r="K68" s="357">
        <f>' Demand-Supply Gap'!K$98*'Demand by Application'!AC68</f>
        <v>7.9253112042468032</v>
      </c>
      <c r="L68" s="357">
        <f>' Demand-Supply Gap'!L$98*'Demand by Application'!AD68</f>
        <v>8.251647547951082</v>
      </c>
      <c r="M68" s="357">
        <f>' Demand-Supply Gap'!M$98*'Demand by Application'!AE68</f>
        <v>8.6144431203635587</v>
      </c>
      <c r="N68" s="357">
        <f>' Demand-Supply Gap'!N$98*'Demand by Application'!AF68</f>
        <v>8.9832404030271622</v>
      </c>
      <c r="O68" s="357">
        <f>' Demand-Supply Gap'!O$98*'Demand by Application'!AG68</f>
        <v>9.3883845452036869</v>
      </c>
      <c r="P68" s="357">
        <f>' Demand-Supply Gap'!P$98*'Demand by Application'!AH68</f>
        <v>9.8360335286172358</v>
      </c>
      <c r="Q68" s="357">
        <f>' Demand-Supply Gap'!Q$98*'Demand by Application'!AI68</f>
        <v>10.312005511855197</v>
      </c>
      <c r="R68" s="357">
        <f>' Demand-Supply Gap'!R$98*'Demand by Application'!AJ68</f>
        <v>10.825352832102888</v>
      </c>
      <c r="S68" s="357">
        <f>' Demand-Supply Gap'!S$98*'Demand by Application'!AK68</f>
        <v>11.367059701586028</v>
      </c>
      <c r="T68" s="358"/>
      <c r="U68" s="358"/>
      <c r="V68" s="360">
        <v>0.17319999999999999</v>
      </c>
      <c r="W68" s="360">
        <v>0.17680000000000001</v>
      </c>
      <c r="X68" s="360">
        <v>0.17699999999999999</v>
      </c>
      <c r="Y68" s="360">
        <v>0.17709999999999998</v>
      </c>
      <c r="Z68" s="360">
        <v>0.1772</v>
      </c>
      <c r="AA68" s="360">
        <v>0.17630000000000001</v>
      </c>
      <c r="AB68" s="360">
        <v>0.17665</v>
      </c>
      <c r="AC68" s="360">
        <v>0.17680000000000001</v>
      </c>
      <c r="AD68" s="360">
        <v>0.17699999999999999</v>
      </c>
      <c r="AE68" s="360">
        <v>0.17730000000000001</v>
      </c>
      <c r="AF68" s="360">
        <v>0.1772</v>
      </c>
      <c r="AG68" s="360">
        <v>0.1772</v>
      </c>
      <c r="AH68" s="360">
        <v>0.1774</v>
      </c>
      <c r="AI68" s="360">
        <v>0.17749999999999999</v>
      </c>
      <c r="AJ68" s="360">
        <v>0.1777</v>
      </c>
      <c r="AK68" s="360">
        <v>0.17780000000000001</v>
      </c>
    </row>
    <row r="69" spans="1:37" s="28" customFormat="1" ht="15">
      <c r="A69" s="32" t="s">
        <v>41</v>
      </c>
      <c r="B69" s="32" t="s">
        <v>37</v>
      </c>
      <c r="C69" s="95" t="s">
        <v>246</v>
      </c>
      <c r="D69" s="357">
        <f>' Demand-Supply Gap'!D$98*'Demand by Application'!V69</f>
        <v>0.94851411840000011</v>
      </c>
      <c r="E69" s="357">
        <f>' Demand-Supply Gap'!E$98*'Demand by Application'!W69</f>
        <v>1.429666122</v>
      </c>
      <c r="F69" s="357">
        <f>' Demand-Supply Gap'!F$98*'Demand by Application'!X69</f>
        <v>1.6518018123</v>
      </c>
      <c r="G69" s="357">
        <f>' Demand-Supply Gap'!G$98*'Demand by Application'!Y69</f>
        <v>2.6161878855</v>
      </c>
      <c r="H69" s="357">
        <f>' Demand-Supply Gap'!H$98*'Demand by Application'!Z69</f>
        <v>2.5641314400000006</v>
      </c>
      <c r="I69" s="357">
        <f>' Demand-Supply Gap'!I$98*'Demand by Application'!AA69</f>
        <v>2.5784808000000004</v>
      </c>
      <c r="J69" s="357">
        <f>' Demand-Supply Gap'!J$98*'Demand by Application'!AB69</f>
        <v>2.6751738300000003</v>
      </c>
      <c r="K69" s="357">
        <f>' Demand-Supply Gap'!K$98*'Demand by Application'!AC69</f>
        <v>2.7837207340708505</v>
      </c>
      <c r="L69" s="357">
        <f>' Demand-Supply Gap'!L$98*'Demand by Application'!AD69</f>
        <v>2.9043934589680926</v>
      </c>
      <c r="M69" s="357">
        <f>' Demand-Supply Gap'!M$98*'Demand by Application'!AE69</f>
        <v>3.0318175448995262</v>
      </c>
      <c r="N69" s="357">
        <f>' Demand-Supply Gap'!N$98*'Demand by Application'!AF69</f>
        <v>3.1735375238685126</v>
      </c>
      <c r="O69" s="357">
        <f>' Demand-Supply Gap'!O$98*'Demand by Application'!AG69</f>
        <v>3.3219622516042397</v>
      </c>
      <c r="P69" s="357">
        <f>' Demand-Supply Gap'!P$98*'Demand by Application'!AH69</f>
        <v>3.4708889452730491</v>
      </c>
      <c r="Q69" s="357">
        <f>' Demand-Supply Gap'!Q$98*'Demand by Application'!AI69</f>
        <v>3.648416597997219</v>
      </c>
      <c r="R69" s="357">
        <f>' Demand-Supply Gap'!R$98*'Demand by Application'!AJ69</f>
        <v>3.8318215708456482</v>
      </c>
      <c r="S69" s="357">
        <f>' Demand-Supply Gap'!S$98*'Demand by Application'!AK69</f>
        <v>4.0276983194596161</v>
      </c>
      <c r="T69" s="358"/>
      <c r="U69" s="358"/>
      <c r="V69" s="360">
        <v>5.7599999999999998E-2</v>
      </c>
      <c r="W69" s="360">
        <v>6.1999999999999993E-2</v>
      </c>
      <c r="X69" s="360">
        <v>6.2099999999999995E-2</v>
      </c>
      <c r="Y69" s="360">
        <v>6.2300000000000001E-2</v>
      </c>
      <c r="Z69" s="360">
        <v>6.1800000000000001E-2</v>
      </c>
      <c r="AA69" s="360">
        <v>6.1999999999999993E-2</v>
      </c>
      <c r="AB69" s="360">
        <v>6.1999999999999993E-2</v>
      </c>
      <c r="AC69" s="360">
        <v>6.2099999999999995E-2</v>
      </c>
      <c r="AD69" s="360">
        <v>6.2300000000000001E-2</v>
      </c>
      <c r="AE69" s="360">
        <v>6.239999999999999E-2</v>
      </c>
      <c r="AF69" s="360">
        <v>6.2600000000000003E-2</v>
      </c>
      <c r="AG69" s="360">
        <v>6.2700000000000006E-2</v>
      </c>
      <c r="AH69" s="360">
        <v>6.2600000000000003E-2</v>
      </c>
      <c r="AI69" s="360">
        <v>6.2799999999999995E-2</v>
      </c>
      <c r="AJ69" s="360">
        <v>6.2899999999999998E-2</v>
      </c>
      <c r="AK69" s="360">
        <v>6.3E-2</v>
      </c>
    </row>
    <row r="70" spans="1:37" s="28" customFormat="1" ht="15">
      <c r="A70" s="32" t="s">
        <v>41</v>
      </c>
      <c r="B70" s="32" t="s">
        <v>37</v>
      </c>
      <c r="C70" s="95" t="s">
        <v>12</v>
      </c>
      <c r="D70" s="357">
        <f>' Demand-Supply Gap'!D$98*'Demand by Application'!V70</f>
        <v>1.1313006932999998</v>
      </c>
      <c r="E70" s="357">
        <f>' Demand-Supply Gap'!E$98*'Demand by Application'!W70</f>
        <v>1.3950774255000027</v>
      </c>
      <c r="F70" s="357">
        <f>' Demand-Supply Gap'!F$98*'Demand by Application'!X70</f>
        <v>1.6145631240999994</v>
      </c>
      <c r="G70" s="357">
        <f>' Demand-Supply Gap'!G$98*'Demand by Application'!Y70</f>
        <v>2.5573971464999978</v>
      </c>
      <c r="H70" s="357">
        <f>' Demand-Supply Gap'!H$98*'Demand by Application'!Z70</f>
        <v>2.4852989200000031</v>
      </c>
      <c r="I70" s="357">
        <f>' Demand-Supply Gap'!I$98*'Demand by Application'!AA70</f>
        <v>2.7739462800000045</v>
      </c>
      <c r="J70" s="357">
        <f>' Demand-Supply Gap'!J$98*'Demand by Application'!AB70</f>
        <v>2.7895159372500098</v>
      </c>
      <c r="K70" s="357">
        <f>' Demand-Supply Gap'!K$98*'Demand by Application'!AC70</f>
        <v>2.792686018238542</v>
      </c>
      <c r="L70" s="357">
        <f>' Demand-Supply Gap'!L$98*'Demand by Application'!AD70</f>
        <v>2.8018306080896069</v>
      </c>
      <c r="M70" s="357">
        <f>' Demand-Supply Gap'!M$98*'Demand by Application'!AE70</f>
        <v>2.9346439056399269</v>
      </c>
      <c r="N70" s="357">
        <f>' Demand-Supply Gap'!N$98*'Demand by Application'!AF70</f>
        <v>2.9352687321403628</v>
      </c>
      <c r="O70" s="357">
        <f>' Demand-Supply Gap'!O$98*'Demand by Application'!AG70</f>
        <v>3.0040711270488085</v>
      </c>
      <c r="P70" s="357">
        <f>' Demand-Supply Gap'!P$98*'Demand by Application'!AH70</f>
        <v>3.104948577241069</v>
      </c>
      <c r="Q70" s="357">
        <f>' Demand-Supply Gap'!Q$98*'Demand by Application'!AI70</f>
        <v>3.201078894102658</v>
      </c>
      <c r="R70" s="357">
        <f>' Demand-Supply Gap'!R$98*'Demand by Application'!AJ70</f>
        <v>3.3018239926841759</v>
      </c>
      <c r="S70" s="357">
        <f>' Demand-Supply Gap'!S$98*'Demand by Application'!AK70</f>
        <v>3.4203469855728548</v>
      </c>
      <c r="T70" s="362"/>
      <c r="U70" s="362"/>
      <c r="V70" s="359">
        <f>V71-SUM(V65:V69)</f>
        <v>6.8699999999999983E-2</v>
      </c>
      <c r="W70" s="359">
        <f t="shared" ref="W70:AK70" si="25">W71-SUM(W65:W69)</f>
        <v>6.0500000000000109E-2</v>
      </c>
      <c r="X70" s="359">
        <f t="shared" si="25"/>
        <v>6.0699999999999976E-2</v>
      </c>
      <c r="Y70" s="359">
        <f t="shared" si="25"/>
        <v>6.0899999999999954E-2</v>
      </c>
      <c r="Z70" s="359">
        <f t="shared" si="25"/>
        <v>5.9900000000000064E-2</v>
      </c>
      <c r="AA70" s="359">
        <f t="shared" si="25"/>
        <v>6.6700000000000093E-2</v>
      </c>
      <c r="AB70" s="359">
        <f t="shared" si="25"/>
        <v>6.4650000000000207E-2</v>
      </c>
      <c r="AC70" s="359">
        <f t="shared" si="25"/>
        <v>6.22999999999998E-2</v>
      </c>
      <c r="AD70" s="359">
        <f t="shared" si="25"/>
        <v>6.0100000000000042E-2</v>
      </c>
      <c r="AE70" s="359">
        <f t="shared" si="25"/>
        <v>6.0400000000000009E-2</v>
      </c>
      <c r="AF70" s="359">
        <f t="shared" si="25"/>
        <v>5.7899999999999952E-2</v>
      </c>
      <c r="AG70" s="359">
        <f t="shared" si="25"/>
        <v>5.6699999999999973E-2</v>
      </c>
      <c r="AH70" s="359">
        <f t="shared" si="25"/>
        <v>5.600000000000005E-2</v>
      </c>
      <c r="AI70" s="359">
        <f t="shared" si="25"/>
        <v>5.5100000000000038E-2</v>
      </c>
      <c r="AJ70" s="359">
        <f t="shared" si="25"/>
        <v>5.4200000000000137E-2</v>
      </c>
      <c r="AK70" s="359">
        <f t="shared" si="25"/>
        <v>5.3500000000000103E-2</v>
      </c>
    </row>
    <row r="71" spans="1:37" s="28" customFormat="1" ht="15">
      <c r="A71" s="32" t="s">
        <v>41</v>
      </c>
      <c r="B71" s="32" t="s">
        <v>37</v>
      </c>
      <c r="C71" s="183" t="s">
        <v>60</v>
      </c>
      <c r="D71" s="357">
        <f>SUM(D65:D70)</f>
        <v>16.467259000000002</v>
      </c>
      <c r="E71" s="357">
        <f t="shared" ref="E71:S71" si="26">SUM(E65:E70)</f>
        <v>23.059131000000008</v>
      </c>
      <c r="F71" s="357">
        <f t="shared" si="26"/>
        <v>26.599062999999997</v>
      </c>
      <c r="G71" s="357">
        <f t="shared" si="26"/>
        <v>41.993384999999989</v>
      </c>
      <c r="H71" s="357">
        <f t="shared" si="26"/>
        <v>41.490800000000007</v>
      </c>
      <c r="I71" s="357">
        <f t="shared" si="26"/>
        <v>41.588400000000014</v>
      </c>
      <c r="J71" s="357">
        <f t="shared" si="26"/>
        <v>43.147965000000013</v>
      </c>
      <c r="K71" s="357">
        <f t="shared" si="26"/>
        <v>44.826420838499999</v>
      </c>
      <c r="L71" s="357">
        <f t="shared" si="26"/>
        <v>46.61947767204002</v>
      </c>
      <c r="M71" s="357">
        <f t="shared" si="26"/>
        <v>48.586819629800104</v>
      </c>
      <c r="N71" s="357">
        <f t="shared" si="26"/>
        <v>50.695487601733419</v>
      </c>
      <c r="O71" s="357">
        <f t="shared" si="26"/>
        <v>52.981854092571602</v>
      </c>
      <c r="P71" s="357">
        <f t="shared" si="26"/>
        <v>55.445510307876184</v>
      </c>
      <c r="Q71" s="357">
        <f t="shared" si="26"/>
        <v>58.095805700592663</v>
      </c>
      <c r="R71" s="357">
        <f t="shared" si="26"/>
        <v>60.919261857641466</v>
      </c>
      <c r="S71" s="357">
        <f t="shared" si="26"/>
        <v>63.931719356501851</v>
      </c>
      <c r="T71" s="362"/>
      <c r="U71" s="362"/>
      <c r="V71" s="360">
        <v>1</v>
      </c>
      <c r="W71" s="360">
        <v>1</v>
      </c>
      <c r="X71" s="360">
        <v>1</v>
      </c>
      <c r="Y71" s="360">
        <v>1</v>
      </c>
      <c r="Z71" s="360">
        <v>1</v>
      </c>
      <c r="AA71" s="360">
        <v>1</v>
      </c>
      <c r="AB71" s="360">
        <v>1</v>
      </c>
      <c r="AC71" s="360">
        <v>1</v>
      </c>
      <c r="AD71" s="360">
        <v>1</v>
      </c>
      <c r="AE71" s="360">
        <v>1</v>
      </c>
      <c r="AF71" s="360">
        <v>1</v>
      </c>
      <c r="AG71" s="360">
        <v>1</v>
      </c>
      <c r="AH71" s="360">
        <v>1</v>
      </c>
      <c r="AI71" s="360">
        <v>1</v>
      </c>
      <c r="AJ71" s="360">
        <v>1</v>
      </c>
      <c r="AK71" s="360">
        <v>1</v>
      </c>
    </row>
    <row r="72" spans="1:37" s="28" customFormat="1" ht="15">
      <c r="A72" s="32" t="s">
        <v>41</v>
      </c>
      <c r="B72" s="32" t="s">
        <v>44</v>
      </c>
      <c r="C72" s="95" t="s">
        <v>221</v>
      </c>
      <c r="D72" s="357">
        <f>' Demand-Supply Gap'!D$107*'Demand by Application'!V72</f>
        <v>23.292878303999995</v>
      </c>
      <c r="E72" s="357">
        <f>' Demand-Supply Gap'!E$107*'Demand by Application'!W72</f>
        <v>23.659465710000003</v>
      </c>
      <c r="F72" s="357">
        <f>' Demand-Supply Gap'!F$107*'Demand by Application'!X72</f>
        <v>24.482231029800001</v>
      </c>
      <c r="G72" s="357">
        <f>' Demand-Supply Gap'!G$107*'Demand by Application'!Y72</f>
        <v>23.1477632456</v>
      </c>
      <c r="H72" s="357">
        <f>' Demand-Supply Gap'!H$107*'Demand by Application'!Z72</f>
        <v>24.700695505199999</v>
      </c>
      <c r="I72" s="357">
        <f>' Demand-Supply Gap'!I$107*'Demand by Application'!AA72</f>
        <v>19.657737000000001</v>
      </c>
      <c r="J72" s="357">
        <f>' Demand-Supply Gap'!J$107*'Demand by Application'!AB72</f>
        <v>20.381184340000001</v>
      </c>
      <c r="K72" s="357">
        <f>' Demand-Supply Gap'!K$107*'Demand by Application'!AC72</f>
        <v>21.223568233978003</v>
      </c>
      <c r="L72" s="357">
        <f>' Demand-Supply Gap'!L$107*'Demand by Application'!AD72</f>
        <v>22.164010662941401</v>
      </c>
      <c r="M72" s="357">
        <f>' Demand-Supply Gap'!M$107*'Demand by Application'!AE72</f>
        <v>23.066318348742264</v>
      </c>
      <c r="N72" s="357">
        <f>' Demand-Supply Gap'!N$107*'Demand by Application'!AF72</f>
        <v>24.207169094679646</v>
      </c>
      <c r="O72" s="357">
        <f>' Demand-Supply Gap'!O$107*'Demand by Application'!AG72</f>
        <v>25.37257003264752</v>
      </c>
      <c r="P72" s="357">
        <f>' Demand-Supply Gap'!P$107*'Demand by Application'!AH72</f>
        <v>26.583047213655817</v>
      </c>
      <c r="Q72" s="357">
        <f>' Demand-Supply Gap'!Q$107*'Demand by Application'!AI72</f>
        <v>27.927623414147735</v>
      </c>
      <c r="R72" s="357">
        <f>' Demand-Supply Gap'!R$107*'Demand by Application'!AJ72</f>
        <v>29.322722794150856</v>
      </c>
      <c r="S72" s="357">
        <f>' Demand-Supply Gap'!S$107*'Demand by Application'!AK72</f>
        <v>30.777572666111105</v>
      </c>
      <c r="T72" s="361"/>
      <c r="U72" s="361"/>
      <c r="V72" s="363">
        <v>0.40799999999999997</v>
      </c>
      <c r="W72" s="363">
        <v>0.41099999999999998</v>
      </c>
      <c r="X72" s="363">
        <v>0.4098</v>
      </c>
      <c r="Y72" s="363">
        <v>0.4088</v>
      </c>
      <c r="Z72" s="363">
        <v>0.40920000000000001</v>
      </c>
      <c r="AA72" s="363">
        <v>0.40589999999999998</v>
      </c>
      <c r="AB72" s="363">
        <v>0.40699999999999997</v>
      </c>
      <c r="AC72" s="363">
        <v>0.40870000000000001</v>
      </c>
      <c r="AD72" s="363">
        <v>0.41</v>
      </c>
      <c r="AE72" s="363">
        <v>0.40909999999999996</v>
      </c>
      <c r="AF72" s="363">
        <v>0.41120000000000001</v>
      </c>
      <c r="AG72" s="363">
        <v>0.41220000000000001</v>
      </c>
      <c r="AH72" s="359">
        <v>0.41239999999999999</v>
      </c>
      <c r="AI72" s="359">
        <v>0.41309999999999997</v>
      </c>
      <c r="AJ72" s="359">
        <v>0.41319999999999996</v>
      </c>
      <c r="AK72" s="359">
        <v>0.41359999999999997</v>
      </c>
    </row>
    <row r="73" spans="1:37" s="28" customFormat="1" ht="15">
      <c r="A73" s="32" t="s">
        <v>41</v>
      </c>
      <c r="B73" s="32" t="s">
        <v>44</v>
      </c>
      <c r="C73" s="95" t="s">
        <v>245</v>
      </c>
      <c r="D73" s="357">
        <f>' Demand-Supply Gap'!D$107*'Demand by Application'!V73</f>
        <v>12.965227114799998</v>
      </c>
      <c r="E73" s="357">
        <f>' Demand-Supply Gap'!E$107*'Demand by Application'!W73</f>
        <v>13.101932836000001</v>
      </c>
      <c r="F73" s="357">
        <f>' Demand-Supply Gap'!F$107*'Demand by Application'!X73</f>
        <v>13.633101808200001</v>
      </c>
      <c r="G73" s="357">
        <f>' Demand-Supply Gap'!G$107*'Demand by Application'!Y73</f>
        <v>12.9045382673</v>
      </c>
      <c r="H73" s="357">
        <f>' Demand-Supply Gap'!H$107*'Demand by Application'!Z73</f>
        <v>13.780959882299998</v>
      </c>
      <c r="I73" s="357">
        <f>' Demand-Supply Gap'!I$107*'Demand by Application'!AA73</f>
        <v>11.017825000000002</v>
      </c>
      <c r="J73" s="357">
        <f>' Demand-Supply Gap'!J$107*'Demand by Application'!AB73</f>
        <v>11.407454036000001</v>
      </c>
      <c r="K73" s="357">
        <f>' Demand-Supply Gap'!K$107*'Demand by Application'!AC73</f>
        <v>11.845108671814002</v>
      </c>
      <c r="L73" s="357">
        <f>' Demand-Supply Gap'!L$107*'Demand by Application'!AD73</f>
        <v>12.352381552395393</v>
      </c>
      <c r="M73" s="357">
        <f>' Demand-Supply Gap'!M$107*'Demand by Application'!AE73</f>
        <v>12.894810575305197</v>
      </c>
      <c r="N73" s="357">
        <f>' Demand-Supply Gap'!N$107*'Demand by Application'!AF73</f>
        <v>13.469358679140814</v>
      </c>
      <c r="O73" s="357">
        <f>' Demand-Supply Gap'!O$107*'Demand by Application'!AG73</f>
        <v>14.083561434909635</v>
      </c>
      <c r="P73" s="357">
        <f>' Demand-Supply Gap'!P$107*'Demand by Application'!AH73</f>
        <v>14.76119741010471</v>
      </c>
      <c r="Q73" s="357">
        <f>' Demand-Supply Gap'!Q$107*'Demand by Application'!AI73</f>
        <v>15.47478334422275</v>
      </c>
      <c r="R73" s="357">
        <f>' Demand-Supply Gap'!R$107*'Demand by Application'!AJ73</f>
        <v>16.265169565390554</v>
      </c>
      <c r="S73" s="357">
        <f>' Demand-Supply Gap'!S$107*'Demand by Application'!AK73</f>
        <v>17.055656806268534</v>
      </c>
      <c r="T73" s="362"/>
      <c r="U73" s="362"/>
      <c r="V73" s="360">
        <v>0.2271</v>
      </c>
      <c r="W73" s="360">
        <v>0.2276</v>
      </c>
      <c r="X73" s="360">
        <v>0.22819999999999999</v>
      </c>
      <c r="Y73" s="360">
        <v>0.22790000000000002</v>
      </c>
      <c r="Z73" s="360">
        <v>0.22829999999999998</v>
      </c>
      <c r="AA73" s="360">
        <v>0.22750000000000001</v>
      </c>
      <c r="AB73" s="360">
        <v>0.22779999999999997</v>
      </c>
      <c r="AC73" s="360">
        <v>0.2281</v>
      </c>
      <c r="AD73" s="360">
        <v>0.22850000000000001</v>
      </c>
      <c r="AE73" s="360">
        <v>0.22869999999999999</v>
      </c>
      <c r="AF73" s="360">
        <v>0.22879999999999998</v>
      </c>
      <c r="AG73" s="360">
        <v>0.22879999999999998</v>
      </c>
      <c r="AH73" s="360">
        <v>0.22900000000000001</v>
      </c>
      <c r="AI73" s="360">
        <v>0.22890000000000002</v>
      </c>
      <c r="AJ73" s="360">
        <v>0.22919999999999999</v>
      </c>
      <c r="AK73" s="360">
        <v>0.22919999999999999</v>
      </c>
    </row>
    <row r="74" spans="1:37" s="28" customFormat="1" ht="15">
      <c r="A74" s="32" t="s">
        <v>41</v>
      </c>
      <c r="B74" s="32" t="s">
        <v>44</v>
      </c>
      <c r="C74" s="95" t="s">
        <v>413</v>
      </c>
      <c r="D74" s="357">
        <f>' Demand-Supply Gap'!D$107*'Demand by Application'!V74</f>
        <v>2.9230278655999995</v>
      </c>
      <c r="E74" s="357">
        <f>' Demand-Supply Gap'!E$107*'Demand by Application'!W74</f>
        <v>3.338805380000001</v>
      </c>
      <c r="F74" s="357">
        <f>' Demand-Supply Gap'!F$107*'Demand by Application'!X74</f>
        <v>3.4710044481000013</v>
      </c>
      <c r="G74" s="357">
        <f>' Demand-Supply Gap'!G$107*'Demand by Application'!Y74</f>
        <v>3.3351351643000005</v>
      </c>
      <c r="H74" s="357">
        <f>' Demand-Supply Gap'!H$107*'Demand by Application'!Z74</f>
        <v>3.5916211695000007</v>
      </c>
      <c r="I74" s="357">
        <f>' Demand-Supply Gap'!I$107*'Demand by Application'!AA74</f>
        <v>2.7847250000000008</v>
      </c>
      <c r="J74" s="357">
        <f>' Demand-Supply Gap'!J$107*'Demand by Application'!AB74</f>
        <v>2.8944286360000007</v>
      </c>
      <c r="K74" s="357">
        <f>' Demand-Supply Gap'!K$107*'Demand by Application'!AC74</f>
        <v>3.0067154410260009</v>
      </c>
      <c r="L74" s="357">
        <f>' Demand-Supply Gap'!L$107*'Demand by Application'!AD74</f>
        <v>3.1353966303673211</v>
      </c>
      <c r="M74" s="357">
        <f>' Demand-Supply Gap'!M$107*'Demand by Application'!AE74</f>
        <v>3.2702186854731159</v>
      </c>
      <c r="N74" s="357">
        <f>' Demand-Supply Gap'!N$107*'Demand by Application'!AF74</f>
        <v>3.4262092444317984</v>
      </c>
      <c r="O74" s="357">
        <f>' Demand-Supply Gap'!O$107*'Demand by Application'!AG74</f>
        <v>3.5885997887029366</v>
      </c>
      <c r="P74" s="357">
        <f>' Demand-Supply Gap'!P$107*'Demand by Application'!AH74</f>
        <v>3.7708735741970556</v>
      </c>
      <c r="Q74" s="357">
        <f>' Demand-Supply Gap'!Q$107*'Demand by Application'!AI74</f>
        <v>3.9548922046178721</v>
      </c>
      <c r="R74" s="357">
        <f>' Demand-Supply Gap'!R$107*'Demand by Application'!AJ74</f>
        <v>4.1656433398273363</v>
      </c>
      <c r="S74" s="357">
        <f>' Demand-Supply Gap'!S$107*'Demand by Application'!AK74</f>
        <v>4.3755349921840745</v>
      </c>
      <c r="T74" s="358"/>
      <c r="U74" s="358"/>
      <c r="V74" s="359">
        <v>5.1200000000000002E-2</v>
      </c>
      <c r="W74" s="359">
        <v>5.800000000000001E-2</v>
      </c>
      <c r="X74" s="359">
        <v>5.8100000000000013E-2</v>
      </c>
      <c r="Y74" s="359">
        <v>5.8900000000000008E-2</v>
      </c>
      <c r="Z74" s="359">
        <v>5.9500000000000011E-2</v>
      </c>
      <c r="AA74" s="359">
        <v>5.7500000000000009E-2</v>
      </c>
      <c r="AB74" s="359">
        <v>5.7800000000000004E-2</v>
      </c>
      <c r="AC74" s="359">
        <v>5.7900000000000007E-2</v>
      </c>
      <c r="AD74" s="359">
        <v>5.800000000000001E-2</v>
      </c>
      <c r="AE74" s="359">
        <v>5.800000000000001E-2</v>
      </c>
      <c r="AF74" s="359">
        <v>5.8200000000000002E-2</v>
      </c>
      <c r="AG74" s="359">
        <v>5.8300000000000005E-2</v>
      </c>
      <c r="AH74" s="359">
        <v>5.850000000000001E-2</v>
      </c>
      <c r="AI74" s="359">
        <v>5.850000000000001E-2</v>
      </c>
      <c r="AJ74" s="359">
        <v>5.8700000000000002E-2</v>
      </c>
      <c r="AK74" s="359">
        <v>5.8800000000000005E-2</v>
      </c>
    </row>
    <row r="75" spans="1:37" s="28" customFormat="1" ht="15">
      <c r="A75" s="32" t="s">
        <v>41</v>
      </c>
      <c r="B75" s="32" t="s">
        <v>44</v>
      </c>
      <c r="C75" s="95" t="s">
        <v>414</v>
      </c>
      <c r="D75" s="357">
        <f>' Demand-Supply Gap'!D$107*'Demand by Application'!V75</f>
        <v>10.635939284399997</v>
      </c>
      <c r="E75" s="357">
        <f>' Demand-Supply Gap'!E$107*'Demand by Application'!W75</f>
        <v>10.931709339000003</v>
      </c>
      <c r="F75" s="357">
        <f>' Demand-Supply Gap'!F$107*'Demand by Application'!X75</f>
        <v>11.356935380100001</v>
      </c>
      <c r="G75" s="357">
        <f>' Demand-Supply Gap'!G$107*'Demand by Application'!Y75</f>
        <v>10.769825267399998</v>
      </c>
      <c r="H75" s="357">
        <f>' Demand-Supply Gap'!H$107*'Demand by Application'!Z75</f>
        <v>11.487151404299999</v>
      </c>
      <c r="I75" s="357">
        <f>' Demand-Supply Gap'!I$107*'Demand by Application'!AA75</f>
        <v>9.1726420000000015</v>
      </c>
      <c r="J75" s="357">
        <f>' Demand-Supply Gap'!J$107*'Demand by Application'!AB75</f>
        <v>9.5020386450000007</v>
      </c>
      <c r="K75" s="357">
        <f>' Demand-Supply Gap'!K$107*'Demand by Application'!AC75</f>
        <v>9.8614034931060015</v>
      </c>
      <c r="L75" s="357">
        <f>' Demand-Supply Gap'!L$107*'Demand by Application'!AD75</f>
        <v>10.276532748841856</v>
      </c>
      <c r="M75" s="357">
        <f>' Demand-Supply Gap'!M$107*'Demand by Application'!AE75</f>
        <v>10.735338581277261</v>
      </c>
      <c r="N75" s="357">
        <f>' Demand-Supply Gap'!N$107*'Demand by Application'!AF75</f>
        <v>11.202880055246927</v>
      </c>
      <c r="O75" s="357">
        <f>' Demand-Supply Gap'!O$107*'Demand by Application'!AG75</f>
        <v>11.713731385766188</v>
      </c>
      <c r="P75" s="357">
        <f>' Demand-Supply Gap'!P$107*'Demand by Application'!AH75</f>
        <v>12.279511382641692</v>
      </c>
      <c r="Q75" s="357">
        <f>' Demand-Supply Gap'!Q$107*'Demand by Application'!AI75</f>
        <v>12.885512037609679</v>
      </c>
      <c r="R75" s="357">
        <f>' Demand-Supply Gap'!R$107*'Demand by Application'!AJ75</f>
        <v>13.540114978518838</v>
      </c>
      <c r="S75" s="357">
        <f>' Demand-Supply Gap'!S$107*'Demand by Application'!AK75</f>
        <v>14.205605952515985</v>
      </c>
      <c r="T75" s="362"/>
      <c r="U75" s="362"/>
      <c r="V75" s="360">
        <v>0.18629999999999999</v>
      </c>
      <c r="W75" s="360">
        <v>0.18990000000000001</v>
      </c>
      <c r="X75" s="360">
        <v>0.19009999999999999</v>
      </c>
      <c r="Y75" s="360">
        <v>0.19019999999999998</v>
      </c>
      <c r="Z75" s="360">
        <v>0.1903</v>
      </c>
      <c r="AA75" s="360">
        <v>0.18940000000000001</v>
      </c>
      <c r="AB75" s="360">
        <v>0.18975</v>
      </c>
      <c r="AC75" s="360">
        <v>0.18990000000000001</v>
      </c>
      <c r="AD75" s="360">
        <v>0.19009999999999999</v>
      </c>
      <c r="AE75" s="360">
        <v>0.19040000000000001</v>
      </c>
      <c r="AF75" s="360">
        <v>0.1903</v>
      </c>
      <c r="AG75" s="360">
        <v>0.1903</v>
      </c>
      <c r="AH75" s="360">
        <v>0.1905</v>
      </c>
      <c r="AI75" s="360">
        <v>0.19059999999999999</v>
      </c>
      <c r="AJ75" s="360">
        <v>0.1908</v>
      </c>
      <c r="AK75" s="360">
        <v>0.19090000000000001</v>
      </c>
    </row>
    <row r="76" spans="1:37" s="28" customFormat="1" ht="15">
      <c r="A76" s="32" t="s">
        <v>41</v>
      </c>
      <c r="B76" s="32" t="s">
        <v>44</v>
      </c>
      <c r="C76" s="95" t="s">
        <v>246</v>
      </c>
      <c r="D76" s="357">
        <f>' Demand-Supply Gap'!D$107*'Demand by Application'!V76</f>
        <v>3.2427340383999992</v>
      </c>
      <c r="E76" s="357">
        <f>' Demand-Supply Gap'!E$107*'Demand by Application'!W76</f>
        <v>3.5230153319999999</v>
      </c>
      <c r="F76" s="357">
        <f>' Demand-Supply Gap'!F$107*'Demand by Application'!X76</f>
        <v>3.6621785312999999</v>
      </c>
      <c r="G76" s="357">
        <f>' Demand-Supply Gap'!G$107*'Demand by Application'!Y76</f>
        <v>3.4823567504999997</v>
      </c>
      <c r="H76" s="357">
        <f>' Demand-Supply Gap'!H$107*'Demand by Application'!Z76</f>
        <v>3.6821662409999996</v>
      </c>
      <c r="I76" s="357">
        <f>' Demand-Supply Gap'!I$107*'Demand by Application'!AA76</f>
        <v>2.9639159999999998</v>
      </c>
      <c r="J76" s="357">
        <f>' Demand-Supply Gap'!J$107*'Demand by Application'!AB76</f>
        <v>3.0646891439999999</v>
      </c>
      <c r="K76" s="357">
        <f>' Demand-Supply Gap'!K$107*'Demand by Application'!AC76</f>
        <v>3.183275587822</v>
      </c>
      <c r="L76" s="357">
        <f>' Demand-Supply Gap'!L$107*'Demand by Application'!AD76</f>
        <v>3.3246015994412104</v>
      </c>
      <c r="M76" s="357">
        <f>' Demand-Supply Gap'!M$107*'Demand by Application'!AE76</f>
        <v>3.4731977762955837</v>
      </c>
      <c r="N76" s="357">
        <f>' Demand-Supply Gap'!N$107*'Demand by Application'!AF76</f>
        <v>3.6381397131595383</v>
      </c>
      <c r="O76" s="357">
        <f>' Demand-Supply Gap'!O$107*'Demand by Application'!AG76</f>
        <v>3.8101942868046614</v>
      </c>
      <c r="P76" s="357">
        <f>' Demand-Supply Gap'!P$107*'Demand by Application'!AH76</f>
        <v>3.983589519408171</v>
      </c>
      <c r="Q76" s="357">
        <f>' Demand-Supply Gap'!Q$107*'Demand by Application'!AI76</f>
        <v>4.1915096869454356</v>
      </c>
      <c r="R76" s="357">
        <f>' Demand-Supply Gap'!R$107*'Demand by Application'!AJ76</f>
        <v>4.4069242147066028</v>
      </c>
      <c r="S76" s="357">
        <f>' Demand-Supply Gap'!S$107*'Demand by Application'!AK76</f>
        <v>4.628542117582473</v>
      </c>
      <c r="T76" s="362"/>
      <c r="U76" s="362"/>
      <c r="V76" s="360">
        <v>5.6799999999999996E-2</v>
      </c>
      <c r="W76" s="360">
        <v>6.1199999999999991E-2</v>
      </c>
      <c r="X76" s="360">
        <v>6.1299999999999993E-2</v>
      </c>
      <c r="Y76" s="360">
        <v>6.1499999999999999E-2</v>
      </c>
      <c r="Z76" s="360">
        <v>6.0999999999999999E-2</v>
      </c>
      <c r="AA76" s="360">
        <v>6.1199999999999991E-2</v>
      </c>
      <c r="AB76" s="360">
        <v>6.1199999999999991E-2</v>
      </c>
      <c r="AC76" s="360">
        <v>6.1299999999999993E-2</v>
      </c>
      <c r="AD76" s="360">
        <v>6.1499999999999999E-2</v>
      </c>
      <c r="AE76" s="360">
        <v>6.1599999999999988E-2</v>
      </c>
      <c r="AF76" s="360">
        <v>6.1800000000000001E-2</v>
      </c>
      <c r="AG76" s="360">
        <v>6.1900000000000004E-2</v>
      </c>
      <c r="AH76" s="360">
        <v>6.1800000000000001E-2</v>
      </c>
      <c r="AI76" s="360">
        <v>6.1999999999999993E-2</v>
      </c>
      <c r="AJ76" s="360">
        <v>6.2099999999999995E-2</v>
      </c>
      <c r="AK76" s="360">
        <v>6.2199999999999998E-2</v>
      </c>
    </row>
    <row r="77" spans="1:37" s="28" customFormat="1" ht="15">
      <c r="A77" s="32" t="s">
        <v>41</v>
      </c>
      <c r="B77" s="32" t="s">
        <v>44</v>
      </c>
      <c r="C77" s="95" t="s">
        <v>12</v>
      </c>
      <c r="D77" s="357">
        <f>' Demand-Supply Gap'!D$107*'Demand by Application'!V77</f>
        <v>4.0305813927999994</v>
      </c>
      <c r="E77" s="357">
        <f>' Demand-Supply Gap'!E$107*'Demand by Application'!W77</f>
        <v>3.0106814029999946</v>
      </c>
      <c r="F77" s="357">
        <f>' Demand-Supply Gap'!F$107*'Demand by Application'!X77</f>
        <v>3.1364498024999929</v>
      </c>
      <c r="G77" s="357">
        <f>' Demand-Supply Gap'!G$107*'Demand by Application'!Y77</f>
        <v>2.9840683049000045</v>
      </c>
      <c r="H77" s="357">
        <f>' Demand-Supply Gap'!H$107*'Demand by Application'!Z77</f>
        <v>3.1207867977000046</v>
      </c>
      <c r="I77" s="357">
        <f>' Demand-Supply Gap'!I$107*'Demand by Application'!AA77</f>
        <v>2.8331550000000001</v>
      </c>
      <c r="J77" s="357">
        <f>' Demand-Supply Gap'!J$107*'Demand by Application'!AB77</f>
        <v>2.8268251990000057</v>
      </c>
      <c r="K77" s="357">
        <f>' Demand-Supply Gap'!K$107*'Demand by Application'!AC77</f>
        <v>2.8093835122539965</v>
      </c>
      <c r="L77" s="357">
        <f>' Demand-Supply Gap'!L$107*'Demand by Application'!AD77</f>
        <v>2.8056393985528234</v>
      </c>
      <c r="M77" s="357">
        <f>' Demand-Supply Gap'!M$107*'Demand by Application'!AE77</f>
        <v>2.9431968169258051</v>
      </c>
      <c r="N77" s="357">
        <f>' Demand-Supply Gap'!N$107*'Demand by Application'!AF77</f>
        <v>2.9258178599357434</v>
      </c>
      <c r="O77" s="357">
        <f>' Demand-Supply Gap'!O$107*'Demand by Application'!AG77</f>
        <v>2.9853703216482397</v>
      </c>
      <c r="P77" s="357">
        <f>' Demand-Supply Gap'!P$107*'Demand by Application'!AH77</f>
        <v>3.0811582366943497</v>
      </c>
      <c r="Q77" s="357">
        <f>' Demand-Supply Gap'!Q$107*'Demand by Application'!AI77</f>
        <v>3.1706742631893738</v>
      </c>
      <c r="R77" s="357">
        <f>' Demand-Supply Gap'!R$107*'Demand by Application'!AJ77</f>
        <v>3.264388307190079</v>
      </c>
      <c r="S77" s="357">
        <f>' Demand-Supply Gap'!S$107*'Demand by Application'!AK77</f>
        <v>3.3709478766316172</v>
      </c>
      <c r="T77" s="361"/>
      <c r="U77" s="361"/>
      <c r="V77" s="359">
        <f>V78-SUM(V72:V76)</f>
        <v>7.0599999999999996E-2</v>
      </c>
      <c r="W77" s="359">
        <f t="shared" ref="W77:AK77" si="27">W78-SUM(W72:W76)</f>
        <v>5.2299999999999902E-2</v>
      </c>
      <c r="X77" s="359">
        <f t="shared" si="27"/>
        <v>5.249999999999988E-2</v>
      </c>
      <c r="Y77" s="359">
        <f t="shared" si="27"/>
        <v>5.270000000000008E-2</v>
      </c>
      <c r="Z77" s="359">
        <f t="shared" si="27"/>
        <v>5.1700000000000079E-2</v>
      </c>
      <c r="AA77" s="359">
        <f t="shared" si="27"/>
        <v>5.8499999999999996E-2</v>
      </c>
      <c r="AB77" s="359">
        <f t="shared" si="27"/>
        <v>5.6450000000000111E-2</v>
      </c>
      <c r="AC77" s="359">
        <f t="shared" si="27"/>
        <v>5.4099999999999926E-2</v>
      </c>
      <c r="AD77" s="359">
        <f t="shared" si="27"/>
        <v>5.1899999999999946E-2</v>
      </c>
      <c r="AE77" s="359">
        <f t="shared" si="27"/>
        <v>5.2200000000000024E-2</v>
      </c>
      <c r="AF77" s="359">
        <f t="shared" si="27"/>
        <v>4.9699999999999966E-2</v>
      </c>
      <c r="AG77" s="359">
        <f t="shared" si="27"/>
        <v>4.8499999999999988E-2</v>
      </c>
      <c r="AH77" s="359">
        <f t="shared" si="27"/>
        <v>4.7800000000000065E-2</v>
      </c>
      <c r="AI77" s="359">
        <f t="shared" si="27"/>
        <v>4.6900000000000053E-2</v>
      </c>
      <c r="AJ77" s="359">
        <f t="shared" si="27"/>
        <v>4.6000000000000041E-2</v>
      </c>
      <c r="AK77" s="359">
        <f t="shared" si="27"/>
        <v>4.5300000000000118E-2</v>
      </c>
    </row>
    <row r="78" spans="1:37" s="28" customFormat="1" ht="15">
      <c r="A78" s="32" t="s">
        <v>41</v>
      </c>
      <c r="B78" s="32" t="s">
        <v>44</v>
      </c>
      <c r="C78" s="183" t="s">
        <v>60</v>
      </c>
      <c r="D78" s="357">
        <f>SUM(D72:D77)</f>
        <v>57.09038799999999</v>
      </c>
      <c r="E78" s="357">
        <f t="shared" ref="E78:S78" si="28">SUM(E72:E77)</f>
        <v>57.56561</v>
      </c>
      <c r="F78" s="357">
        <f t="shared" si="28"/>
        <v>59.741900999999999</v>
      </c>
      <c r="G78" s="357">
        <f t="shared" si="28"/>
        <v>56.623687000000004</v>
      </c>
      <c r="H78" s="357">
        <f t="shared" si="28"/>
        <v>60.363381000000004</v>
      </c>
      <c r="I78" s="357">
        <f t="shared" si="28"/>
        <v>48.43</v>
      </c>
      <c r="J78" s="357">
        <f t="shared" si="28"/>
        <v>50.076620000000005</v>
      </c>
      <c r="K78" s="357">
        <f t="shared" si="28"/>
        <v>51.929454940000007</v>
      </c>
      <c r="L78" s="357">
        <f t="shared" si="28"/>
        <v>54.058562592540007</v>
      </c>
      <c r="M78" s="357">
        <f t="shared" si="28"/>
        <v>56.383080784019228</v>
      </c>
      <c r="N78" s="357">
        <f t="shared" si="28"/>
        <v>58.869574646594465</v>
      </c>
      <c r="O78" s="357">
        <f t="shared" si="28"/>
        <v>61.55402725047918</v>
      </c>
      <c r="P78" s="357">
        <f t="shared" si="28"/>
        <v>64.459377336701806</v>
      </c>
      <c r="Q78" s="357">
        <f t="shared" si="28"/>
        <v>67.604994950732845</v>
      </c>
      <c r="R78" s="357">
        <f t="shared" si="28"/>
        <v>70.964963199784265</v>
      </c>
      <c r="S78" s="357">
        <f t="shared" si="28"/>
        <v>74.413860411293783</v>
      </c>
      <c r="T78" s="358"/>
      <c r="U78" s="358"/>
      <c r="V78" s="360">
        <v>1</v>
      </c>
      <c r="W78" s="360">
        <v>1</v>
      </c>
      <c r="X78" s="360">
        <v>1</v>
      </c>
      <c r="Y78" s="360">
        <v>1</v>
      </c>
      <c r="Z78" s="360">
        <v>1</v>
      </c>
      <c r="AA78" s="360">
        <v>1</v>
      </c>
      <c r="AB78" s="360">
        <v>1</v>
      </c>
      <c r="AC78" s="360">
        <v>1</v>
      </c>
      <c r="AD78" s="360">
        <v>1</v>
      </c>
      <c r="AE78" s="360">
        <v>1</v>
      </c>
      <c r="AF78" s="360">
        <v>1</v>
      </c>
      <c r="AG78" s="360">
        <v>1</v>
      </c>
      <c r="AH78" s="360">
        <v>1</v>
      </c>
      <c r="AI78" s="360">
        <v>1</v>
      </c>
      <c r="AJ78" s="360">
        <v>1</v>
      </c>
      <c r="AK78" s="360">
        <v>1</v>
      </c>
    </row>
    <row r="79" spans="1:37" s="28" customFormat="1" ht="15">
      <c r="A79" s="32" t="s">
        <v>41</v>
      </c>
      <c r="B79" s="32" t="s">
        <v>113</v>
      </c>
      <c r="C79" s="95" t="s">
        <v>221</v>
      </c>
      <c r="D79" s="357">
        <f>' Demand-Supply Gap'!D$116*'Demand by Application'!V79</f>
        <v>-2.7502026756999993</v>
      </c>
      <c r="E79" s="357">
        <f>' Demand-Supply Gap'!E$116*'Demand by Application'!W79</f>
        <v>-1.4667231370999971</v>
      </c>
      <c r="F79" s="357">
        <f>' Demand-Supply Gap'!F$116*'Demand by Application'!X79</f>
        <v>-2.9341416458000005</v>
      </c>
      <c r="G79" s="357">
        <f>' Demand-Supply Gap'!G$116*'Demand by Application'!Y79</f>
        <v>16.036548353099999</v>
      </c>
      <c r="H79" s="357">
        <f>' Demand-Supply Gap'!H$116*'Demand by Application'!Z79</f>
        <v>19.571952277500003</v>
      </c>
      <c r="I79" s="357">
        <f>' Demand-Supply Gap'!I$116*'Demand by Application'!AA79</f>
        <v>15.537395200000008</v>
      </c>
      <c r="J79" s="357">
        <f>' Demand-Supply Gap'!J$116*'Demand by Application'!AB79</f>
        <v>16.221350782080009</v>
      </c>
      <c r="K79" s="357">
        <f>' Demand-Supply Gap'!K$116*'Demand by Application'!AC79</f>
        <v>17.03435679941121</v>
      </c>
      <c r="L79" s="357">
        <f>' Demand-Supply Gap'!L$116*'Demand by Application'!AD79</f>
        <v>17.891959901843581</v>
      </c>
      <c r="M79" s="357">
        <f>' Demand-Supply Gap'!M$116*'Demand by Application'!AE79</f>
        <v>18.711761107108401</v>
      </c>
      <c r="N79" s="357">
        <f>' Demand-Supply Gap'!N$116*'Demand by Application'!AF79</f>
        <v>19.663285392997</v>
      </c>
      <c r="O79" s="357">
        <f>' Demand-Supply Gap'!O$116*'Demand by Application'!AG79</f>
        <v>20.540688394294076</v>
      </c>
      <c r="P79" s="357">
        <f>' Demand-Supply Gap'!P$116*'Demand by Application'!AH79</f>
        <v>21.440855584553344</v>
      </c>
      <c r="Q79" s="357">
        <f>' Demand-Supply Gap'!Q$116*'Demand by Application'!AI79</f>
        <v>22.44503189839925</v>
      </c>
      <c r="R79" s="357">
        <f>' Demand-Supply Gap'!R$116*'Demand by Application'!AJ79</f>
        <v>23.595634816786269</v>
      </c>
      <c r="S79" s="357">
        <f>' Demand-Supply Gap'!S$116*'Demand by Application'!AK79</f>
        <v>24.85218535417668</v>
      </c>
      <c r="T79" s="361"/>
      <c r="U79" s="361"/>
      <c r="V79" s="363">
        <v>0.39429999999999998</v>
      </c>
      <c r="W79" s="363">
        <v>0.39729999999999999</v>
      </c>
      <c r="X79" s="363">
        <v>0.39610000000000001</v>
      </c>
      <c r="Y79" s="363">
        <v>0.39510000000000001</v>
      </c>
      <c r="Z79" s="363">
        <v>0.39550000000000002</v>
      </c>
      <c r="AA79" s="363">
        <v>0.39219999999999999</v>
      </c>
      <c r="AB79" s="363">
        <v>0.39329999999999998</v>
      </c>
      <c r="AC79" s="363">
        <v>0.39500000000000002</v>
      </c>
      <c r="AD79" s="363">
        <v>0.39629999999999999</v>
      </c>
      <c r="AE79" s="363">
        <v>0.39539999999999997</v>
      </c>
      <c r="AF79" s="363">
        <v>0.39750000000000002</v>
      </c>
      <c r="AG79" s="363">
        <v>0.39850000000000002</v>
      </c>
      <c r="AH79" s="359">
        <v>0.3987</v>
      </c>
      <c r="AI79" s="359">
        <v>0.39939999999999998</v>
      </c>
      <c r="AJ79" s="359">
        <v>0.39949999999999997</v>
      </c>
      <c r="AK79" s="359">
        <v>0.39989999999999998</v>
      </c>
    </row>
    <row r="80" spans="1:37" s="28" customFormat="1" ht="15">
      <c r="A80" s="32" t="s">
        <v>41</v>
      </c>
      <c r="B80" s="32" t="s">
        <v>113</v>
      </c>
      <c r="C80" s="95" t="s">
        <v>245</v>
      </c>
      <c r="D80" s="357">
        <f>' Demand-Supply Gap'!D$116*'Demand by Application'!V80</f>
        <v>-1.5595874163999996</v>
      </c>
      <c r="E80" s="357">
        <f>' Demand-Supply Gap'!E$116*'Demand by Application'!W80</f>
        <v>-0.82731602069999843</v>
      </c>
      <c r="F80" s="357">
        <f>' Demand-Supply Gap'!F$116*'Demand by Application'!X80</f>
        <v>-1.6644827766000001</v>
      </c>
      <c r="G80" s="357">
        <f>' Demand-Supply Gap'!G$116*'Demand by Application'!Y80</f>
        <v>9.1080775763999995</v>
      </c>
      <c r="H80" s="357">
        <f>' Demand-Supply Gap'!H$116*'Demand by Application'!Z80</f>
        <v>11.124588804</v>
      </c>
      <c r="I80" s="357">
        <f>' Demand-Supply Gap'!I$116*'Demand by Application'!AA80</f>
        <v>8.8739840000000054</v>
      </c>
      <c r="J80" s="357">
        <f>' Demand-Supply Gap'!J$116*'Demand by Application'!AB80</f>
        <v>9.2510780076800039</v>
      </c>
      <c r="K80" s="357">
        <f>' Demand-Supply Gap'!K$116*'Demand by Application'!AC80</f>
        <v>9.6858646510069804</v>
      </c>
      <c r="L80" s="357">
        <f>' Demand-Supply Gap'!L$116*'Demand by Application'!AD80</f>
        <v>10.15819070884382</v>
      </c>
      <c r="M80" s="357">
        <f>' Demand-Supply Gap'!M$116*'Demand by Application'!AE80</f>
        <v>10.657280225899878</v>
      </c>
      <c r="N80" s="357">
        <f>' Demand-Supply Gap'!N$116*'Demand by Application'!AF80</f>
        <v>11.14500175859679</v>
      </c>
      <c r="O80" s="357">
        <f>' Demand-Supply Gap'!O$116*'Demand by Application'!AG80</f>
        <v>11.613091832457854</v>
      </c>
      <c r="P80" s="357">
        <f>' Demand-Supply Gap'!P$116*'Demand by Application'!AH80</f>
        <v>12.126694091589613</v>
      </c>
      <c r="Q80" s="357">
        <f>' Demand-Supply Gap'!Q$116*'Demand by Application'!AI80</f>
        <v>12.666775638205287</v>
      </c>
      <c r="R80" s="357">
        <f>' Demand-Supply Gap'!R$116*'Demand by Application'!AJ80</f>
        <v>13.330500070459728</v>
      </c>
      <c r="S80" s="357">
        <f>' Demand-Supply Gap'!S$116*'Demand by Application'!AK80</f>
        <v>14.026352174137726</v>
      </c>
      <c r="T80" s="362"/>
      <c r="U80" s="362"/>
      <c r="V80" s="360">
        <v>0.22359999999999999</v>
      </c>
      <c r="W80" s="360">
        <v>0.22409999999999999</v>
      </c>
      <c r="X80" s="360">
        <v>0.22469999999999998</v>
      </c>
      <c r="Y80" s="360">
        <v>0.22440000000000002</v>
      </c>
      <c r="Z80" s="360">
        <v>0.22479999999999997</v>
      </c>
      <c r="AA80" s="360">
        <v>0.224</v>
      </c>
      <c r="AB80" s="360">
        <v>0.22429999999999997</v>
      </c>
      <c r="AC80" s="360">
        <v>0.22459999999999999</v>
      </c>
      <c r="AD80" s="360">
        <v>0.22500000000000001</v>
      </c>
      <c r="AE80" s="360">
        <v>0.22519999999999998</v>
      </c>
      <c r="AF80" s="360">
        <v>0.22529999999999997</v>
      </c>
      <c r="AG80" s="360">
        <v>0.22529999999999997</v>
      </c>
      <c r="AH80" s="360">
        <v>0.22550000000000001</v>
      </c>
      <c r="AI80" s="360">
        <v>0.22540000000000002</v>
      </c>
      <c r="AJ80" s="360">
        <v>0.22569999999999998</v>
      </c>
      <c r="AK80" s="360">
        <v>0.22569999999999998</v>
      </c>
    </row>
    <row r="81" spans="1:37" s="28" customFormat="1" ht="15">
      <c r="A81" s="32" t="s">
        <v>41</v>
      </c>
      <c r="B81" s="32" t="s">
        <v>113</v>
      </c>
      <c r="C81" s="95" t="s">
        <v>413</v>
      </c>
      <c r="D81" s="357">
        <f>' Demand-Supply Gap'!D$116*'Demand by Application'!V81</f>
        <v>-0.35850980859999992</v>
      </c>
      <c r="E81" s="357">
        <f>' Demand-Supply Gap'!E$116*'Demand by Application'!W81</f>
        <v>-0.21485851139999962</v>
      </c>
      <c r="F81" s="357">
        <f>' Demand-Supply Gap'!F$116*'Demand by Application'!X81</f>
        <v>-0.43186179740000014</v>
      </c>
      <c r="G81" s="357">
        <f>' Demand-Supply Gap'!G$116*'Demand by Application'!Y81</f>
        <v>2.3987851371</v>
      </c>
      <c r="H81" s="357">
        <f>' Demand-Supply Gap'!H$116*'Demand by Application'!Z81</f>
        <v>2.9543503185000008</v>
      </c>
      <c r="I81" s="357">
        <f>' Demand-Supply Gap'!I$116*'Demand by Application'!AA81</f>
        <v>2.2858432000000017</v>
      </c>
      <c r="J81" s="357">
        <f>' Demand-Supply Gap'!J$116*'Demand by Application'!AB81</f>
        <v>2.3921646208000014</v>
      </c>
      <c r="K81" s="357">
        <f>' Demand-Supply Gap'!K$116*'Demand by Application'!AC81</f>
        <v>2.5055598229007376</v>
      </c>
      <c r="L81" s="357">
        <f>' Demand-Supply Gap'!L$116*'Demand by Application'!AD81</f>
        <v>2.6275853300209349</v>
      </c>
      <c r="M81" s="357">
        <f>' Demand-Supply Gap'!M$116*'Demand by Application'!AE81</f>
        <v>2.754234942927944</v>
      </c>
      <c r="N81" s="357">
        <f>' Demand-Supply Gap'!N$116*'Demand by Application'!AF81</f>
        <v>2.8888952627698736</v>
      </c>
      <c r="O81" s="357">
        <f>' Demand-Supply Gap'!O$116*'Demand by Application'!AG81</f>
        <v>3.015383365285329</v>
      </c>
      <c r="P81" s="357">
        <f>' Demand-Supply Gap'!P$116*'Demand by Application'!AH81</f>
        <v>3.1567048477885162</v>
      </c>
      <c r="Q81" s="357">
        <f>' Demand-Supply Gap'!Q$116*'Demand by Application'!AI81</f>
        <v>3.2987565659389992</v>
      </c>
      <c r="R81" s="357">
        <f>' Demand-Supply Gap'!R$116*'Demand by Application'!AJ81</f>
        <v>3.4788057339392027</v>
      </c>
      <c r="S81" s="357">
        <f>' Demand-Supply Gap'!S$116*'Demand by Application'!AK81</f>
        <v>3.6666139932393707</v>
      </c>
      <c r="T81" s="362"/>
      <c r="U81" s="362"/>
      <c r="V81" s="359">
        <v>5.1400000000000001E-2</v>
      </c>
      <c r="W81" s="359">
        <v>5.8200000000000009E-2</v>
      </c>
      <c r="X81" s="359">
        <v>5.8300000000000012E-2</v>
      </c>
      <c r="Y81" s="359">
        <v>5.9100000000000007E-2</v>
      </c>
      <c r="Z81" s="359">
        <v>5.970000000000001E-2</v>
      </c>
      <c r="AA81" s="359">
        <v>5.7700000000000008E-2</v>
      </c>
      <c r="AB81" s="359">
        <v>5.8000000000000003E-2</v>
      </c>
      <c r="AC81" s="359">
        <v>5.8100000000000006E-2</v>
      </c>
      <c r="AD81" s="359">
        <v>5.8200000000000009E-2</v>
      </c>
      <c r="AE81" s="359">
        <v>5.8200000000000009E-2</v>
      </c>
      <c r="AF81" s="359">
        <v>5.8400000000000001E-2</v>
      </c>
      <c r="AG81" s="359">
        <v>5.8500000000000003E-2</v>
      </c>
      <c r="AH81" s="359">
        <v>5.8700000000000009E-2</v>
      </c>
      <c r="AI81" s="359">
        <v>5.8700000000000009E-2</v>
      </c>
      <c r="AJ81" s="359">
        <v>5.8900000000000001E-2</v>
      </c>
      <c r="AK81" s="359">
        <v>5.9000000000000004E-2</v>
      </c>
    </row>
    <row r="82" spans="1:37" s="28" customFormat="1" ht="15">
      <c r="A82" s="32" t="s">
        <v>41</v>
      </c>
      <c r="B82" s="32" t="s">
        <v>113</v>
      </c>
      <c r="C82" s="95" t="s">
        <v>414</v>
      </c>
      <c r="D82" s="357">
        <f>' Demand-Supply Gap'!D$116*'Demand by Application'!V82</f>
        <v>-1.3231383402999999</v>
      </c>
      <c r="E82" s="357">
        <f>' Demand-Supply Gap'!E$116*'Demand by Application'!W82</f>
        <v>-0.71361082909999862</v>
      </c>
      <c r="F82" s="357">
        <f>' Demand-Supply Gap'!F$116*'Demand by Application'!X82</f>
        <v>-1.4333663430000001</v>
      </c>
      <c r="G82" s="357">
        <f>' Demand-Supply Gap'!G$116*'Demand by Application'!Y82</f>
        <v>7.8579492815999981</v>
      </c>
      <c r="H82" s="357">
        <f>' Demand-Supply Gap'!H$116*'Demand by Application'!Z82</f>
        <v>9.5855553884999996</v>
      </c>
      <c r="I82" s="357">
        <f>' Demand-Supply Gap'!I$116*'Demand by Application'!AA82</f>
        <v>7.6379648000000042</v>
      </c>
      <c r="J82" s="357">
        <f>' Demand-Supply Gap'!J$116*'Demand by Application'!AB82</f>
        <v>7.9663206294400037</v>
      </c>
      <c r="K82" s="357">
        <f>' Demand-Supply Gap'!K$116*'Demand by Application'!AC82</f>
        <v>8.3360535932308526</v>
      </c>
      <c r="L82" s="357">
        <f>' Demand-Supply Gap'!L$116*'Demand by Application'!AD82</f>
        <v>8.7360440096056831</v>
      </c>
      <c r="M82" s="357">
        <f>' Demand-Supply Gap'!M$116*'Demand by Application'!AE82</f>
        <v>9.1713184182033594</v>
      </c>
      <c r="N82" s="357">
        <f>' Demand-Supply Gap'!N$116*'Demand by Application'!AF82</f>
        <v>9.5818324040843237</v>
      </c>
      <c r="O82" s="357">
        <f>' Demand-Supply Gap'!O$116*'Demand by Application'!AG82</f>
        <v>9.9842693650558658</v>
      </c>
      <c r="P82" s="357">
        <f>' Demand-Supply Gap'!P$116*'Demand by Application'!AH82</f>
        <v>10.427343611349118</v>
      </c>
      <c r="Q82" s="357">
        <f>' Demand-Supply Gap'!Q$116*'Demand by Application'!AI82</f>
        <v>10.902193761365684</v>
      </c>
      <c r="R82" s="357">
        <f>' Demand-Supply Gap'!R$116*'Demand by Application'!AJ82</f>
        <v>11.47001822633265</v>
      </c>
      <c r="S82" s="357">
        <f>' Demand-Supply Gap'!S$116*'Demand by Application'!AK82</f>
        <v>12.074967777735756</v>
      </c>
      <c r="T82" s="362"/>
      <c r="U82" s="362"/>
      <c r="V82" s="360">
        <v>0.18970000000000001</v>
      </c>
      <c r="W82" s="360">
        <v>0.1933</v>
      </c>
      <c r="X82" s="360">
        <v>0.19349999999999998</v>
      </c>
      <c r="Y82" s="360">
        <v>0.19359999999999997</v>
      </c>
      <c r="Z82" s="360">
        <v>0.19369999999999998</v>
      </c>
      <c r="AA82" s="360">
        <v>0.1928</v>
      </c>
      <c r="AB82" s="360">
        <v>0.19314999999999999</v>
      </c>
      <c r="AC82" s="360">
        <v>0.1933</v>
      </c>
      <c r="AD82" s="360">
        <v>0.19349999999999998</v>
      </c>
      <c r="AE82" s="360">
        <v>0.1938</v>
      </c>
      <c r="AF82" s="360">
        <v>0.19369999999999998</v>
      </c>
      <c r="AG82" s="360">
        <v>0.19369999999999998</v>
      </c>
      <c r="AH82" s="360">
        <v>0.19389999999999999</v>
      </c>
      <c r="AI82" s="360">
        <v>0.19399999999999998</v>
      </c>
      <c r="AJ82" s="360">
        <v>0.19419999999999998</v>
      </c>
      <c r="AK82" s="360">
        <v>0.1943</v>
      </c>
    </row>
    <row r="83" spans="1:37" s="162" customFormat="1" ht="15">
      <c r="A83" s="32" t="s">
        <v>41</v>
      </c>
      <c r="B83" s="32" t="s">
        <v>113</v>
      </c>
      <c r="C83" s="95" t="s">
        <v>246</v>
      </c>
      <c r="D83" s="357">
        <f>' Demand-Supply Gap'!D$116*'Demand by Application'!V83</f>
        <v>-0.41988891979999993</v>
      </c>
      <c r="E83" s="357">
        <f>' Demand-Supply Gap'!E$116*'Demand by Application'!W83</f>
        <v>-0.23848556419999953</v>
      </c>
      <c r="F83" s="357">
        <f>' Demand-Supply Gap'!F$116*'Demand by Application'!X83</f>
        <v>-0.47927029660000003</v>
      </c>
      <c r="G83" s="357">
        <f>' Demand-Supply Gap'!G$116*'Demand by Application'!Y83</f>
        <v>2.6341989069</v>
      </c>
      <c r="H83" s="357">
        <f>' Demand-Supply Gap'!H$116*'Demand by Application'!Z83</f>
        <v>3.1869373620000001</v>
      </c>
      <c r="I83" s="357">
        <f>' Demand-Supply Gap'!I$116*'Demand by Application'!AA83</f>
        <v>2.5591936000000008</v>
      </c>
      <c r="J83" s="357">
        <f>' Demand-Supply Gap'!J$116*'Demand by Application'!AB83</f>
        <v>2.6643764569600008</v>
      </c>
      <c r="K83" s="357">
        <f>' Demand-Supply Gap'!K$116*'Demand by Application'!AC83</f>
        <v>2.7901845187896335</v>
      </c>
      <c r="L83" s="357">
        <f>' Demand-Supply Gap'!L$116*'Demand by Application'!AD83</f>
        <v>2.9300736755731727</v>
      </c>
      <c r="M83" s="357">
        <f>' Demand-Supply Gap'!M$116*'Demand by Application'!AE83</f>
        <v>3.0760355891806928</v>
      </c>
      <c r="N83" s="357">
        <f>' Demand-Supply Gap'!N$116*'Demand by Application'!AF83</f>
        <v>3.2252734782978725</v>
      </c>
      <c r="O83" s="357">
        <f>' Demand-Supply Gap'!O$116*'Demand by Application'!AG83</f>
        <v>3.3658894658655036</v>
      </c>
      <c r="P83" s="357">
        <f>' Demand-Supply Gap'!P$116*'Demand by Application'!AH83</f>
        <v>3.5062547883443136</v>
      </c>
      <c r="Q83" s="357">
        <f>' Demand-Supply Gap'!Q$116*'Demand by Application'!AI83</f>
        <v>3.6752756288315243</v>
      </c>
      <c r="R83" s="357">
        <f>' Demand-Supply Gap'!R$116*'Demand by Application'!AJ83</f>
        <v>3.8686209774705893</v>
      </c>
      <c r="S83" s="357">
        <f>' Demand-Supply Gap'!S$116*'Demand by Application'!AK83</f>
        <v>4.0767775924830962</v>
      </c>
      <c r="T83" s="362"/>
      <c r="U83" s="362"/>
      <c r="V83" s="360">
        <v>6.0199999999999997E-2</v>
      </c>
      <c r="W83" s="360">
        <v>6.4599999999999991E-2</v>
      </c>
      <c r="X83" s="360">
        <v>6.4699999999999994E-2</v>
      </c>
      <c r="Y83" s="360">
        <v>6.4899999999999999E-2</v>
      </c>
      <c r="Z83" s="360">
        <v>6.4399999999999999E-2</v>
      </c>
      <c r="AA83" s="360">
        <v>6.4599999999999991E-2</v>
      </c>
      <c r="AB83" s="360">
        <v>6.4599999999999991E-2</v>
      </c>
      <c r="AC83" s="360">
        <v>6.4699999999999994E-2</v>
      </c>
      <c r="AD83" s="360">
        <v>6.4899999999999999E-2</v>
      </c>
      <c r="AE83" s="360">
        <v>6.4999999999999988E-2</v>
      </c>
      <c r="AF83" s="360">
        <v>6.5199999999999994E-2</v>
      </c>
      <c r="AG83" s="360">
        <v>6.5299999999999997E-2</v>
      </c>
      <c r="AH83" s="360">
        <v>6.5199999999999994E-2</v>
      </c>
      <c r="AI83" s="360">
        <v>6.5399999999999986E-2</v>
      </c>
      <c r="AJ83" s="360">
        <v>6.5499999999999989E-2</v>
      </c>
      <c r="AK83" s="360">
        <v>6.5599999999999992E-2</v>
      </c>
    </row>
    <row r="84" spans="1:37" s="162" customFormat="1" ht="15">
      <c r="A84" s="32" t="s">
        <v>41</v>
      </c>
      <c r="B84" s="32" t="s">
        <v>113</v>
      </c>
      <c r="C84" s="95" t="s">
        <v>12</v>
      </c>
      <c r="D84" s="357">
        <f>' Demand-Supply Gap'!D$116*'Demand by Application'!V84</f>
        <v>-0.56357183919999976</v>
      </c>
      <c r="E84" s="357">
        <f>' Demand-Supply Gap'!E$116*'Demand by Application'!W84</f>
        <v>-0.23073293749999957</v>
      </c>
      <c r="F84" s="357">
        <f>' Demand-Supply Gap'!F$116*'Demand by Application'!X84</f>
        <v>-0.46445514059999987</v>
      </c>
      <c r="G84" s="357">
        <f>' Demand-Supply Gap'!G$116*'Demand by Application'!Y84</f>
        <v>2.5530217448999979</v>
      </c>
      <c r="H84" s="357">
        <f>' Demand-Supply Gap'!H$116*'Demand by Application'!Z84</f>
        <v>3.0632208495000035</v>
      </c>
      <c r="I84" s="357">
        <f>' Demand-Supply Gap'!I$116*'Demand by Application'!AA84</f>
        <v>2.721619200000005</v>
      </c>
      <c r="J84" s="357">
        <f>' Demand-Supply Gap'!J$116*'Demand by Application'!AB84</f>
        <v>2.7489271030400055</v>
      </c>
      <c r="K84" s="357">
        <f>' Demand-Supply Gap'!K$116*'Demand by Application'!AC84</f>
        <v>2.772934537220606</v>
      </c>
      <c r="L84" s="357">
        <f>' Demand-Supply Gap'!L$116*'Demand by Application'!AD84</f>
        <v>2.8036606356408962</v>
      </c>
      <c r="M84" s="357">
        <f>' Demand-Supply Gap'!M$116*'Demand by Application'!AE84</f>
        <v>2.9529941656134713</v>
      </c>
      <c r="N84" s="357">
        <f>' Demand-Supply Gap'!N$116*'Demand by Application'!AF84</f>
        <v>2.9630963397245771</v>
      </c>
      <c r="O84" s="357">
        <f>' Demand-Supply Gap'!O$116*'Demand by Application'!AG84</f>
        <v>3.0256923682435679</v>
      </c>
      <c r="P84" s="357">
        <f>' Demand-Supply Gap'!P$116*'Demand by Application'!AH84</f>
        <v>3.1190610080363554</v>
      </c>
      <c r="Q84" s="357">
        <f>' Demand-Supply Gap'!Q$116*'Demand by Application'!AI84</f>
        <v>3.2088415658452631</v>
      </c>
      <c r="R84" s="357">
        <f>' Demand-Supply Gap'!R$116*'Demand by Application'!AJ84</f>
        <v>3.3193358615854609</v>
      </c>
      <c r="S84" s="357">
        <f>' Demand-Supply Gap'!S$116*'Demand by Application'!AK84</f>
        <v>3.4491029936404241</v>
      </c>
      <c r="T84" s="361"/>
      <c r="U84" s="361"/>
      <c r="V84" s="359">
        <f>V85-SUM(V79:V83)</f>
        <v>8.0799999999999983E-2</v>
      </c>
      <c r="W84" s="359">
        <f t="shared" ref="W84:AK84" si="29">W85-SUM(W79:W83)</f>
        <v>6.25E-2</v>
      </c>
      <c r="X84" s="359">
        <f t="shared" si="29"/>
        <v>6.2699999999999978E-2</v>
      </c>
      <c r="Y84" s="359">
        <f t="shared" si="29"/>
        <v>6.2899999999999956E-2</v>
      </c>
      <c r="Z84" s="359">
        <f t="shared" si="29"/>
        <v>6.1900000000000066E-2</v>
      </c>
      <c r="AA84" s="359">
        <f t="shared" si="29"/>
        <v>6.8700000000000094E-2</v>
      </c>
      <c r="AB84" s="359">
        <f t="shared" si="29"/>
        <v>6.6650000000000098E-2</v>
      </c>
      <c r="AC84" s="359">
        <f t="shared" si="29"/>
        <v>6.4299999999999913E-2</v>
      </c>
      <c r="AD84" s="359">
        <f t="shared" si="29"/>
        <v>6.2100000000000044E-2</v>
      </c>
      <c r="AE84" s="359">
        <f t="shared" si="29"/>
        <v>6.2400000000000122E-2</v>
      </c>
      <c r="AF84" s="359">
        <f t="shared" si="29"/>
        <v>5.9899999999999953E-2</v>
      </c>
      <c r="AG84" s="359">
        <f t="shared" si="29"/>
        <v>5.8699999999999974E-2</v>
      </c>
      <c r="AH84" s="359">
        <f t="shared" si="29"/>
        <v>5.8000000000000052E-2</v>
      </c>
      <c r="AI84" s="359">
        <f t="shared" si="29"/>
        <v>5.710000000000004E-2</v>
      </c>
      <c r="AJ84" s="359">
        <f t="shared" si="29"/>
        <v>5.6200000000000139E-2</v>
      </c>
      <c r="AK84" s="359">
        <f t="shared" si="29"/>
        <v>5.5499999999999994E-2</v>
      </c>
    </row>
    <row r="85" spans="1:37" s="162" customFormat="1" ht="15">
      <c r="A85" s="32" t="s">
        <v>41</v>
      </c>
      <c r="B85" s="32" t="s">
        <v>113</v>
      </c>
      <c r="C85" s="183" t="s">
        <v>60</v>
      </c>
      <c r="D85" s="357">
        <f>SUM(D79:D84)</f>
        <v>-6.9748989999999988</v>
      </c>
      <c r="E85" s="357">
        <f t="shared" ref="E85:S85" si="30">SUM(E79:E84)</f>
        <v>-3.6917269999999927</v>
      </c>
      <c r="F85" s="357">
        <f t="shared" si="30"/>
        <v>-7.4075780000000009</v>
      </c>
      <c r="G85" s="357">
        <f t="shared" si="30"/>
        <v>40.588580999999998</v>
      </c>
      <c r="H85" s="357">
        <f t="shared" si="30"/>
        <v>49.486605000000004</v>
      </c>
      <c r="I85" s="357">
        <f t="shared" si="30"/>
        <v>39.616000000000028</v>
      </c>
      <c r="J85" s="357">
        <f t="shared" si="30"/>
        <v>41.24421760000002</v>
      </c>
      <c r="K85" s="357">
        <f t="shared" si="30"/>
        <v>43.124953922560024</v>
      </c>
      <c r="L85" s="357">
        <f t="shared" si="30"/>
        <v>45.147514261528087</v>
      </c>
      <c r="M85" s="357">
        <f t="shared" si="30"/>
        <v>47.323624448933735</v>
      </c>
      <c r="N85" s="357">
        <f t="shared" si="30"/>
        <v>49.467384636470435</v>
      </c>
      <c r="O85" s="357">
        <f t="shared" si="30"/>
        <v>51.545014791202206</v>
      </c>
      <c r="P85" s="357">
        <f t="shared" si="30"/>
        <v>53.776913931661262</v>
      </c>
      <c r="Q85" s="357">
        <f t="shared" si="30"/>
        <v>56.196875058586009</v>
      </c>
      <c r="R85" s="357">
        <f t="shared" si="30"/>
        <v>59.062915686573895</v>
      </c>
      <c r="S85" s="357">
        <f t="shared" si="30"/>
        <v>62.145999885413055</v>
      </c>
      <c r="T85" s="362"/>
      <c r="U85" s="362"/>
      <c r="V85" s="360">
        <v>1</v>
      </c>
      <c r="W85" s="360">
        <v>1</v>
      </c>
      <c r="X85" s="360">
        <v>1</v>
      </c>
      <c r="Y85" s="360">
        <v>1</v>
      </c>
      <c r="Z85" s="360">
        <v>1</v>
      </c>
      <c r="AA85" s="360">
        <v>1</v>
      </c>
      <c r="AB85" s="360">
        <v>1</v>
      </c>
      <c r="AC85" s="360">
        <v>1</v>
      </c>
      <c r="AD85" s="360">
        <v>1</v>
      </c>
      <c r="AE85" s="360">
        <v>1</v>
      </c>
      <c r="AF85" s="360">
        <v>1</v>
      </c>
      <c r="AG85" s="360">
        <v>1</v>
      </c>
      <c r="AH85" s="360">
        <v>1</v>
      </c>
      <c r="AI85" s="360">
        <v>1</v>
      </c>
      <c r="AJ85" s="360">
        <v>1</v>
      </c>
      <c r="AK85" s="360">
        <v>1</v>
      </c>
    </row>
    <row r="86" spans="1:37" s="162" customFormat="1" ht="15">
      <c r="A86" s="32" t="s">
        <v>41</v>
      </c>
      <c r="B86" s="32" t="s">
        <v>110</v>
      </c>
      <c r="C86" s="95" t="s">
        <v>221</v>
      </c>
      <c r="D86" s="357">
        <f>' Demand-Supply Gap'!D$125*'Demand by Application'!V86</f>
        <v>-25.502820142799997</v>
      </c>
      <c r="E86" s="357">
        <f>' Demand-Supply Gap'!E$125*'Demand by Application'!W86</f>
        <v>-19.614908642400007</v>
      </c>
      <c r="F86" s="357">
        <f>' Demand-Supply Gap'!F$125*'Demand by Application'!X86</f>
        <v>-18.700870272</v>
      </c>
      <c r="G86" s="357">
        <f>' Demand-Supply Gap'!G$125*'Demand by Application'!Y86</f>
        <v>-5.0584303699999991</v>
      </c>
      <c r="H86" s="357">
        <f>' Demand-Supply Gap'!H$125*'Demand by Application'!Z86</f>
        <v>-6.4869957270000027</v>
      </c>
      <c r="I86" s="357">
        <f>' Demand-Supply Gap'!I$125*'Demand by Application'!AA86</f>
        <v>-2.8963619999999919</v>
      </c>
      <c r="J86" s="357">
        <f>' Demand-Supply Gap'!J$125*'Demand by Application'!AB86</f>
        <v>-3.0403955447999915</v>
      </c>
      <c r="K86" s="357">
        <f>' Demand-Supply Gap'!K$125*'Demand by Application'!AC86</f>
        <v>-3.2097061759265908</v>
      </c>
      <c r="L86" s="357">
        <f>' Demand-Supply Gap'!L$125*'Demand by Application'!AD86</f>
        <v>-3.368751350168143</v>
      </c>
      <c r="M86" s="357">
        <f>' Demand-Supply Gap'!M$125*'Demand by Application'!AE86</f>
        <v>-3.502016067166231</v>
      </c>
      <c r="N86" s="357">
        <f>' Demand-Supply Gap'!N$125*'Demand by Application'!AF86</f>
        <v>-3.6743750103060284</v>
      </c>
      <c r="O86" s="357">
        <f>' Demand-Supply Gap'!O$125*'Demand by Application'!AG86</f>
        <v>-3.8518951836114166</v>
      </c>
      <c r="P86" s="357">
        <f>' Demand-Supply Gap'!P$125*'Demand by Application'!AH86</f>
        <v>-4.0381048084674358</v>
      </c>
      <c r="Q86" s="357">
        <f>' Demand-Supply Gap'!Q$125*'Demand by Application'!AI86</f>
        <v>-4.2391918783019626</v>
      </c>
      <c r="R86" s="357">
        <f>' Demand-Supply Gap'!R$125*'Demand by Application'!AJ86</f>
        <v>-4.4523007496434017</v>
      </c>
      <c r="S86" s="357">
        <f>' Demand-Supply Gap'!S$125*'Demand by Application'!AK86</f>
        <v>-4.6846453399614862</v>
      </c>
      <c r="T86" s="362"/>
      <c r="U86" s="362"/>
      <c r="V86" s="363">
        <v>0.38219999999999998</v>
      </c>
      <c r="W86" s="363">
        <v>0.38519999999999999</v>
      </c>
      <c r="X86" s="363">
        <v>0.38400000000000001</v>
      </c>
      <c r="Y86" s="363">
        <v>0.38300000000000001</v>
      </c>
      <c r="Z86" s="363">
        <v>0.38340000000000002</v>
      </c>
      <c r="AA86" s="363">
        <v>0.38009999999999999</v>
      </c>
      <c r="AB86" s="363">
        <v>0.38119999999999998</v>
      </c>
      <c r="AC86" s="363">
        <v>0.38290000000000002</v>
      </c>
      <c r="AD86" s="363">
        <v>0.38419999999999999</v>
      </c>
      <c r="AE86" s="363">
        <v>0.38329999999999997</v>
      </c>
      <c r="AF86" s="363">
        <v>0.38540000000000002</v>
      </c>
      <c r="AG86" s="363">
        <v>0.38640000000000002</v>
      </c>
      <c r="AH86" s="359">
        <v>0.3866</v>
      </c>
      <c r="AI86" s="359">
        <v>0.38729999999999998</v>
      </c>
      <c r="AJ86" s="359">
        <v>0.38739999999999997</v>
      </c>
      <c r="AK86" s="359">
        <v>0.38779999999999998</v>
      </c>
    </row>
    <row r="87" spans="1:37" s="162" customFormat="1" ht="15">
      <c r="A87" s="32" t="s">
        <v>41</v>
      </c>
      <c r="B87" s="32" t="s">
        <v>110</v>
      </c>
      <c r="C87" s="95" t="s">
        <v>245</v>
      </c>
      <c r="D87" s="357">
        <f>' Demand-Supply Gap'!D$125*'Demand by Application'!V87</f>
        <v>-14.239408211599997</v>
      </c>
      <c r="E87" s="357">
        <f>' Demand-Supply Gap'!E$125*'Demand by Application'!W87</f>
        <v>-10.892079331800002</v>
      </c>
      <c r="F87" s="357">
        <f>' Demand-Supply Gap'!F$125*'Demand by Application'!X87</f>
        <v>-10.446189253499998</v>
      </c>
      <c r="G87" s="357">
        <f>' Demand-Supply Gap'!G$125*'Demand by Application'!Y87</f>
        <v>-2.8290229379999992</v>
      </c>
      <c r="H87" s="357">
        <f>' Demand-Supply Gap'!H$125*'Demand by Application'!Z87</f>
        <v>-3.6309579630000006</v>
      </c>
      <c r="I87" s="357">
        <f>' Demand-Supply Gap'!I$125*'Demand by Application'!AA87</f>
        <v>-1.6291559999999954</v>
      </c>
      <c r="J87" s="357">
        <f>' Demand-Supply Gap'!J$125*'Demand by Application'!AB87</f>
        <v>-1.7076303413999949</v>
      </c>
      <c r="K87" s="357">
        <f>' Demand-Supply Gap'!K$125*'Demand by Application'!AC87</f>
        <v>-1.7972342755775947</v>
      </c>
      <c r="L87" s="357">
        <f>' Demand-Supply Gap'!L$125*'Demand by Application'!AD87</f>
        <v>-1.8834143415307576</v>
      </c>
      <c r="M87" s="357">
        <f>' Demand-Supply Gap'!M$125*'Demand by Application'!AE87</f>
        <v>-1.9643450415881545</v>
      </c>
      <c r="N87" s="357">
        <f>' Demand-Supply Gap'!N$125*'Demand by Application'!AF87</f>
        <v>-2.0507474434790516</v>
      </c>
      <c r="O87" s="357">
        <f>' Demand-Supply Gap'!O$125*'Demand by Application'!AG87</f>
        <v>-2.1442615269016967</v>
      </c>
      <c r="P87" s="357">
        <f>' Demand-Supply Gap'!P$125*'Demand by Application'!AH87</f>
        <v>-2.2488462629669912</v>
      </c>
      <c r="Q87" s="357">
        <f>' Demand-Supply Gap'!Q$125*'Demand by Application'!AI87</f>
        <v>-2.3554714490332622</v>
      </c>
      <c r="R87" s="357">
        <f>' Demand-Supply Gap'!R$125*'Demand by Application'!AJ87</f>
        <v>-2.4766928537639465</v>
      </c>
      <c r="S87" s="357">
        <f>' Demand-Supply Gap'!S$125*'Demand by Application'!AK87</f>
        <v>-2.6032518585912845</v>
      </c>
      <c r="T87" s="361"/>
      <c r="U87" s="361"/>
      <c r="V87" s="360">
        <v>0.21339999999999998</v>
      </c>
      <c r="W87" s="360">
        <v>0.21389999999999998</v>
      </c>
      <c r="X87" s="360">
        <v>0.21449999999999997</v>
      </c>
      <c r="Y87" s="360">
        <v>0.2142</v>
      </c>
      <c r="Z87" s="360">
        <v>0.21459999999999996</v>
      </c>
      <c r="AA87" s="360">
        <v>0.21379999999999999</v>
      </c>
      <c r="AB87" s="360">
        <v>0.21409999999999996</v>
      </c>
      <c r="AC87" s="360">
        <v>0.21439999999999998</v>
      </c>
      <c r="AD87" s="360">
        <v>0.21479999999999999</v>
      </c>
      <c r="AE87" s="360">
        <v>0.21499999999999997</v>
      </c>
      <c r="AF87" s="360">
        <v>0.21509999999999996</v>
      </c>
      <c r="AG87" s="360">
        <v>0.21509999999999996</v>
      </c>
      <c r="AH87" s="360">
        <v>0.21529999999999999</v>
      </c>
      <c r="AI87" s="360">
        <v>0.2152</v>
      </c>
      <c r="AJ87" s="360">
        <v>0.21549999999999997</v>
      </c>
      <c r="AK87" s="360">
        <v>0.21549999999999997</v>
      </c>
    </row>
    <row r="88" spans="1:37" s="28" customFormat="1" ht="15">
      <c r="A88" s="32" t="s">
        <v>41</v>
      </c>
      <c r="B88" s="32" t="s">
        <v>110</v>
      </c>
      <c r="C88" s="95" t="s">
        <v>413</v>
      </c>
      <c r="D88" s="357">
        <f>' Demand-Supply Gap'!D$125*'Demand by Application'!V88</f>
        <v>-4.3972680465999998</v>
      </c>
      <c r="E88" s="357">
        <f>' Demand-Supply Gap'!E$125*'Demand by Application'!W88</f>
        <v>-3.1927693974000011</v>
      </c>
      <c r="F88" s="357">
        <f>' Demand-Supply Gap'!F$125*'Demand by Application'!X88</f>
        <v>-3.0583714924000001</v>
      </c>
      <c r="G88" s="357">
        <f>' Demand-Supply Gap'!G$125*'Demand by Application'!Y88</f>
        <v>-0.83999000399999979</v>
      </c>
      <c r="H88" s="357">
        <f>' Demand-Supply Gap'!H$125*'Demand by Application'!Z88</f>
        <v>-1.0862418510000005</v>
      </c>
      <c r="I88" s="357">
        <f>' Demand-Supply Gap'!I$125*'Demand by Application'!AA88</f>
        <v>-0.47396399999999872</v>
      </c>
      <c r="J88" s="357">
        <f>' Demand-Supply Gap'!J$125*'Demand by Application'!AB88</f>
        <v>-0.49849087499999861</v>
      </c>
      <c r="K88" s="357">
        <f>' Demand-Supply Gap'!K$125*'Demand by Application'!AC88</f>
        <v>-0.52475217188039858</v>
      </c>
      <c r="L88" s="357">
        <f>' Demand-Supply Gap'!L$125*'Demand by Application'!AD88</f>
        <v>-0.54976759410604525</v>
      </c>
      <c r="M88" s="357">
        <f>' Demand-Supply Gap'!M$125*'Demand by Application'!AE88</f>
        <v>-0.57285783305849913</v>
      </c>
      <c r="N88" s="357">
        <f>' Demand-Supply Gap'!N$125*'Demand by Application'!AF88</f>
        <v>-0.59968393396016906</v>
      </c>
      <c r="O88" s="357">
        <f>' Demand-Supply Gap'!O$125*'Demand by Application'!AG88</f>
        <v>-0.62802638863229621</v>
      </c>
      <c r="P88" s="357">
        <f>' Demand-Supply Gap'!P$125*'Demand by Application'!AH88</f>
        <v>-0.66013508508831342</v>
      </c>
      <c r="Q88" s="357">
        <f>' Demand-Supply Gap'!Q$125*'Demand by Application'!AI88</f>
        <v>-0.69175555566404356</v>
      </c>
      <c r="R88" s="357">
        <f>' Demand-Supply Gap'!R$125*'Demand by Application'!AJ88</f>
        <v>-0.72864188829992682</v>
      </c>
      <c r="S88" s="357">
        <f>' Demand-Supply Gap'!S$125*'Demand by Application'!AK88</f>
        <v>-0.76708349429487976</v>
      </c>
      <c r="T88" s="362"/>
      <c r="U88" s="362"/>
      <c r="V88" s="359">
        <v>6.59E-2</v>
      </c>
      <c r="W88" s="359">
        <v>6.2700000000000006E-2</v>
      </c>
      <c r="X88" s="359">
        <v>6.2800000000000009E-2</v>
      </c>
      <c r="Y88" s="359">
        <v>6.3600000000000004E-2</v>
      </c>
      <c r="Z88" s="359">
        <v>6.4200000000000007E-2</v>
      </c>
      <c r="AA88" s="359">
        <v>6.2200000000000005E-2</v>
      </c>
      <c r="AB88" s="359">
        <v>6.25E-2</v>
      </c>
      <c r="AC88" s="359">
        <v>6.2600000000000003E-2</v>
      </c>
      <c r="AD88" s="359">
        <v>6.2700000000000006E-2</v>
      </c>
      <c r="AE88" s="359">
        <v>6.2700000000000006E-2</v>
      </c>
      <c r="AF88" s="359">
        <v>6.2899999999999998E-2</v>
      </c>
      <c r="AG88" s="359">
        <v>6.3E-2</v>
      </c>
      <c r="AH88" s="359">
        <v>6.3200000000000006E-2</v>
      </c>
      <c r="AI88" s="359">
        <v>6.3200000000000006E-2</v>
      </c>
      <c r="AJ88" s="359">
        <v>6.3399999999999998E-2</v>
      </c>
      <c r="AK88" s="359">
        <v>6.3500000000000001E-2</v>
      </c>
    </row>
    <row r="89" spans="1:37" s="28" customFormat="1" ht="15">
      <c r="A89" s="32" t="s">
        <v>41</v>
      </c>
      <c r="B89" s="32" t="s">
        <v>110</v>
      </c>
      <c r="C89" s="95" t="s">
        <v>414</v>
      </c>
      <c r="D89" s="357">
        <f>' Demand-Supply Gap'!D$125*'Demand by Application'!V89</f>
        <v>-13.338602162600001</v>
      </c>
      <c r="E89" s="357">
        <f>' Demand-Supply Gap'!E$125*'Demand by Application'!W89</f>
        <v>-10.362497167000004</v>
      </c>
      <c r="F89" s="357">
        <f>' Demand-Supply Gap'!F$125*'Demand by Application'!X89</f>
        <v>-9.9202272770999986</v>
      </c>
      <c r="G89" s="357">
        <f>' Demand-Supply Gap'!G$125*'Demand by Application'!Y89</f>
        <v>-2.6916660819999989</v>
      </c>
      <c r="H89" s="357">
        <f>' Demand-Supply Gap'!H$125*'Demand by Application'!Z89</f>
        <v>-3.4499176545000005</v>
      </c>
      <c r="I89" s="357">
        <f>' Demand-Supply Gap'!I$125*'Demand by Application'!AA89</f>
        <v>-1.5468599999999959</v>
      </c>
      <c r="J89" s="357">
        <f>' Demand-Supply Gap'!J$125*'Demand by Application'!AB89</f>
        <v>-1.6218899108999953</v>
      </c>
      <c r="K89" s="357">
        <f>' Demand-Supply Gap'!K$125*'Demand by Application'!AC89</f>
        <v>-1.7058636897389952</v>
      </c>
      <c r="L89" s="357">
        <f>' Demand-Supply Gap'!L$125*'Demand by Application'!AD89</f>
        <v>-1.7860870641052855</v>
      </c>
      <c r="M89" s="357">
        <f>' Demand-Supply Gap'!M$125*'Demand by Application'!AE89</f>
        <v>-1.8638436673673655</v>
      </c>
      <c r="N89" s="357">
        <f>' Demand-Supply Gap'!N$125*'Demand by Application'!AF89</f>
        <v>-1.9439674743160329</v>
      </c>
      <c r="O89" s="357">
        <f>' Demand-Supply Gap'!O$125*'Demand by Application'!AG89</f>
        <v>-2.0326123911448439</v>
      </c>
      <c r="P89" s="357">
        <f>' Demand-Supply Gap'!P$125*'Demand by Application'!AH89</f>
        <v>-2.1318602985209614</v>
      </c>
      <c r="Q89" s="357">
        <f>' Demand-Supply Gap'!Q$125*'Demand by Application'!AI89</f>
        <v>-2.2350709567499631</v>
      </c>
      <c r="R89" s="357">
        <f>' Demand-Supply Gap'!R$125*'Demand by Application'!AJ89</f>
        <v>-2.3491230594401427</v>
      </c>
      <c r="S89" s="357">
        <f>' Demand-Supply Gap'!S$125*'Demand by Application'!AK89</f>
        <v>-2.4703712532803612</v>
      </c>
      <c r="T89" s="358"/>
      <c r="U89" s="358"/>
      <c r="V89" s="360">
        <v>0.19990000000000002</v>
      </c>
      <c r="W89" s="360">
        <v>0.20350000000000001</v>
      </c>
      <c r="X89" s="360">
        <v>0.20369999999999999</v>
      </c>
      <c r="Y89" s="360">
        <v>0.20379999999999998</v>
      </c>
      <c r="Z89" s="360">
        <v>0.20389999999999997</v>
      </c>
      <c r="AA89" s="360">
        <v>0.20300000000000001</v>
      </c>
      <c r="AB89" s="360">
        <v>0.20334999999999998</v>
      </c>
      <c r="AC89" s="360">
        <v>0.20350000000000001</v>
      </c>
      <c r="AD89" s="360">
        <v>0.20369999999999999</v>
      </c>
      <c r="AE89" s="360">
        <v>0.20400000000000001</v>
      </c>
      <c r="AF89" s="360">
        <v>0.20389999999999997</v>
      </c>
      <c r="AG89" s="360">
        <v>0.20389999999999997</v>
      </c>
      <c r="AH89" s="360">
        <v>0.2041</v>
      </c>
      <c r="AI89" s="360">
        <v>0.20419999999999999</v>
      </c>
      <c r="AJ89" s="360">
        <v>0.20439999999999997</v>
      </c>
      <c r="AK89" s="360">
        <v>0.20450000000000002</v>
      </c>
    </row>
    <row r="90" spans="1:37" s="28" customFormat="1" ht="15">
      <c r="A90" s="32" t="s">
        <v>41</v>
      </c>
      <c r="B90" s="32" t="s">
        <v>110</v>
      </c>
      <c r="C90" s="95" t="s">
        <v>246</v>
      </c>
      <c r="D90" s="357">
        <f>' Demand-Supply Gap'!D$125*'Demand by Application'!V90</f>
        <v>-4.2571426611999996</v>
      </c>
      <c r="E90" s="357">
        <f>' Demand-Supply Gap'!E$125*'Demand by Application'!W90</f>
        <v>-3.4728368884000012</v>
      </c>
      <c r="F90" s="357">
        <f>' Demand-Supply Gap'!F$125*'Demand by Application'!X90</f>
        <v>-3.3262224988999995</v>
      </c>
      <c r="G90" s="357">
        <f>' Demand-Supply Gap'!G$125*'Demand by Application'!Y90</f>
        <v>-0.90470621499999981</v>
      </c>
      <c r="H90" s="357">
        <f>' Demand-Supply Gap'!H$125*'Demand by Application'!Z90</f>
        <v>-1.1505365400000005</v>
      </c>
      <c r="I90" s="357">
        <f>' Demand-Supply Gap'!I$125*'Demand by Application'!AA90</f>
        <v>-0.51968399999999848</v>
      </c>
      <c r="J90" s="357">
        <f>' Demand-Supply Gap'!J$125*'Demand by Application'!AB90</f>
        <v>-0.54395324279999846</v>
      </c>
      <c r="K90" s="357">
        <f>' Demand-Supply Gap'!K$125*'Demand by Application'!AC90</f>
        <v>-0.57253312043819837</v>
      </c>
      <c r="L90" s="357">
        <f>' Demand-Supply Gap'!L$125*'Demand by Application'!AD90</f>
        <v>-0.60062328861665226</v>
      </c>
      <c r="M90" s="357">
        <f>' Demand-Supply Gap'!M$125*'Demand by Application'!AE90</f>
        <v>-0.62676311559510423</v>
      </c>
      <c r="N90" s="357">
        <f>' Demand-Supply Gap'!N$125*'Demand by Application'!AF90</f>
        <v>-0.65593409628711663</v>
      </c>
      <c r="O90" s="357">
        <f>' Demand-Supply Gap'!O$125*'Demand by Application'!AG90</f>
        <v>-0.68684155836135252</v>
      </c>
      <c r="P90" s="357">
        <f>' Demand-Supply Gap'!P$125*'Demand by Application'!AH90</f>
        <v>-0.71862806731132844</v>
      </c>
      <c r="Q90" s="357">
        <f>' Demand-Supply Gap'!Q$125*'Demand by Application'!AI90</f>
        <v>-0.75523945159523731</v>
      </c>
      <c r="R90" s="357">
        <f>' Demand-Supply Gap'!R$125*'Demand by Application'!AJ90</f>
        <v>-0.79415070160133983</v>
      </c>
      <c r="S90" s="357">
        <f>' Demand-Supply Gap'!S$125*'Demand by Application'!AK90</f>
        <v>-0.83593980795599498</v>
      </c>
      <c r="T90" s="362"/>
      <c r="U90" s="362"/>
      <c r="V90" s="360">
        <v>6.3799999999999996E-2</v>
      </c>
      <c r="W90" s="360">
        <v>6.8199999999999997E-2</v>
      </c>
      <c r="X90" s="360">
        <v>6.83E-2</v>
      </c>
      <c r="Y90" s="360">
        <v>6.8500000000000005E-2</v>
      </c>
      <c r="Z90" s="360">
        <v>6.8000000000000005E-2</v>
      </c>
      <c r="AA90" s="360">
        <v>6.8199999999999997E-2</v>
      </c>
      <c r="AB90" s="360">
        <v>6.8199999999999997E-2</v>
      </c>
      <c r="AC90" s="360">
        <v>6.83E-2</v>
      </c>
      <c r="AD90" s="360">
        <v>6.8500000000000005E-2</v>
      </c>
      <c r="AE90" s="360">
        <v>6.8599999999999994E-2</v>
      </c>
      <c r="AF90" s="360">
        <v>6.88E-2</v>
      </c>
      <c r="AG90" s="360">
        <v>6.8900000000000003E-2</v>
      </c>
      <c r="AH90" s="360">
        <v>6.88E-2</v>
      </c>
      <c r="AI90" s="360">
        <v>6.8999999999999992E-2</v>
      </c>
      <c r="AJ90" s="360">
        <v>6.9099999999999995E-2</v>
      </c>
      <c r="AK90" s="360">
        <v>6.9199999999999998E-2</v>
      </c>
    </row>
    <row r="91" spans="1:37" s="28" customFormat="1" ht="15">
      <c r="A91" s="32" t="s">
        <v>41</v>
      </c>
      <c r="B91" s="32" t="s">
        <v>110</v>
      </c>
      <c r="C91" s="95" t="s">
        <v>12</v>
      </c>
      <c r="D91" s="357">
        <f>' Demand-Supply Gap'!D$125*'Demand by Application'!V91</f>
        <v>-4.991132775200005</v>
      </c>
      <c r="E91" s="357">
        <f>' Demand-Supply Gap'!E$125*'Demand by Application'!W91</f>
        <v>-3.3862705730000013</v>
      </c>
      <c r="F91" s="357">
        <f>' Demand-Supply Gap'!F$125*'Demand by Application'!X91</f>
        <v>-3.2483022060999986</v>
      </c>
      <c r="G91" s="357">
        <f>' Demand-Supply Gap'!G$125*'Demand by Application'!Y91</f>
        <v>-0.88357439100000068</v>
      </c>
      <c r="H91" s="357">
        <f>' Demand-Supply Gap'!H$125*'Demand by Application'!Z91</f>
        <v>-1.1150052645000015</v>
      </c>
      <c r="I91" s="357">
        <f>' Demand-Supply Gap'!I$125*'Demand by Application'!AA91</f>
        <v>-0.55397399999999841</v>
      </c>
      <c r="J91" s="357">
        <f>' Demand-Supply Gap'!J$125*'Demand by Application'!AB91</f>
        <v>-0.56349408509999921</v>
      </c>
      <c r="K91" s="357">
        <f>' Demand-Supply Gap'!K$125*'Demand by Application'!AC91</f>
        <v>-0.5725331204381986</v>
      </c>
      <c r="L91" s="357">
        <f>' Demand-Supply Gap'!L$125*'Demand by Application'!AD91</f>
        <v>-0.57957955295709107</v>
      </c>
      <c r="M91" s="357">
        <f>' Demand-Supply Gap'!M$125*'Demand by Application'!AE91</f>
        <v>-0.60666284075094656</v>
      </c>
      <c r="N91" s="357">
        <f>' Demand-Supply Gap'!N$125*'Demand by Application'!AF91</f>
        <v>-0.60921785977829646</v>
      </c>
      <c r="O91" s="357">
        <f>' Demand-Supply Gap'!O$125*'Demand by Application'!AG91</f>
        <v>-0.62503578678166816</v>
      </c>
      <c r="P91" s="357">
        <f>' Demand-Supply Gap'!P$125*'Demand by Application'!AH91</f>
        <v>-0.64760087461195348</v>
      </c>
      <c r="Q91" s="357">
        <f>' Demand-Supply Gap'!Q$125*'Demand by Application'!AI91</f>
        <v>-0.66877000713723123</v>
      </c>
      <c r="R91" s="357">
        <f>' Demand-Supply Gap'!R$125*'Demand by Application'!AJ91</f>
        <v>-0.69186501065702877</v>
      </c>
      <c r="S91" s="357">
        <f>' Demand-Supply Gap'!S$125*'Demand by Application'!AK91</f>
        <v>-0.7187632741818164</v>
      </c>
      <c r="T91" s="362"/>
      <c r="U91" s="362"/>
      <c r="V91" s="359">
        <f>V92-SUM(V86:V90)</f>
        <v>7.4800000000000089E-2</v>
      </c>
      <c r="W91" s="359">
        <f t="shared" ref="W91:AK91" si="31">W92-SUM(W86:W90)</f>
        <v>6.6500000000000004E-2</v>
      </c>
      <c r="X91" s="359">
        <f t="shared" si="31"/>
        <v>6.6699999999999982E-2</v>
      </c>
      <c r="Y91" s="359">
        <f t="shared" si="31"/>
        <v>6.6900000000000071E-2</v>
      </c>
      <c r="Z91" s="359">
        <f t="shared" si="31"/>
        <v>6.590000000000007E-2</v>
      </c>
      <c r="AA91" s="359">
        <f t="shared" si="31"/>
        <v>7.2699999999999987E-2</v>
      </c>
      <c r="AB91" s="359">
        <f t="shared" si="31"/>
        <v>7.0650000000000102E-2</v>
      </c>
      <c r="AC91" s="359">
        <f t="shared" si="31"/>
        <v>6.8300000000000027E-2</v>
      </c>
      <c r="AD91" s="359">
        <f t="shared" si="31"/>
        <v>6.6100000000000048E-2</v>
      </c>
      <c r="AE91" s="359">
        <f t="shared" si="31"/>
        <v>6.6400000000000015E-2</v>
      </c>
      <c r="AF91" s="359">
        <f t="shared" si="31"/>
        <v>6.3900000000000068E-2</v>
      </c>
      <c r="AG91" s="359">
        <f t="shared" si="31"/>
        <v>6.27000000000002E-2</v>
      </c>
      <c r="AH91" s="359">
        <f t="shared" si="31"/>
        <v>6.2000000000000055E-2</v>
      </c>
      <c r="AI91" s="359">
        <f t="shared" si="31"/>
        <v>6.1099999999999932E-2</v>
      </c>
      <c r="AJ91" s="359">
        <f t="shared" si="31"/>
        <v>6.0200000000000031E-2</v>
      </c>
      <c r="AK91" s="359">
        <f t="shared" si="31"/>
        <v>5.9499999999999997E-2</v>
      </c>
    </row>
    <row r="92" spans="1:37" s="28" customFormat="1" ht="15">
      <c r="A92" s="32" t="s">
        <v>41</v>
      </c>
      <c r="B92" s="32" t="s">
        <v>110</v>
      </c>
      <c r="C92" s="183" t="s">
        <v>60</v>
      </c>
      <c r="D92" s="357">
        <f>SUM(D86:D91)</f>
        <v>-66.726374000000007</v>
      </c>
      <c r="E92" s="357">
        <f t="shared" ref="E92:S92" si="32">SUM(E86:E91)</f>
        <v>-50.921362000000023</v>
      </c>
      <c r="F92" s="357">
        <f t="shared" si="32"/>
        <v>-48.700182999999996</v>
      </c>
      <c r="G92" s="357">
        <f t="shared" si="32"/>
        <v>-13.207389999999997</v>
      </c>
      <c r="H92" s="357">
        <f t="shared" si="32"/>
        <v>-16.919655000000006</v>
      </c>
      <c r="I92" s="357">
        <f t="shared" si="32"/>
        <v>-7.6199999999999797</v>
      </c>
      <c r="J92" s="357">
        <f t="shared" si="32"/>
        <v>-7.9758539999999796</v>
      </c>
      <c r="K92" s="357">
        <f t="shared" si="32"/>
        <v>-8.3826225539999744</v>
      </c>
      <c r="L92" s="357">
        <f t="shared" si="32"/>
        <v>-8.7682231914839743</v>
      </c>
      <c r="M92" s="357">
        <f t="shared" si="32"/>
        <v>-9.1364885655263013</v>
      </c>
      <c r="N92" s="357">
        <f t="shared" si="32"/>
        <v>-9.5339258181266953</v>
      </c>
      <c r="O92" s="357">
        <f t="shared" si="32"/>
        <v>-9.9686728354332743</v>
      </c>
      <c r="P92" s="357">
        <f t="shared" si="32"/>
        <v>-10.445175396966984</v>
      </c>
      <c r="Q92" s="357">
        <f t="shared" si="32"/>
        <v>-10.9454992984817</v>
      </c>
      <c r="R92" s="357">
        <f t="shared" si="32"/>
        <v>-11.492774263405785</v>
      </c>
      <c r="S92" s="357">
        <f t="shared" si="32"/>
        <v>-12.080055028265823</v>
      </c>
      <c r="T92" s="68"/>
      <c r="U92" s="68"/>
      <c r="V92" s="360">
        <v>1</v>
      </c>
      <c r="W92" s="360">
        <v>1</v>
      </c>
      <c r="X92" s="360">
        <v>1</v>
      </c>
      <c r="Y92" s="360">
        <v>1</v>
      </c>
      <c r="Z92" s="360">
        <v>1</v>
      </c>
      <c r="AA92" s="360">
        <v>1</v>
      </c>
      <c r="AB92" s="360">
        <v>1</v>
      </c>
      <c r="AC92" s="360">
        <v>1</v>
      </c>
      <c r="AD92" s="360">
        <v>1</v>
      </c>
      <c r="AE92" s="360">
        <v>1</v>
      </c>
      <c r="AF92" s="360">
        <v>1</v>
      </c>
      <c r="AG92" s="360">
        <v>1</v>
      </c>
      <c r="AH92" s="360">
        <v>1</v>
      </c>
      <c r="AI92" s="360">
        <v>1</v>
      </c>
      <c r="AJ92" s="360">
        <v>1</v>
      </c>
      <c r="AK92" s="360">
        <v>1</v>
      </c>
    </row>
    <row r="93" spans="1:37" s="28" customFormat="1" ht="15">
      <c r="A93" s="32" t="s">
        <v>41</v>
      </c>
      <c r="B93" s="293" t="s">
        <v>100</v>
      </c>
      <c r="C93" s="95" t="s">
        <v>221</v>
      </c>
      <c r="D93" s="357">
        <f>' Demand-Supply Gap'!D$134*'Demand by Application'!V93</f>
        <v>8.0580817839999987</v>
      </c>
      <c r="E93" s="357">
        <f>' Demand-Supply Gap'!E$134*'Demand by Application'!W93</f>
        <v>10.948006815599999</v>
      </c>
      <c r="F93" s="357">
        <f>' Demand-Supply Gap'!F$134*'Demand by Application'!X93</f>
        <v>11.843162398599999</v>
      </c>
      <c r="G93" s="357">
        <f>' Demand-Supply Gap'!G$134*'Demand by Application'!Y93</f>
        <v>13.102096408799996</v>
      </c>
      <c r="H93" s="357">
        <f>' Demand-Supply Gap'!H$134*'Demand by Application'!Z93</f>
        <v>12.643031830000002</v>
      </c>
      <c r="I93" s="357">
        <f>' Demand-Supply Gap'!I$134*'Demand by Application'!AA93</f>
        <v>10.589202</v>
      </c>
      <c r="J93" s="357">
        <f>' Demand-Supply Gap'!J$134*'Demand by Application'!AB93</f>
        <v>10.938162456000001</v>
      </c>
      <c r="K93" s="357">
        <f>' Demand-Supply Gap'!K$134*'Demand by Application'!AC93</f>
        <v>11.382025466448001</v>
      </c>
      <c r="L93" s="357">
        <f>' Demand-Supply Gap'!L$134*'Demand by Application'!AD93</f>
        <v>11.786921502375801</v>
      </c>
      <c r="M93" s="357">
        <f>' Demand-Supply Gap'!M$134*'Demand by Application'!AE93</f>
        <v>12.060597033333131</v>
      </c>
      <c r="N93" s="357">
        <f>' Demand-Supply Gap'!N$134*'Demand by Application'!AF93</f>
        <v>12.463198288281065</v>
      </c>
      <c r="O93" s="357">
        <f>' Demand-Supply Gap'!O$134*'Demand by Application'!AG93</f>
        <v>12.870111454617074</v>
      </c>
      <c r="P93" s="357">
        <f>' Demand-Supply Gap'!P$134*'Demand by Application'!AH93</f>
        <v>13.277180731487196</v>
      </c>
      <c r="Q93" s="357">
        <f>' Demand-Supply Gap'!Q$134*'Demand by Application'!AI93</f>
        <v>13.731964343523357</v>
      </c>
      <c r="R93" s="357">
        <f>' Demand-Supply Gap'!R$134*'Demand by Application'!AJ93</f>
        <v>14.202485339324781</v>
      </c>
      <c r="S93" s="357">
        <f>' Demand-Supply Gap'!S$134*'Demand by Application'!AK93</f>
        <v>14.714617947824692</v>
      </c>
      <c r="T93" s="68"/>
      <c r="U93" s="68"/>
      <c r="V93" s="363">
        <v>0.3856</v>
      </c>
      <c r="W93" s="363">
        <v>0.3886</v>
      </c>
      <c r="X93" s="363">
        <v>0.38740000000000002</v>
      </c>
      <c r="Y93" s="363">
        <v>0.38640000000000002</v>
      </c>
      <c r="Z93" s="363">
        <v>0.38680000000000003</v>
      </c>
      <c r="AA93" s="363">
        <v>0.38350000000000001</v>
      </c>
      <c r="AB93" s="363">
        <v>0.3846</v>
      </c>
      <c r="AC93" s="363">
        <v>0.38630000000000003</v>
      </c>
      <c r="AD93" s="363">
        <v>0.3876</v>
      </c>
      <c r="AE93" s="363">
        <v>0.38669999999999999</v>
      </c>
      <c r="AF93" s="363">
        <v>0.38880000000000003</v>
      </c>
      <c r="AG93" s="363">
        <v>0.38980000000000004</v>
      </c>
      <c r="AH93" s="359">
        <v>0.39</v>
      </c>
      <c r="AI93" s="359">
        <v>0.39069999999999999</v>
      </c>
      <c r="AJ93" s="359">
        <v>0.39079999999999998</v>
      </c>
      <c r="AK93" s="359">
        <v>0.39119999999999999</v>
      </c>
    </row>
    <row r="94" spans="1:37" s="28" customFormat="1" ht="15">
      <c r="A94" s="32" t="s">
        <v>41</v>
      </c>
      <c r="B94" s="293" t="s">
        <v>100</v>
      </c>
      <c r="C94" s="95" t="s">
        <v>245</v>
      </c>
      <c r="D94" s="357">
        <f>' Demand-Supply Gap'!D$134*'Demand by Application'!V94</f>
        <v>4.3654908834999988</v>
      </c>
      <c r="E94" s="357">
        <f>' Demand-Supply Gap'!E$134*'Demand by Application'!W94</f>
        <v>5.8994148923999994</v>
      </c>
      <c r="F94" s="357">
        <f>' Demand-Supply Gap'!F$134*'Demand by Application'!X94</f>
        <v>6.4198866899999976</v>
      </c>
      <c r="G94" s="357">
        <f>' Demand-Supply Gap'!G$134*'Demand by Application'!Y94</f>
        <v>7.1105321348999979</v>
      </c>
      <c r="H94" s="357">
        <f>' Demand-Supply Gap'!H$134*'Demand by Application'!Z94</f>
        <v>6.8673758724999985</v>
      </c>
      <c r="I94" s="357">
        <f>' Demand-Supply Gap'!I$134*'Demand by Application'!AA94</f>
        <v>5.7791915999999999</v>
      </c>
      <c r="J94" s="357">
        <f>' Demand-Supply Gap'!J$134*'Demand by Application'!AB94</f>
        <v>5.9610994559999995</v>
      </c>
      <c r="K94" s="357">
        <f>' Demand-Supply Gap'!K$134*'Demand by Application'!AC94</f>
        <v>6.1845383003039993</v>
      </c>
      <c r="L94" s="357">
        <f>' Demand-Supply Gap'!L$134*'Demand by Application'!AD94</f>
        <v>6.3952259854221642</v>
      </c>
      <c r="M94" s="357">
        <f>' Demand-Supply Gap'!M$134*'Demand by Application'!AE94</f>
        <v>6.565181472760858</v>
      </c>
      <c r="N94" s="357">
        <f>' Demand-Supply Gap'!N$134*'Demand by Application'!AF94</f>
        <v>6.7508990728189078</v>
      </c>
      <c r="O94" s="357">
        <f>' Demand-Supply Gap'!O$134*'Demand by Application'!AG94</f>
        <v>6.9534260450034759</v>
      </c>
      <c r="P94" s="357">
        <f>' Demand-Supply Gap'!P$134*'Demand by Application'!AH94</f>
        <v>7.1764864056346171</v>
      </c>
      <c r="Q94" s="357">
        <f>' Demand-Supply Gap'!Q$134*'Demand by Application'!AI94</f>
        <v>7.4054898571291821</v>
      </c>
      <c r="R94" s="357">
        <f>' Demand-Supply Gap'!R$134*'Demand by Application'!AJ94</f>
        <v>7.6681791366364598</v>
      </c>
      <c r="S94" s="357">
        <f>' Demand-Supply Gap'!S$134*'Demand by Application'!AK94</f>
        <v>7.9365654064187359</v>
      </c>
      <c r="T94" s="68"/>
      <c r="U94" s="68"/>
      <c r="V94" s="360">
        <v>0.20889999999999997</v>
      </c>
      <c r="W94" s="360">
        <v>0.20939999999999998</v>
      </c>
      <c r="X94" s="360">
        <v>0.20999999999999996</v>
      </c>
      <c r="Y94" s="360">
        <v>0.2097</v>
      </c>
      <c r="Z94" s="360">
        <v>0.21009999999999995</v>
      </c>
      <c r="AA94" s="360">
        <v>0.20929999999999999</v>
      </c>
      <c r="AB94" s="360">
        <v>0.20959999999999995</v>
      </c>
      <c r="AC94" s="360">
        <v>0.20989999999999998</v>
      </c>
      <c r="AD94" s="360">
        <v>0.21029999999999999</v>
      </c>
      <c r="AE94" s="360">
        <v>0.21049999999999996</v>
      </c>
      <c r="AF94" s="360">
        <v>0.21059999999999995</v>
      </c>
      <c r="AG94" s="360">
        <v>0.21059999999999995</v>
      </c>
      <c r="AH94" s="360">
        <v>0.21079999999999999</v>
      </c>
      <c r="AI94" s="360">
        <v>0.2107</v>
      </c>
      <c r="AJ94" s="360">
        <v>0.21099999999999997</v>
      </c>
      <c r="AK94" s="360">
        <v>0.21099999999999997</v>
      </c>
    </row>
    <row r="95" spans="1:37" s="28" customFormat="1" ht="15">
      <c r="A95" s="32" t="s">
        <v>41</v>
      </c>
      <c r="B95" s="293" t="s">
        <v>100</v>
      </c>
      <c r="C95" s="95" t="s">
        <v>413</v>
      </c>
      <c r="D95" s="357">
        <f>' Demand-Supply Gap'!D$134*'Demand by Application'!V95</f>
        <v>1.4481977895</v>
      </c>
      <c r="E95" s="357">
        <f>' Demand-Supply Gap'!E$134*'Demand by Application'!W95</f>
        <v>1.8622317306000002</v>
      </c>
      <c r="F95" s="357">
        <f>' Demand-Supply Gap'!F$134*'Demand by Application'!X95</f>
        <v>2.0237928517999997</v>
      </c>
      <c r="G95" s="357">
        <f>' Demand-Supply Gap'!G$134*'Demand by Application'!Y95</f>
        <v>2.2718438389999993</v>
      </c>
      <c r="H95" s="357">
        <f>' Demand-Supply Gap'!H$134*'Demand by Application'!Z95</f>
        <v>2.2095888100000001</v>
      </c>
      <c r="I95" s="357">
        <f>' Demand-Supply Gap'!I$134*'Demand by Application'!AA95</f>
        <v>1.8113472000000004</v>
      </c>
      <c r="J95" s="357">
        <f>' Demand-Supply Gap'!J$134*'Demand by Application'!AB95</f>
        <v>1.874219724</v>
      </c>
      <c r="K95" s="357">
        <f>' Demand-Supply Gap'!K$134*'Demand by Application'!AC95</f>
        <v>1.9446380553600002</v>
      </c>
      <c r="L95" s="357">
        <f>' Demand-Supply Gap'!L$134*'Demand by Application'!AD95</f>
        <v>2.0101019383566578</v>
      </c>
      <c r="M95" s="357">
        <f>' Demand-Supply Gap'!M$134*'Demand by Application'!AE95</f>
        <v>2.0615605479785883</v>
      </c>
      <c r="N95" s="357">
        <f>' Demand-Supply Gap'!N$134*'Demand by Application'!AF95</f>
        <v>2.12528304144299</v>
      </c>
      <c r="O95" s="357">
        <f>' Demand-Supply Gap'!O$134*'Demand by Application'!AG95</f>
        <v>2.1923432544550376</v>
      </c>
      <c r="P95" s="357">
        <f>' Demand-Supply Gap'!P$134*'Demand by Application'!AH95</f>
        <v>2.2673339403001211</v>
      </c>
      <c r="Q95" s="357">
        <f>' Demand-Supply Gap'!Q$134*'Demand by Application'!AI95</f>
        <v>2.3407955599658452</v>
      </c>
      <c r="R95" s="357">
        <f>' Demand-Supply Gap'!R$134*'Demand by Application'!AJ95</f>
        <v>2.4276510252479411</v>
      </c>
      <c r="S95" s="357">
        <f>' Demand-Supply Gap'!S$134*'Demand by Application'!AK95</f>
        <v>2.5163802165375047</v>
      </c>
      <c r="T95" s="68"/>
      <c r="U95" s="68"/>
      <c r="V95" s="359">
        <v>6.93E-2</v>
      </c>
      <c r="W95" s="359">
        <v>6.6100000000000006E-2</v>
      </c>
      <c r="X95" s="359">
        <v>6.6200000000000009E-2</v>
      </c>
      <c r="Y95" s="359">
        <v>6.7000000000000004E-2</v>
      </c>
      <c r="Z95" s="359">
        <v>6.7600000000000007E-2</v>
      </c>
      <c r="AA95" s="359">
        <v>6.5600000000000006E-2</v>
      </c>
      <c r="AB95" s="359">
        <v>6.59E-2</v>
      </c>
      <c r="AC95" s="359">
        <v>6.6000000000000003E-2</v>
      </c>
      <c r="AD95" s="359">
        <v>6.6100000000000006E-2</v>
      </c>
      <c r="AE95" s="359">
        <v>6.6100000000000006E-2</v>
      </c>
      <c r="AF95" s="359">
        <v>6.6299999999999998E-2</v>
      </c>
      <c r="AG95" s="359">
        <v>6.6400000000000001E-2</v>
      </c>
      <c r="AH95" s="359">
        <v>6.6600000000000006E-2</v>
      </c>
      <c r="AI95" s="359">
        <v>6.6600000000000006E-2</v>
      </c>
      <c r="AJ95" s="359">
        <v>6.6799999999999998E-2</v>
      </c>
      <c r="AK95" s="359">
        <v>6.6900000000000001E-2</v>
      </c>
    </row>
    <row r="96" spans="1:37" s="28" customFormat="1" ht="15">
      <c r="A96" s="32" t="s">
        <v>41</v>
      </c>
      <c r="B96" s="293" t="s">
        <v>100</v>
      </c>
      <c r="C96" s="95" t="s">
        <v>414</v>
      </c>
      <c r="D96" s="357">
        <f>' Demand-Supply Gap'!D$134*'Demand by Application'!V96</f>
        <v>4.2860803265000005</v>
      </c>
      <c r="E96" s="357">
        <f>' Demand-Supply Gap'!E$134*'Demand by Application'!W96</f>
        <v>5.8796938302000008</v>
      </c>
      <c r="F96" s="357">
        <f>' Demand-Supply Gap'!F$134*'Demand by Application'!X96</f>
        <v>6.3862587120999992</v>
      </c>
      <c r="G96" s="357">
        <f>' Demand-Supply Gap'!G$134*'Demand by Application'!Y96</f>
        <v>7.0867964529999981</v>
      </c>
      <c r="H96" s="357">
        <f>' Demand-Supply Gap'!H$134*'Demand by Application'!Z96</f>
        <v>6.8346896474999994</v>
      </c>
      <c r="I96" s="357">
        <f>' Demand-Supply Gap'!I$134*'Demand by Application'!AA96</f>
        <v>5.7488184000000011</v>
      </c>
      <c r="J96" s="357">
        <f>' Demand-Supply Gap'!J$134*'Demand by Application'!AB96</f>
        <v>5.9312370779999997</v>
      </c>
      <c r="K96" s="357">
        <f>' Demand-Supply Gap'!K$134*'Demand by Application'!AC96</f>
        <v>6.1491812447520013</v>
      </c>
      <c r="L96" s="357">
        <f>' Demand-Supply Gap'!L$134*'Demand by Application'!AD96</f>
        <v>6.3526519655477429</v>
      </c>
      <c r="M96" s="357">
        <f>' Demand-Supply Gap'!M$134*'Demand by Application'!AE96</f>
        <v>6.5246364090335955</v>
      </c>
      <c r="N96" s="357">
        <f>' Demand-Supply Gap'!N$134*'Demand by Application'!AF96</f>
        <v>6.7028157460894295</v>
      </c>
      <c r="O96" s="357">
        <f>' Demand-Supply Gap'!O$134*'Demand by Application'!AG96</f>
        <v>6.9039002184721125</v>
      </c>
      <c r="P96" s="357">
        <f>' Demand-Supply Gap'!P$134*'Demand by Application'!AH96</f>
        <v>7.125420325898129</v>
      </c>
      <c r="Q96" s="357">
        <f>' Demand-Supply Gap'!Q$134*'Demand by Application'!AI96</f>
        <v>7.3597986525052246</v>
      </c>
      <c r="R96" s="357">
        <f>' Demand-Supply Gap'!R$134*'Demand by Application'!AJ96</f>
        <v>7.6173002229336593</v>
      </c>
      <c r="S96" s="357">
        <f>' Demand-Supply Gap'!S$134*'Demand by Application'!AK96</f>
        <v>7.8876671361422241</v>
      </c>
      <c r="T96" s="370"/>
      <c r="U96" s="370"/>
      <c r="V96" s="360">
        <v>0.20510000000000003</v>
      </c>
      <c r="W96" s="360">
        <v>0.20870000000000002</v>
      </c>
      <c r="X96" s="360">
        <v>0.2089</v>
      </c>
      <c r="Y96" s="360">
        <v>0.20899999999999999</v>
      </c>
      <c r="Z96" s="360">
        <v>0.20909999999999998</v>
      </c>
      <c r="AA96" s="360">
        <v>0.20820000000000002</v>
      </c>
      <c r="AB96" s="360">
        <v>0.20854999999999999</v>
      </c>
      <c r="AC96" s="360">
        <v>0.20870000000000002</v>
      </c>
      <c r="AD96" s="360">
        <v>0.2089</v>
      </c>
      <c r="AE96" s="360">
        <v>0.20920000000000002</v>
      </c>
      <c r="AF96" s="360">
        <v>0.20909999999999998</v>
      </c>
      <c r="AG96" s="360">
        <v>0.20909999999999998</v>
      </c>
      <c r="AH96" s="360">
        <v>0.20930000000000001</v>
      </c>
      <c r="AI96" s="360">
        <v>0.2094</v>
      </c>
      <c r="AJ96" s="360">
        <v>0.20959999999999998</v>
      </c>
      <c r="AK96" s="360">
        <v>0.20970000000000003</v>
      </c>
    </row>
    <row r="97" spans="1:37" s="28" customFormat="1" ht="15">
      <c r="A97" s="32" t="s">
        <v>41</v>
      </c>
      <c r="B97" s="293" t="s">
        <v>100</v>
      </c>
      <c r="C97" s="95" t="s">
        <v>246</v>
      </c>
      <c r="D97" s="357">
        <f>' Demand-Supply Gap'!D$134*'Demand by Application'!V97</f>
        <v>1.2475816454999997</v>
      </c>
      <c r="E97" s="357">
        <f>' Demand-Supply Gap'!E$134*'Demand by Application'!W97</f>
        <v>1.8058858385999996</v>
      </c>
      <c r="F97" s="357">
        <f>' Demand-Supply Gap'!F$134*'Demand by Application'!X97</f>
        <v>1.9626510737999994</v>
      </c>
      <c r="G97" s="357">
        <f>' Demand-Supply Gap'!G$134*'Demand by Application'!Y97</f>
        <v>2.1836827347999992</v>
      </c>
      <c r="H97" s="357">
        <f>' Demand-Supply Gap'!H$134*'Demand by Application'!Z97</f>
        <v>2.0886497775000001</v>
      </c>
      <c r="I97" s="357">
        <f>' Demand-Supply Gap'!I$134*'Demand by Application'!AA97</f>
        <v>1.7699291999999998</v>
      </c>
      <c r="J97" s="357">
        <f>' Demand-Supply Gap'!J$134*'Demand by Application'!AB97</f>
        <v>1.8230270759999998</v>
      </c>
      <c r="K97" s="357">
        <f>' Demand-Supply Gap'!K$134*'Demand by Application'!AC97</f>
        <v>1.8916024720319999</v>
      </c>
      <c r="L97" s="357">
        <f>' Demand-Supply Gap'!L$134*'Demand by Application'!AD97</f>
        <v>1.9584049142234303</v>
      </c>
      <c r="M97" s="357">
        <f>' Demand-Supply Gap'!M$134*'Demand by Application'!AE97</f>
        <v>2.0116589310834931</v>
      </c>
      <c r="N97" s="357">
        <f>' Demand-Supply Gap'!N$134*'Demand by Application'!AF97</f>
        <v>2.0739941595982119</v>
      </c>
      <c r="O97" s="357">
        <f>' Demand-Supply Gap'!O$134*'Demand by Application'!AG97</f>
        <v>2.1395157061549162</v>
      </c>
      <c r="P97" s="357">
        <f>' Demand-Supply Gap'!P$134*'Demand by Application'!AH97</f>
        <v>2.202650239300568</v>
      </c>
      <c r="Q97" s="357">
        <f>' Demand-Supply Gap'!Q$134*'Demand by Application'!AI97</f>
        <v>2.2810455231498996</v>
      </c>
      <c r="R97" s="357">
        <f>' Demand-Supply Gap'!R$134*'Demand by Application'!AJ97</f>
        <v>2.3622352790586252</v>
      </c>
      <c r="S97" s="357">
        <f>' Demand-Supply Gap'!S$134*'Demand by Application'!AK97</f>
        <v>2.4486749192315624</v>
      </c>
      <c r="T97" s="361"/>
      <c r="U97" s="361"/>
      <c r="V97" s="360">
        <v>5.9699999999999996E-2</v>
      </c>
      <c r="W97" s="360">
        <v>6.409999999999999E-2</v>
      </c>
      <c r="X97" s="360">
        <v>6.4199999999999993E-2</v>
      </c>
      <c r="Y97" s="360">
        <v>6.4399999999999999E-2</v>
      </c>
      <c r="Z97" s="360">
        <v>6.3899999999999998E-2</v>
      </c>
      <c r="AA97" s="360">
        <v>6.409999999999999E-2</v>
      </c>
      <c r="AB97" s="360">
        <v>6.409999999999999E-2</v>
      </c>
      <c r="AC97" s="360">
        <v>6.4199999999999993E-2</v>
      </c>
      <c r="AD97" s="360">
        <v>6.4399999999999999E-2</v>
      </c>
      <c r="AE97" s="360">
        <v>6.4499999999999988E-2</v>
      </c>
      <c r="AF97" s="360">
        <v>6.4699999999999994E-2</v>
      </c>
      <c r="AG97" s="360">
        <v>6.4799999999999996E-2</v>
      </c>
      <c r="AH97" s="360">
        <v>6.4699999999999994E-2</v>
      </c>
      <c r="AI97" s="360">
        <v>6.4899999999999985E-2</v>
      </c>
      <c r="AJ97" s="360">
        <v>6.4999999999999988E-2</v>
      </c>
      <c r="AK97" s="360">
        <v>6.5099999999999991E-2</v>
      </c>
    </row>
    <row r="98" spans="1:37" s="28" customFormat="1" ht="15">
      <c r="A98" s="32" t="s">
        <v>41</v>
      </c>
      <c r="B98" s="293" t="s">
        <v>100</v>
      </c>
      <c r="C98" s="95" t="s">
        <v>12</v>
      </c>
      <c r="D98" s="357">
        <f>' Demand-Supply Gap'!D$134*'Demand by Application'!V98</f>
        <v>1.4920825709999981</v>
      </c>
      <c r="E98" s="357">
        <f>' Demand-Supply Gap'!E$134*'Demand by Application'!W98</f>
        <v>1.7777128925999981</v>
      </c>
      <c r="F98" s="357">
        <f>' Demand-Supply Gap'!F$134*'Demand by Application'!X98</f>
        <v>1.9351372737000003</v>
      </c>
      <c r="G98" s="357">
        <f>' Demand-Supply Gap'!G$134*'Demand by Application'!Y98</f>
        <v>2.1531654294999996</v>
      </c>
      <c r="H98" s="357">
        <f>' Demand-Supply Gap'!H$134*'Demand by Application'!Z98</f>
        <v>2.0428890625000036</v>
      </c>
      <c r="I98" s="357">
        <f>' Demand-Supply Gap'!I$134*'Demand by Application'!AA98</f>
        <v>1.9135115999999979</v>
      </c>
      <c r="J98" s="357">
        <f>' Demand-Supply Gap'!J$134*'Demand by Application'!AB98</f>
        <v>1.912614210000001</v>
      </c>
      <c r="K98" s="357">
        <f>' Demand-Supply Gap'!K$134*'Demand by Application'!AC98</f>
        <v>1.9122274211039956</v>
      </c>
      <c r="L98" s="357">
        <f>' Demand-Supply Gap'!L$134*'Demand by Application'!AD98</f>
        <v>1.9067078900902026</v>
      </c>
      <c r="M98" s="357">
        <f>' Demand-Supply Gap'!M$134*'Demand by Application'!AE98</f>
        <v>1.9648761652443409</v>
      </c>
      <c r="N98" s="357">
        <f>' Demand-Supply Gap'!N$134*'Demand by Application'!AF98</f>
        <v>1.9393608447556732</v>
      </c>
      <c r="O98" s="357">
        <f>' Demand-Supply Gap'!O$134*'Demand by Application'!AG98</f>
        <v>1.9579210088732495</v>
      </c>
      <c r="P98" s="357">
        <f>' Demand-Supply Gap'!P$134*'Demand by Application'!AH98</f>
        <v>1.9949815150388448</v>
      </c>
      <c r="Q98" s="357">
        <f>' Demand-Supply Gap'!Q$134*'Demand by Application'!AI98</f>
        <v>2.0279865436941358</v>
      </c>
      <c r="R98" s="357">
        <f>' Demand-Supply Gap'!R$134*'Demand by Application'!AJ98</f>
        <v>2.0642302130850823</v>
      </c>
      <c r="S98" s="357">
        <f>' Demand-Supply Gap'!S$134*'Demand by Application'!AK98</f>
        <v>2.1101484327018554</v>
      </c>
      <c r="T98" s="362"/>
      <c r="U98" s="362"/>
      <c r="V98" s="359">
        <f>V99-SUM(V93:V97)</f>
        <v>7.1399999999999908E-2</v>
      </c>
      <c r="W98" s="359">
        <f t="shared" ref="W98:AK98" si="33">W99-SUM(W93:W97)</f>
        <v>6.3099999999999934E-2</v>
      </c>
      <c r="X98" s="359">
        <f t="shared" si="33"/>
        <v>6.3300000000000023E-2</v>
      </c>
      <c r="Y98" s="359">
        <f t="shared" si="33"/>
        <v>6.3500000000000001E-2</v>
      </c>
      <c r="Z98" s="359">
        <f t="shared" si="33"/>
        <v>6.2500000000000111E-2</v>
      </c>
      <c r="AA98" s="359">
        <f t="shared" si="33"/>
        <v>6.9299999999999917E-2</v>
      </c>
      <c r="AB98" s="359">
        <f t="shared" si="33"/>
        <v>6.7250000000000032E-2</v>
      </c>
      <c r="AC98" s="359">
        <f t="shared" si="33"/>
        <v>6.4899999999999847E-2</v>
      </c>
      <c r="AD98" s="359">
        <f t="shared" si="33"/>
        <v>6.2699999999999978E-2</v>
      </c>
      <c r="AE98" s="359">
        <f t="shared" si="33"/>
        <v>6.2999999999999945E-2</v>
      </c>
      <c r="AF98" s="359">
        <f t="shared" si="33"/>
        <v>6.0500000000000109E-2</v>
      </c>
      <c r="AG98" s="359">
        <f t="shared" si="33"/>
        <v>5.9300000000000019E-2</v>
      </c>
      <c r="AH98" s="359">
        <f t="shared" si="33"/>
        <v>5.8599999999999985E-2</v>
      </c>
      <c r="AI98" s="359">
        <f t="shared" si="33"/>
        <v>5.7700000000000085E-2</v>
      </c>
      <c r="AJ98" s="359">
        <f t="shared" si="33"/>
        <v>5.6800000000000184E-2</v>
      </c>
      <c r="AK98" s="359">
        <f t="shared" si="33"/>
        <v>5.6100000000000039E-2</v>
      </c>
    </row>
    <row r="99" spans="1:37" s="28" customFormat="1" ht="15">
      <c r="A99" s="32" t="s">
        <v>41</v>
      </c>
      <c r="B99" s="293" t="s">
        <v>100</v>
      </c>
      <c r="C99" s="183" t="s">
        <v>60</v>
      </c>
      <c r="D99" s="357">
        <f>SUM(D93:D98)</f>
        <v>20.897514999999991</v>
      </c>
      <c r="E99" s="357">
        <f t="shared" ref="E99:S99" si="34">SUM(E93:E98)</f>
        <v>28.172945999999996</v>
      </c>
      <c r="F99" s="357">
        <f t="shared" si="34"/>
        <v>30.570888999999994</v>
      </c>
      <c r="G99" s="357">
        <f t="shared" si="34"/>
        <v>33.90811699999999</v>
      </c>
      <c r="H99" s="357">
        <f t="shared" si="34"/>
        <v>32.686225</v>
      </c>
      <c r="I99" s="357">
        <f t="shared" si="34"/>
        <v>27.612000000000002</v>
      </c>
      <c r="J99" s="357">
        <f t="shared" si="34"/>
        <v>28.440359999999998</v>
      </c>
      <c r="K99" s="357">
        <f t="shared" si="34"/>
        <v>29.464212959999994</v>
      </c>
      <c r="L99" s="357">
        <f t="shared" si="34"/>
        <v>30.410014196016</v>
      </c>
      <c r="M99" s="357">
        <f t="shared" si="34"/>
        <v>31.188510559434004</v>
      </c>
      <c r="N99" s="357">
        <f t="shared" si="34"/>
        <v>32.055551152986276</v>
      </c>
      <c r="O99" s="357">
        <f t="shared" si="34"/>
        <v>33.017217687575865</v>
      </c>
      <c r="P99" s="357">
        <f t="shared" si="34"/>
        <v>34.044053157659476</v>
      </c>
      <c r="Q99" s="357">
        <f t="shared" si="34"/>
        <v>35.147080479967642</v>
      </c>
      <c r="R99" s="357">
        <f t="shared" si="34"/>
        <v>36.342081216286545</v>
      </c>
      <c r="S99" s="357">
        <f t="shared" si="34"/>
        <v>37.614054058856581</v>
      </c>
      <c r="T99" s="358"/>
      <c r="U99" s="358"/>
      <c r="V99" s="360">
        <v>1</v>
      </c>
      <c r="W99" s="360">
        <v>1</v>
      </c>
      <c r="X99" s="360">
        <v>1</v>
      </c>
      <c r="Y99" s="360">
        <v>1</v>
      </c>
      <c r="Z99" s="360">
        <v>1</v>
      </c>
      <c r="AA99" s="360">
        <v>1</v>
      </c>
      <c r="AB99" s="360">
        <v>1</v>
      </c>
      <c r="AC99" s="360">
        <v>1</v>
      </c>
      <c r="AD99" s="360">
        <v>1</v>
      </c>
      <c r="AE99" s="360">
        <v>1</v>
      </c>
      <c r="AF99" s="360">
        <v>1</v>
      </c>
      <c r="AG99" s="360">
        <v>1</v>
      </c>
      <c r="AH99" s="360">
        <v>1</v>
      </c>
      <c r="AI99" s="360">
        <v>1</v>
      </c>
      <c r="AJ99" s="360">
        <v>1</v>
      </c>
      <c r="AK99" s="360">
        <v>1</v>
      </c>
    </row>
    <row r="100" spans="1:37" s="28" customFormat="1" ht="15">
      <c r="A100" s="32" t="s">
        <v>41</v>
      </c>
      <c r="B100" s="32" t="s">
        <v>418</v>
      </c>
      <c r="C100" s="95" t="s">
        <v>221</v>
      </c>
      <c r="D100" s="357">
        <f>' Demand-Supply Gap'!D$143*'Demand by Application'!V100</f>
        <v>5.7571740063999979</v>
      </c>
      <c r="E100" s="357">
        <f>' Demand-Supply Gap'!E$143*'Demand by Application'!W100</f>
        <v>5.6014887999999985</v>
      </c>
      <c r="F100" s="357">
        <f>' Demand-Supply Gap'!F$143*'Demand by Application'!X100</f>
        <v>3.1473760000000008</v>
      </c>
      <c r="G100" s="357">
        <f>' Demand-Supply Gap'!G$143*'Demand by Application'!Y100</f>
        <v>1.3662503316000016</v>
      </c>
      <c r="H100" s="357">
        <f>' Demand-Supply Gap'!H$143*'Demand by Application'!Z100</f>
        <v>0.74310294680000211</v>
      </c>
      <c r="I100" s="357">
        <f>' Demand-Supply Gap'!I$143*'Demand by Application'!AA100</f>
        <v>-1.0323999999999978</v>
      </c>
      <c r="J100" s="357">
        <f>' Demand-Supply Gap'!J$143*'Demand by Application'!AB100</f>
        <v>-1.0778860915199975</v>
      </c>
      <c r="K100" s="357">
        <f>' Demand-Supply Gap'!K$143*'Demand by Application'!AC100</f>
        <v>-1.1316573700431976</v>
      </c>
      <c r="L100" s="357">
        <f>' Demand-Supply Gap'!L$143*'Demand by Application'!AD100</f>
        <v>-1.1903110507150236</v>
      </c>
      <c r="M100" s="357">
        <f>' Demand-Supply Gap'!M$143*'Demand by Application'!AE100</f>
        <v>-1.2471145058215556</v>
      </c>
      <c r="N100" s="357">
        <f>' Demand-Supply Gap'!N$143*'Demand by Application'!AF100</f>
        <v>-1.3107183686820365</v>
      </c>
      <c r="O100" s="357">
        <f>' Demand-Supply Gap'!O$143*'Demand by Application'!AG100</f>
        <v>-1.3701390268642124</v>
      </c>
      <c r="P100" s="357">
        <f>' Demand-Supply Gap'!P$143*'Demand by Application'!AH100</f>
        <v>-1.4273623929243644</v>
      </c>
      <c r="Q100" s="357">
        <f>' Demand-Supply Gap'!Q$143*'Demand by Application'!AI100</f>
        <v>-1.4879879665827509</v>
      </c>
      <c r="R100" s="357">
        <f>' Demand-Supply Gap'!R$143*'Demand by Application'!AJ100</f>
        <v>-1.5452469670920128</v>
      </c>
      <c r="S100" s="357">
        <f>' Demand-Supply Gap'!S$143*'Demand by Application'!AK100</f>
        <v>-1.6052372318106047</v>
      </c>
      <c r="T100" s="362"/>
      <c r="U100" s="362"/>
      <c r="V100" s="363">
        <v>0.36459999999999998</v>
      </c>
      <c r="W100" s="363">
        <v>0.36759999999999998</v>
      </c>
      <c r="X100" s="363">
        <v>0.3664</v>
      </c>
      <c r="Y100" s="363">
        <v>0.3654</v>
      </c>
      <c r="Z100" s="363">
        <v>0.36580000000000001</v>
      </c>
      <c r="AA100" s="363">
        <v>0.36249999999999999</v>
      </c>
      <c r="AB100" s="363">
        <v>0.36359999999999998</v>
      </c>
      <c r="AC100" s="363">
        <v>0.36530000000000001</v>
      </c>
      <c r="AD100" s="363">
        <v>0.36659999999999998</v>
      </c>
      <c r="AE100" s="363">
        <v>0.36569999999999997</v>
      </c>
      <c r="AF100" s="363">
        <v>0.36780000000000002</v>
      </c>
      <c r="AG100" s="363">
        <v>0.36880000000000002</v>
      </c>
      <c r="AH100" s="359">
        <v>0.36899999999999999</v>
      </c>
      <c r="AI100" s="359">
        <v>0.36969999999999997</v>
      </c>
      <c r="AJ100" s="359">
        <v>0.36979999999999996</v>
      </c>
      <c r="AK100" s="359">
        <v>0.37019999999999997</v>
      </c>
    </row>
    <row r="101" spans="1:37" s="28" customFormat="1" ht="15">
      <c r="A101" s="32" t="s">
        <v>41</v>
      </c>
      <c r="B101" s="32" t="s">
        <v>418</v>
      </c>
      <c r="C101" s="95" t="s">
        <v>245</v>
      </c>
      <c r="D101" s="357">
        <f>' Demand-Supply Gap'!D$143*'Demand by Application'!V101</f>
        <v>2.985961614399999</v>
      </c>
      <c r="E101" s="357">
        <f>' Demand-Supply Gap'!E$143*'Demand by Application'!W101</f>
        <v>2.8891247999999994</v>
      </c>
      <c r="F101" s="357">
        <f>' Demand-Supply Gap'!F$143*'Demand by Application'!X101</f>
        <v>1.6338180000000002</v>
      </c>
      <c r="G101" s="357">
        <f>' Demand-Supply Gap'!G$143*'Demand by Application'!Y101</f>
        <v>0.71004635460000098</v>
      </c>
      <c r="H101" s="357">
        <f>' Demand-Supply Gap'!H$143*'Demand by Application'!Z101</f>
        <v>0.38658417380000099</v>
      </c>
      <c r="I101" s="357">
        <f>' Demand-Supply Gap'!I$143*'Demand by Application'!AA101</f>
        <v>-0.53969599999999884</v>
      </c>
      <c r="J101" s="357">
        <f>' Demand-Supply Gap'!J$143*'Demand by Application'!AB101</f>
        <v>-0.56265891135999868</v>
      </c>
      <c r="K101" s="357">
        <f>' Demand-Supply Gap'!K$143*'Demand by Application'!AC101</f>
        <v>-0.58890792785439872</v>
      </c>
      <c r="L101" s="357">
        <f>' Demand-Supply Gap'!L$143*'Demand by Application'!AD101</f>
        <v>-0.61853315646811791</v>
      </c>
      <c r="M101" s="357">
        <f>' Demand-Supply Gap'!M$143*'Demand by Application'!AE101</f>
        <v>-0.65032741662611604</v>
      </c>
      <c r="N101" s="357">
        <f>' Demand-Supply Gap'!N$143*'Demand by Application'!AF101</f>
        <v>-0.67994851752183938</v>
      </c>
      <c r="O101" s="357">
        <f>' Demand-Supply Gap'!O$143*'Demand by Application'!AG101</f>
        <v>-0.70884632951651749</v>
      </c>
      <c r="P101" s="357">
        <f>' Demand-Supply Gap'!P$143*'Demand by Application'!AH101</f>
        <v>-0.73882443644594475</v>
      </c>
      <c r="Q101" s="357">
        <f>' Demand-Supply Gap'!Q$143*'Demand by Application'!AI101</f>
        <v>-0.76834434087272696</v>
      </c>
      <c r="R101" s="357">
        <f>' Demand-Supply Gap'!R$143*'Demand by Application'!AJ101</f>
        <v>-0.79894867525146807</v>
      </c>
      <c r="S101" s="357">
        <f>' Demand-Supply Gap'!S$143*'Demand by Application'!AK101</f>
        <v>-0.82906904030844841</v>
      </c>
      <c r="T101" s="362"/>
      <c r="U101" s="362"/>
      <c r="V101" s="360">
        <v>0.18909999999999999</v>
      </c>
      <c r="W101" s="360">
        <v>0.18959999999999999</v>
      </c>
      <c r="X101" s="360">
        <v>0.19019999999999998</v>
      </c>
      <c r="Y101" s="360">
        <v>0.18990000000000001</v>
      </c>
      <c r="Z101" s="360">
        <v>0.19029999999999997</v>
      </c>
      <c r="AA101" s="360">
        <v>0.1895</v>
      </c>
      <c r="AB101" s="360">
        <v>0.18979999999999997</v>
      </c>
      <c r="AC101" s="360">
        <v>0.19009999999999999</v>
      </c>
      <c r="AD101" s="360">
        <v>0.1905</v>
      </c>
      <c r="AE101" s="360">
        <v>0.19069999999999998</v>
      </c>
      <c r="AF101" s="360">
        <v>0.19079999999999997</v>
      </c>
      <c r="AG101" s="360">
        <v>0.19079999999999997</v>
      </c>
      <c r="AH101" s="360">
        <v>0.191</v>
      </c>
      <c r="AI101" s="360">
        <v>0.19090000000000001</v>
      </c>
      <c r="AJ101" s="360">
        <v>0.19119999999999998</v>
      </c>
      <c r="AK101" s="360">
        <v>0.19119999999999998</v>
      </c>
    </row>
    <row r="102" spans="1:37" s="28" customFormat="1" ht="15">
      <c r="A102" s="32" t="s">
        <v>41</v>
      </c>
      <c r="B102" s="32" t="s">
        <v>418</v>
      </c>
      <c r="C102" s="95" t="s">
        <v>413</v>
      </c>
      <c r="D102" s="357">
        <f>' Demand-Supply Gap'!D$143*'Demand by Application'!V102</f>
        <v>0.9916361151999995</v>
      </c>
      <c r="E102" s="357">
        <f>' Demand-Supply Gap'!E$143*'Demand by Application'!W102</f>
        <v>1.0605648000000001</v>
      </c>
      <c r="F102" s="357">
        <f>' Demand-Supply Gap'!F$143*'Demand by Application'!X102</f>
        <v>0.59872300000000023</v>
      </c>
      <c r="G102" s="357">
        <f>' Demand-Supply Gap'!G$143*'Demand by Application'!Y102</f>
        <v>0.26360330700000034</v>
      </c>
      <c r="H102" s="357">
        <f>' Demand-Supply Gap'!H$143*'Demand by Application'!Z102</f>
        <v>0.14443581060000041</v>
      </c>
      <c r="I102" s="357">
        <f>' Demand-Supply Gap'!I$143*'Demand by Application'!AA102</f>
        <v>-0.19679679999999958</v>
      </c>
      <c r="J102" s="357">
        <f>' Demand-Supply Gap'!J$143*'Demand by Application'!AB102</f>
        <v>-0.20573513407999955</v>
      </c>
      <c r="K102" s="357">
        <f>' Demand-Supply Gap'!K$143*'Demand by Application'!AC102</f>
        <v>-0.21530300360799956</v>
      </c>
      <c r="L102" s="357">
        <f>' Demand-Supply Gap'!L$143*'Demand by Application'!AD102</f>
        <v>-0.22598376740252499</v>
      </c>
      <c r="M102" s="357">
        <f>' Demand-Supply Gap'!M$143*'Demand by Application'!AE102</f>
        <v>-0.237350750902872</v>
      </c>
      <c r="N102" s="357">
        <f>' Demand-Supply Gap'!N$143*'Demand by Application'!AF102</f>
        <v>-0.24874426898859747</v>
      </c>
      <c r="O102" s="357">
        <f>' Demand-Supply Gap'!O$143*'Demand by Application'!AG102</f>
        <v>-0.25968741317193178</v>
      </c>
      <c r="P102" s="357">
        <f>' Demand-Supply Gap'!P$143*'Demand by Application'!AH102</f>
        <v>-0.27116017274796195</v>
      </c>
      <c r="Q102" s="357">
        <f>' Demand-Supply Gap'!Q$143*'Demand by Application'!AI102</f>
        <v>-0.28214215974425438</v>
      </c>
      <c r="R102" s="357">
        <f>' Demand-Supply Gap'!R$143*'Demand by Application'!AJ102</f>
        <v>-0.29375571061808686</v>
      </c>
      <c r="S102" s="357">
        <f>' Demand-Supply Gap'!S$143*'Demand by Application'!AK102</f>
        <v>-0.30526391442319445</v>
      </c>
      <c r="T102" s="361"/>
      <c r="U102" s="361"/>
      <c r="V102" s="359">
        <v>6.2799999999999995E-2</v>
      </c>
      <c r="W102" s="359">
        <v>6.9600000000000009E-2</v>
      </c>
      <c r="X102" s="359">
        <v>6.9700000000000012E-2</v>
      </c>
      <c r="Y102" s="359">
        <v>7.0500000000000007E-2</v>
      </c>
      <c r="Z102" s="359">
        <v>7.110000000000001E-2</v>
      </c>
      <c r="AA102" s="359">
        <v>6.9100000000000009E-2</v>
      </c>
      <c r="AB102" s="359">
        <v>6.9400000000000003E-2</v>
      </c>
      <c r="AC102" s="359">
        <v>6.9500000000000006E-2</v>
      </c>
      <c r="AD102" s="359">
        <v>6.9600000000000009E-2</v>
      </c>
      <c r="AE102" s="359">
        <v>6.9600000000000009E-2</v>
      </c>
      <c r="AF102" s="359">
        <v>6.9800000000000001E-2</v>
      </c>
      <c r="AG102" s="359">
        <v>6.9900000000000004E-2</v>
      </c>
      <c r="AH102" s="359">
        <v>7.010000000000001E-2</v>
      </c>
      <c r="AI102" s="359">
        <v>7.010000000000001E-2</v>
      </c>
      <c r="AJ102" s="359">
        <v>7.0300000000000001E-2</v>
      </c>
      <c r="AK102" s="359">
        <v>7.0400000000000004E-2</v>
      </c>
    </row>
    <row r="103" spans="1:37" s="162" customFormat="1" ht="15">
      <c r="A103" s="32" t="s">
        <v>41</v>
      </c>
      <c r="B103" s="32" t="s">
        <v>418</v>
      </c>
      <c r="C103" s="95" t="s">
        <v>414</v>
      </c>
      <c r="D103" s="357">
        <f>' Demand-Supply Gap'!D$143*'Demand by Application'!V103</f>
        <v>3.2922950639999993</v>
      </c>
      <c r="E103" s="357">
        <f>' Demand-Supply Gap'!E$143*'Demand by Application'!W103</f>
        <v>3.2319797999999995</v>
      </c>
      <c r="F103" s="357">
        <f>' Demand-Supply Gap'!F$143*'Demand by Application'!X103</f>
        <v>1.8236570000000003</v>
      </c>
      <c r="G103" s="357">
        <f>' Demand-Supply Gap'!G$143*'Demand by Application'!Y103</f>
        <v>0.79417506960000095</v>
      </c>
      <c r="H103" s="357">
        <f>' Demand-Supply Gap'!H$143*'Demand by Application'!Z103</f>
        <v>0.43168227500000111</v>
      </c>
      <c r="I103" s="357">
        <f>' Demand-Supply Gap'!I$143*'Demand by Application'!AA103</f>
        <v>-0.60263679999999864</v>
      </c>
      <c r="J103" s="357">
        <f>' Demand-Supply Gap'!J$143*'Demand by Application'!AB103</f>
        <v>-0.62832221423999857</v>
      </c>
      <c r="K103" s="357">
        <f>' Demand-Supply Gap'!K$143*'Demand by Application'!AC103</f>
        <v>-0.6570613966223986</v>
      </c>
      <c r="L103" s="357">
        <f>' Demand-Supply Gap'!L$143*'Demand by Application'!AD103</f>
        <v>-0.68931542844189719</v>
      </c>
      <c r="M103" s="357">
        <f>' Demand-Supply Gap'!M$143*'Demand by Application'!AE103</f>
        <v>-0.72501105807400268</v>
      </c>
      <c r="N103" s="357">
        <f>' Demand-Supply Gap'!N$143*'Demand by Application'!AF103</f>
        <v>-0.7572801885397844</v>
      </c>
      <c r="O103" s="357">
        <f>' Demand-Supply Gap'!O$143*'Demand by Application'!AG103</f>
        <v>-0.78946459655272527</v>
      </c>
      <c r="P103" s="357">
        <f>' Demand-Supply Gap'!P$143*'Demand by Application'!AH103</f>
        <v>-0.82276417608404417</v>
      </c>
      <c r="Q103" s="357">
        <f>' Demand-Supply Gap'!Q$143*'Demand by Application'!AI103</f>
        <v>-0.85648861046472646</v>
      </c>
      <c r="R103" s="357">
        <f>' Demand-Supply Gap'!R$143*'Demand by Application'!AJ103</f>
        <v>-0.8900421957560809</v>
      </c>
      <c r="S103" s="357">
        <f>' Demand-Supply Gap'!S$143*'Demand by Application'!AK103</f>
        <v>-0.9240304000508911</v>
      </c>
      <c r="T103" s="362"/>
      <c r="U103" s="362"/>
      <c r="V103" s="360">
        <v>0.20850000000000002</v>
      </c>
      <c r="W103" s="360">
        <v>0.21210000000000001</v>
      </c>
      <c r="X103" s="360">
        <v>0.21229999999999999</v>
      </c>
      <c r="Y103" s="360">
        <v>0.21239999999999998</v>
      </c>
      <c r="Z103" s="360">
        <v>0.21249999999999997</v>
      </c>
      <c r="AA103" s="360">
        <v>0.21160000000000001</v>
      </c>
      <c r="AB103" s="360">
        <v>0.21194999999999997</v>
      </c>
      <c r="AC103" s="360">
        <v>0.21210000000000001</v>
      </c>
      <c r="AD103" s="360">
        <v>0.21229999999999999</v>
      </c>
      <c r="AE103" s="360">
        <v>0.21260000000000001</v>
      </c>
      <c r="AF103" s="360">
        <v>0.21249999999999997</v>
      </c>
      <c r="AG103" s="360">
        <v>0.21249999999999997</v>
      </c>
      <c r="AH103" s="360">
        <v>0.2127</v>
      </c>
      <c r="AI103" s="360">
        <v>0.21279999999999999</v>
      </c>
      <c r="AJ103" s="360">
        <v>0.21299999999999997</v>
      </c>
      <c r="AK103" s="360">
        <v>0.21310000000000001</v>
      </c>
    </row>
    <row r="104" spans="1:37" s="162" customFormat="1" ht="15">
      <c r="A104" s="32" t="s">
        <v>41</v>
      </c>
      <c r="B104" s="32" t="s">
        <v>418</v>
      </c>
      <c r="C104" s="95" t="s">
        <v>246</v>
      </c>
      <c r="D104" s="357">
        <f>' Demand-Supply Gap'!D$143*'Demand by Application'!V104</f>
        <v>0.96005534719999952</v>
      </c>
      <c r="E104" s="357">
        <f>' Demand-Supply Gap'!E$143*'Demand by Application'!W104</f>
        <v>0.99351759999999978</v>
      </c>
      <c r="F104" s="357">
        <f>' Demand-Supply Gap'!F$143*'Demand by Application'!X104</f>
        <v>0.56092700000000006</v>
      </c>
      <c r="G104" s="357">
        <f>' Demand-Supply Gap'!G$143*'Demand by Application'!Y104</f>
        <v>0.24490803700000033</v>
      </c>
      <c r="H104" s="357">
        <f>' Demand-Supply Gap'!H$143*'Demand by Application'!Z104</f>
        <v>0.13204399000000036</v>
      </c>
      <c r="I104" s="357">
        <f>' Demand-Supply Gap'!I$143*'Demand by Application'!AA104</f>
        <v>-0.18568959999999957</v>
      </c>
      <c r="J104" s="357">
        <f>' Demand-Supply Gap'!J$143*'Demand by Application'!AB104</f>
        <v>-0.19328430463999954</v>
      </c>
      <c r="K104" s="357">
        <f>' Demand-Supply Gap'!K$143*'Demand by Application'!AC104</f>
        <v>-0.20229188684319957</v>
      </c>
      <c r="L104" s="357">
        <f>' Demand-Supply Gap'!L$143*'Demand by Application'!AD104</f>
        <v>-0.21267150524231876</v>
      </c>
      <c r="M104" s="357">
        <f>' Demand-Supply Gap'!M$143*'Demand by Application'!AE104</f>
        <v>-0.22370990314983333</v>
      </c>
      <c r="N104" s="357">
        <f>' Demand-Supply Gap'!N$143*'Demand by Application'!AF104</f>
        <v>-0.23448958308667209</v>
      </c>
      <c r="O104" s="357">
        <f>' Demand-Supply Gap'!O$143*'Demand by Application'!AG104</f>
        <v>-0.2448269031191746</v>
      </c>
      <c r="P104" s="357">
        <f>' Demand-Supply Gap'!P$143*'Demand by Application'!AH104</f>
        <v>-0.25452695245101131</v>
      </c>
      <c r="Q104" s="357">
        <f>' Demand-Supply Gap'!Q$143*'Demand by Application'!AI104</f>
        <v>-0.26564026452383432</v>
      </c>
      <c r="R104" s="357">
        <f>' Demand-Supply Gap'!R$143*'Demand by Application'!AJ104</f>
        <v>-0.27620558281444579</v>
      </c>
      <c r="S104" s="357">
        <f>' Demand-Supply Gap'!S$143*'Demand by Application'!AK104</f>
        <v>-0.2870521468013561</v>
      </c>
      <c r="T104" s="362"/>
      <c r="U104" s="362"/>
      <c r="V104" s="360">
        <v>6.0799999999999993E-2</v>
      </c>
      <c r="W104" s="360">
        <v>6.5199999999999994E-2</v>
      </c>
      <c r="X104" s="360">
        <v>6.5299999999999997E-2</v>
      </c>
      <c r="Y104" s="360">
        <v>6.5500000000000003E-2</v>
      </c>
      <c r="Z104" s="360">
        <v>6.5000000000000002E-2</v>
      </c>
      <c r="AA104" s="360">
        <v>6.5199999999999994E-2</v>
      </c>
      <c r="AB104" s="360">
        <v>6.5199999999999994E-2</v>
      </c>
      <c r="AC104" s="360">
        <v>6.5299999999999997E-2</v>
      </c>
      <c r="AD104" s="360">
        <v>6.5500000000000003E-2</v>
      </c>
      <c r="AE104" s="360">
        <v>6.5599999999999992E-2</v>
      </c>
      <c r="AF104" s="360">
        <v>6.5799999999999997E-2</v>
      </c>
      <c r="AG104" s="360">
        <v>6.59E-2</v>
      </c>
      <c r="AH104" s="360">
        <v>6.5799999999999997E-2</v>
      </c>
      <c r="AI104" s="360">
        <v>6.5999999999999989E-2</v>
      </c>
      <c r="AJ104" s="360">
        <v>6.6099999999999992E-2</v>
      </c>
      <c r="AK104" s="360">
        <v>6.6199999999999995E-2</v>
      </c>
    </row>
    <row r="105" spans="1:37" s="162" customFormat="1" ht="15">
      <c r="A105" s="32" t="s">
        <v>41</v>
      </c>
      <c r="B105" s="32" t="s">
        <v>418</v>
      </c>
      <c r="C105" s="95" t="s">
        <v>12</v>
      </c>
      <c r="D105" s="357">
        <f>' Demand-Supply Gap'!D$143*'Demand by Application'!V105</f>
        <v>1.8032618528000006</v>
      </c>
      <c r="E105" s="357">
        <f>' Demand-Supply Gap'!E$143*'Demand by Application'!W105</f>
        <v>1.4613241999999995</v>
      </c>
      <c r="F105" s="357">
        <f>' Demand-Supply Gap'!F$143*'Demand by Application'!X105</f>
        <v>0.82549899999999987</v>
      </c>
      <c r="G105" s="357">
        <f>' Demand-Supply Gap'!G$143*'Demand by Application'!Y105</f>
        <v>0.36007090020000027</v>
      </c>
      <c r="H105" s="357">
        <f>' Demand-Supply Gap'!H$143*'Demand by Application'!Z105</f>
        <v>0.19359680380000041</v>
      </c>
      <c r="I105" s="357">
        <f>' Demand-Supply Gap'!I$143*'Demand by Application'!AA105</f>
        <v>-0.29078079999999895</v>
      </c>
      <c r="J105" s="357">
        <f>' Demand-Supply Gap'!J$143*'Demand by Application'!AB105</f>
        <v>-0.29659654415999959</v>
      </c>
      <c r="K105" s="357">
        <f>' Demand-Supply Gap'!K$143*'Demand by Application'!AC105</f>
        <v>-0.30266335902879937</v>
      </c>
      <c r="L105" s="357">
        <f>' Demand-Supply Gap'!L$143*'Demand by Application'!AD105</f>
        <v>-0.31007830153651067</v>
      </c>
      <c r="M105" s="357">
        <f>' Demand-Supply Gap'!M$143*'Demand by Application'!AE105</f>
        <v>-0.32669830368527492</v>
      </c>
      <c r="N105" s="357">
        <f>' Demand-Supply Gap'!N$143*'Demand by Application'!AF105</f>
        <v>-0.33249054866240912</v>
      </c>
      <c r="O105" s="357">
        <f>' Demand-Supply Gap'!O$143*'Demand by Application'!AG105</f>
        <v>-0.3421632439647348</v>
      </c>
      <c r="P105" s="357">
        <f>' Demand-Supply Gap'!P$143*'Demand by Application'!AH105</f>
        <v>-0.35355263607936804</v>
      </c>
      <c r="Q105" s="357">
        <f>' Demand-Supply Gap'!Q$143*'Demand by Application'!AI105</f>
        <v>-0.36424915059707602</v>
      </c>
      <c r="R105" s="357">
        <f>' Demand-Supply Gap'!R$143*'Demand by Application'!AJ105</f>
        <v>-0.37440272647767592</v>
      </c>
      <c r="S105" s="357">
        <f>' Demand-Supply Gap'!S$143*'Demand by Application'!AK105</f>
        <v>-0.38548241466224398</v>
      </c>
      <c r="T105" s="362"/>
      <c r="U105" s="362"/>
      <c r="V105" s="359">
        <f>V106-SUM(V100:V104)</f>
        <v>0.11420000000000008</v>
      </c>
      <c r="W105" s="359">
        <f t="shared" ref="W105:AK105" si="35">W106-SUM(W100:W104)</f>
        <v>9.5899999999999985E-2</v>
      </c>
      <c r="X105" s="359">
        <f t="shared" si="35"/>
        <v>9.6099999999999963E-2</v>
      </c>
      <c r="Y105" s="359">
        <f t="shared" si="35"/>
        <v>9.6299999999999941E-2</v>
      </c>
      <c r="Z105" s="359">
        <f t="shared" si="35"/>
        <v>9.529999999999994E-2</v>
      </c>
      <c r="AA105" s="359">
        <f t="shared" si="35"/>
        <v>0.10209999999999986</v>
      </c>
      <c r="AB105" s="359">
        <f t="shared" si="35"/>
        <v>0.10005000000000008</v>
      </c>
      <c r="AC105" s="359">
        <f t="shared" si="35"/>
        <v>9.7700000000000009E-2</v>
      </c>
      <c r="AD105" s="359">
        <f t="shared" si="35"/>
        <v>9.5500000000000029E-2</v>
      </c>
      <c r="AE105" s="359">
        <f t="shared" si="35"/>
        <v>9.5799999999999996E-2</v>
      </c>
      <c r="AF105" s="359">
        <f t="shared" si="35"/>
        <v>9.330000000000005E-2</v>
      </c>
      <c r="AG105" s="359">
        <f t="shared" si="35"/>
        <v>9.2100000000000182E-2</v>
      </c>
      <c r="AH105" s="359">
        <f t="shared" si="35"/>
        <v>9.1399999999999926E-2</v>
      </c>
      <c r="AI105" s="359">
        <f t="shared" si="35"/>
        <v>9.0500000000000025E-2</v>
      </c>
      <c r="AJ105" s="359">
        <f t="shared" si="35"/>
        <v>8.9600000000000124E-2</v>
      </c>
      <c r="AK105" s="359">
        <f t="shared" si="35"/>
        <v>8.8899999999999979E-2</v>
      </c>
    </row>
    <row r="106" spans="1:37" s="162" customFormat="1" ht="15">
      <c r="A106" s="32" t="s">
        <v>41</v>
      </c>
      <c r="B106" s="32" t="s">
        <v>418</v>
      </c>
      <c r="C106" s="183" t="s">
        <v>60</v>
      </c>
      <c r="D106" s="357">
        <f>SUM(D100:D105)</f>
        <v>15.790383999999994</v>
      </c>
      <c r="E106" s="357">
        <f t="shared" ref="E106:S106" si="36">SUM(E100:E105)</f>
        <v>15.237999999999998</v>
      </c>
      <c r="F106" s="357">
        <f t="shared" si="36"/>
        <v>8.5900000000000016</v>
      </c>
      <c r="G106" s="357">
        <f t="shared" si="36"/>
        <v>3.7390540000000048</v>
      </c>
      <c r="H106" s="357">
        <f t="shared" si="36"/>
        <v>2.0314460000000052</v>
      </c>
      <c r="I106" s="357">
        <f t="shared" si="36"/>
        <v>-2.8479999999999932</v>
      </c>
      <c r="J106" s="357">
        <f t="shared" si="36"/>
        <v>-2.9644831999999939</v>
      </c>
      <c r="K106" s="357">
        <f t="shared" si="36"/>
        <v>-3.0978849439999934</v>
      </c>
      <c r="L106" s="357">
        <f t="shared" si="36"/>
        <v>-3.2468932098063932</v>
      </c>
      <c r="M106" s="357">
        <f t="shared" si="36"/>
        <v>-3.4102119382596552</v>
      </c>
      <c r="N106" s="357">
        <f t="shared" si="36"/>
        <v>-3.5636714754813394</v>
      </c>
      <c r="O106" s="357">
        <f t="shared" si="36"/>
        <v>-3.7151275131892962</v>
      </c>
      <c r="P106" s="357">
        <f t="shared" si="36"/>
        <v>-3.868190766732694</v>
      </c>
      <c r="Q106" s="357">
        <f t="shared" si="36"/>
        <v>-4.0248524927853691</v>
      </c>
      <c r="R106" s="357">
        <f t="shared" si="36"/>
        <v>-4.1786018580097704</v>
      </c>
      <c r="S106" s="357">
        <f t="shared" si="36"/>
        <v>-4.3361351480567389</v>
      </c>
      <c r="T106" s="362"/>
      <c r="U106" s="362"/>
      <c r="V106" s="360">
        <v>1</v>
      </c>
      <c r="W106" s="360">
        <v>1</v>
      </c>
      <c r="X106" s="360">
        <v>1</v>
      </c>
      <c r="Y106" s="360">
        <v>1</v>
      </c>
      <c r="Z106" s="360">
        <v>1</v>
      </c>
      <c r="AA106" s="360">
        <v>1</v>
      </c>
      <c r="AB106" s="360">
        <v>1</v>
      </c>
      <c r="AC106" s="360">
        <v>1</v>
      </c>
      <c r="AD106" s="360">
        <v>1</v>
      </c>
      <c r="AE106" s="360">
        <v>1</v>
      </c>
      <c r="AF106" s="360">
        <v>1</v>
      </c>
      <c r="AG106" s="360">
        <v>1</v>
      </c>
      <c r="AH106" s="360">
        <v>1</v>
      </c>
      <c r="AI106" s="360">
        <v>1</v>
      </c>
      <c r="AJ106" s="360">
        <v>1</v>
      </c>
      <c r="AK106" s="360">
        <v>1</v>
      </c>
    </row>
    <row r="107" spans="1:37" s="162" customFormat="1" ht="15">
      <c r="A107" s="32" t="s">
        <v>41</v>
      </c>
      <c r="B107" s="32" t="s">
        <v>111</v>
      </c>
      <c r="C107" s="95" t="s">
        <v>221</v>
      </c>
      <c r="D107" s="357">
        <f>' Demand-Supply Gap'!D$152*'Demand by Application'!V107</f>
        <v>38.301930544000001</v>
      </c>
      <c r="E107" s="357">
        <f>' Demand-Supply Gap'!E$152*'Demand by Application'!W107</f>
        <v>41.329332477999991</v>
      </c>
      <c r="F107" s="357">
        <f>' Demand-Supply Gap'!F$152*'Demand by Application'!X107</f>
        <v>42.137246331599997</v>
      </c>
      <c r="G107" s="357">
        <f>' Demand-Supply Gap'!G$152*'Demand by Application'!Y107</f>
        <v>38.845151906399998</v>
      </c>
      <c r="H107" s="357">
        <f>' Demand-Supply Gap'!H$152*'Demand by Application'!Z107</f>
        <v>41.258204852799999</v>
      </c>
      <c r="I107" s="357">
        <f>' Demand-Supply Gap'!I$152*'Demand by Application'!AA107</f>
        <v>35.101030933333334</v>
      </c>
      <c r="J107" s="357">
        <f>' Demand-Supply Gap'!J$152*'Demand by Application'!AB107</f>
        <v>36.945758467200001</v>
      </c>
      <c r="K107" s="357">
        <f>' Demand-Supply Gap'!K$152*'Demand by Application'!AC107</f>
        <v>38.857679320556457</v>
      </c>
      <c r="L107" s="357">
        <f>' Demand-Supply Gap'!L$152*'Demand by Application'!AD107</f>
        <v>40.726051815796005</v>
      </c>
      <c r="M107" s="357">
        <f>' Demand-Supply Gap'!M$152*'Demand by Application'!AE107</f>
        <v>42.215503694773048</v>
      </c>
      <c r="N107" s="357">
        <f>' Demand-Supply Gap'!N$152*'Demand by Application'!AF107</f>
        <v>43.941638568144811</v>
      </c>
      <c r="O107" s="357">
        <f>' Demand-Supply Gap'!O$152*'Demand by Application'!AG107</f>
        <v>45.699048415991001</v>
      </c>
      <c r="P107" s="357">
        <f>' Demand-Supply Gap'!P$152*'Demand by Application'!AH107</f>
        <v>47.51139753426262</v>
      </c>
      <c r="Q107" s="357">
        <f>' Demand-Supply Gap'!Q$152*'Demand by Application'!AI107</f>
        <v>49.454752119478201</v>
      </c>
      <c r="R107" s="357">
        <f>' Demand-Supply Gap'!R$152*'Demand by Application'!AJ107</f>
        <v>51.417046696687855</v>
      </c>
      <c r="S107" s="357">
        <f>' Demand-Supply Gap'!S$152*'Demand by Application'!AK107</f>
        <v>53.551631176785207</v>
      </c>
      <c r="T107" s="362"/>
      <c r="U107" s="362"/>
      <c r="V107" s="363">
        <v>0.36799999999999999</v>
      </c>
      <c r="W107" s="363">
        <v>0.371</v>
      </c>
      <c r="X107" s="363">
        <v>0.36980000000000002</v>
      </c>
      <c r="Y107" s="363">
        <v>0.36880000000000002</v>
      </c>
      <c r="Z107" s="363">
        <v>0.36920000000000003</v>
      </c>
      <c r="AA107" s="363">
        <v>0.3659</v>
      </c>
      <c r="AB107" s="363">
        <v>0.36699999999999999</v>
      </c>
      <c r="AC107" s="363">
        <v>0.36870000000000003</v>
      </c>
      <c r="AD107" s="363">
        <v>0.37</v>
      </c>
      <c r="AE107" s="363">
        <v>0.36909999999999998</v>
      </c>
      <c r="AF107" s="363">
        <v>0.37120000000000003</v>
      </c>
      <c r="AG107" s="363">
        <v>0.37220000000000003</v>
      </c>
      <c r="AH107" s="359">
        <v>0.37240000000000001</v>
      </c>
      <c r="AI107" s="359">
        <v>0.37309999999999999</v>
      </c>
      <c r="AJ107" s="359">
        <v>0.37319999999999998</v>
      </c>
      <c r="AK107" s="359">
        <v>0.37359999999999999</v>
      </c>
    </row>
    <row r="108" spans="1:37" s="28" customFormat="1" ht="15">
      <c r="A108" s="32" t="s">
        <v>41</v>
      </c>
      <c r="B108" s="32" t="s">
        <v>111</v>
      </c>
      <c r="C108" s="95" t="s">
        <v>245</v>
      </c>
      <c r="D108" s="357">
        <f>' Demand-Supply Gap'!D$152*'Demand by Application'!V108</f>
        <v>19.921167136199998</v>
      </c>
      <c r="E108" s="357">
        <f>' Demand-Supply Gap'!E$152*'Demand by Application'!W108</f>
        <v>21.377625074199994</v>
      </c>
      <c r="F108" s="357">
        <f>' Demand-Supply Gap'!F$152*'Demand by Application'!X108</f>
        <v>21.934613084999995</v>
      </c>
      <c r="G108" s="357">
        <f>' Demand-Supply Gap'!G$152*'Demand by Application'!Y108</f>
        <v>20.244138276600001</v>
      </c>
      <c r="H108" s="357">
        <f>' Demand-Supply Gap'!H$152*'Demand by Application'!Z108</f>
        <v>21.523104698399994</v>
      </c>
      <c r="I108" s="357">
        <f>' Demand-Supply Gap'!I$152*'Demand by Application'!AA108</f>
        <v>18.399501866666668</v>
      </c>
      <c r="J108" s="357">
        <f>' Demand-Supply Gap'!J$152*'Demand by Application'!AB108</f>
        <v>19.338638151359998</v>
      </c>
      <c r="K108" s="357">
        <f>' Demand-Supply Gap'!K$152*'Demand by Application'!AC108</f>
        <v>20.277237594996098</v>
      </c>
      <c r="L108" s="357">
        <f>' Demand-Supply Gap'!L$152*'Demand by Application'!AD108</f>
        <v>21.22157510833911</v>
      </c>
      <c r="M108" s="357">
        <f>' Demand-Supply Gap'!M$152*'Demand by Application'!AE108</f>
        <v>22.074213527746405</v>
      </c>
      <c r="N108" s="357">
        <f>' Demand-Supply Gap'!N$152*'Demand by Application'!AF108</f>
        <v>22.858648727124894</v>
      </c>
      <c r="O108" s="357">
        <f>' Demand-Supply Gap'!O$152*'Demand by Application'!AG108</f>
        <v>23.70899045977394</v>
      </c>
      <c r="P108" s="357">
        <f>' Demand-Supply Gap'!P$152*'Demand by Application'!AH108</f>
        <v>24.661528311957476</v>
      </c>
      <c r="Q108" s="357">
        <f>' Demand-Supply Gap'!Q$152*'Demand by Application'!AI108</f>
        <v>25.608839746671642</v>
      </c>
      <c r="R108" s="357">
        <f>' Demand-Supply Gap'!R$152*'Demand by Application'!AJ108</f>
        <v>26.65916006379716</v>
      </c>
      <c r="S108" s="357">
        <f>' Demand-Supply Gap'!S$152*'Demand by Application'!AK108</f>
        <v>27.736190130374563</v>
      </c>
      <c r="T108" s="361"/>
      <c r="U108" s="361"/>
      <c r="V108" s="360">
        <v>0.19139999999999999</v>
      </c>
      <c r="W108" s="360">
        <v>0.19189999999999999</v>
      </c>
      <c r="X108" s="360">
        <v>0.19249999999999998</v>
      </c>
      <c r="Y108" s="360">
        <v>0.19220000000000001</v>
      </c>
      <c r="Z108" s="360">
        <v>0.19259999999999997</v>
      </c>
      <c r="AA108" s="360">
        <v>0.1918</v>
      </c>
      <c r="AB108" s="360">
        <v>0.19209999999999997</v>
      </c>
      <c r="AC108" s="360">
        <v>0.19239999999999999</v>
      </c>
      <c r="AD108" s="360">
        <v>0.1928</v>
      </c>
      <c r="AE108" s="360">
        <v>0.19299999999999998</v>
      </c>
      <c r="AF108" s="360">
        <v>0.19309999999999997</v>
      </c>
      <c r="AG108" s="360">
        <v>0.19309999999999997</v>
      </c>
      <c r="AH108" s="360">
        <v>0.1933</v>
      </c>
      <c r="AI108" s="360">
        <v>0.19320000000000001</v>
      </c>
      <c r="AJ108" s="360">
        <v>0.19349999999999998</v>
      </c>
      <c r="AK108" s="360">
        <v>0.19349999999999998</v>
      </c>
    </row>
    <row r="109" spans="1:37" s="28" customFormat="1" ht="15">
      <c r="A109" s="32" t="s">
        <v>41</v>
      </c>
      <c r="B109" s="32" t="s">
        <v>111</v>
      </c>
      <c r="C109" s="95" t="s">
        <v>413</v>
      </c>
      <c r="D109" s="357">
        <f>' Demand-Supply Gap'!D$152*'Demand by Application'!V109</f>
        <v>8.1079358406999997</v>
      </c>
      <c r="E109" s="357">
        <f>' Demand-Supply Gap'!E$152*'Demand by Application'!W109</f>
        <v>8.3215664046000004</v>
      </c>
      <c r="F109" s="357">
        <f>' Demand-Supply Gap'!F$152*'Demand by Application'!X109</f>
        <v>8.5231639416</v>
      </c>
      <c r="G109" s="357">
        <f>' Demand-Supply Gap'!G$152*'Demand by Application'!Y109</f>
        <v>7.9628348268</v>
      </c>
      <c r="H109" s="357">
        <f>' Demand-Supply Gap'!H$152*'Demand by Application'!Z109</f>
        <v>8.5153716408000015</v>
      </c>
      <c r="I109" s="357">
        <f>' Demand-Supply Gap'!I$152*'Demand by Application'!AA109</f>
        <v>7.118055466666668</v>
      </c>
      <c r="J109" s="357">
        <f>' Demand-Supply Gap'!J$152*'Demand by Application'!AB109</f>
        <v>7.4998882992000011</v>
      </c>
      <c r="K109" s="357">
        <f>' Demand-Supply Gap'!K$152*'Demand by Application'!AC109</f>
        <v>7.862172165211585</v>
      </c>
      <c r="L109" s="357">
        <f>' Demand-Supply Gap'!L$152*'Demand by Application'!AD109</f>
        <v>8.2222596503782768</v>
      </c>
      <c r="M109" s="357">
        <f>' Demand-Supply Gap'!M$152*'Demand by Application'!AE109</f>
        <v>8.5437500027080677</v>
      </c>
      <c r="N109" s="357">
        <f>' Demand-Supply Gap'!N$152*'Demand by Application'!AF109</f>
        <v>8.8664567046175797</v>
      </c>
      <c r="O109" s="357">
        <f>' Demand-Supply Gap'!O$152*'Demand by Application'!AG109</f>
        <v>9.2085669833404769</v>
      </c>
      <c r="P109" s="357">
        <f>' Demand-Supply Gap'!P$152*'Demand by Application'!AH109</f>
        <v>9.5941382775954622</v>
      </c>
      <c r="Q109" s="357">
        <f>' Demand-Supply Gap'!Q$152*'Demand by Application'!AI109</f>
        <v>9.9678299635078034</v>
      </c>
      <c r="R109" s="357">
        <f>' Demand-Supply Gap'!R$152*'Demand by Application'!AJ109</f>
        <v>10.38811715147445</v>
      </c>
      <c r="S109" s="357">
        <f>' Demand-Supply Gap'!S$152*'Demand by Application'!AK109</f>
        <v>10.82213103278181</v>
      </c>
      <c r="T109" s="361"/>
      <c r="U109" s="361"/>
      <c r="V109" s="359">
        <v>7.7899999999999997E-2</v>
      </c>
      <c r="W109" s="359">
        <v>7.4700000000000016E-2</v>
      </c>
      <c r="X109" s="359">
        <v>7.4800000000000005E-2</v>
      </c>
      <c r="Y109" s="359">
        <v>7.5600000000000001E-2</v>
      </c>
      <c r="Z109" s="359">
        <v>7.6200000000000018E-2</v>
      </c>
      <c r="AA109" s="359">
        <v>7.4200000000000016E-2</v>
      </c>
      <c r="AB109" s="359">
        <v>7.4500000000000011E-2</v>
      </c>
      <c r="AC109" s="359">
        <v>7.46E-2</v>
      </c>
      <c r="AD109" s="359">
        <v>7.4700000000000016E-2</v>
      </c>
      <c r="AE109" s="359">
        <v>7.4700000000000016E-2</v>
      </c>
      <c r="AF109" s="359">
        <v>7.4899999999999994E-2</v>
      </c>
      <c r="AG109" s="359">
        <v>7.5000000000000011E-2</v>
      </c>
      <c r="AH109" s="359">
        <v>7.5200000000000017E-2</v>
      </c>
      <c r="AI109" s="359">
        <v>7.5200000000000017E-2</v>
      </c>
      <c r="AJ109" s="359">
        <v>7.5399999999999995E-2</v>
      </c>
      <c r="AK109" s="359">
        <v>7.5500000000000012E-2</v>
      </c>
    </row>
    <row r="110" spans="1:37" s="28" customFormat="1" ht="15">
      <c r="A110" s="32" t="s">
        <v>41</v>
      </c>
      <c r="B110" s="32" t="s">
        <v>111</v>
      </c>
      <c r="C110" s="95" t="s">
        <v>414</v>
      </c>
      <c r="D110" s="357">
        <f>' Demand-Supply Gap'!D$152*'Demand by Application'!V110</f>
        <v>21.482387131200003</v>
      </c>
      <c r="E110" s="357">
        <f>' Demand-Supply Gap'!E$152*'Demand by Application'!W110</f>
        <v>23.393961779999998</v>
      </c>
      <c r="F110" s="357">
        <f>' Demand-Supply Gap'!F$152*'Demand by Application'!X110</f>
        <v>23.951458028399998</v>
      </c>
      <c r="G110" s="357">
        <f>' Demand-Supply Gap'!G$152*'Demand by Application'!Y110</f>
        <v>22.150584180899997</v>
      </c>
      <c r="H110" s="357">
        <f>' Demand-Supply Gap'!H$152*'Demand by Application'!Z110</f>
        <v>23.512259753599995</v>
      </c>
      <c r="I110" s="357">
        <f>' Demand-Supply Gap'!I$152*'Demand by Application'!AA110</f>
        <v>20.09747466666667</v>
      </c>
      <c r="J110" s="357">
        <f>' Demand-Supply Gap'!J$152*'Demand by Application'!AB110</f>
        <v>21.125524289759998</v>
      </c>
      <c r="K110" s="357">
        <f>' Demand-Supply Gap'!K$152*'Demand by Application'!AC110</f>
        <v>22.132120036118405</v>
      </c>
      <c r="L110" s="357">
        <f>' Demand-Supply Gap'!L$152*'Demand by Application'!AD110</f>
        <v>23.136800247784649</v>
      </c>
      <c r="M110" s="357">
        <f>' Demand-Supply Gap'!M$152*'Demand by Application'!AE110</f>
        <v>24.075761386479893</v>
      </c>
      <c r="N110" s="357">
        <f>' Demand-Supply Gap'!N$152*'Demand by Application'!AF110</f>
        <v>24.906575309099317</v>
      </c>
      <c r="O110" s="357">
        <f>' Demand-Supply Gap'!O$152*'Demand by Application'!AG110</f>
        <v>25.833099910597809</v>
      </c>
      <c r="P110" s="357">
        <f>' Demand-Supply Gap'!P$152*'Demand by Application'!AH110</f>
        <v>26.868690442308562</v>
      </c>
      <c r="Q110" s="357">
        <f>' Demand-Supply Gap'!Q$152*'Demand by Application'!AI110</f>
        <v>27.928481028073058</v>
      </c>
      <c r="R110" s="357">
        <f>' Demand-Supply Gap'!R$152*'Demand by Application'!AJ110</f>
        <v>29.056417867983573</v>
      </c>
      <c r="S110" s="357">
        <f>' Demand-Supply Gap'!S$152*'Demand by Application'!AK110</f>
        <v>30.244631098237903</v>
      </c>
      <c r="T110" s="362"/>
      <c r="U110" s="362"/>
      <c r="V110" s="360">
        <v>0.20640000000000003</v>
      </c>
      <c r="W110" s="360">
        <v>0.21000000000000002</v>
      </c>
      <c r="X110" s="360">
        <v>0.2102</v>
      </c>
      <c r="Y110" s="360">
        <v>0.21029999999999999</v>
      </c>
      <c r="Z110" s="360">
        <v>0.21039999999999998</v>
      </c>
      <c r="AA110" s="360">
        <v>0.20950000000000002</v>
      </c>
      <c r="AB110" s="360">
        <v>0.20984999999999998</v>
      </c>
      <c r="AC110" s="360">
        <v>0.21000000000000002</v>
      </c>
      <c r="AD110" s="360">
        <v>0.2102</v>
      </c>
      <c r="AE110" s="360">
        <v>0.21050000000000002</v>
      </c>
      <c r="AF110" s="360">
        <v>0.21039999999999998</v>
      </c>
      <c r="AG110" s="360">
        <v>0.21039999999999998</v>
      </c>
      <c r="AH110" s="360">
        <v>0.21060000000000001</v>
      </c>
      <c r="AI110" s="360">
        <v>0.2107</v>
      </c>
      <c r="AJ110" s="360">
        <v>0.21089999999999998</v>
      </c>
      <c r="AK110" s="360">
        <v>0.21100000000000002</v>
      </c>
    </row>
    <row r="111" spans="1:37" s="28" customFormat="1" ht="15">
      <c r="A111" s="367" t="s">
        <v>41</v>
      </c>
      <c r="B111" s="367" t="s">
        <v>111</v>
      </c>
      <c r="C111" s="96" t="s">
        <v>246</v>
      </c>
      <c r="D111" s="357">
        <f>' Demand-Supply Gap'!D$152*'Demand by Application'!V111</f>
        <v>6.1824311801999992</v>
      </c>
      <c r="E111" s="357">
        <f>' Demand-Supply Gap'!E$152*'Demand by Application'!W111</f>
        <v>7.1073083883999981</v>
      </c>
      <c r="F111" s="357">
        <f>' Demand-Supply Gap'!F$152*'Demand by Application'!X111</f>
        <v>7.2811520837999995</v>
      </c>
      <c r="G111" s="357">
        <f>' Demand-Supply Gap'!G$152*'Demand by Application'!Y111</f>
        <v>6.7515570423</v>
      </c>
      <c r="H111" s="357">
        <f>' Demand-Supply Gap'!H$152*'Demand by Application'!Z111</f>
        <v>7.1073180624000001</v>
      </c>
      <c r="I111" s="357">
        <f>' Demand-Supply Gap'!I$152*'Demand by Application'!AA111</f>
        <v>6.1203765333333333</v>
      </c>
      <c r="J111" s="357">
        <f>' Demand-Supply Gap'!J$152*'Demand by Application'!AB111</f>
        <v>6.42272313408</v>
      </c>
      <c r="K111" s="357">
        <f>' Demand-Supply Gap'!K$152*'Demand by Application'!AC111</f>
        <v>6.7344879538474567</v>
      </c>
      <c r="L111" s="357">
        <f>' Demand-Supply Gap'!L$152*'Demand by Application'!AD111</f>
        <v>7.0555133010608762</v>
      </c>
      <c r="M111" s="357">
        <f>' Demand-Supply Gap'!M$152*'Demand by Application'!AE111</f>
        <v>7.3428212874679755</v>
      </c>
      <c r="N111" s="357">
        <f>' Demand-Supply Gap'!N$152*'Demand by Application'!AF111</f>
        <v>7.6234954843440885</v>
      </c>
      <c r="O111" s="357">
        <f>' Demand-Supply Gap'!O$152*'Demand by Application'!AG111</f>
        <v>7.9193676056728091</v>
      </c>
      <c r="P111" s="357">
        <f>' Demand-Supply Gap'!P$152*'Demand by Application'!AH111</f>
        <v>8.2162567164514311</v>
      </c>
      <c r="Q111" s="357">
        <f>' Demand-Supply Gap'!Q$152*'Demand by Application'!AI111</f>
        <v>8.5627901016303714</v>
      </c>
      <c r="R111" s="357">
        <f>' Demand-Supply Gap'!R$152*'Demand by Application'!AJ111</f>
        <v>8.9139413753368277</v>
      </c>
      <c r="S111" s="357">
        <f>' Demand-Supply Gap'!S$152*'Demand by Application'!AK111</f>
        <v>9.2883985552882269</v>
      </c>
      <c r="T111" s="368"/>
      <c r="U111" s="368"/>
      <c r="V111" s="360">
        <v>5.9399999999999994E-2</v>
      </c>
      <c r="W111" s="360">
        <v>6.3799999999999996E-2</v>
      </c>
      <c r="X111" s="360">
        <v>6.3899999999999998E-2</v>
      </c>
      <c r="Y111" s="360">
        <v>6.4100000000000004E-2</v>
      </c>
      <c r="Z111" s="360">
        <v>6.3600000000000004E-2</v>
      </c>
      <c r="AA111" s="360">
        <v>6.3799999999999996E-2</v>
      </c>
      <c r="AB111" s="360">
        <v>6.3799999999999996E-2</v>
      </c>
      <c r="AC111" s="360">
        <v>6.3899999999999998E-2</v>
      </c>
      <c r="AD111" s="360">
        <v>6.4100000000000004E-2</v>
      </c>
      <c r="AE111" s="360">
        <v>6.4199999999999993E-2</v>
      </c>
      <c r="AF111" s="360">
        <v>6.4399999999999999E-2</v>
      </c>
      <c r="AG111" s="360">
        <v>6.4500000000000002E-2</v>
      </c>
      <c r="AH111" s="360">
        <v>6.4399999999999999E-2</v>
      </c>
      <c r="AI111" s="360">
        <v>6.4599999999999991E-2</v>
      </c>
      <c r="AJ111" s="360">
        <v>6.4699999999999994E-2</v>
      </c>
      <c r="AK111" s="360">
        <v>6.4799999999999996E-2</v>
      </c>
    </row>
    <row r="112" spans="1:37" s="28" customFormat="1" ht="15">
      <c r="A112" s="367" t="s">
        <v>41</v>
      </c>
      <c r="B112" s="367" t="s">
        <v>111</v>
      </c>
      <c r="C112" s="96" t="s">
        <v>12</v>
      </c>
      <c r="D112" s="357">
        <f>' Demand-Supply Gap'!D$152*'Demand by Application'!V112</f>
        <v>10.085481167699999</v>
      </c>
      <c r="E112" s="357">
        <f>' Demand-Supply Gap'!E$152*'Demand by Application'!W112</f>
        <v>9.8700238748000118</v>
      </c>
      <c r="F112" s="357">
        <f>' Demand-Supply Gap'!F$152*'Demand by Application'!X112</f>
        <v>10.118408529600011</v>
      </c>
      <c r="G112" s="357">
        <f>' Demand-Supply Gap'!G$152*'Demand by Application'!Y112</f>
        <v>9.3742367669999958</v>
      </c>
      <c r="H112" s="357">
        <f>' Demand-Supply Gap'!H$152*'Demand by Application'!Z112</f>
        <v>9.8340249919999962</v>
      </c>
      <c r="I112" s="357">
        <f>' Demand-Supply Gap'!I$152*'Demand by Application'!AA112</f>
        <v>9.0942271999999988</v>
      </c>
      <c r="J112" s="357">
        <f>' Demand-Supply Gap'!J$152*'Demand by Application'!AB112</f>
        <v>9.3371092584000124</v>
      </c>
      <c r="K112" s="357">
        <f>' Demand-Supply Gap'!K$152*'Demand by Application'!AC112</f>
        <v>9.5273507203100092</v>
      </c>
      <c r="L112" s="357">
        <f>' Demand-Supply Gap'!L$152*'Demand by Application'!AD112</f>
        <v>9.7082101896032711</v>
      </c>
      <c r="M112" s="357">
        <f>' Demand-Supply Gap'!M$152*'Demand by Application'!AE112</f>
        <v>10.122113457023614</v>
      </c>
      <c r="N112" s="357">
        <f>' Demand-Supply Gap'!N$152*'Demand by Application'!AF112</f>
        <v>10.180444280335282</v>
      </c>
      <c r="O112" s="357">
        <f>' Demand-Supply Gap'!O$152*'Demand by Application'!AG112</f>
        <v>10.411819735830296</v>
      </c>
      <c r="P112" s="357">
        <f>' Demand-Supply Gap'!P$152*'Demand by Application'!AH112</f>
        <v>10.729614749278959</v>
      </c>
      <c r="Q112" s="357">
        <f>' Demand-Supply Gap'!Q$152*'Demand by Application'!AI112</f>
        <v>11.028237406434156</v>
      </c>
      <c r="R112" s="357">
        <f>' Demand-Supply Gap'!R$152*'Demand by Application'!AJ112</f>
        <v>11.338753866927687</v>
      </c>
      <c r="S112" s="357">
        <f>' Demand-Supply Gap'!S$152*'Demand by Application'!AK112</f>
        <v>11.696501884437044</v>
      </c>
      <c r="T112" s="366">
        <f>(I112/D112)^(1/5)-1</f>
        <v>-2.0478810229390243E-2</v>
      </c>
      <c r="U112" s="366">
        <f>(S112/J112)^(1/9)-1</f>
        <v>2.5348513276924445E-2</v>
      </c>
      <c r="V112" s="359">
        <f>V113-SUM(V107:V111)</f>
        <v>9.6899999999999986E-2</v>
      </c>
      <c r="W112" s="359">
        <f t="shared" ref="W112" si="37">W113-SUM(W107:W111)</f>
        <v>8.8600000000000123E-2</v>
      </c>
      <c r="X112" s="359">
        <f t="shared" ref="X112:AK112" si="38">X113-SUM(X107:X111)</f>
        <v>8.8800000000000101E-2</v>
      </c>
      <c r="Y112" s="359">
        <f t="shared" si="38"/>
        <v>8.8999999999999968E-2</v>
      </c>
      <c r="Z112" s="359">
        <f t="shared" si="38"/>
        <v>8.7999999999999967E-2</v>
      </c>
      <c r="AA112" s="359">
        <f t="shared" si="38"/>
        <v>9.4799999999999995E-2</v>
      </c>
      <c r="AB112" s="359">
        <f t="shared" si="38"/>
        <v>9.275000000000011E-2</v>
      </c>
      <c r="AC112" s="359">
        <f t="shared" si="38"/>
        <v>9.0399999999999925E-2</v>
      </c>
      <c r="AD112" s="359">
        <f t="shared" si="38"/>
        <v>8.8200000000000056E-2</v>
      </c>
      <c r="AE112" s="359">
        <f t="shared" si="38"/>
        <v>8.8500000000000023E-2</v>
      </c>
      <c r="AF112" s="359">
        <f t="shared" si="38"/>
        <v>8.6000000000000076E-2</v>
      </c>
      <c r="AG112" s="359">
        <f t="shared" si="38"/>
        <v>8.4799999999999986E-2</v>
      </c>
      <c r="AH112" s="359">
        <f t="shared" si="38"/>
        <v>8.4099999999999953E-2</v>
      </c>
      <c r="AI112" s="359">
        <f t="shared" si="38"/>
        <v>8.3199999999999941E-2</v>
      </c>
      <c r="AJ112" s="359">
        <f t="shared" si="38"/>
        <v>8.230000000000004E-2</v>
      </c>
      <c r="AK112" s="359">
        <f t="shared" si="38"/>
        <v>8.1600000000000117E-2</v>
      </c>
    </row>
    <row r="113" spans="1:53" s="28" customFormat="1" ht="15">
      <c r="A113" s="367" t="s">
        <v>41</v>
      </c>
      <c r="B113" s="367" t="s">
        <v>111</v>
      </c>
      <c r="C113" s="371" t="s">
        <v>60</v>
      </c>
      <c r="D113" s="357">
        <f>SUM(D107:D112)</f>
        <v>104.08133299999999</v>
      </c>
      <c r="E113" s="357">
        <f t="shared" ref="E113:S113" si="39">SUM(E107:E112)</f>
        <v>111.399818</v>
      </c>
      <c r="F113" s="357">
        <f t="shared" si="39"/>
        <v>113.94604200000001</v>
      </c>
      <c r="G113" s="357">
        <f t="shared" si="39"/>
        <v>105.328503</v>
      </c>
      <c r="H113" s="357">
        <f t="shared" si="39"/>
        <v>111.75028399999998</v>
      </c>
      <c r="I113" s="357">
        <f t="shared" si="39"/>
        <v>95.930666666666667</v>
      </c>
      <c r="J113" s="357">
        <f t="shared" si="39"/>
        <v>100.66964160000001</v>
      </c>
      <c r="K113" s="357">
        <f t="shared" si="39"/>
        <v>105.39104779104002</v>
      </c>
      <c r="L113" s="357">
        <f t="shared" si="39"/>
        <v>110.07041031296217</v>
      </c>
      <c r="M113" s="357">
        <f t="shared" si="39"/>
        <v>114.37416335619901</v>
      </c>
      <c r="N113" s="357">
        <f t="shared" si="39"/>
        <v>118.37725907366595</v>
      </c>
      <c r="O113" s="357">
        <f t="shared" si="39"/>
        <v>122.78089311120632</v>
      </c>
      <c r="P113" s="357">
        <f t="shared" si="39"/>
        <v>127.58162603185451</v>
      </c>
      <c r="Q113" s="357">
        <f t="shared" si="39"/>
        <v>132.55093036579521</v>
      </c>
      <c r="R113" s="357">
        <f t="shared" si="39"/>
        <v>137.77343702220753</v>
      </c>
      <c r="S113" s="357">
        <f t="shared" si="39"/>
        <v>143.33948387790477</v>
      </c>
      <c r="T113" s="366">
        <f t="shared" ref="T113:T115" si="40">(I113/D113)^(1/5)-1</f>
        <v>-1.6177108705987431E-2</v>
      </c>
      <c r="U113" s="366">
        <f t="shared" ref="U113:U115" si="41">(S113/J113)^(1/9)-1</f>
        <v>4.0044504968197892E-2</v>
      </c>
      <c r="V113" s="360">
        <v>1</v>
      </c>
      <c r="W113" s="360">
        <v>1</v>
      </c>
      <c r="X113" s="360">
        <v>1</v>
      </c>
      <c r="Y113" s="360">
        <v>1</v>
      </c>
      <c r="Z113" s="360">
        <v>1</v>
      </c>
      <c r="AA113" s="360">
        <v>1</v>
      </c>
      <c r="AB113" s="360">
        <v>1</v>
      </c>
      <c r="AC113" s="360">
        <v>1</v>
      </c>
      <c r="AD113" s="360">
        <v>1</v>
      </c>
      <c r="AE113" s="360">
        <v>1</v>
      </c>
      <c r="AF113" s="360">
        <v>1</v>
      </c>
      <c r="AG113" s="360">
        <v>1</v>
      </c>
      <c r="AH113" s="360">
        <v>1</v>
      </c>
      <c r="AI113" s="360">
        <v>1</v>
      </c>
      <c r="AJ113" s="360">
        <v>1</v>
      </c>
      <c r="AK113" s="360">
        <v>1</v>
      </c>
    </row>
    <row r="114" spans="1:53" s="28" customFormat="1" ht="15">
      <c r="A114" s="367" t="s">
        <v>41</v>
      </c>
      <c r="B114" s="367" t="s">
        <v>419</v>
      </c>
      <c r="C114" s="96" t="s">
        <v>221</v>
      </c>
      <c r="D114" s="357">
        <f>' Demand-Supply Gap'!D$161*'Demand by Application'!V114</f>
        <v>129.09524577729997</v>
      </c>
      <c r="E114" s="357">
        <f>' Demand-Supply Gap'!E$161*'Demand by Application'!W114</f>
        <v>123.45605660844998</v>
      </c>
      <c r="F114" s="357">
        <f>' Demand-Supply Gap'!F$161*'Demand by Application'!X114</f>
        <v>123.96094589095</v>
      </c>
      <c r="G114" s="357">
        <f>' Demand-Supply Gap'!G$161*'Demand by Application'!Y114</f>
        <v>108.56460722944995</v>
      </c>
      <c r="H114" s="357">
        <f>' Demand-Supply Gap'!H$161*'Demand by Application'!Z114</f>
        <v>100.96741365474995</v>
      </c>
      <c r="I114" s="357">
        <f>' Demand-Supply Gap'!I$161*'Demand by Application'!AA114</f>
        <v>108.51259975999999</v>
      </c>
      <c r="J114" s="357">
        <f>' Demand-Supply Gap'!J$161*'Demand by Application'!AB114</f>
        <v>24.995711999999997</v>
      </c>
      <c r="K114" s="357">
        <f>' Demand-Supply Gap'!K$161*'Demand by Application'!AC114</f>
        <v>25.652819999999995</v>
      </c>
      <c r="L114" s="357">
        <f>' Demand-Supply Gap'!L$161*'Demand by Application'!AD114</f>
        <v>25.932479999999995</v>
      </c>
      <c r="M114" s="357">
        <f>' Demand-Supply Gap'!M$161*'Demand by Application'!AE114</f>
        <v>26.6112</v>
      </c>
      <c r="N114" s="357">
        <f>' Demand-Supply Gap'!N$161*'Demand by Application'!AF114</f>
        <v>26.756352000000003</v>
      </c>
      <c r="O114" s="357">
        <f>' Demand-Supply Gap'!O$161*'Demand by Application'!AG114</f>
        <v>27.943200000000001</v>
      </c>
      <c r="P114" s="357">
        <f>' Demand-Supply Gap'!P$161*'Demand by Application'!AH114</f>
        <v>27.957599999999999</v>
      </c>
      <c r="Q114" s="357">
        <f>' Demand-Supply Gap'!Q$161*'Demand by Application'!AI114</f>
        <v>29.128319999999995</v>
      </c>
      <c r="R114" s="357">
        <f>' Demand-Supply Gap'!R$161*'Demand by Application'!AJ114</f>
        <v>29.135807999999994</v>
      </c>
      <c r="S114" s="357">
        <f>' Demand-Supply Gap'!S$161*'Demand by Application'!AK114</f>
        <v>29.913600000000002</v>
      </c>
      <c r="T114" s="366">
        <f t="shared" si="40"/>
        <v>-3.414043737594008E-2</v>
      </c>
      <c r="U114" s="366">
        <f t="shared" si="41"/>
        <v>2.0157011691503524E-2</v>
      </c>
      <c r="V114" s="363">
        <v>0.38389999999999996</v>
      </c>
      <c r="W114" s="363">
        <v>0.38689999999999997</v>
      </c>
      <c r="X114" s="363">
        <v>0.38569999999999999</v>
      </c>
      <c r="Y114" s="363">
        <v>0.38469999999999999</v>
      </c>
      <c r="Z114" s="363">
        <v>0.3851</v>
      </c>
      <c r="AA114" s="363">
        <v>0.38179999999999997</v>
      </c>
      <c r="AB114" s="363">
        <v>0.38289999999999996</v>
      </c>
      <c r="AC114" s="363">
        <v>0.3846</v>
      </c>
      <c r="AD114" s="363">
        <v>0.38589999999999997</v>
      </c>
      <c r="AE114" s="363">
        <v>0.38499999999999995</v>
      </c>
      <c r="AF114" s="363">
        <v>0.3871</v>
      </c>
      <c r="AG114" s="363">
        <v>0.3881</v>
      </c>
      <c r="AH114" s="359">
        <v>0.38829999999999998</v>
      </c>
      <c r="AI114" s="359">
        <v>0.38899999999999996</v>
      </c>
      <c r="AJ114" s="359">
        <v>0.38909999999999995</v>
      </c>
      <c r="AK114" s="359">
        <v>0.38949999999999996</v>
      </c>
    </row>
    <row r="115" spans="1:53" s="28" customFormat="1" ht="15">
      <c r="A115" s="367" t="s">
        <v>41</v>
      </c>
      <c r="B115" s="367" t="s">
        <v>419</v>
      </c>
      <c r="C115" s="96" t="s">
        <v>245</v>
      </c>
      <c r="D115" s="357">
        <f>' Demand-Supply Gap'!D$161*'Demand by Application'!V115</f>
        <v>63.286598737399977</v>
      </c>
      <c r="E115" s="357">
        <f>' Demand-Supply Gap'!E$161*'Demand by Application'!W115</f>
        <v>60.212349139349996</v>
      </c>
      <c r="F115" s="357">
        <f>' Demand-Supply Gap'!F$161*'Demand by Application'!X115</f>
        <v>60.839530871549989</v>
      </c>
      <c r="G115" s="357">
        <f>' Demand-Supply Gap'!G$161*'Demand by Application'!Y115</f>
        <v>53.336913871499981</v>
      </c>
      <c r="H115" s="357">
        <f>' Demand-Supply Gap'!H$161*'Demand by Application'!Z115</f>
        <v>49.657824321499959</v>
      </c>
      <c r="I115" s="357">
        <f>' Demand-Supply Gap'!I$161*'Demand by Application'!AA115</f>
        <v>53.602609519999994</v>
      </c>
      <c r="J115" s="357">
        <f>' Demand-Supply Gap'!J$161*'Demand by Application'!AB115</f>
        <v>12.331391999999997</v>
      </c>
      <c r="K115" s="357">
        <f>' Demand-Supply Gap'!K$161*'Demand by Application'!AC115</f>
        <v>12.619639999999997</v>
      </c>
      <c r="L115" s="357">
        <f>' Demand-Supply Gap'!L$161*'Demand by Application'!AD115</f>
        <v>12.741119999999997</v>
      </c>
      <c r="M115" s="357">
        <f>' Demand-Supply Gap'!M$161*'Demand by Application'!AE115</f>
        <v>13.118975999999998</v>
      </c>
      <c r="N115" s="357">
        <f>' Demand-Supply Gap'!N$161*'Demand by Application'!AF115</f>
        <v>13.125887999999998</v>
      </c>
      <c r="O115" s="357">
        <f>' Demand-Supply Gap'!O$161*'Demand by Application'!AG115</f>
        <v>13.672799999999997</v>
      </c>
      <c r="P115" s="357">
        <f>' Demand-Supply Gap'!P$161*'Demand by Application'!AH115</f>
        <v>13.687199999999999</v>
      </c>
      <c r="Q115" s="357">
        <f>' Demand-Supply Gap'!Q$161*'Demand by Application'!AI115</f>
        <v>14.2272</v>
      </c>
      <c r="R115" s="357">
        <f>' Demand-Supply Gap'!R$161*'Demand by Application'!AJ115</f>
        <v>14.249663999999997</v>
      </c>
      <c r="S115" s="357">
        <f>' Demand-Supply Gap'!S$161*'Demand by Application'!AK115</f>
        <v>14.61504</v>
      </c>
      <c r="T115" s="366">
        <f t="shared" si="40"/>
        <v>-3.2669602215103732E-2</v>
      </c>
      <c r="U115" s="366">
        <f t="shared" si="41"/>
        <v>1.9057421263193985E-2</v>
      </c>
      <c r="V115" s="360">
        <v>0.18819999999999998</v>
      </c>
      <c r="W115" s="360">
        <v>0.18869999999999998</v>
      </c>
      <c r="X115" s="360">
        <v>0.18929999999999997</v>
      </c>
      <c r="Y115" s="360">
        <v>0.189</v>
      </c>
      <c r="Z115" s="360">
        <v>0.18939999999999996</v>
      </c>
      <c r="AA115" s="360">
        <v>0.18859999999999999</v>
      </c>
      <c r="AB115" s="360">
        <v>0.18889999999999996</v>
      </c>
      <c r="AC115" s="360">
        <v>0.18919999999999998</v>
      </c>
      <c r="AD115" s="360">
        <v>0.18959999999999999</v>
      </c>
      <c r="AE115" s="360">
        <v>0.18979999999999997</v>
      </c>
      <c r="AF115" s="360">
        <v>0.18989999999999996</v>
      </c>
      <c r="AG115" s="360">
        <v>0.18989999999999996</v>
      </c>
      <c r="AH115" s="360">
        <v>0.19009999999999999</v>
      </c>
      <c r="AI115" s="360">
        <v>0.19</v>
      </c>
      <c r="AJ115" s="360">
        <v>0.19029999999999997</v>
      </c>
      <c r="AK115" s="360">
        <v>0.19029999999999997</v>
      </c>
    </row>
    <row r="116" spans="1:53" s="28" customFormat="1" ht="15">
      <c r="A116" s="367" t="s">
        <v>41</v>
      </c>
      <c r="B116" s="367" t="s">
        <v>419</v>
      </c>
      <c r="C116" s="96" t="s">
        <v>413</v>
      </c>
      <c r="D116" s="357">
        <f>' Demand-Supply Gap'!D$161*'Demand by Application'!V116</f>
        <v>25.724892685499995</v>
      </c>
      <c r="E116" s="357">
        <f>' Demand-Supply Gap'!E$161*'Demand by Application'!W116</f>
        <v>23.389322691650005</v>
      </c>
      <c r="F116" s="357">
        <f>' Demand-Supply Gap'!F$161*'Demand by Application'!X116</f>
        <v>23.590182598900004</v>
      </c>
      <c r="G116" s="357">
        <f>' Demand-Supply Gap'!G$161*'Demand by Application'!Y116</f>
        <v>20.939677297699991</v>
      </c>
      <c r="H116" s="357">
        <f>' Demand-Supply Gap'!H$161*'Demand by Application'!Z116</f>
        <v>19.611432202999993</v>
      </c>
      <c r="I116" s="357">
        <f>' Demand-Supply Gap'!I$161*'Demand by Application'!AA116</f>
        <v>20.690720960000004</v>
      </c>
      <c r="J116" s="357">
        <f>' Demand-Supply Gap'!J$161*'Demand by Application'!AB116</f>
        <v>4.7719680000000011</v>
      </c>
      <c r="K116" s="357">
        <f>' Demand-Supply Gap'!K$161*'Demand by Application'!AC116</f>
        <v>4.882439999999999</v>
      </c>
      <c r="L116" s="357">
        <f>' Demand-Supply Gap'!L$161*'Demand by Application'!AD116</f>
        <v>4.9257600000000004</v>
      </c>
      <c r="M116" s="357">
        <f>' Demand-Supply Gap'!M$161*'Demand by Application'!AE116</f>
        <v>5.0664960000000017</v>
      </c>
      <c r="N116" s="357">
        <f>' Demand-Supply Gap'!N$161*'Demand by Application'!AF116</f>
        <v>5.0803200000000004</v>
      </c>
      <c r="O116" s="357">
        <f>' Demand-Supply Gap'!O$161*'Demand by Application'!AG116</f>
        <v>5.2992000000000008</v>
      </c>
      <c r="P116" s="357">
        <f>' Demand-Supply Gap'!P$161*'Demand by Application'!AH116</f>
        <v>5.313600000000001</v>
      </c>
      <c r="Q116" s="357">
        <f>' Demand-Supply Gap'!Q$161*'Demand by Application'!AI116</f>
        <v>5.5261440000000013</v>
      </c>
      <c r="R116" s="357">
        <f>' Demand-Supply Gap'!R$161*'Demand by Application'!AJ116</f>
        <v>5.5411199999999994</v>
      </c>
      <c r="S116" s="357">
        <f>' Demand-Supply Gap'!S$161*'Demand by Application'!AK116</f>
        <v>5.6908800000000017</v>
      </c>
      <c r="T116" s="368"/>
      <c r="U116" s="368"/>
      <c r="V116" s="359">
        <v>7.6499999999999999E-2</v>
      </c>
      <c r="W116" s="359">
        <v>7.3300000000000018E-2</v>
      </c>
      <c r="X116" s="359">
        <v>7.3400000000000007E-2</v>
      </c>
      <c r="Y116" s="359">
        <v>7.4200000000000002E-2</v>
      </c>
      <c r="Z116" s="359">
        <v>7.4800000000000019E-2</v>
      </c>
      <c r="AA116" s="359">
        <v>7.2800000000000017E-2</v>
      </c>
      <c r="AB116" s="359">
        <v>7.3100000000000012E-2</v>
      </c>
      <c r="AC116" s="359">
        <v>7.3200000000000001E-2</v>
      </c>
      <c r="AD116" s="359">
        <v>7.3300000000000018E-2</v>
      </c>
      <c r="AE116" s="359">
        <v>7.3300000000000018E-2</v>
      </c>
      <c r="AF116" s="359">
        <v>7.3499999999999996E-2</v>
      </c>
      <c r="AG116" s="359">
        <v>7.3600000000000013E-2</v>
      </c>
      <c r="AH116" s="359">
        <v>7.3800000000000018E-2</v>
      </c>
      <c r="AI116" s="359">
        <v>7.3800000000000018E-2</v>
      </c>
      <c r="AJ116" s="359">
        <v>7.3999999999999996E-2</v>
      </c>
      <c r="AK116" s="359">
        <v>7.4100000000000013E-2</v>
      </c>
    </row>
    <row r="117" spans="1:53" s="28" customFormat="1" ht="15">
      <c r="A117" s="32" t="s">
        <v>41</v>
      </c>
      <c r="B117" s="367" t="s">
        <v>419</v>
      </c>
      <c r="C117" s="95" t="s">
        <v>414</v>
      </c>
      <c r="D117" s="357">
        <f>' Demand-Supply Gap'!D$161*'Demand by Application'!V117</f>
        <v>64.160908815599996</v>
      </c>
      <c r="E117" s="357">
        <f>' Demand-Supply Gap'!E$161*'Demand by Application'!W117</f>
        <v>62.031164137200008</v>
      </c>
      <c r="F117" s="357">
        <f>' Demand-Supply Gap'!F$161*'Demand by Application'!X117</f>
        <v>62.5429091791</v>
      </c>
      <c r="G117" s="357">
        <f>' Demand-Supply Gap'!G$161*'Demand by Application'!Y117</f>
        <v>54.945487464449975</v>
      </c>
      <c r="H117" s="357">
        <f>' Demand-Supply Gap'!H$161*'Demand by Application'!Z117</f>
        <v>51.073622902999965</v>
      </c>
      <c r="I117" s="357">
        <f>' Demand-Supply Gap'!I$161*'Demand by Application'!AA117</f>
        <v>55.108939479999997</v>
      </c>
      <c r="J117" s="357">
        <f>' Demand-Supply Gap'!J$161*'Demand by Application'!AB117</f>
        <v>12.680639999999999</v>
      </c>
      <c r="K117" s="357">
        <f>' Demand-Supply Gap'!K$161*'Demand by Application'!AC117</f>
        <v>12.966479999999999</v>
      </c>
      <c r="L117" s="357">
        <f>' Demand-Supply Gap'!L$161*'Demand by Application'!AD117</f>
        <v>13.077119999999997</v>
      </c>
      <c r="M117" s="357">
        <f>' Demand-Supply Gap'!M$161*'Demand by Application'!AE117</f>
        <v>13.471488000000003</v>
      </c>
      <c r="N117" s="357">
        <f>' Demand-Supply Gap'!N$161*'Demand by Application'!AF117</f>
        <v>13.464575999999999</v>
      </c>
      <c r="O117" s="357">
        <f>' Demand-Supply Gap'!O$161*'Demand by Application'!AG117</f>
        <v>14.025599999999997</v>
      </c>
      <c r="P117" s="357">
        <f>' Demand-Supply Gap'!P$161*'Demand by Application'!AH117</f>
        <v>14.040000000000001</v>
      </c>
      <c r="Q117" s="357">
        <f>' Demand-Supply Gap'!Q$161*'Demand by Application'!AI117</f>
        <v>14.609087999999998</v>
      </c>
      <c r="R117" s="357">
        <f>' Demand-Supply Gap'!R$161*'Demand by Application'!AJ117</f>
        <v>14.624063999999997</v>
      </c>
      <c r="S117" s="357">
        <f>' Demand-Supply Gap'!S$161*'Demand by Application'!AK117</f>
        <v>15.006720000000003</v>
      </c>
      <c r="T117" s="361"/>
      <c r="U117" s="361"/>
      <c r="V117" s="360">
        <v>0.19080000000000003</v>
      </c>
      <c r="W117" s="360">
        <v>0.19440000000000002</v>
      </c>
      <c r="X117" s="360">
        <v>0.1946</v>
      </c>
      <c r="Y117" s="360">
        <v>0.19469999999999998</v>
      </c>
      <c r="Z117" s="360">
        <v>0.19479999999999997</v>
      </c>
      <c r="AA117" s="360">
        <v>0.19390000000000002</v>
      </c>
      <c r="AB117" s="360">
        <v>0.19424999999999998</v>
      </c>
      <c r="AC117" s="360">
        <v>0.19440000000000002</v>
      </c>
      <c r="AD117" s="360">
        <v>0.1946</v>
      </c>
      <c r="AE117" s="360">
        <v>0.19490000000000002</v>
      </c>
      <c r="AF117" s="360">
        <v>0.19479999999999997</v>
      </c>
      <c r="AG117" s="360">
        <v>0.19479999999999997</v>
      </c>
      <c r="AH117" s="360">
        <v>0.19500000000000001</v>
      </c>
      <c r="AI117" s="360">
        <v>0.1951</v>
      </c>
      <c r="AJ117" s="360">
        <v>0.19529999999999997</v>
      </c>
      <c r="AK117" s="360">
        <v>0.19540000000000002</v>
      </c>
    </row>
    <row r="118" spans="1:53" s="28" customFormat="1" ht="15">
      <c r="A118" s="32" t="s">
        <v>41</v>
      </c>
      <c r="B118" s="367" t="s">
        <v>419</v>
      </c>
      <c r="C118" s="95" t="s">
        <v>246</v>
      </c>
      <c r="D118" s="357">
        <f>' Demand-Supply Gap'!D$161*'Demand by Application'!V118</f>
        <v>20.176386419999996</v>
      </c>
      <c r="E118" s="357">
        <f>' Demand-Supply Gap'!E$161*'Demand by Application'!W118</f>
        <v>20.5494185722</v>
      </c>
      <c r="F118" s="357">
        <f>' Demand-Supply Gap'!F$161*'Demand by Application'!X118</f>
        <v>20.72979261075</v>
      </c>
      <c r="G118" s="357">
        <f>' Demand-Supply Gap'!G$161*'Demand by Application'!Y118</f>
        <v>18.258721309449996</v>
      </c>
      <c r="H118" s="357">
        <f>' Demand-Supply Gap'!H$161*'Demand by Application'!Z118</f>
        <v>16.832272024499993</v>
      </c>
      <c r="I118" s="357">
        <f>' Demand-Supply Gap'!I$161*'Demand by Application'!AA118</f>
        <v>18.303330079999999</v>
      </c>
      <c r="J118" s="357">
        <f>' Demand-Supply Gap'!J$161*'Demand by Application'!AB118</f>
        <v>4.2040319999999998</v>
      </c>
      <c r="K118" s="357">
        <f>' Demand-Supply Gap'!K$161*'Demand by Application'!AC118</f>
        <v>4.3021499999999993</v>
      </c>
      <c r="L118" s="357">
        <f>' Demand-Supply Gap'!L$161*'Demand by Application'!AD118</f>
        <v>4.3478399999999997</v>
      </c>
      <c r="M118" s="357">
        <f>' Demand-Supply Gap'!M$161*'Demand by Application'!AE118</f>
        <v>4.4789760000000003</v>
      </c>
      <c r="N118" s="357">
        <f>' Demand-Supply Gap'!N$161*'Demand by Application'!AF118</f>
        <v>4.4928000000000008</v>
      </c>
      <c r="O118" s="357">
        <f>' Demand-Supply Gap'!O$161*'Demand by Application'!AG118</f>
        <v>4.6872000000000007</v>
      </c>
      <c r="P118" s="357">
        <f>' Demand-Supply Gap'!P$161*'Demand by Application'!AH118</f>
        <v>4.68</v>
      </c>
      <c r="Q118" s="357">
        <f>' Demand-Supply Gap'!Q$161*'Demand by Application'!AI118</f>
        <v>4.8821759999999994</v>
      </c>
      <c r="R118" s="357">
        <f>' Demand-Supply Gap'!R$161*'Demand by Application'!AJ118</f>
        <v>4.8896639999999998</v>
      </c>
      <c r="S118" s="357">
        <f>' Demand-Supply Gap'!S$161*'Demand by Application'!AK118</f>
        <v>5.0227200000000005</v>
      </c>
      <c r="T118" s="362"/>
      <c r="U118" s="362"/>
      <c r="V118" s="360">
        <v>0.06</v>
      </c>
      <c r="W118" s="360">
        <v>6.4399999999999999E-2</v>
      </c>
      <c r="X118" s="360">
        <v>6.4500000000000002E-2</v>
      </c>
      <c r="Y118" s="360">
        <v>6.4700000000000008E-2</v>
      </c>
      <c r="Z118" s="360">
        <v>6.4200000000000007E-2</v>
      </c>
      <c r="AA118" s="360">
        <v>6.4399999999999999E-2</v>
      </c>
      <c r="AB118" s="360">
        <v>6.4399999999999999E-2</v>
      </c>
      <c r="AC118" s="360">
        <v>6.4500000000000002E-2</v>
      </c>
      <c r="AD118" s="360">
        <v>6.4700000000000008E-2</v>
      </c>
      <c r="AE118" s="360">
        <v>6.4799999999999996E-2</v>
      </c>
      <c r="AF118" s="360">
        <v>6.5000000000000002E-2</v>
      </c>
      <c r="AG118" s="360">
        <v>6.5100000000000005E-2</v>
      </c>
      <c r="AH118" s="360">
        <v>6.5000000000000002E-2</v>
      </c>
      <c r="AI118" s="360">
        <v>6.5199999999999994E-2</v>
      </c>
      <c r="AJ118" s="360">
        <v>6.5299999999999997E-2</v>
      </c>
      <c r="AK118" s="360">
        <v>6.54E-2</v>
      </c>
    </row>
    <row r="119" spans="1:53" s="28" customFormat="1" ht="15">
      <c r="A119" s="32" t="s">
        <v>41</v>
      </c>
      <c r="B119" s="367" t="s">
        <v>419</v>
      </c>
      <c r="C119" s="95" t="s">
        <v>12</v>
      </c>
      <c r="D119" s="357">
        <f>' Demand-Supply Gap'!D$161*'Demand by Application'!V119</f>
        <v>33.829074564199999</v>
      </c>
      <c r="E119" s="357">
        <f>' Demand-Supply Gap'!E$161*'Demand by Application'!W119</f>
        <v>29.452039351150017</v>
      </c>
      <c r="F119" s="357">
        <f>' Demand-Supply Gap'!F$161*'Demand by Application'!X119</f>
        <v>29.72877234875001</v>
      </c>
      <c r="G119" s="357">
        <f>' Demand-Supply Gap'!G$161*'Demand by Application'!Y119</f>
        <v>26.160486327449991</v>
      </c>
      <c r="H119" s="357">
        <f>' Demand-Supply Gap'!H$161*'Demand by Application'!Z119</f>
        <v>24.042357393249986</v>
      </c>
      <c r="I119" s="357">
        <f>' Demand-Supply Gap'!I$161*'Demand by Application'!AA119</f>
        <v>27.995000200000007</v>
      </c>
      <c r="J119" s="357">
        <f>' Demand-Supply Gap'!J$161*'Demand by Application'!AB119</f>
        <v>6.2962560000000094</v>
      </c>
      <c r="K119" s="357">
        <f>' Demand-Supply Gap'!K$161*'Demand by Application'!AC119</f>
        <v>6.2764699999999962</v>
      </c>
      <c r="L119" s="357">
        <f>' Demand-Supply Gap'!L$161*'Demand by Application'!AD119</f>
        <v>6.1756800000000052</v>
      </c>
      <c r="M119" s="357">
        <f>' Demand-Supply Gap'!M$161*'Demand by Application'!AE119</f>
        <v>6.3728640000000043</v>
      </c>
      <c r="N119" s="357">
        <f>' Demand-Supply Gap'!N$161*'Demand by Application'!AF119</f>
        <v>6.2000640000000082</v>
      </c>
      <c r="O119" s="357">
        <f>' Demand-Supply Gap'!O$161*'Demand by Application'!AG119</f>
        <v>6.3720000000000017</v>
      </c>
      <c r="P119" s="357">
        <f>' Demand-Supply Gap'!P$161*'Demand by Application'!AH119</f>
        <v>6.3216000000000072</v>
      </c>
      <c r="Q119" s="357">
        <f>' Demand-Supply Gap'!Q$161*'Demand by Application'!AI119</f>
        <v>6.5070720000000062</v>
      </c>
      <c r="R119" s="357">
        <f>' Demand-Supply Gap'!R$161*'Demand by Application'!AJ119</f>
        <v>6.4396800000000134</v>
      </c>
      <c r="S119" s="357">
        <f>' Demand-Supply Gap'!S$161*'Demand by Application'!AK119</f>
        <v>6.551040000000004</v>
      </c>
      <c r="T119" s="358"/>
      <c r="U119" s="358"/>
      <c r="V119" s="359">
        <f>V120-SUM(V114:V118)</f>
        <v>0.10060000000000002</v>
      </c>
      <c r="W119" s="359">
        <f t="shared" ref="W119" si="42">W120-SUM(W114:W118)</f>
        <v>9.2300000000000049E-2</v>
      </c>
      <c r="X119" s="359">
        <f t="shared" ref="X119:AK119" si="43">X120-SUM(X114:X118)</f>
        <v>9.2500000000000027E-2</v>
      </c>
      <c r="Y119" s="359">
        <f t="shared" si="43"/>
        <v>9.2700000000000005E-2</v>
      </c>
      <c r="Z119" s="359">
        <f t="shared" si="43"/>
        <v>9.1700000000000004E-2</v>
      </c>
      <c r="AA119" s="359">
        <f t="shared" si="43"/>
        <v>9.8500000000000032E-2</v>
      </c>
      <c r="AB119" s="359">
        <f t="shared" si="43"/>
        <v>9.6450000000000147E-2</v>
      </c>
      <c r="AC119" s="359">
        <f t="shared" si="43"/>
        <v>9.4099999999999961E-2</v>
      </c>
      <c r="AD119" s="359">
        <f t="shared" si="43"/>
        <v>9.1900000000000093E-2</v>
      </c>
      <c r="AE119" s="359">
        <f t="shared" si="43"/>
        <v>9.220000000000006E-2</v>
      </c>
      <c r="AF119" s="359">
        <f t="shared" si="43"/>
        <v>8.9700000000000113E-2</v>
      </c>
      <c r="AG119" s="359">
        <f t="shared" si="43"/>
        <v>8.8500000000000023E-2</v>
      </c>
      <c r="AH119" s="359">
        <f t="shared" si="43"/>
        <v>8.78000000000001E-2</v>
      </c>
      <c r="AI119" s="359">
        <f t="shared" si="43"/>
        <v>8.6900000000000088E-2</v>
      </c>
      <c r="AJ119" s="359">
        <f t="shared" si="43"/>
        <v>8.6000000000000187E-2</v>
      </c>
      <c r="AK119" s="359">
        <f t="shared" si="43"/>
        <v>8.5300000000000042E-2</v>
      </c>
    </row>
    <row r="120" spans="1:53" s="28" customFormat="1" ht="15">
      <c r="A120" s="32" t="s">
        <v>41</v>
      </c>
      <c r="B120" s="367" t="s">
        <v>419</v>
      </c>
      <c r="C120" s="183" t="s">
        <v>60</v>
      </c>
      <c r="D120" s="357">
        <f>SUM(D114:D119)</f>
        <v>336.27310699999987</v>
      </c>
      <c r="E120" s="357">
        <f t="shared" ref="E120:S120" si="44">SUM(E114:E119)</f>
        <v>319.0903505</v>
      </c>
      <c r="F120" s="357">
        <f t="shared" si="44"/>
        <v>321.3921335</v>
      </c>
      <c r="G120" s="357">
        <f t="shared" si="44"/>
        <v>282.20589349999989</v>
      </c>
      <c r="H120" s="357">
        <f t="shared" si="44"/>
        <v>262.18492249999986</v>
      </c>
      <c r="I120" s="357">
        <f t="shared" si="44"/>
        <v>284.21319999999997</v>
      </c>
      <c r="J120" s="357">
        <f t="shared" si="44"/>
        <v>65.28</v>
      </c>
      <c r="K120" s="357">
        <f t="shared" si="44"/>
        <v>66.699999999999989</v>
      </c>
      <c r="L120" s="357">
        <f t="shared" si="44"/>
        <v>67.199999999999989</v>
      </c>
      <c r="M120" s="357">
        <f t="shared" si="44"/>
        <v>69.12</v>
      </c>
      <c r="N120" s="357">
        <f t="shared" si="44"/>
        <v>69.120000000000019</v>
      </c>
      <c r="O120" s="357">
        <f t="shared" si="44"/>
        <v>72</v>
      </c>
      <c r="P120" s="357">
        <f t="shared" si="44"/>
        <v>72</v>
      </c>
      <c r="Q120" s="357">
        <f t="shared" si="44"/>
        <v>74.88000000000001</v>
      </c>
      <c r="R120" s="357">
        <f t="shared" si="44"/>
        <v>74.88</v>
      </c>
      <c r="S120" s="357">
        <f t="shared" si="44"/>
        <v>76.800000000000011</v>
      </c>
      <c r="T120" s="362"/>
      <c r="U120" s="362"/>
      <c r="V120" s="360">
        <v>1</v>
      </c>
      <c r="W120" s="360">
        <v>1</v>
      </c>
      <c r="X120" s="360">
        <v>1</v>
      </c>
      <c r="Y120" s="360">
        <v>1</v>
      </c>
      <c r="Z120" s="360">
        <v>1</v>
      </c>
      <c r="AA120" s="360">
        <v>1</v>
      </c>
      <c r="AB120" s="360">
        <v>1</v>
      </c>
      <c r="AC120" s="360">
        <v>1</v>
      </c>
      <c r="AD120" s="360">
        <v>1</v>
      </c>
      <c r="AE120" s="360">
        <v>1</v>
      </c>
      <c r="AF120" s="360">
        <v>1</v>
      </c>
      <c r="AG120" s="360">
        <v>1</v>
      </c>
      <c r="AH120" s="360">
        <v>1</v>
      </c>
      <c r="AI120" s="360">
        <v>1</v>
      </c>
      <c r="AJ120" s="360">
        <v>1</v>
      </c>
      <c r="AK120" s="360">
        <v>1</v>
      </c>
    </row>
    <row r="121" spans="1:53" s="28" customFormat="1" ht="15">
      <c r="A121" s="226" t="s">
        <v>41</v>
      </c>
      <c r="B121" s="226" t="s">
        <v>41</v>
      </c>
      <c r="C121" s="376" t="s">
        <v>221</v>
      </c>
      <c r="D121" s="380">
        <f>ROUND(V121*' Demand-Supply Gap'!D$170,2)</f>
        <v>199.68</v>
      </c>
      <c r="E121" s="380">
        <f>ROUND(W121*' Demand-Supply Gap'!E$170,2)</f>
        <v>210.32</v>
      </c>
      <c r="F121" s="380">
        <f>ROUND(X121*' Demand-Supply Gap'!F$170,2)</f>
        <v>220.05</v>
      </c>
      <c r="G121" s="380">
        <f>ROUND(Y121*' Demand-Supply Gap'!G$170,2)</f>
        <v>227.41</v>
      </c>
      <c r="H121" s="380">
        <f>ROUND(Z121*' Demand-Supply Gap'!H$170,2)</f>
        <v>238.67</v>
      </c>
      <c r="I121" s="380">
        <f>ROUND(AA121*' Demand-Supply Gap'!I$170,2)</f>
        <v>215.99</v>
      </c>
      <c r="J121" s="380">
        <f>ROUND(AB121*' Demand-Supply Gap'!J$170,2)</f>
        <v>232.22</v>
      </c>
      <c r="K121" s="380">
        <f>ROUND(AC121*' Demand-Supply Gap'!K$170,2)</f>
        <v>241.89</v>
      </c>
      <c r="L121" s="380">
        <f>ROUND(AD121*' Demand-Supply Gap'!L$170,2)</f>
        <v>252.3</v>
      </c>
      <c r="M121" s="380">
        <f>ROUND(AE121*' Demand-Supply Gap'!M$170,2)</f>
        <v>261.58999999999997</v>
      </c>
      <c r="N121" s="380">
        <f>ROUND(AF121*' Demand-Supply Gap'!N$170,2)</f>
        <v>272.19</v>
      </c>
      <c r="O121" s="380">
        <f>ROUND(AG121*' Demand-Supply Gap'!O$170,2)</f>
        <v>283.45</v>
      </c>
      <c r="P121" s="380">
        <f>ROUND(AH121*' Demand-Supply Gap'!P$170,2)</f>
        <v>294.88</v>
      </c>
      <c r="Q121" s="380">
        <f>ROUND(AI121*' Demand-Supply Gap'!Q$170,2)</f>
        <v>307.14</v>
      </c>
      <c r="R121" s="380">
        <f>ROUND(AJ121*' Demand-Supply Gap'!R$170,2)</f>
        <v>319.89</v>
      </c>
      <c r="S121" s="380">
        <f>ROUND(AK121*' Demand-Supply Gap'!S$170,2)</f>
        <v>333.63</v>
      </c>
      <c r="V121" s="381">
        <v>0.39400000000000002</v>
      </c>
      <c r="W121" s="381">
        <v>0.39660000000000001</v>
      </c>
      <c r="X121" s="381">
        <v>0.3967</v>
      </c>
      <c r="Y121" s="381">
        <v>0.39639999999999997</v>
      </c>
      <c r="Z121" s="381">
        <v>0.3982</v>
      </c>
      <c r="AA121" s="381">
        <v>0.39229999999999998</v>
      </c>
      <c r="AB121" s="381">
        <v>0.39900000000000002</v>
      </c>
      <c r="AC121" s="381">
        <v>0.40060000000000001</v>
      </c>
      <c r="AD121" s="381">
        <v>0.40189999999999998</v>
      </c>
      <c r="AE121" s="381">
        <v>0.40100000000000002</v>
      </c>
      <c r="AF121" s="381">
        <v>0.4032</v>
      </c>
      <c r="AG121" s="381">
        <v>0.40429999999999999</v>
      </c>
      <c r="AH121" s="381">
        <v>0.40450000000000003</v>
      </c>
      <c r="AI121" s="381">
        <v>0.40529999999999999</v>
      </c>
      <c r="AJ121" s="381">
        <v>0.40550000000000003</v>
      </c>
      <c r="AK121" s="381">
        <v>0.40600000000000003</v>
      </c>
      <c r="AL121" s="94">
        <f>ROUND(V121,4)</f>
        <v>0.39400000000000002</v>
      </c>
      <c r="AM121" s="94">
        <f t="shared" ref="AM121:BA125" si="45">ROUND(W121,4)</f>
        <v>0.39660000000000001</v>
      </c>
      <c r="AN121" s="94">
        <f t="shared" si="45"/>
        <v>0.3967</v>
      </c>
      <c r="AO121" s="94">
        <f t="shared" si="45"/>
        <v>0.39639999999999997</v>
      </c>
      <c r="AP121" s="94">
        <f t="shared" si="45"/>
        <v>0.3982</v>
      </c>
      <c r="AQ121" s="94">
        <f t="shared" si="45"/>
        <v>0.39229999999999998</v>
      </c>
      <c r="AR121" s="94">
        <f t="shared" si="45"/>
        <v>0.39900000000000002</v>
      </c>
      <c r="AS121" s="94">
        <f t="shared" si="45"/>
        <v>0.40060000000000001</v>
      </c>
      <c r="AT121" s="94">
        <f t="shared" si="45"/>
        <v>0.40189999999999998</v>
      </c>
      <c r="AU121" s="94">
        <f t="shared" si="45"/>
        <v>0.40100000000000002</v>
      </c>
      <c r="AV121" s="94">
        <f t="shared" si="45"/>
        <v>0.4032</v>
      </c>
      <c r="AW121" s="94">
        <f t="shared" si="45"/>
        <v>0.40429999999999999</v>
      </c>
      <c r="AX121" s="94">
        <f t="shared" si="45"/>
        <v>0.40450000000000003</v>
      </c>
      <c r="AY121" s="94">
        <f t="shared" si="45"/>
        <v>0.40529999999999999</v>
      </c>
      <c r="AZ121" s="94">
        <f t="shared" si="45"/>
        <v>0.40550000000000003</v>
      </c>
      <c r="BA121" s="94">
        <f t="shared" si="45"/>
        <v>0.40600000000000003</v>
      </c>
    </row>
    <row r="122" spans="1:53" s="28" customFormat="1" ht="15">
      <c r="A122" s="226" t="s">
        <v>41</v>
      </c>
      <c r="B122" s="226" t="s">
        <v>41</v>
      </c>
      <c r="C122" s="376" t="s">
        <v>245</v>
      </c>
      <c r="D122" s="380">
        <f>ROUND(V122*' Demand-Supply Gap'!D$170,2)</f>
        <v>100.9</v>
      </c>
      <c r="E122" s="380">
        <f>ROUND(W122*' Demand-Supply Gap'!E$170,2)</f>
        <v>106.43</v>
      </c>
      <c r="F122" s="380">
        <f>ROUND(X122*' Demand-Supply Gap'!F$170,2)</f>
        <v>112.22</v>
      </c>
      <c r="G122" s="380">
        <f>ROUND(Y122*' Demand-Supply Gap'!G$170,2)</f>
        <v>118.12</v>
      </c>
      <c r="H122" s="380">
        <f>ROUND(Z122*' Demand-Supply Gap'!H$170,2)</f>
        <v>124.43</v>
      </c>
      <c r="I122" s="380">
        <f>ROUND(AA122*' Demand-Supply Gap'!I$170,2)</f>
        <v>112.65</v>
      </c>
      <c r="J122" s="380">
        <f>ROUND(AB122*' Demand-Supply Gap'!J$170,2)</f>
        <v>124.2</v>
      </c>
      <c r="K122" s="380">
        <f>ROUND(AC122*' Demand-Supply Gap'!K$170,2)</f>
        <v>129.04</v>
      </c>
      <c r="L122" s="380">
        <f>ROUND(AD122*' Demand-Supply Gap'!L$170,2)</f>
        <v>134.47</v>
      </c>
      <c r="M122" s="380">
        <f>ROUND(AE122*' Demand-Supply Gap'!M$170,2)</f>
        <v>139.87</v>
      </c>
      <c r="N122" s="380">
        <f>ROUND(AF122*' Demand-Supply Gap'!N$170,2)</f>
        <v>144.94</v>
      </c>
      <c r="O122" s="380">
        <f>ROUND(AG122*' Demand-Supply Gap'!O$170,2)</f>
        <v>150.52000000000001</v>
      </c>
      <c r="P122" s="380">
        <f>ROUND(AH122*' Demand-Supply Gap'!P$170,2)</f>
        <v>156.81</v>
      </c>
      <c r="Q122" s="380">
        <f>ROUND(AI122*' Demand-Supply Gap'!Q$170,2)</f>
        <v>162.93</v>
      </c>
      <c r="R122" s="380">
        <f>ROUND(AJ122*' Demand-Supply Gap'!R$170,2)</f>
        <v>170.01</v>
      </c>
      <c r="S122" s="380">
        <f>ROUND(AK122*' Demand-Supply Gap'!S$170,2)</f>
        <v>177.17</v>
      </c>
      <c r="V122" s="381">
        <v>0.1991</v>
      </c>
      <c r="W122" s="381">
        <v>0.20069999999999999</v>
      </c>
      <c r="X122" s="381">
        <v>0.20230000000000001</v>
      </c>
      <c r="Y122" s="381">
        <v>0.2059</v>
      </c>
      <c r="Z122" s="381">
        <v>0.20760000000000001</v>
      </c>
      <c r="AA122" s="381">
        <v>0.2046</v>
      </c>
      <c r="AB122" s="381">
        <v>0.21340000000000001</v>
      </c>
      <c r="AC122" s="381">
        <v>0.2137</v>
      </c>
      <c r="AD122" s="381">
        <v>0.2142</v>
      </c>
      <c r="AE122" s="381">
        <v>0.21440000000000001</v>
      </c>
      <c r="AF122" s="381">
        <v>0.2147</v>
      </c>
      <c r="AG122" s="381">
        <v>0.2147</v>
      </c>
      <c r="AH122" s="381">
        <v>0.21510000000000001</v>
      </c>
      <c r="AI122" s="381">
        <v>0.215</v>
      </c>
      <c r="AJ122" s="381">
        <v>0.2155</v>
      </c>
      <c r="AK122" s="381">
        <v>0.21560000000000001</v>
      </c>
      <c r="AL122" s="94">
        <f t="shared" ref="AL122:AL125" si="46">ROUND(V122,4)</f>
        <v>0.1991</v>
      </c>
      <c r="AM122" s="94">
        <f t="shared" si="45"/>
        <v>0.20069999999999999</v>
      </c>
      <c r="AN122" s="94">
        <f t="shared" si="45"/>
        <v>0.20230000000000001</v>
      </c>
      <c r="AO122" s="94">
        <f t="shared" si="45"/>
        <v>0.2059</v>
      </c>
      <c r="AP122" s="94">
        <f t="shared" si="45"/>
        <v>0.20760000000000001</v>
      </c>
      <c r="AQ122" s="94">
        <f t="shared" si="45"/>
        <v>0.2046</v>
      </c>
      <c r="AR122" s="94">
        <f t="shared" si="45"/>
        <v>0.21340000000000001</v>
      </c>
      <c r="AS122" s="94">
        <f t="shared" si="45"/>
        <v>0.2137</v>
      </c>
      <c r="AT122" s="94">
        <f t="shared" si="45"/>
        <v>0.2142</v>
      </c>
      <c r="AU122" s="94">
        <f t="shared" si="45"/>
        <v>0.21440000000000001</v>
      </c>
      <c r="AV122" s="94">
        <f t="shared" si="45"/>
        <v>0.2147</v>
      </c>
      <c r="AW122" s="94">
        <f t="shared" si="45"/>
        <v>0.2147</v>
      </c>
      <c r="AX122" s="94">
        <f t="shared" si="45"/>
        <v>0.21510000000000001</v>
      </c>
      <c r="AY122" s="94">
        <f t="shared" si="45"/>
        <v>0.215</v>
      </c>
      <c r="AZ122" s="94">
        <f t="shared" si="45"/>
        <v>0.2155</v>
      </c>
      <c r="BA122" s="94">
        <f t="shared" si="45"/>
        <v>0.21560000000000001</v>
      </c>
    </row>
    <row r="123" spans="1:53" s="162" customFormat="1" ht="15">
      <c r="A123" s="226" t="s">
        <v>41</v>
      </c>
      <c r="B123" s="226" t="s">
        <v>41</v>
      </c>
      <c r="C123" s="376" t="s">
        <v>413</v>
      </c>
      <c r="D123" s="380">
        <f>ROUND(V123*' Demand-Supply Gap'!D$170,2)</f>
        <v>37.71</v>
      </c>
      <c r="E123" s="380">
        <f>ROUND(W123*' Demand-Supply Gap'!E$170,2)</f>
        <v>38.08</v>
      </c>
      <c r="F123" s="380">
        <f>ROUND(X123*' Demand-Supply Gap'!F$170,2)</f>
        <v>39.880000000000003</v>
      </c>
      <c r="G123" s="380">
        <f>ROUND(Y123*' Demand-Supply Gap'!G$170,2)</f>
        <v>40.729999999999997</v>
      </c>
      <c r="H123" s="380">
        <f>ROUND(Z123*' Demand-Supply Gap'!H$170,2)</f>
        <v>42.8</v>
      </c>
      <c r="I123" s="380">
        <f>ROUND(AA123*' Demand-Supply Gap'!I$170,2)</f>
        <v>38.369999999999997</v>
      </c>
      <c r="J123" s="380">
        <f>ROUND(AB123*' Demand-Supply Gap'!J$170,2)</f>
        <v>39.81</v>
      </c>
      <c r="K123" s="380">
        <f>ROUND(AC123*' Demand-Supply Gap'!K$170,2)</f>
        <v>41.36</v>
      </c>
      <c r="L123" s="380">
        <f>ROUND(AD123*' Demand-Supply Gap'!L$170,2)</f>
        <v>43.06</v>
      </c>
      <c r="M123" s="380">
        <f>ROUND(AE123*' Demand-Supply Gap'!M$170,2)</f>
        <v>44.75</v>
      </c>
      <c r="N123" s="380">
        <f>ROUND(AF123*' Demand-Supply Gap'!N$170,2)</f>
        <v>46.38</v>
      </c>
      <c r="O123" s="380">
        <f>ROUND(AG123*' Demand-Supply Gap'!O$170,2)</f>
        <v>48.23</v>
      </c>
      <c r="P123" s="380">
        <f>ROUND(AH123*' Demand-Supply Gap'!P$170,2)</f>
        <v>50.3</v>
      </c>
      <c r="Q123" s="380">
        <f>ROUND(AI123*' Demand-Supply Gap'!Q$170,2)</f>
        <v>52.21</v>
      </c>
      <c r="R123" s="380">
        <f>ROUND(AJ123*' Demand-Supply Gap'!R$170,2)</f>
        <v>54.51</v>
      </c>
      <c r="S123" s="380">
        <f>ROUND(AK123*' Demand-Supply Gap'!S$170,2)</f>
        <v>56.87</v>
      </c>
      <c r="T123" s="28"/>
      <c r="U123" s="28"/>
      <c r="V123" s="381">
        <v>7.4399999999999994E-2</v>
      </c>
      <c r="W123" s="381">
        <v>7.1800000000000003E-2</v>
      </c>
      <c r="X123" s="381">
        <v>7.1900000000000006E-2</v>
      </c>
      <c r="Y123" s="381">
        <v>7.0999999999999994E-2</v>
      </c>
      <c r="Z123" s="381">
        <v>7.1400000000000005E-2</v>
      </c>
      <c r="AA123" s="381">
        <v>6.9699999999999998E-2</v>
      </c>
      <c r="AB123" s="381">
        <v>6.8400000000000002E-2</v>
      </c>
      <c r="AC123" s="381">
        <v>6.8500000000000005E-2</v>
      </c>
      <c r="AD123" s="381">
        <v>6.8599999999999994E-2</v>
      </c>
      <c r="AE123" s="381">
        <v>6.8599999999999994E-2</v>
      </c>
      <c r="AF123" s="381">
        <v>6.8699999999999997E-2</v>
      </c>
      <c r="AG123" s="381">
        <v>6.88E-2</v>
      </c>
      <c r="AH123" s="381">
        <v>6.9000000000000006E-2</v>
      </c>
      <c r="AI123" s="381">
        <v>6.8900000000000003E-2</v>
      </c>
      <c r="AJ123" s="381">
        <v>6.9099999999999995E-2</v>
      </c>
      <c r="AK123" s="381">
        <v>6.9199999999999998E-2</v>
      </c>
      <c r="AL123" s="94">
        <f t="shared" si="46"/>
        <v>7.4399999999999994E-2</v>
      </c>
      <c r="AM123" s="94">
        <f t="shared" si="45"/>
        <v>7.1800000000000003E-2</v>
      </c>
      <c r="AN123" s="94">
        <f t="shared" si="45"/>
        <v>7.1900000000000006E-2</v>
      </c>
      <c r="AO123" s="94">
        <f t="shared" si="45"/>
        <v>7.0999999999999994E-2</v>
      </c>
      <c r="AP123" s="94">
        <f t="shared" si="45"/>
        <v>7.1400000000000005E-2</v>
      </c>
      <c r="AQ123" s="94">
        <f t="shared" si="45"/>
        <v>6.9699999999999998E-2</v>
      </c>
      <c r="AR123" s="94">
        <f t="shared" si="45"/>
        <v>6.8400000000000002E-2</v>
      </c>
      <c r="AS123" s="94">
        <f t="shared" si="45"/>
        <v>6.8500000000000005E-2</v>
      </c>
      <c r="AT123" s="94">
        <f t="shared" si="45"/>
        <v>6.8599999999999994E-2</v>
      </c>
      <c r="AU123" s="94">
        <f t="shared" si="45"/>
        <v>6.8599999999999994E-2</v>
      </c>
      <c r="AV123" s="94">
        <f t="shared" si="45"/>
        <v>6.8699999999999997E-2</v>
      </c>
      <c r="AW123" s="94">
        <f t="shared" si="45"/>
        <v>6.88E-2</v>
      </c>
      <c r="AX123" s="94">
        <f t="shared" si="45"/>
        <v>6.9000000000000006E-2</v>
      </c>
      <c r="AY123" s="94">
        <f t="shared" si="45"/>
        <v>6.8900000000000003E-2</v>
      </c>
      <c r="AZ123" s="94">
        <f t="shared" si="45"/>
        <v>6.9099999999999995E-2</v>
      </c>
      <c r="BA123" s="94">
        <f t="shared" si="45"/>
        <v>6.9199999999999998E-2</v>
      </c>
    </row>
    <row r="124" spans="1:53" s="162" customFormat="1" ht="15">
      <c r="A124" s="226" t="s">
        <v>41</v>
      </c>
      <c r="B124" s="226" t="s">
        <v>41</v>
      </c>
      <c r="C124" s="376" t="s">
        <v>414</v>
      </c>
      <c r="D124" s="380">
        <f>ROUND(V124*' Demand-Supply Gap'!D$170,2)</f>
        <v>95.88</v>
      </c>
      <c r="E124" s="380">
        <f>ROUND(W124*' Demand-Supply Gap'!E$170,2)</f>
        <v>102.51</v>
      </c>
      <c r="F124" s="380">
        <f>ROUND(X124*' Demand-Supply Gap'!F$170,2)</f>
        <v>107</v>
      </c>
      <c r="G124" s="380">
        <f>ROUND(Y124*' Demand-Supply Gap'!G$170,2)</f>
        <v>110.61</v>
      </c>
      <c r="H124" s="380">
        <f>ROUND(Z124*' Demand-Supply Gap'!H$170,2)</f>
        <v>115.38</v>
      </c>
      <c r="I124" s="380">
        <f>ROUND(AA124*' Demand-Supply Gap'!I$170,2)</f>
        <v>105.76</v>
      </c>
      <c r="J124" s="380">
        <f>ROUND(AB124*' Demand-Supply Gap'!J$170,2)</f>
        <v>111.51</v>
      </c>
      <c r="K124" s="380">
        <f>ROUND(AC124*' Demand-Supply Gap'!K$170,2)</f>
        <v>115.81</v>
      </c>
      <c r="L124" s="380">
        <f>ROUND(AD124*' Demand-Supply Gap'!L$170,2)</f>
        <v>120.53</v>
      </c>
      <c r="M124" s="380">
        <f>ROUND(AE124*' Demand-Supply Gap'!M$170,2)</f>
        <v>125.45</v>
      </c>
      <c r="N124" s="380">
        <f>ROUND(AF124*' Demand-Supply Gap'!N$170,2)</f>
        <v>129.75</v>
      </c>
      <c r="O124" s="380">
        <f>ROUND(AG124*' Demand-Supply Gap'!O$170,2)</f>
        <v>134.68</v>
      </c>
      <c r="P124" s="380">
        <f>ROUND(AH124*' Demand-Supply Gap'!P$170,2)</f>
        <v>140.19</v>
      </c>
      <c r="Q124" s="380">
        <f>ROUND(AI124*' Demand-Supply Gap'!Q$170,2)</f>
        <v>145.80000000000001</v>
      </c>
      <c r="R124" s="380">
        <f>ROUND(AJ124*' Demand-Supply Gap'!R$170,2)</f>
        <v>151.86000000000001</v>
      </c>
      <c r="S124" s="380">
        <f>ROUND(AK124*' Demand-Supply Gap'!S$170,2)</f>
        <v>158.27000000000001</v>
      </c>
      <c r="T124" s="28"/>
      <c r="U124" s="28"/>
      <c r="V124" s="381">
        <v>0.18920000000000001</v>
      </c>
      <c r="W124" s="381">
        <v>0.1933</v>
      </c>
      <c r="X124" s="381">
        <v>0.19289999999999999</v>
      </c>
      <c r="Y124" s="381">
        <v>0.1928</v>
      </c>
      <c r="Z124" s="381">
        <v>0.1925</v>
      </c>
      <c r="AA124" s="381">
        <v>0.19209999999999999</v>
      </c>
      <c r="AB124" s="381">
        <v>0.19159999999999999</v>
      </c>
      <c r="AC124" s="381">
        <v>0.1918</v>
      </c>
      <c r="AD124" s="381">
        <v>0.192</v>
      </c>
      <c r="AE124" s="381">
        <v>0.1923</v>
      </c>
      <c r="AF124" s="381">
        <v>0.19220000000000001</v>
      </c>
      <c r="AG124" s="381">
        <v>0.19209999999999999</v>
      </c>
      <c r="AH124" s="381">
        <v>0.1923</v>
      </c>
      <c r="AI124" s="381">
        <v>0.19239999999999999</v>
      </c>
      <c r="AJ124" s="381">
        <v>0.1925</v>
      </c>
      <c r="AK124" s="381">
        <v>0.19259999999999999</v>
      </c>
      <c r="AL124" s="94">
        <f t="shared" si="46"/>
        <v>0.18920000000000001</v>
      </c>
      <c r="AM124" s="94">
        <f t="shared" si="45"/>
        <v>0.1933</v>
      </c>
      <c r="AN124" s="94">
        <f t="shared" si="45"/>
        <v>0.19289999999999999</v>
      </c>
      <c r="AO124" s="94">
        <f t="shared" si="45"/>
        <v>0.1928</v>
      </c>
      <c r="AP124" s="94">
        <f t="shared" si="45"/>
        <v>0.1925</v>
      </c>
      <c r="AQ124" s="94">
        <f t="shared" si="45"/>
        <v>0.19209999999999999</v>
      </c>
      <c r="AR124" s="94">
        <f t="shared" si="45"/>
        <v>0.19159999999999999</v>
      </c>
      <c r="AS124" s="94">
        <f t="shared" si="45"/>
        <v>0.1918</v>
      </c>
      <c r="AT124" s="94">
        <f t="shared" si="45"/>
        <v>0.192</v>
      </c>
      <c r="AU124" s="94">
        <f t="shared" si="45"/>
        <v>0.1923</v>
      </c>
      <c r="AV124" s="94">
        <f t="shared" si="45"/>
        <v>0.19220000000000001</v>
      </c>
      <c r="AW124" s="94">
        <f t="shared" si="45"/>
        <v>0.19209999999999999</v>
      </c>
      <c r="AX124" s="94">
        <f t="shared" si="45"/>
        <v>0.1923</v>
      </c>
      <c r="AY124" s="94">
        <f t="shared" si="45"/>
        <v>0.19239999999999999</v>
      </c>
      <c r="AZ124" s="94">
        <f t="shared" si="45"/>
        <v>0.1925</v>
      </c>
      <c r="BA124" s="94">
        <f t="shared" si="45"/>
        <v>0.19259999999999999</v>
      </c>
    </row>
    <row r="125" spans="1:53" s="162" customFormat="1" ht="15">
      <c r="A125" s="226" t="s">
        <v>41</v>
      </c>
      <c r="B125" s="226" t="s">
        <v>41</v>
      </c>
      <c r="C125" s="376" t="s">
        <v>246</v>
      </c>
      <c r="D125" s="380">
        <f>ROUND(V125*' Demand-Supply Gap'!D$170,2)</f>
        <v>30.15</v>
      </c>
      <c r="E125" s="380">
        <f>ROUND(W125*' Demand-Supply Gap'!E$170,2)</f>
        <v>33.94</v>
      </c>
      <c r="F125" s="380">
        <f>ROUND(X125*' Demand-Supply Gap'!F$170,2)</f>
        <v>35.61</v>
      </c>
      <c r="G125" s="380">
        <f>ROUND(Y125*' Demand-Supply Gap'!G$170,2)</f>
        <v>37.06</v>
      </c>
      <c r="H125" s="380">
        <f>ROUND(Z125*' Demand-Supply Gap'!H$170,2)</f>
        <v>38.42</v>
      </c>
      <c r="I125" s="380">
        <f>ROUND(AA125*' Demand-Supply Gap'!I$170,2)</f>
        <v>35.35</v>
      </c>
      <c r="J125" s="380">
        <f>ROUND(AB125*' Demand-Supply Gap'!J$170,2)</f>
        <v>37.36</v>
      </c>
      <c r="K125" s="380">
        <f>ROUND(AC125*' Demand-Supply Gap'!K$170,2)</f>
        <v>38.770000000000003</v>
      </c>
      <c r="L125" s="380">
        <f>ROUND(AD125*' Demand-Supply Gap'!L$170,2)</f>
        <v>40.43</v>
      </c>
      <c r="M125" s="380">
        <f>ROUND(AE125*' Demand-Supply Gap'!M$170,2)</f>
        <v>42.08</v>
      </c>
      <c r="N125" s="380">
        <f>ROUND(AF125*' Demand-Supply Gap'!N$170,2)</f>
        <v>43.68</v>
      </c>
      <c r="O125" s="380">
        <f>ROUND(AG125*' Demand-Supply Gap'!O$170,2)</f>
        <v>45.43</v>
      </c>
      <c r="P125" s="380">
        <f>ROUND(AH125*' Demand-Supply Gap'!P$170,2)</f>
        <v>47.17</v>
      </c>
      <c r="Q125" s="380">
        <f>ROUND(AI125*' Demand-Supply Gap'!Q$170,2)</f>
        <v>49.18</v>
      </c>
      <c r="R125" s="380">
        <f>ROUND(AJ125*' Demand-Supply Gap'!R$170,2)</f>
        <v>51.28</v>
      </c>
      <c r="S125" s="380">
        <f>ROUND(AK125*' Demand-Supply Gap'!S$170,2)</f>
        <v>53.5</v>
      </c>
      <c r="T125" s="28"/>
      <c r="U125" s="28"/>
      <c r="V125" s="381">
        <v>5.9499999999999997E-2</v>
      </c>
      <c r="W125" s="381">
        <v>6.4000000000000001E-2</v>
      </c>
      <c r="X125" s="381">
        <v>6.4199999999999993E-2</v>
      </c>
      <c r="Y125" s="381">
        <v>6.4600000000000005E-2</v>
      </c>
      <c r="Z125" s="381">
        <v>6.4100000000000004E-2</v>
      </c>
      <c r="AA125" s="381">
        <v>6.4199999999999993E-2</v>
      </c>
      <c r="AB125" s="381">
        <v>6.4199999999999993E-2</v>
      </c>
      <c r="AC125" s="381">
        <v>6.4199999999999993E-2</v>
      </c>
      <c r="AD125" s="381">
        <v>6.4399999999999999E-2</v>
      </c>
      <c r="AE125" s="381">
        <v>6.4500000000000002E-2</v>
      </c>
      <c r="AF125" s="381">
        <v>6.4699999999999994E-2</v>
      </c>
      <c r="AG125" s="381">
        <v>6.4799999999999996E-2</v>
      </c>
      <c r="AH125" s="381">
        <v>6.4699999999999994E-2</v>
      </c>
      <c r="AI125" s="381">
        <v>6.4899999999999999E-2</v>
      </c>
      <c r="AJ125" s="381">
        <v>6.5000000000000002E-2</v>
      </c>
      <c r="AK125" s="381">
        <v>6.5100000000000005E-2</v>
      </c>
      <c r="AL125" s="94">
        <f t="shared" si="46"/>
        <v>5.9499999999999997E-2</v>
      </c>
      <c r="AM125" s="94">
        <f t="shared" si="45"/>
        <v>6.4000000000000001E-2</v>
      </c>
      <c r="AN125" s="94">
        <f t="shared" si="45"/>
        <v>6.4199999999999993E-2</v>
      </c>
      <c r="AO125" s="94">
        <f t="shared" si="45"/>
        <v>6.4600000000000005E-2</v>
      </c>
      <c r="AP125" s="94">
        <f t="shared" si="45"/>
        <v>6.4100000000000004E-2</v>
      </c>
      <c r="AQ125" s="94">
        <f t="shared" si="45"/>
        <v>6.4199999999999993E-2</v>
      </c>
      <c r="AR125" s="94">
        <f t="shared" si="45"/>
        <v>6.4199999999999993E-2</v>
      </c>
      <c r="AS125" s="94">
        <f t="shared" si="45"/>
        <v>6.4199999999999993E-2</v>
      </c>
      <c r="AT125" s="94">
        <f t="shared" si="45"/>
        <v>6.4399999999999999E-2</v>
      </c>
      <c r="AU125" s="94">
        <f t="shared" si="45"/>
        <v>6.4500000000000002E-2</v>
      </c>
      <c r="AV125" s="94">
        <f t="shared" si="45"/>
        <v>6.4699999999999994E-2</v>
      </c>
      <c r="AW125" s="94">
        <f t="shared" si="45"/>
        <v>6.4799999999999996E-2</v>
      </c>
      <c r="AX125" s="94">
        <f t="shared" si="45"/>
        <v>6.4699999999999994E-2</v>
      </c>
      <c r="AY125" s="94">
        <f t="shared" si="45"/>
        <v>6.4899999999999999E-2</v>
      </c>
      <c r="AZ125" s="94">
        <f t="shared" si="45"/>
        <v>6.5000000000000002E-2</v>
      </c>
      <c r="BA125" s="94">
        <f t="shared" si="45"/>
        <v>6.5100000000000005E-2</v>
      </c>
    </row>
    <row r="126" spans="1:53" s="162" customFormat="1" ht="15">
      <c r="A126" s="226" t="s">
        <v>41</v>
      </c>
      <c r="B126" s="226" t="s">
        <v>41</v>
      </c>
      <c r="C126" s="376" t="s">
        <v>12</v>
      </c>
      <c r="D126" s="380">
        <f>ROUND(V126*' Demand-Supply Gap'!D$170,2)</f>
        <v>42.47</v>
      </c>
      <c r="E126" s="380">
        <f>ROUND(W126*' Demand-Supply Gap'!E$170,2)</f>
        <v>39.03</v>
      </c>
      <c r="F126" s="380">
        <f>ROUND(X126*' Demand-Supply Gap'!F$170,2)</f>
        <v>39.94</v>
      </c>
      <c r="G126" s="380">
        <f>ROUND(Y126*' Demand-Supply Gap'!G$170,2)</f>
        <v>39.76</v>
      </c>
      <c r="H126" s="380">
        <f>ROUND(Z126*' Demand-Supply Gap'!H$170,2)</f>
        <v>39.68</v>
      </c>
      <c r="I126" s="380">
        <f>ROUND(AA126*' Demand-Supply Gap'!I$170,2)</f>
        <v>42.45</v>
      </c>
      <c r="J126" s="380">
        <f>ROUND(AB126*' Demand-Supply Gap'!J$170,2)</f>
        <v>36.9</v>
      </c>
      <c r="K126" s="380">
        <f>ROUND(AC126*' Demand-Supply Gap'!K$170,2)</f>
        <v>36.950000000000003</v>
      </c>
      <c r="L126" s="380">
        <f>ROUND(AD126*' Demand-Supply Gap'!L$170,2)</f>
        <v>36.979999999999997</v>
      </c>
      <c r="M126" s="380">
        <f>ROUND(AE126*' Demand-Supply Gap'!M$170,2)</f>
        <v>38.619999999999997</v>
      </c>
      <c r="N126" s="380">
        <f>ROUND(AF126*' Demand-Supply Gap'!N$170,2)</f>
        <v>38.14</v>
      </c>
      <c r="O126" s="380">
        <f>ROUND(AG126*' Demand-Supply Gap'!O$170,2)</f>
        <v>38.770000000000003</v>
      </c>
      <c r="P126" s="380">
        <f>ROUND(AH126*' Demand-Supply Gap'!P$170,2)</f>
        <v>39.659999999999997</v>
      </c>
      <c r="Q126" s="380">
        <f>ROUND(AI126*' Demand-Supply Gap'!Q$170,2)</f>
        <v>40.54</v>
      </c>
      <c r="R126" s="380">
        <f>ROUND(AJ126*' Demand-Supply Gap'!R$170,2)</f>
        <v>41.34</v>
      </c>
      <c r="S126" s="380">
        <f>ROUND(AK126*' Demand-Supply Gap'!S$170,2)</f>
        <v>42.32</v>
      </c>
      <c r="T126" s="28"/>
      <c r="U126" s="28"/>
      <c r="V126" s="381">
        <v>8.3799999999999986E-2</v>
      </c>
      <c r="W126" s="381">
        <v>7.360000000000011E-2</v>
      </c>
      <c r="X126" s="381">
        <v>7.2000000000000064E-2</v>
      </c>
      <c r="Y126" s="381">
        <v>6.9300000000000139E-2</v>
      </c>
      <c r="Z126" s="381">
        <v>6.6199999999999926E-2</v>
      </c>
      <c r="AA126" s="381">
        <v>7.7099999999999946E-2</v>
      </c>
      <c r="AB126" s="381">
        <v>6.3399999999999901E-2</v>
      </c>
      <c r="AC126" s="381">
        <v>6.1199999999999921E-2</v>
      </c>
      <c r="AD126" s="381">
        <v>5.8899999999999952E-2</v>
      </c>
      <c r="AE126" s="381">
        <v>5.9199999999999919E-2</v>
      </c>
      <c r="AF126" s="381">
        <v>5.6499999999999995E-2</v>
      </c>
      <c r="AG126" s="381">
        <v>5.5300000000000127E-2</v>
      </c>
      <c r="AH126" s="381">
        <v>5.4399999999999893E-2</v>
      </c>
      <c r="AI126" s="381">
        <v>5.3500000000000103E-2</v>
      </c>
      <c r="AJ126" s="381">
        <v>5.2400000000000002E-2</v>
      </c>
      <c r="AK126" s="381">
        <v>5.1499999999999879E-2</v>
      </c>
      <c r="AL126" s="489">
        <f>1-SUM(AL121:AL125)</f>
        <v>8.3799999999999986E-2</v>
      </c>
      <c r="AM126" s="489">
        <f t="shared" ref="AM126:BA126" si="47">1-SUM(AM121:AM125)</f>
        <v>7.360000000000011E-2</v>
      </c>
      <c r="AN126" s="489">
        <f t="shared" si="47"/>
        <v>7.2000000000000064E-2</v>
      </c>
      <c r="AO126" s="489">
        <f t="shared" si="47"/>
        <v>6.9300000000000139E-2</v>
      </c>
      <c r="AP126" s="489">
        <f t="shared" si="47"/>
        <v>6.6199999999999926E-2</v>
      </c>
      <c r="AQ126" s="489">
        <f t="shared" si="47"/>
        <v>7.7099999999999946E-2</v>
      </c>
      <c r="AR126" s="489">
        <f t="shared" si="47"/>
        <v>6.3399999999999901E-2</v>
      </c>
      <c r="AS126" s="489">
        <f t="shared" si="47"/>
        <v>6.1199999999999921E-2</v>
      </c>
      <c r="AT126" s="489">
        <f t="shared" si="47"/>
        <v>5.8899999999999952E-2</v>
      </c>
      <c r="AU126" s="489">
        <f t="shared" si="47"/>
        <v>5.9199999999999919E-2</v>
      </c>
      <c r="AV126" s="489">
        <f t="shared" si="47"/>
        <v>5.6499999999999995E-2</v>
      </c>
      <c r="AW126" s="489">
        <f t="shared" si="47"/>
        <v>5.5300000000000127E-2</v>
      </c>
      <c r="AX126" s="489">
        <f t="shared" si="47"/>
        <v>5.4399999999999893E-2</v>
      </c>
      <c r="AY126" s="489">
        <f t="shared" si="47"/>
        <v>5.3500000000000103E-2</v>
      </c>
      <c r="AZ126" s="489">
        <f t="shared" si="47"/>
        <v>5.2400000000000002E-2</v>
      </c>
      <c r="BA126" s="489">
        <f t="shared" si="47"/>
        <v>5.1499999999999879E-2</v>
      </c>
    </row>
    <row r="127" spans="1:53" s="162" customFormat="1" ht="15">
      <c r="A127" s="226" t="s">
        <v>41</v>
      </c>
      <c r="B127" s="226" t="s">
        <v>41</v>
      </c>
      <c r="C127" s="378" t="s">
        <v>60</v>
      </c>
      <c r="D127" s="380">
        <f>SUM(D121:D126)</f>
        <v>506.78999999999996</v>
      </c>
      <c r="E127" s="380">
        <f t="shared" ref="E127:S127" si="48">SUM(E121:E126)</f>
        <v>530.30999999999995</v>
      </c>
      <c r="F127" s="380">
        <f t="shared" si="48"/>
        <v>554.70000000000005</v>
      </c>
      <c r="G127" s="380">
        <f t="shared" si="48"/>
        <v>573.69000000000005</v>
      </c>
      <c r="H127" s="380">
        <f t="shared" si="48"/>
        <v>599.37999999999988</v>
      </c>
      <c r="I127" s="380">
        <f t="shared" si="48"/>
        <v>550.57000000000005</v>
      </c>
      <c r="J127" s="380">
        <f t="shared" si="48"/>
        <v>582</v>
      </c>
      <c r="K127" s="380">
        <f t="shared" si="48"/>
        <v>603.81999999999994</v>
      </c>
      <c r="L127" s="380">
        <f t="shared" si="48"/>
        <v>627.77</v>
      </c>
      <c r="M127" s="380">
        <f t="shared" si="48"/>
        <v>652.36</v>
      </c>
      <c r="N127" s="380">
        <f t="shared" si="48"/>
        <v>675.07999999999993</v>
      </c>
      <c r="O127" s="380">
        <f t="shared" si="48"/>
        <v>701.08</v>
      </c>
      <c r="P127" s="380">
        <f t="shared" si="48"/>
        <v>729.01</v>
      </c>
      <c r="Q127" s="380">
        <f t="shared" si="48"/>
        <v>757.79999999999984</v>
      </c>
      <c r="R127" s="380">
        <f t="shared" si="48"/>
        <v>788.89</v>
      </c>
      <c r="S127" s="380">
        <f t="shared" si="48"/>
        <v>821.76</v>
      </c>
      <c r="T127" s="28"/>
      <c r="U127" s="28"/>
      <c r="V127" s="381">
        <f>SUM(V121:V126)</f>
        <v>1</v>
      </c>
      <c r="W127" s="381">
        <f t="shared" ref="W127:AK127" si="49">SUM(W121:W126)</f>
        <v>1</v>
      </c>
      <c r="X127" s="381">
        <f t="shared" si="49"/>
        <v>1</v>
      </c>
      <c r="Y127" s="381">
        <f t="shared" si="49"/>
        <v>1</v>
      </c>
      <c r="Z127" s="381">
        <f t="shared" si="49"/>
        <v>1</v>
      </c>
      <c r="AA127" s="381">
        <f t="shared" si="49"/>
        <v>1</v>
      </c>
      <c r="AB127" s="381">
        <f t="shared" si="49"/>
        <v>1</v>
      </c>
      <c r="AC127" s="381">
        <f t="shared" si="49"/>
        <v>1</v>
      </c>
      <c r="AD127" s="381">
        <f t="shared" si="49"/>
        <v>1</v>
      </c>
      <c r="AE127" s="381">
        <f t="shared" si="49"/>
        <v>1</v>
      </c>
      <c r="AF127" s="381">
        <f t="shared" si="49"/>
        <v>1</v>
      </c>
      <c r="AG127" s="381">
        <f t="shared" si="49"/>
        <v>1</v>
      </c>
      <c r="AH127" s="381">
        <f t="shared" si="49"/>
        <v>1</v>
      </c>
      <c r="AI127" s="381">
        <f t="shared" si="49"/>
        <v>1</v>
      </c>
      <c r="AJ127" s="381">
        <f t="shared" si="49"/>
        <v>1</v>
      </c>
      <c r="AK127" s="381">
        <f t="shared" si="49"/>
        <v>1</v>
      </c>
    </row>
    <row r="128" spans="1:53" s="28" customFormat="1" ht="15">
      <c r="A128" s="32" t="s">
        <v>40</v>
      </c>
      <c r="B128" s="32" t="s">
        <v>36</v>
      </c>
      <c r="C128" s="95" t="s">
        <v>221</v>
      </c>
      <c r="D128" s="357">
        <f>V128*' Demand-Supply Gap'!D$183</f>
        <v>114.39988339516766</v>
      </c>
      <c r="E128" s="357">
        <f>W128*' Demand-Supply Gap'!E$183</f>
        <v>102.64186354862231</v>
      </c>
      <c r="F128" s="357">
        <f>X128*' Demand-Supply Gap'!F$183</f>
        <v>98.500874122346048</v>
      </c>
      <c r="G128" s="357">
        <f>Y128*' Demand-Supply Gap'!G$183</f>
        <v>111.1155975007734</v>
      </c>
      <c r="H128" s="357">
        <f>Z128*' Demand-Supply Gap'!H$183</f>
        <v>91.857384288221468</v>
      </c>
      <c r="I128" s="357">
        <f>AA128*' Demand-Supply Gap'!I$183</f>
        <v>80.417795562337631</v>
      </c>
      <c r="J128" s="357">
        <f>AB128*' Demand-Supply Gap'!J$183</f>
        <v>84.229757637466619</v>
      </c>
      <c r="K128" s="357">
        <f>AC128*' Demand-Supply Gap'!K$183</f>
        <v>88.627588865225448</v>
      </c>
      <c r="L128" s="357">
        <f>AD128*' Demand-Supply Gap'!L$183</f>
        <v>92.94672490916669</v>
      </c>
      <c r="M128" s="357">
        <f>AE128*' Demand-Supply Gap'!M$183</f>
        <v>96.702942875839611</v>
      </c>
      <c r="N128" s="357">
        <f>AF128*' Demand-Supply Gap'!N$183</f>
        <v>101.0223114430953</v>
      </c>
      <c r="O128" s="357">
        <f>AG128*' Demand-Supply Gap'!O$183</f>
        <v>105.23021652007729</v>
      </c>
      <c r="P128" s="357">
        <f>AH128*' Demand-Supply Gap'!P$183</f>
        <v>108.90614377264237</v>
      </c>
      <c r="Q128" s="357">
        <f>AI128*' Demand-Supply Gap'!Q$183</f>
        <v>112.48477217116016</v>
      </c>
      <c r="R128" s="357">
        <f>AJ128*' Demand-Supply Gap'!R$183</f>
        <v>115.71745520208486</v>
      </c>
      <c r="S128" s="357">
        <f>AK128*' Demand-Supply Gap'!S$183</f>
        <v>119.24209634602472</v>
      </c>
      <c r="V128" s="157">
        <v>0.42228713386257882</v>
      </c>
      <c r="W128" s="157">
        <v>0.42575864444536121</v>
      </c>
      <c r="X128" s="157">
        <v>0.42474791250692395</v>
      </c>
      <c r="Y128" s="157">
        <v>0.42343124436059387</v>
      </c>
      <c r="Z128" s="157">
        <v>0.42369195251257419</v>
      </c>
      <c r="AA128" s="157">
        <v>0.41522503708490621</v>
      </c>
      <c r="AB128" s="157">
        <v>0.41729756531510448</v>
      </c>
      <c r="AC128" s="157">
        <v>0.41893487278427594</v>
      </c>
      <c r="AD128" s="157">
        <v>0.42027075920895052</v>
      </c>
      <c r="AE128" s="157">
        <v>0.4194694833619016</v>
      </c>
      <c r="AF128" s="157">
        <v>0.42155426530249851</v>
      </c>
      <c r="AG128" s="157">
        <v>0.42254942263279438</v>
      </c>
      <c r="AH128" s="157">
        <v>0.42272597464721351</v>
      </c>
      <c r="AI128" s="157">
        <v>0.42344742846094352</v>
      </c>
      <c r="AJ128" s="157">
        <v>0.42356635784597574</v>
      </c>
      <c r="AK128" s="157">
        <v>0.42396092973740251</v>
      </c>
    </row>
    <row r="129" spans="1:37" s="28" customFormat="1" ht="15">
      <c r="A129" s="32" t="s">
        <v>40</v>
      </c>
      <c r="B129" s="32" t="s">
        <v>36</v>
      </c>
      <c r="C129" s="95" t="s">
        <v>245</v>
      </c>
      <c r="D129" s="357">
        <f>V129*' Demand-Supply Gap'!D$183</f>
        <v>52.739033292920269</v>
      </c>
      <c r="E129" s="357">
        <f>W129*' Demand-Supply Gap'!E$183</f>
        <v>47.209165130009787</v>
      </c>
      <c r="F129" s="357">
        <f>X129*' Demand-Supply Gap'!F$183</f>
        <v>45.608964684878373</v>
      </c>
      <c r="G129" s="357">
        <f>Y129*' Demand-Supply Gap'!G$183</f>
        <v>51.868837912208036</v>
      </c>
      <c r="H129" s="357">
        <f>Z129*' Demand-Supply Gap'!H$183</f>
        <v>42.907894782887368</v>
      </c>
      <c r="I129" s="357">
        <f>AA129*' Demand-Supply Gap'!I$183</f>
        <v>37.641111252892337</v>
      </c>
      <c r="J129" s="357">
        <f>AB129*' Demand-Supply Gap'!J$183</f>
        <v>39.749203228920173</v>
      </c>
      <c r="K129" s="357">
        <f>AC129*' Demand-Supply Gap'!K$183</f>
        <v>41.757434307842594</v>
      </c>
      <c r="L129" s="357">
        <f>AD129*' Demand-Supply Gap'!L$183</f>
        <v>43.778473933134066</v>
      </c>
      <c r="M129" s="357">
        <f>AE129*' Demand-Supply Gap'!M$183</f>
        <v>45.735695979051741</v>
      </c>
      <c r="N129" s="357">
        <f>AF129*' Demand-Supply Gap'!N$183</f>
        <v>47.586896921672896</v>
      </c>
      <c r="O129" s="357">
        <f>AG129*' Demand-Supply Gap'!O$183</f>
        <v>49.453811705836259</v>
      </c>
      <c r="P129" s="357">
        <f>AH129*' Demand-Supply Gap'!P$183</f>
        <v>51.221729322423251</v>
      </c>
      <c r="Q129" s="357">
        <f>AI129*' Demand-Supply Gap'!Q$183</f>
        <v>52.81035184183758</v>
      </c>
      <c r="R129" s="357">
        <f>AJ129*' Demand-Supply Gap'!R$183</f>
        <v>54.412201951707978</v>
      </c>
      <c r="S129" s="357">
        <f>AK129*' Demand-Supply Gap'!S$183</f>
        <v>56.048561765765342</v>
      </c>
      <c r="T129" s="94"/>
      <c r="U129" s="94"/>
      <c r="V129" s="212">
        <v>0.19467690482708278</v>
      </c>
      <c r="W129" s="212">
        <v>0.19582370639275057</v>
      </c>
      <c r="X129" s="212">
        <v>0.19667147844233468</v>
      </c>
      <c r="Y129" s="212">
        <v>0.19765799828913602</v>
      </c>
      <c r="Z129" s="212">
        <v>0.19791255607413114</v>
      </c>
      <c r="AA129" s="212">
        <v>0.19435414396287104</v>
      </c>
      <c r="AB129" s="212">
        <v>0.19692857009083248</v>
      </c>
      <c r="AC129" s="212">
        <v>0.19738374532738451</v>
      </c>
      <c r="AD129" s="212">
        <v>0.19795008909531739</v>
      </c>
      <c r="AE129" s="212">
        <v>0.19838826195973991</v>
      </c>
      <c r="AF129" s="212">
        <v>0.1985745434179792</v>
      </c>
      <c r="AG129" s="212">
        <v>0.19858060046189374</v>
      </c>
      <c r="AH129" s="212">
        <v>0.19882033006457783</v>
      </c>
      <c r="AI129" s="212">
        <v>0.19880386697602476</v>
      </c>
      <c r="AJ129" s="212">
        <v>0.19916768963520556</v>
      </c>
      <c r="AK129" s="212">
        <v>0.1992786195883606</v>
      </c>
    </row>
    <row r="130" spans="1:37" s="28" customFormat="1" ht="15">
      <c r="A130" s="32" t="s">
        <v>40</v>
      </c>
      <c r="B130" s="32" t="s">
        <v>36</v>
      </c>
      <c r="C130" s="95" t="s">
        <v>413</v>
      </c>
      <c r="D130" s="357">
        <f>V130*' Demand-Supply Gap'!D$183</f>
        <v>23.190835917171746</v>
      </c>
      <c r="E130" s="357">
        <f>W130*' Demand-Supply Gap'!E$183</f>
        <v>19.835821013850211</v>
      </c>
      <c r="F130" s="357">
        <f>X130*' Demand-Supply Gap'!F$183</f>
        <v>19.095922496249379</v>
      </c>
      <c r="G130" s="357">
        <f>Y130*' Demand-Supply Gap'!G$183</f>
        <v>21.628955373761176</v>
      </c>
      <c r="H130" s="357">
        <f>Z130*' Demand-Supply Gap'!H$183</f>
        <v>17.98550473535871</v>
      </c>
      <c r="I130" s="357">
        <f>AA130*' Demand-Supply Gap'!I$183</f>
        <v>15.674849059052102</v>
      </c>
      <c r="J130" s="357">
        <f>AB130*' Demand-Supply Gap'!J$183</f>
        <v>16.271469937816054</v>
      </c>
      <c r="K130" s="357">
        <f>AC130*' Demand-Supply Gap'!K$183</f>
        <v>17.067946563281229</v>
      </c>
      <c r="L130" s="357">
        <f>AD130*' Demand-Supply Gap'!L$183</f>
        <v>17.852791392836885</v>
      </c>
      <c r="M130" s="357">
        <f>AE130*' Demand-Supply Gap'!M$183</f>
        <v>18.589459564575371</v>
      </c>
      <c r="N130" s="357">
        <f>AF130*' Demand-Supply Gap'!N$183</f>
        <v>19.370088549024025</v>
      </c>
      <c r="O130" s="357">
        <f>AG130*' Demand-Supply Gap'!O$183</f>
        <v>20.145230865180594</v>
      </c>
      <c r="P130" s="357">
        <f>AH130*' Demand-Supply Gap'!P$183</f>
        <v>20.886369514317188</v>
      </c>
      <c r="Q130" s="357">
        <f>AI130*' Demand-Supply Gap'!Q$183</f>
        <v>21.529928633707737</v>
      </c>
      <c r="R130" s="357">
        <f>AJ130*' Demand-Supply Gap'!R$183</f>
        <v>22.19003182174793</v>
      </c>
      <c r="S130" s="357">
        <f>AK130*' Demand-Supply Gap'!S$183</f>
        <v>22.863471857636767</v>
      </c>
      <c r="T130" s="94"/>
      <c r="U130" s="94"/>
      <c r="V130" s="212">
        <v>8.5604909207044499E-2</v>
      </c>
      <c r="W130" s="212">
        <v>8.2279023142609653E-2</v>
      </c>
      <c r="X130" s="212">
        <v>8.2343971969238289E-2</v>
      </c>
      <c r="Y130" s="212">
        <v>8.2422051396229074E-2</v>
      </c>
      <c r="Z130" s="212">
        <v>8.2958095065476467E-2</v>
      </c>
      <c r="AA130" s="212">
        <v>8.093469531628654E-2</v>
      </c>
      <c r="AB130" s="212">
        <v>8.0613372038580391E-2</v>
      </c>
      <c r="AC130" s="212">
        <v>8.0678692873507776E-2</v>
      </c>
      <c r="AD130" s="212">
        <v>8.0723728566003572E-2</v>
      </c>
      <c r="AE130" s="212">
        <v>8.0635715601138969E-2</v>
      </c>
      <c r="AF130" s="212">
        <v>8.0829109238187619E-2</v>
      </c>
      <c r="AG130" s="212">
        <v>8.0892693680453487E-2</v>
      </c>
      <c r="AH130" s="212">
        <v>8.1071743098478088E-2</v>
      </c>
      <c r="AI130" s="212">
        <v>8.104912993039444E-2</v>
      </c>
      <c r="AJ130" s="212">
        <v>8.122327735958311E-2</v>
      </c>
      <c r="AK130" s="212">
        <v>8.1290241305890729E-2</v>
      </c>
    </row>
    <row r="131" spans="1:37" s="28" customFormat="1" ht="15">
      <c r="A131" s="32" t="s">
        <v>40</v>
      </c>
      <c r="B131" s="32" t="s">
        <v>36</v>
      </c>
      <c r="C131" s="95" t="s">
        <v>414</v>
      </c>
      <c r="D131" s="357">
        <f>V131*' Demand-Supply Gap'!D$183</f>
        <v>51.808409604631358</v>
      </c>
      <c r="E131" s="357">
        <f>W131*' Demand-Supply Gap'!E$183</f>
        <v>46.935276876303888</v>
      </c>
      <c r="F131" s="357">
        <f>X131*' Demand-Supply Gap'!F$183</f>
        <v>45.17802457401379</v>
      </c>
      <c r="G131" s="357">
        <f>Y131*' Demand-Supply Gap'!G$183</f>
        <v>51.087351762091721</v>
      </c>
      <c r="H131" s="357">
        <f>Z131*' Demand-Supply Gap'!H$183</f>
        <v>42.22268795716451</v>
      </c>
      <c r="I131" s="357">
        <f>AA131*' Demand-Supply Gap'!I$183</f>
        <v>37.893456782062962</v>
      </c>
      <c r="J131" s="357">
        <f>AB131*' Demand-Supply Gap'!J$183</f>
        <v>39.585038846185228</v>
      </c>
      <c r="K131" s="357">
        <f>AC131*' Demand-Supply Gap'!K$183</f>
        <v>41.529073733579672</v>
      </c>
      <c r="L131" s="357">
        <f>AD131*' Demand-Supply Gap'!L$183</f>
        <v>43.472600740588724</v>
      </c>
      <c r="M131" s="357">
        <f>AE131*' Demand-Supply Gap'!M$183</f>
        <v>45.387180585188325</v>
      </c>
      <c r="N131" s="357">
        <f>AF131*' Demand-Supply Gap'!N$183</f>
        <v>47.150873760437911</v>
      </c>
      <c r="O131" s="357">
        <f>AG131*' Demand-Supply Gap'!O$183</f>
        <v>48.999643012271143</v>
      </c>
      <c r="P131" s="357">
        <f>AH131*' Demand-Supply Gap'!P$183</f>
        <v>50.749011247032392</v>
      </c>
      <c r="Q131" s="357">
        <f>AI131*' Demand-Supply Gap'!Q$183</f>
        <v>52.34773064998619</v>
      </c>
      <c r="R131" s="357">
        <f>AJ131*' Demand-Supply Gap'!R$183</f>
        <v>53.894881804626642</v>
      </c>
      <c r="S131" s="357">
        <f>AK131*' Demand-Supply Gap'!S$183</f>
        <v>55.509172589687779</v>
      </c>
      <c r="V131" s="212">
        <v>0.19124167046871676</v>
      </c>
      <c r="W131" s="212">
        <v>0.19468761739752211</v>
      </c>
      <c r="X131" s="212">
        <v>0.19481321155753645</v>
      </c>
      <c r="Y131" s="212">
        <v>0.1946799676576397</v>
      </c>
      <c r="Z131" s="212">
        <v>0.19475204132493545</v>
      </c>
      <c r="AA131" s="212">
        <v>0.19565709166213818</v>
      </c>
      <c r="AB131" s="212">
        <v>0.19611525423728815</v>
      </c>
      <c r="AC131" s="212">
        <v>0.19630430483540334</v>
      </c>
      <c r="AD131" s="212">
        <v>0.19656704349604187</v>
      </c>
      <c r="AE131" s="212">
        <v>0.19687650267031209</v>
      </c>
      <c r="AF131" s="212">
        <v>0.19675506987036764</v>
      </c>
      <c r="AG131" s="212">
        <v>0.19675689691370979</v>
      </c>
      <c r="AH131" s="212">
        <v>0.19698544543612079</v>
      </c>
      <c r="AI131" s="212">
        <v>0.19706233565351891</v>
      </c>
      <c r="AJ131" s="212">
        <v>0.19727411696583669</v>
      </c>
      <c r="AK131" s="212">
        <v>0.19736084102200149</v>
      </c>
    </row>
    <row r="132" spans="1:37" s="28" customFormat="1" ht="15">
      <c r="A132" s="32" t="s">
        <v>40</v>
      </c>
      <c r="B132" s="32" t="s">
        <v>36</v>
      </c>
      <c r="C132" s="95" t="s">
        <v>246</v>
      </c>
      <c r="D132" s="357">
        <f>V132*' Demand-Supply Gap'!D$183</f>
        <v>17.145968671279213</v>
      </c>
      <c r="E132" s="357">
        <f>W132*' Demand-Supply Gap'!E$183</f>
        <v>16.326559431903519</v>
      </c>
      <c r="F132" s="357">
        <f>X132*' Demand-Supply Gap'!F$183</f>
        <v>15.736667984578968</v>
      </c>
      <c r="G132" s="357">
        <f>Y132*' Demand-Supply Gap'!G$183</f>
        <v>17.846900689302107</v>
      </c>
      <c r="H132" s="357">
        <f>Z132*' Demand-Supply Gap'!H$183</f>
        <v>14.630660033223821</v>
      </c>
      <c r="I132" s="357">
        <f>AA132*' Demand-Supply Gap'!I$183</f>
        <v>13.069838821712221</v>
      </c>
      <c r="J132" s="357">
        <f>AB132*' Demand-Supply Gap'!J$183</f>
        <v>13.640240524851448</v>
      </c>
      <c r="K132" s="357">
        <f>AC132*' Demand-Supply Gap'!K$183</f>
        <v>14.323737047469235</v>
      </c>
      <c r="L132" s="357">
        <f>AD132*' Demand-Supply Gap'!L$183</f>
        <v>15.025698693953716</v>
      </c>
      <c r="M132" s="357">
        <f>AE132*' Demand-Supply Gap'!M$183</f>
        <v>15.68010066156088</v>
      </c>
      <c r="N132" s="357">
        <f>AF132*' Demand-Supply Gap'!N$183</f>
        <v>16.351270858404316</v>
      </c>
      <c r="O132" s="357">
        <f>AG132*' Demand-Supply Gap'!O$183</f>
        <v>17.02112246741974</v>
      </c>
      <c r="P132" s="357">
        <f>AH132*' Demand-Supply Gap'!P$183</f>
        <v>17.583301849433226</v>
      </c>
      <c r="Q132" s="357">
        <f>AI132*' Demand-Supply Gap'!Q$183</f>
        <v>18.17885258492656</v>
      </c>
      <c r="R132" s="357">
        <f>AJ132*' Demand-Supply Gap'!R$183</f>
        <v>18.72353440659823</v>
      </c>
      <c r="S132" s="357">
        <f>AK132*' Demand-Supply Gap'!S$183</f>
        <v>19.310822172767367</v>
      </c>
      <c r="V132" s="182">
        <v>6.3291340450771061E-2</v>
      </c>
      <c r="W132" s="182">
        <v>6.7722599452717844E-2</v>
      </c>
      <c r="X132" s="182">
        <v>6.7858452382485918E-2</v>
      </c>
      <c r="Y132" s="182">
        <v>6.8009672240645899E-2</v>
      </c>
      <c r="Z132" s="182">
        <v>6.7483882368933781E-2</v>
      </c>
      <c r="AA132" s="182">
        <v>6.7484121785362838E-2</v>
      </c>
      <c r="AB132" s="182">
        <v>6.7577532228360951E-2</v>
      </c>
      <c r="AC132" s="182">
        <v>6.7707054142047488E-2</v>
      </c>
      <c r="AD132" s="182">
        <v>6.7940659597464453E-2</v>
      </c>
      <c r="AE132" s="182">
        <v>6.8015755549574286E-2</v>
      </c>
      <c r="AF132" s="182">
        <v>6.8231936836641305E-2</v>
      </c>
      <c r="AG132" s="182">
        <v>6.8347910980474463E-2</v>
      </c>
      <c r="AH132" s="182">
        <v>6.8250680396278893E-2</v>
      </c>
      <c r="AI132" s="182">
        <v>6.8434048723897883E-2</v>
      </c>
      <c r="AJ132" s="182">
        <v>6.8534684423856393E-2</v>
      </c>
      <c r="AK132" s="182">
        <v>6.8658924769339963E-2</v>
      </c>
    </row>
    <row r="133" spans="1:37" s="28" customFormat="1" ht="15">
      <c r="A133" s="32" t="s">
        <v>40</v>
      </c>
      <c r="B133" s="32" t="s">
        <v>36</v>
      </c>
      <c r="C133" s="95" t="s">
        <v>12</v>
      </c>
      <c r="D133" s="357">
        <f>V133*' Demand-Supply Gap'!D$183</f>
        <v>11.6213128835356</v>
      </c>
      <c r="E133" s="357">
        <f>W133*' Demand-Supply Gap'!E$183</f>
        <v>8.1312424698985932</v>
      </c>
      <c r="F133" s="357">
        <f>X133*' Demand-Supply Gap'!F$183</f>
        <v>7.7838621379334443</v>
      </c>
      <c r="G133" s="357">
        <f>Y133*' Demand-Supply Gap'!G$183</f>
        <v>8.8694527618635171</v>
      </c>
      <c r="H133" s="357">
        <f>Z133*' Demand-Supply Gap'!H$183</f>
        <v>7.1981552031441058</v>
      </c>
      <c r="I133" s="357">
        <f>AA133*' Demand-Supply Gap'!I$183</f>
        <v>8.9757485219427799</v>
      </c>
      <c r="J133" s="357">
        <f>AB133*' Demand-Supply Gap'!J$183</f>
        <v>8.370081984760505</v>
      </c>
      <c r="K133" s="357">
        <f>AC133*' Demand-Supply Gap'!K$183</f>
        <v>8.2487942454978675</v>
      </c>
      <c r="L133" s="357">
        <f>AD133*' Demand-Supply Gap'!L$183</f>
        <v>8.0828627874514254</v>
      </c>
      <c r="M133" s="357">
        <f>AE133*' Demand-Supply Gap'!M$183</f>
        <v>8.4409208550979571</v>
      </c>
      <c r="N133" s="357">
        <f>AF133*' Demand-Supply Gap'!N$183</f>
        <v>8.161042859271328</v>
      </c>
      <c r="O133" s="357">
        <f>AG133*' Demand-Supply Gap'!O$183</f>
        <v>8.1864452092834838</v>
      </c>
      <c r="P133" s="357">
        <f>AH133*' Demand-Supply Gap'!P$183</f>
        <v>8.2816722816324386</v>
      </c>
      <c r="Q133" s="357">
        <f>AI133*' Demand-Supply Gap'!Q$183</f>
        <v>8.288829996273213</v>
      </c>
      <c r="R133" s="357">
        <f>AJ133*' Demand-Supply Gap'!R$183</f>
        <v>8.2598319453518343</v>
      </c>
      <c r="S133" s="357">
        <f>AK133*' Demand-Supply Gap'!S$183</f>
        <v>8.2831515456329967</v>
      </c>
      <c r="V133" s="182">
        <f>V134-SUM(V128:V132)</f>
        <v>4.2898041183806024E-2</v>
      </c>
      <c r="W133" s="182">
        <f t="shared" ref="W133:AK133" si="50">W134-SUM(W128:W132)</f>
        <v>3.3728409169038742E-2</v>
      </c>
      <c r="X133" s="182">
        <f t="shared" si="50"/>
        <v>3.3564973141480658E-2</v>
      </c>
      <c r="Y133" s="182">
        <f t="shared" si="50"/>
        <v>3.3799066055755445E-2</v>
      </c>
      <c r="Z133" s="182">
        <f t="shared" si="50"/>
        <v>3.3201472653949016E-2</v>
      </c>
      <c r="AA133" s="182">
        <f t="shared" si="50"/>
        <v>4.6344910188435229E-2</v>
      </c>
      <c r="AB133" s="182">
        <f t="shared" si="50"/>
        <v>4.1467706089833523E-2</v>
      </c>
      <c r="AC133" s="182">
        <f t="shared" si="50"/>
        <v>3.8991330037380978E-2</v>
      </c>
      <c r="AD133" s="182">
        <f t="shared" si="50"/>
        <v>3.6547720036222198E-2</v>
      </c>
      <c r="AE133" s="182">
        <f t="shared" si="50"/>
        <v>3.6614280857333203E-2</v>
      </c>
      <c r="AF133" s="182">
        <f t="shared" si="50"/>
        <v>3.4055075334325724E-2</v>
      </c>
      <c r="AG133" s="182">
        <f t="shared" si="50"/>
        <v>3.2872475330674167E-2</v>
      </c>
      <c r="AH133" s="182">
        <f t="shared" si="50"/>
        <v>3.2145826357330987E-2</v>
      </c>
      <c r="AI133" s="182">
        <f t="shared" si="50"/>
        <v>3.1203190255220337E-2</v>
      </c>
      <c r="AJ133" s="182">
        <f t="shared" si="50"/>
        <v>3.0233873769542452E-2</v>
      </c>
      <c r="AK133" s="182">
        <f t="shared" si="50"/>
        <v>2.945044357700477E-2</v>
      </c>
    </row>
    <row r="134" spans="1:37" s="28" customFormat="1" ht="15">
      <c r="A134" s="32" t="s">
        <v>40</v>
      </c>
      <c r="B134" s="32" t="s">
        <v>109</v>
      </c>
      <c r="C134" s="183" t="s">
        <v>60</v>
      </c>
      <c r="D134" s="357">
        <f>SUM(D128:D133)</f>
        <v>270.90544376470586</v>
      </c>
      <c r="E134" s="357">
        <f t="shared" ref="E134:S134" si="51">SUM(E128:E133)</f>
        <v>241.0799284705883</v>
      </c>
      <c r="F134" s="357">
        <f t="shared" si="51"/>
        <v>231.90431600000002</v>
      </c>
      <c r="G134" s="357">
        <f t="shared" si="51"/>
        <v>262.41709599999996</v>
      </c>
      <c r="H134" s="357">
        <f t="shared" si="51"/>
        <v>216.80228699999998</v>
      </c>
      <c r="I134" s="357">
        <f t="shared" si="51"/>
        <v>193.67280000000002</v>
      </c>
      <c r="J134" s="357">
        <f t="shared" si="51"/>
        <v>201.84579216</v>
      </c>
      <c r="K134" s="357">
        <f t="shared" si="51"/>
        <v>211.55457476289604</v>
      </c>
      <c r="L134" s="357">
        <f t="shared" si="51"/>
        <v>221.15915245713151</v>
      </c>
      <c r="M134" s="357">
        <f t="shared" si="51"/>
        <v>230.53630052131388</v>
      </c>
      <c r="N134" s="357">
        <f t="shared" si="51"/>
        <v>239.64248439190578</v>
      </c>
      <c r="O134" s="357">
        <f t="shared" si="51"/>
        <v>249.0364697800685</v>
      </c>
      <c r="P134" s="357">
        <f t="shared" si="51"/>
        <v>257.62822798748084</v>
      </c>
      <c r="Q134" s="357">
        <f t="shared" si="51"/>
        <v>265.64046587789142</v>
      </c>
      <c r="R134" s="357">
        <f t="shared" si="51"/>
        <v>273.19793713211749</v>
      </c>
      <c r="S134" s="357">
        <f t="shared" si="51"/>
        <v>281.25727627751502</v>
      </c>
      <c r="T134" s="94"/>
      <c r="U134" s="94"/>
      <c r="V134" s="212">
        <v>1</v>
      </c>
      <c r="W134" s="212">
        <v>1</v>
      </c>
      <c r="X134" s="212">
        <v>1</v>
      </c>
      <c r="Y134" s="212">
        <v>1</v>
      </c>
      <c r="Z134" s="212">
        <v>1</v>
      </c>
      <c r="AA134" s="212">
        <v>1</v>
      </c>
      <c r="AB134" s="212">
        <v>1</v>
      </c>
      <c r="AC134" s="212">
        <v>1</v>
      </c>
      <c r="AD134" s="212">
        <v>1</v>
      </c>
      <c r="AE134" s="212">
        <v>1</v>
      </c>
      <c r="AF134" s="212">
        <v>1</v>
      </c>
      <c r="AG134" s="212">
        <v>1</v>
      </c>
      <c r="AH134" s="212">
        <v>1</v>
      </c>
      <c r="AI134" s="212">
        <v>1</v>
      </c>
      <c r="AJ134" s="212">
        <v>1</v>
      </c>
      <c r="AK134" s="212">
        <v>1</v>
      </c>
    </row>
    <row r="135" spans="1:37" s="28" customFormat="1" ht="15">
      <c r="A135" s="32" t="s">
        <v>40</v>
      </c>
      <c r="B135" s="32" t="s">
        <v>109</v>
      </c>
      <c r="C135" s="95" t="s">
        <v>221</v>
      </c>
      <c r="D135" s="357">
        <f>V135*' Demand-Supply Gap'!D$192</f>
        <v>15.999392259569452</v>
      </c>
      <c r="E135" s="357">
        <f>W135*' Demand-Supply Gap'!E$192</f>
        <v>16.985749783828901</v>
      </c>
      <c r="F135" s="357">
        <f>X135*' Demand-Supply Gap'!F$192</f>
        <v>17.162871524146905</v>
      </c>
      <c r="G135" s="357">
        <f>Y135*' Demand-Supply Gap'!G$192</f>
        <v>15.620755523598753</v>
      </c>
      <c r="H135" s="357">
        <f>Z135*' Demand-Supply Gap'!H$192</f>
        <v>14.108671679821938</v>
      </c>
      <c r="I135" s="357">
        <f>AA135*' Demand-Supply Gap'!I$192</f>
        <v>11.590203755371807</v>
      </c>
      <c r="J135" s="357">
        <f>AB135*' Demand-Supply Gap'!J$192</f>
        <v>12.213569188482706</v>
      </c>
      <c r="K135" s="357">
        <f>AC135*' Demand-Supply Gap'!K$192</f>
        <v>12.887836315562977</v>
      </c>
      <c r="L135" s="357">
        <f>AD135*' Demand-Supply Gap'!L$192</f>
        <v>13.619395650058021</v>
      </c>
      <c r="M135" s="357">
        <f>AE135*' Demand-Supply Gap'!M$192</f>
        <v>14.205905199933451</v>
      </c>
      <c r="N135" s="357">
        <f>AF135*' Demand-Supply Gap'!N$192</f>
        <v>14.878880092660168</v>
      </c>
      <c r="O135" s="357">
        <f>AG135*' Demand-Supply Gap'!O$192</f>
        <v>15.487159498393014</v>
      </c>
      <c r="P135" s="357">
        <f>AH135*' Demand-Supply Gap'!P$192</f>
        <v>16.068254295734572</v>
      </c>
      <c r="Q135" s="357">
        <f>AI135*' Demand-Supply Gap'!Q$192</f>
        <v>16.677537594890342</v>
      </c>
      <c r="R135" s="357">
        <f>AJ135*' Demand-Supply Gap'!R$192</f>
        <v>17.250948676824844</v>
      </c>
      <c r="S135" s="357">
        <f>AK135*' Demand-Supply Gap'!S$192</f>
        <v>17.826001965465341</v>
      </c>
      <c r="T135" s="94"/>
      <c r="U135" s="94"/>
      <c r="V135" s="157">
        <v>0.4345871338625788</v>
      </c>
      <c r="W135" s="157">
        <v>0.43805864444536119</v>
      </c>
      <c r="X135" s="157">
        <v>0.43704791250692393</v>
      </c>
      <c r="Y135" s="157">
        <v>0.43573124436059385</v>
      </c>
      <c r="Z135" s="157">
        <v>0.43599195251257417</v>
      </c>
      <c r="AA135" s="157">
        <v>0.42752503708490619</v>
      </c>
      <c r="AB135" s="157">
        <v>0.42959756531510446</v>
      </c>
      <c r="AC135" s="157">
        <v>0.43123487278427591</v>
      </c>
      <c r="AD135" s="157">
        <v>0.43257075920895049</v>
      </c>
      <c r="AE135" s="157">
        <v>0.43176948336190157</v>
      </c>
      <c r="AF135" s="157">
        <v>0.43385426530249849</v>
      </c>
      <c r="AG135" s="157">
        <v>0.43484942263279436</v>
      </c>
      <c r="AH135" s="157">
        <v>0.43502597464721349</v>
      </c>
      <c r="AI135" s="157">
        <v>0.4357474284609435</v>
      </c>
      <c r="AJ135" s="157">
        <v>0.43586635784597572</v>
      </c>
      <c r="AK135" s="157">
        <v>0.43626092973740249</v>
      </c>
    </row>
    <row r="136" spans="1:37" s="28" customFormat="1" ht="15">
      <c r="A136" s="32" t="s">
        <v>40</v>
      </c>
      <c r="B136" s="32" t="s">
        <v>109</v>
      </c>
      <c r="C136" s="95" t="s">
        <v>245</v>
      </c>
      <c r="D136" s="357">
        <f>V136*' Demand-Supply Gap'!D$192</f>
        <v>7.1670602314523961</v>
      </c>
      <c r="E136" s="357">
        <f>W136*' Demand-Supply Gap'!E$192</f>
        <v>7.5930757689775801</v>
      </c>
      <c r="F136" s="357">
        <f>X136*' Demand-Supply Gap'!F$192</f>
        <v>7.7232889584304836</v>
      </c>
      <c r="G136" s="357">
        <f>Y136*' Demand-Supply Gap'!G$192</f>
        <v>7.0859441651683497</v>
      </c>
      <c r="H136" s="357">
        <f>Z136*' Demand-Supply Gap'!H$192</f>
        <v>6.4044376481552945</v>
      </c>
      <c r="I136" s="357">
        <f>AA136*' Demand-Supply Gap'!I$192</f>
        <v>5.2689408428334339</v>
      </c>
      <c r="J136" s="357">
        <f>AB136*' Demand-Supply Gap'!J$192</f>
        <v>5.598729858324881</v>
      </c>
      <c r="K136" s="357">
        <f>AC136*' Demand-Supply Gap'!K$192</f>
        <v>5.8989881423728319</v>
      </c>
      <c r="L136" s="357">
        <f>AD136*' Demand-Supply Gap'!L$192</f>
        <v>6.2324152175323002</v>
      </c>
      <c r="M136" s="357">
        <f>AE136*' Demand-Supply Gap'!M$192</f>
        <v>6.5272904889792596</v>
      </c>
      <c r="N136" s="357">
        <f>AF136*' Demand-Supply Gap'!N$192</f>
        <v>6.8100444256571384</v>
      </c>
      <c r="O136" s="357">
        <f>AG136*' Demand-Supply Gap'!O$192</f>
        <v>7.0724468576265043</v>
      </c>
      <c r="P136" s="357">
        <f>AH136*' Demand-Supply Gap'!P$192</f>
        <v>7.3436893629863667</v>
      </c>
      <c r="Q136" s="357">
        <f>AI136*' Demand-Supply Gap'!Q$192</f>
        <v>7.6089008194787509</v>
      </c>
      <c r="R136" s="357">
        <f>AJ136*' Demand-Supply Gap'!R$192</f>
        <v>7.882763902583295</v>
      </c>
      <c r="S136" s="357">
        <f>AK136*' Demand-Supply Gap'!S$192</f>
        <v>8.1426981476328599</v>
      </c>
      <c r="T136" s="94"/>
      <c r="U136" s="94"/>
      <c r="V136" s="212">
        <v>0.19467690482708278</v>
      </c>
      <c r="W136" s="212">
        <v>0.19582370639275057</v>
      </c>
      <c r="X136" s="212">
        <v>0.19667147844233468</v>
      </c>
      <c r="Y136" s="212">
        <v>0.19765799828913602</v>
      </c>
      <c r="Z136" s="212">
        <v>0.19791255607413114</v>
      </c>
      <c r="AA136" s="212">
        <v>0.19435414396287104</v>
      </c>
      <c r="AB136" s="212">
        <v>0.19692857009083248</v>
      </c>
      <c r="AC136" s="212">
        <v>0.19738374532738451</v>
      </c>
      <c r="AD136" s="212">
        <v>0.19795008909531739</v>
      </c>
      <c r="AE136" s="212">
        <v>0.19838826195973991</v>
      </c>
      <c r="AF136" s="212">
        <v>0.1985745434179792</v>
      </c>
      <c r="AG136" s="212">
        <v>0.19858060046189374</v>
      </c>
      <c r="AH136" s="212">
        <v>0.19882033006457783</v>
      </c>
      <c r="AI136" s="212">
        <v>0.19880386697602476</v>
      </c>
      <c r="AJ136" s="212">
        <v>0.19916768963520556</v>
      </c>
      <c r="AK136" s="212">
        <v>0.1992786195883606</v>
      </c>
    </row>
    <row r="137" spans="1:37" s="28" customFormat="1" ht="15">
      <c r="A137" s="32" t="s">
        <v>40</v>
      </c>
      <c r="B137" s="32" t="s">
        <v>109</v>
      </c>
      <c r="C137" s="95" t="s">
        <v>413</v>
      </c>
      <c r="D137" s="357">
        <f>V137*' Demand-Supply Gap'!D$192</f>
        <v>2.6582348520133614</v>
      </c>
      <c r="E137" s="357">
        <f>W137*' Demand-Supply Gap'!E$192</f>
        <v>3.0585387762170546</v>
      </c>
      <c r="F137" s="357">
        <f>X137*' Demand-Supply Gap'!F$192</f>
        <v>3.1001297792319877</v>
      </c>
      <c r="G137" s="357">
        <f>Y137*' Demand-Supply Gap'!G$192</f>
        <v>2.8329025329480908</v>
      </c>
      <c r="H137" s="357">
        <f>Z137*' Demand-Supply Gap'!H$192</f>
        <v>2.5744948646007342</v>
      </c>
      <c r="I137" s="357">
        <f>AA137*' Demand-Supply Gap'!I$192</f>
        <v>2.1019655900245282</v>
      </c>
      <c r="J137" s="357">
        <f>AB137*' Demand-Supply Gap'!J$192</f>
        <v>2.1951960108934547</v>
      </c>
      <c r="K137" s="357">
        <f>AC137*' Demand-Supply Gap'!K$192</f>
        <v>2.309542217687611</v>
      </c>
      <c r="L137" s="357">
        <f>AD137*' Demand-Supply Gap'!L$192</f>
        <v>2.4345206652523683</v>
      </c>
      <c r="M137" s="357">
        <f>AE137*' Demand-Supply Gap'!M$192</f>
        <v>2.5411783281569829</v>
      </c>
      <c r="N137" s="357">
        <f>AF137*' Demand-Supply Gap'!N$192</f>
        <v>2.6554041856272255</v>
      </c>
      <c r="O137" s="357">
        <f>AG137*' Demand-Supply Gap'!O$192</f>
        <v>2.7599018062920302</v>
      </c>
      <c r="P137" s="357">
        <f>AH137*' Demand-Supply Gap'!P$192</f>
        <v>2.8689075881306274</v>
      </c>
      <c r="Q137" s="357">
        <f>AI137*' Demand-Supply Gap'!Q$192</f>
        <v>2.971896559891575</v>
      </c>
      <c r="R137" s="357">
        <f>AJ137*' Demand-Supply Gap'!R$192</f>
        <v>3.0801307314176518</v>
      </c>
      <c r="S137" s="357">
        <f>AK137*' Demand-Supply Gap'!S$192</f>
        <v>3.1826631723476528</v>
      </c>
      <c r="V137" s="212">
        <v>7.2204909207044504E-2</v>
      </c>
      <c r="W137" s="212">
        <v>7.8879023142609653E-2</v>
      </c>
      <c r="X137" s="212">
        <v>7.8943971969238289E-2</v>
      </c>
      <c r="Y137" s="212">
        <v>7.9022051396229073E-2</v>
      </c>
      <c r="Z137" s="212">
        <v>7.9558095065476467E-2</v>
      </c>
      <c r="AA137" s="212">
        <v>7.7534695316286539E-2</v>
      </c>
      <c r="AB137" s="212">
        <v>7.7213372038580391E-2</v>
      </c>
      <c r="AC137" s="212">
        <v>7.7278692873507776E-2</v>
      </c>
      <c r="AD137" s="212">
        <v>7.7323728566003572E-2</v>
      </c>
      <c r="AE137" s="212">
        <v>7.7235715601138968E-2</v>
      </c>
      <c r="AF137" s="212">
        <v>7.7429109238187618E-2</v>
      </c>
      <c r="AG137" s="212">
        <v>7.7492693680453487E-2</v>
      </c>
      <c r="AH137" s="212">
        <v>7.7671743098478088E-2</v>
      </c>
      <c r="AI137" s="212">
        <v>7.7649129930394439E-2</v>
      </c>
      <c r="AJ137" s="212">
        <v>7.782327735958311E-2</v>
      </c>
      <c r="AK137" s="212">
        <v>7.7890241305890728E-2</v>
      </c>
    </row>
    <row r="138" spans="1:37" s="28" customFormat="1" ht="15">
      <c r="A138" s="32" t="s">
        <v>40</v>
      </c>
      <c r="B138" s="32" t="s">
        <v>109</v>
      </c>
      <c r="C138" s="95" t="s">
        <v>414</v>
      </c>
      <c r="D138" s="357">
        <f>V138*' Demand-Supply Gap'!D$192</f>
        <v>6.9743242723230603</v>
      </c>
      <c r="E138" s="357">
        <f>W138*' Demand-Supply Gap'!E$192</f>
        <v>7.4792287449583457</v>
      </c>
      <c r="F138" s="357">
        <f>X138*' Demand-Supply Gap'!F$192</f>
        <v>7.5796288178644566</v>
      </c>
      <c r="G138" s="357">
        <f>Y138*' Demand-Supply Gap'!G$192</f>
        <v>6.9146540652619404</v>
      </c>
      <c r="H138" s="357">
        <f>Z138*' Demand-Supply Gap'!H$192</f>
        <v>6.2439157083442662</v>
      </c>
      <c r="I138" s="357">
        <f>AA138*' Demand-Supply Gap'!I$192</f>
        <v>5.2554657549605661</v>
      </c>
      <c r="J138" s="357">
        <f>AB138*' Demand-Supply Gap'!J$192</f>
        <v>5.5244326169864415</v>
      </c>
      <c r="K138" s="357">
        <f>AC138*' Demand-Supply Gap'!K$192</f>
        <v>5.8129335116295957</v>
      </c>
      <c r="L138" s="357">
        <f>AD138*' Demand-Supply Gap'!L$192</f>
        <v>6.1321977237100489</v>
      </c>
      <c r="M138" s="357">
        <f>AE138*' Demand-Supply Gap'!M$192</f>
        <v>6.4183283220741547</v>
      </c>
      <c r="N138" s="357">
        <f>AF138*' Demand-Supply Gap'!N$192</f>
        <v>6.6859158478824821</v>
      </c>
      <c r="O138" s="357">
        <f>AG138*' Demand-Supply Gap'!O$192</f>
        <v>6.9433886781632914</v>
      </c>
      <c r="P138" s="357">
        <f>AH138*' Demand-Supply Gap'!P$192</f>
        <v>7.2094301372169873</v>
      </c>
      <c r="Q138" s="357">
        <f>AI138*' Demand-Supply Gap'!Q$192</f>
        <v>7.4733543585777964</v>
      </c>
      <c r="R138" s="357">
        <f>AJ138*' Demand-Supply Gap'!R$192</f>
        <v>7.7365777347214442</v>
      </c>
      <c r="S138" s="357">
        <f>AK138*' Demand-Supply Gap'!S$192</f>
        <v>7.9907864738761143</v>
      </c>
      <c r="V138" s="212">
        <v>0.18944167046871677</v>
      </c>
      <c r="W138" s="212">
        <v>0.19288761739752211</v>
      </c>
      <c r="X138" s="212">
        <v>0.19301321155753645</v>
      </c>
      <c r="Y138" s="212">
        <v>0.19287996765763971</v>
      </c>
      <c r="Z138" s="212">
        <v>0.19295204132493546</v>
      </c>
      <c r="AA138" s="212">
        <v>0.19385709166213819</v>
      </c>
      <c r="AB138" s="212">
        <v>0.19431525423728815</v>
      </c>
      <c r="AC138" s="212">
        <v>0.19450430483540335</v>
      </c>
      <c r="AD138" s="212">
        <v>0.19476704349604188</v>
      </c>
      <c r="AE138" s="212">
        <v>0.1950765026703121</v>
      </c>
      <c r="AF138" s="212">
        <v>0.19495506987036765</v>
      </c>
      <c r="AG138" s="212">
        <v>0.19495689691370979</v>
      </c>
      <c r="AH138" s="212">
        <v>0.19518544543612079</v>
      </c>
      <c r="AI138" s="212">
        <v>0.19526233565351891</v>
      </c>
      <c r="AJ138" s="212">
        <v>0.19547411696583669</v>
      </c>
      <c r="AK138" s="212">
        <v>0.1955608410220015</v>
      </c>
    </row>
    <row r="139" spans="1:37" s="28" customFormat="1" ht="15">
      <c r="A139" s="32" t="s">
        <v>40</v>
      </c>
      <c r="B139" s="32" t="s">
        <v>109</v>
      </c>
      <c r="C139" s="95" t="s">
        <v>246</v>
      </c>
      <c r="D139" s="357">
        <f>V139*' Demand-Supply Gap'!D$192</f>
        <v>2.3043098377615658</v>
      </c>
      <c r="E139" s="357">
        <f>W139*' Demand-Supply Gap'!E$192</f>
        <v>2.5988052481125017</v>
      </c>
      <c r="F139" s="357">
        <f>X139*' Demand-Supply Gap'!F$192</f>
        <v>2.6373124250602218</v>
      </c>
      <c r="G139" s="357">
        <f>Y139*' Demand-Supply Gap'!G$192</f>
        <v>2.4130193738748074</v>
      </c>
      <c r="H139" s="357">
        <f>Z139*' Demand-Supply Gap'!H$192</f>
        <v>2.1611221592902252</v>
      </c>
      <c r="I139" s="357">
        <f>AA139*' Demand-Supply Gap'!I$192</f>
        <v>1.8105175416011863</v>
      </c>
      <c r="J139" s="357">
        <f>AB139*' Demand-Supply Gap'!J$192</f>
        <v>1.9013454287780844</v>
      </c>
      <c r="K139" s="357">
        <f>AC139*' Demand-Supply Gap'!K$192</f>
        <v>2.0025651918989764</v>
      </c>
      <c r="L139" s="357">
        <f>AD139*' Demand-Supply Gap'!L$192</f>
        <v>2.117057446285636</v>
      </c>
      <c r="M139" s="357">
        <f>AE139*' Demand-Supply Gap'!M$192</f>
        <v>2.2147958080622576</v>
      </c>
      <c r="N139" s="357">
        <f>AF139*' Demand-Supply Gap'!N$192</f>
        <v>2.3159841241088279</v>
      </c>
      <c r="O139" s="357">
        <f>AG139*' Demand-Supply Gap'!O$192</f>
        <v>2.4092799313025681</v>
      </c>
      <c r="P139" s="357">
        <f>AH139*' Demand-Supply Gap'!P$192</f>
        <v>2.495072877746046</v>
      </c>
      <c r="Q139" s="357">
        <f>AI139*' Demand-Supply Gap'!Q$192</f>
        <v>2.5924126460982468</v>
      </c>
      <c r="R139" s="357">
        <f>AJ139*' Demand-Supply Gap'!R$192</f>
        <v>2.6847969301592212</v>
      </c>
      <c r="S139" s="357">
        <f>AK139*' Demand-Supply Gap'!S$192</f>
        <v>2.7768609195381355</v>
      </c>
      <c r="T139" s="280">
        <f>(I139/D139)^(1/5)-1</f>
        <v>-4.708892911583451E-2</v>
      </c>
      <c r="U139" s="280">
        <f>(S139/J139)^(1/9)-1</f>
        <v>4.298247588491777E-2</v>
      </c>
      <c r="V139" s="182">
        <v>6.2591340450771055E-2</v>
      </c>
      <c r="W139" s="182">
        <v>6.7022599452717838E-2</v>
      </c>
      <c r="X139" s="182">
        <v>6.7158452382485911E-2</v>
      </c>
      <c r="Y139" s="182">
        <v>6.7309672240645893E-2</v>
      </c>
      <c r="Z139" s="182">
        <v>6.6783882368933775E-2</v>
      </c>
      <c r="AA139" s="182">
        <v>6.6784121785362832E-2</v>
      </c>
      <c r="AB139" s="182">
        <v>6.6877532228360945E-2</v>
      </c>
      <c r="AC139" s="182">
        <v>6.7007054142047481E-2</v>
      </c>
      <c r="AD139" s="182">
        <v>6.7240659597464447E-2</v>
      </c>
      <c r="AE139" s="182">
        <v>6.731575554957428E-2</v>
      </c>
      <c r="AF139" s="182">
        <v>6.7531936836641299E-2</v>
      </c>
      <c r="AG139" s="182">
        <v>6.7647910980474457E-2</v>
      </c>
      <c r="AH139" s="182">
        <v>6.7550680396278887E-2</v>
      </c>
      <c r="AI139" s="182">
        <v>6.7734048723897877E-2</v>
      </c>
      <c r="AJ139" s="182">
        <v>6.7834684423856387E-2</v>
      </c>
      <c r="AK139" s="182">
        <v>6.7958924769339957E-2</v>
      </c>
    </row>
    <row r="140" spans="1:37" s="28" customFormat="1" ht="15">
      <c r="A140" s="32" t="s">
        <v>40</v>
      </c>
      <c r="B140" s="32" t="s">
        <v>109</v>
      </c>
      <c r="C140" s="95" t="s">
        <v>12</v>
      </c>
      <c r="D140" s="357">
        <f>V140*' Demand-Supply Gap'!D$192</f>
        <v>1.7118325468801669</v>
      </c>
      <c r="E140" s="357">
        <f>W140*' Demand-Supply Gap'!E$192</f>
        <v>1.0596606779056155</v>
      </c>
      <c r="F140" s="357">
        <f>X140*' Demand-Supply Gap'!F$192</f>
        <v>1.0667684952659471</v>
      </c>
      <c r="G140" s="357">
        <f>Y140*' Demand-Supply Gap'!G$192</f>
        <v>0.98224333914806128</v>
      </c>
      <c r="H140" s="357">
        <f>Z140*' Demand-Supply Gap'!H$192</f>
        <v>0.86729393978753788</v>
      </c>
      <c r="I140" s="357">
        <f>AA140*' Demand-Supply Gap'!I$192</f>
        <v>1.0829065152084771</v>
      </c>
      <c r="J140" s="357">
        <f>AB140*' Demand-Supply Gap'!J$192</f>
        <v>0.99698389653443642</v>
      </c>
      <c r="K140" s="357">
        <f>AC140*' Demand-Supply Gap'!K$192</f>
        <v>0.97402077924801156</v>
      </c>
      <c r="L140" s="357">
        <f>AD140*' Demand-Supply Gap'!L$192</f>
        <v>0.94919436503602417</v>
      </c>
      <c r="M140" s="357">
        <f>AE140*' Demand-Supply Gap'!M$192</f>
        <v>0.99409806872264384</v>
      </c>
      <c r="N140" s="357">
        <f>AF140*' Demand-Supply Gap'!N$192</f>
        <v>0.94842112377533239</v>
      </c>
      <c r="O140" s="357">
        <f>AG140*' Demand-Supply Gap'!O$192</f>
        <v>0.94281704522264831</v>
      </c>
      <c r="P140" s="357">
        <f>AH140*' Demand-Supply Gap'!P$192</f>
        <v>0.95095582579615678</v>
      </c>
      <c r="Q140" s="357">
        <f>AI140*' Demand-Supply Gap'!Q$192</f>
        <v>0.94930253384555285</v>
      </c>
      <c r="R140" s="357">
        <f>AJ140*' Demand-Supply Gap'!R$192</f>
        <v>0.94330963096168108</v>
      </c>
      <c r="S140" s="357">
        <f>AK140*' Demand-Supply Gap'!S$192</f>
        <v>0.94186122226407964</v>
      </c>
      <c r="T140" s="280">
        <f t="shared" ref="T140:T142" si="52">(I140/D140)^(1/5)-1</f>
        <v>-8.7514572477104369E-2</v>
      </c>
      <c r="U140" s="280">
        <f t="shared" ref="U140:U142" si="53">(S140/J140)^(1/9)-1</f>
        <v>-6.2997038685923545E-3</v>
      </c>
      <c r="V140" s="182">
        <f>V141-SUM(V135:V139)</f>
        <v>4.6498041183806182E-2</v>
      </c>
      <c r="W140" s="182">
        <f t="shared" ref="W140" si="54">W141-SUM(W135:W139)</f>
        <v>2.732840916903867E-2</v>
      </c>
      <c r="X140" s="182">
        <f t="shared" ref="X140:AK140" si="55">X141-SUM(X135:X139)</f>
        <v>2.7164973141480697E-2</v>
      </c>
      <c r="Y140" s="182">
        <f t="shared" si="55"/>
        <v>2.7399066055755483E-2</v>
      </c>
      <c r="Z140" s="182">
        <f t="shared" si="55"/>
        <v>2.6801472653948943E-2</v>
      </c>
      <c r="AA140" s="182">
        <f t="shared" si="55"/>
        <v>3.9944910188435157E-2</v>
      </c>
      <c r="AB140" s="182">
        <f t="shared" si="55"/>
        <v>3.5067706089833672E-2</v>
      </c>
      <c r="AC140" s="182">
        <f t="shared" si="55"/>
        <v>3.2591330037381017E-2</v>
      </c>
      <c r="AD140" s="182">
        <f t="shared" si="55"/>
        <v>3.0147720036222125E-2</v>
      </c>
      <c r="AE140" s="182">
        <f t="shared" si="55"/>
        <v>3.0214280857333242E-2</v>
      </c>
      <c r="AF140" s="182">
        <f t="shared" si="55"/>
        <v>2.7655075334325763E-2</v>
      </c>
      <c r="AG140" s="182">
        <f t="shared" si="55"/>
        <v>2.6472475330674206E-2</v>
      </c>
      <c r="AH140" s="182">
        <f t="shared" si="55"/>
        <v>2.5745826357330914E-2</v>
      </c>
      <c r="AI140" s="182">
        <f t="shared" si="55"/>
        <v>2.4803190255220486E-2</v>
      </c>
      <c r="AJ140" s="182">
        <f t="shared" si="55"/>
        <v>2.3833873769542491E-2</v>
      </c>
      <c r="AK140" s="182">
        <f t="shared" si="55"/>
        <v>2.3050443577004698E-2</v>
      </c>
    </row>
    <row r="141" spans="1:37" s="28" customFormat="1" ht="15">
      <c r="A141" s="32" t="s">
        <v>40</v>
      </c>
      <c r="B141" s="32" t="s">
        <v>109</v>
      </c>
      <c r="C141" s="183" t="s">
        <v>60</v>
      </c>
      <c r="D141" s="357">
        <f>SUM(D135:D140)</f>
        <v>36.815154000000007</v>
      </c>
      <c r="E141" s="357">
        <f t="shared" ref="E141:S141" si="56">SUM(E135:E140)</f>
        <v>38.775059000000006</v>
      </c>
      <c r="F141" s="357">
        <f t="shared" si="56"/>
        <v>39.270000000000003</v>
      </c>
      <c r="G141" s="357">
        <f t="shared" si="56"/>
        <v>35.849519000000008</v>
      </c>
      <c r="H141" s="357">
        <f t="shared" si="56"/>
        <v>32.359935999999998</v>
      </c>
      <c r="I141" s="357">
        <f t="shared" si="56"/>
        <v>27.11</v>
      </c>
      <c r="J141" s="357">
        <f t="shared" si="56"/>
        <v>28.430257000000008</v>
      </c>
      <c r="K141" s="357">
        <f t="shared" si="56"/>
        <v>29.885886158400002</v>
      </c>
      <c r="L141" s="357">
        <f t="shared" si="56"/>
        <v>31.484781067874398</v>
      </c>
      <c r="M141" s="357">
        <f t="shared" si="56"/>
        <v>32.901596215928741</v>
      </c>
      <c r="N141" s="357">
        <f t="shared" si="56"/>
        <v>34.294649799711181</v>
      </c>
      <c r="O141" s="357">
        <f t="shared" si="56"/>
        <v>35.614993817000055</v>
      </c>
      <c r="P141" s="357">
        <f t="shared" si="56"/>
        <v>36.936310087610757</v>
      </c>
      <c r="Q141" s="357">
        <f t="shared" si="56"/>
        <v>38.273404512782264</v>
      </c>
      <c r="R141" s="357">
        <f t="shared" si="56"/>
        <v>39.578527606668139</v>
      </c>
      <c r="S141" s="357">
        <f t="shared" si="56"/>
        <v>40.860871901124185</v>
      </c>
      <c r="T141" s="280">
        <f t="shared" si="52"/>
        <v>-5.9366202322283956E-2</v>
      </c>
      <c r="U141" s="280">
        <f t="shared" si="53"/>
        <v>4.1125257860988862E-2</v>
      </c>
      <c r="V141" s="212">
        <v>1</v>
      </c>
      <c r="W141" s="212">
        <v>1</v>
      </c>
      <c r="X141" s="212">
        <v>1</v>
      </c>
      <c r="Y141" s="212">
        <v>1</v>
      </c>
      <c r="Z141" s="212">
        <v>1</v>
      </c>
      <c r="AA141" s="212">
        <v>1</v>
      </c>
      <c r="AB141" s="212">
        <v>1</v>
      </c>
      <c r="AC141" s="212">
        <v>1</v>
      </c>
      <c r="AD141" s="212">
        <v>1</v>
      </c>
      <c r="AE141" s="212">
        <v>1</v>
      </c>
      <c r="AF141" s="212">
        <v>1</v>
      </c>
      <c r="AG141" s="212">
        <v>1</v>
      </c>
      <c r="AH141" s="212">
        <v>1</v>
      </c>
      <c r="AI141" s="212">
        <v>1</v>
      </c>
      <c r="AJ141" s="212">
        <v>1</v>
      </c>
      <c r="AK141" s="212">
        <v>1</v>
      </c>
    </row>
    <row r="142" spans="1:37" s="28" customFormat="1" ht="15">
      <c r="A142" s="32" t="s">
        <v>40</v>
      </c>
      <c r="B142" s="293" t="s">
        <v>304</v>
      </c>
      <c r="C142" s="95" t="s">
        <v>221</v>
      </c>
      <c r="D142" s="357">
        <f>V142*' Demand-Supply Gap'!D$201</f>
        <v>17.603625436079938</v>
      </c>
      <c r="E142" s="357">
        <f>W142*' Demand-Supply Gap'!E$201</f>
        <v>18.993974890928595</v>
      </c>
      <c r="F142" s="357">
        <f>X142*' Demand-Supply Gap'!F$201</f>
        <v>19.505885939558667</v>
      </c>
      <c r="G142" s="357">
        <f>Y142*' Demand-Supply Gap'!G$201</f>
        <v>22.186721088179802</v>
      </c>
      <c r="H142" s="357">
        <f>Z142*' Demand-Supply Gap'!H$201</f>
        <v>22.911462587385017</v>
      </c>
      <c r="I142" s="357">
        <f>AA142*' Demand-Supply Gap'!I$201</f>
        <v>14.355959743827754</v>
      </c>
      <c r="J142" s="357">
        <f>AB142*' Demand-Supply Gap'!J$201</f>
        <v>14.986623214720613</v>
      </c>
      <c r="K142" s="357">
        <f>AC142*' Demand-Supply Gap'!K$201</f>
        <v>15.675509050024347</v>
      </c>
      <c r="L142" s="357">
        <f>AD142*' Demand-Supply Gap'!L$201</f>
        <v>16.485054872397658</v>
      </c>
      <c r="M142" s="357">
        <f>AE142*' Demand-Supply Gap'!M$201</f>
        <v>17.09792696460736</v>
      </c>
      <c r="N142" s="357">
        <f>AF142*' Demand-Supply Gap'!N$201</f>
        <v>17.781701724117212</v>
      </c>
      <c r="O142" s="357">
        <f>AG142*' Demand-Supply Gap'!O$201</f>
        <v>18.401671075509668</v>
      </c>
      <c r="P142" s="357">
        <f>AH142*' Demand-Supply Gap'!P$201</f>
        <v>18.942998583998182</v>
      </c>
      <c r="Q142" s="357">
        <f>AI142*' Demand-Supply Gap'!Q$201</f>
        <v>19.493137371467945</v>
      </c>
      <c r="R142" s="357">
        <f>AJ142*' Demand-Supply Gap'!R$201</f>
        <v>20.007361159260533</v>
      </c>
      <c r="S142" s="357">
        <f>AK142*' Demand-Supply Gap'!S$201</f>
        <v>20.536101279930026</v>
      </c>
      <c r="T142" s="280">
        <f t="shared" si="52"/>
        <v>-3.9967307559246268E-2</v>
      </c>
      <c r="U142" s="280">
        <f t="shared" si="53"/>
        <v>3.5622741770666932E-2</v>
      </c>
      <c r="V142" s="157">
        <v>0.4350871338625788</v>
      </c>
      <c r="W142" s="157">
        <v>0.43855864444536119</v>
      </c>
      <c r="X142" s="157">
        <v>0.43754791250692393</v>
      </c>
      <c r="Y142" s="157">
        <v>0.43623124436059385</v>
      </c>
      <c r="Z142" s="157">
        <v>0.43649195251257417</v>
      </c>
      <c r="AA142" s="157">
        <v>0.42802503708490619</v>
      </c>
      <c r="AB142" s="157">
        <v>0.43009756531510446</v>
      </c>
      <c r="AC142" s="157">
        <v>0.43173487278427591</v>
      </c>
      <c r="AD142" s="157">
        <v>0.4330707592089505</v>
      </c>
      <c r="AE142" s="157">
        <v>0.43226948336190157</v>
      </c>
      <c r="AF142" s="157">
        <v>0.43435426530249849</v>
      </c>
      <c r="AG142" s="157">
        <v>0.43534942263279436</v>
      </c>
      <c r="AH142" s="157">
        <v>0.43552597464721349</v>
      </c>
      <c r="AI142" s="157">
        <v>0.4362474284609435</v>
      </c>
      <c r="AJ142" s="157">
        <v>0.43636635784597572</v>
      </c>
      <c r="AK142" s="157">
        <v>0.43676092973740249</v>
      </c>
    </row>
    <row r="143" spans="1:37" s="162" customFormat="1" ht="15">
      <c r="A143" s="32" t="s">
        <v>40</v>
      </c>
      <c r="B143" s="293" t="s">
        <v>304</v>
      </c>
      <c r="C143" s="95" t="s">
        <v>245</v>
      </c>
      <c r="D143" s="357">
        <f>V143*' Demand-Supply Gap'!D$201</f>
        <v>7.7390635693037702</v>
      </c>
      <c r="E143" s="357">
        <f>W143*' Demand-Supply Gap'!E$201</f>
        <v>8.333870723870028</v>
      </c>
      <c r="F143" s="357">
        <f>X143*' Demand-Supply Gap'!F$201</f>
        <v>8.6160425089592803</v>
      </c>
      <c r="G143" s="357">
        <f>Y143*' Demand-Supply Gap'!G$201</f>
        <v>9.8799617929854584</v>
      </c>
      <c r="H143" s="357">
        <f>Z143*' Demand-Supply Gap'!H$201</f>
        <v>10.209964068331145</v>
      </c>
      <c r="I143" s="357">
        <f>AA143*' Demand-Supply Gap'!I$201</f>
        <v>6.4046019885146945</v>
      </c>
      <c r="J143" s="357">
        <f>AB143*' Demand-Supply Gap'!J$201</f>
        <v>6.743446127415452</v>
      </c>
      <c r="K143" s="357">
        <f>AC143*' Demand-Supply Gap'!K$201</f>
        <v>7.0431974508494752</v>
      </c>
      <c r="L143" s="357">
        <f>AD143*' Demand-Supply Gap'!L$201</f>
        <v>7.405646366022018</v>
      </c>
      <c r="M143" s="357">
        <f>AE143*' Demand-Supply Gap'!M$201</f>
        <v>7.712538567410693</v>
      </c>
      <c r="N143" s="357">
        <f>AF143*' Demand-Supply Gap'!N$201</f>
        <v>7.9901034534155571</v>
      </c>
      <c r="O143" s="357">
        <f>AG143*' Demand-Supply Gap'!O$201</f>
        <v>8.2500378392592921</v>
      </c>
      <c r="P143" s="357">
        <f>AH143*' Demand-Supply Gap'!P$201</f>
        <v>8.499715863551744</v>
      </c>
      <c r="Q143" s="357">
        <f>AI143*' Demand-Supply Gap'!Q$201</f>
        <v>8.7313624639983765</v>
      </c>
      <c r="R143" s="357">
        <f>AJ143*' Demand-Supply Gap'!R$201</f>
        <v>8.9759322629268645</v>
      </c>
      <c r="S143" s="357">
        <f>AK143*' Demand-Supply Gap'!S$201</f>
        <v>9.2100343610358912</v>
      </c>
      <c r="V143" s="212">
        <v>0.19127690482708279</v>
      </c>
      <c r="W143" s="212">
        <v>0.19242370639275058</v>
      </c>
      <c r="X143" s="212">
        <v>0.19327147844233469</v>
      </c>
      <c r="Y143" s="212">
        <v>0.19425799828913604</v>
      </c>
      <c r="Z143" s="212">
        <v>0.19451255607413115</v>
      </c>
      <c r="AA143" s="212">
        <v>0.19095414396287105</v>
      </c>
      <c r="AB143" s="212">
        <v>0.19352857009083249</v>
      </c>
      <c r="AC143" s="212">
        <v>0.19398374532738452</v>
      </c>
      <c r="AD143" s="212">
        <v>0.1945500890953174</v>
      </c>
      <c r="AE143" s="212">
        <v>0.19498826195973992</v>
      </c>
      <c r="AF143" s="212">
        <v>0.19517454341797921</v>
      </c>
      <c r="AG143" s="212">
        <v>0.19518060046189376</v>
      </c>
      <c r="AH143" s="212">
        <v>0.19542033006457785</v>
      </c>
      <c r="AI143" s="212">
        <v>0.19540386697602477</v>
      </c>
      <c r="AJ143" s="212">
        <v>0.19576768963520558</v>
      </c>
      <c r="AK143" s="212">
        <v>0.19587861958836061</v>
      </c>
    </row>
    <row r="144" spans="1:37" s="162" customFormat="1" ht="15">
      <c r="A144" s="32" t="s">
        <v>40</v>
      </c>
      <c r="B144" s="293" t="s">
        <v>304</v>
      </c>
      <c r="C144" s="95" t="s">
        <v>413</v>
      </c>
      <c r="D144" s="357">
        <f>V144*' Demand-Supply Gap'!D$201</f>
        <v>2.8485826265170204</v>
      </c>
      <c r="E144" s="357">
        <f>W144*' Demand-Supply Gap'!E$201</f>
        <v>3.3382924923064246</v>
      </c>
      <c r="F144" s="357">
        <f>X144*' Demand-Supply Gap'!F$201</f>
        <v>3.4390782703886429</v>
      </c>
      <c r="G144" s="357">
        <f>Y144*' Demand-Supply Gap'!G$201</f>
        <v>3.9275135340122107</v>
      </c>
      <c r="H144" s="357">
        <f>Z144*' Demand-Supply Gap'!H$201</f>
        <v>4.0815224099868601</v>
      </c>
      <c r="I144" s="357">
        <f>AA144*' Demand-Supply Gap'!I$201</f>
        <v>2.5401416809082504</v>
      </c>
      <c r="J144" s="357">
        <f>AB144*' Demand-Supply Gap'!J$201</f>
        <v>2.6277567771529546</v>
      </c>
      <c r="K144" s="357">
        <f>AC144*' Demand-Supply Gap'!K$201</f>
        <v>2.7404942426642243</v>
      </c>
      <c r="L144" s="357">
        <f>AD144*' Demand-Supply Gap'!L$201</f>
        <v>2.8748484701501966</v>
      </c>
      <c r="M144" s="357">
        <f>AE144*' Demand-Supply Gap'!M$201</f>
        <v>2.983773792773925</v>
      </c>
      <c r="N144" s="357">
        <f>AF144*' Demand-Supply Gap'!N$201</f>
        <v>3.0961230717915411</v>
      </c>
      <c r="O144" s="357">
        <f>AG144*' Demand-Supply Gap'!O$201</f>
        <v>3.1994347058130015</v>
      </c>
      <c r="P144" s="357">
        <f>AH144*' Demand-Supply Gap'!P$201</f>
        <v>3.3000059829821677</v>
      </c>
      <c r="Q144" s="357">
        <f>AI144*' Demand-Supply Gap'!Q$201</f>
        <v>3.3892177071523317</v>
      </c>
      <c r="R144" s="357">
        <f>AJ144*' Demand-Supply Gap'!R$201</f>
        <v>3.4856609344313618</v>
      </c>
      <c r="S144" s="357">
        <f>AK144*' Demand-Supply Gap'!S$201</f>
        <v>3.577693872049363</v>
      </c>
      <c r="T144" s="94"/>
      <c r="U144" s="94"/>
      <c r="V144" s="212">
        <v>7.0404909207044494E-2</v>
      </c>
      <c r="W144" s="212">
        <v>7.7079023142609657E-2</v>
      </c>
      <c r="X144" s="212">
        <v>7.7143971969238292E-2</v>
      </c>
      <c r="Y144" s="212">
        <v>7.7222051396229077E-2</v>
      </c>
      <c r="Z144" s="212">
        <v>7.7758095065476471E-2</v>
      </c>
      <c r="AA144" s="212">
        <v>7.5734695316286543E-2</v>
      </c>
      <c r="AB144" s="212">
        <v>7.5413372038580395E-2</v>
      </c>
      <c r="AC144" s="212">
        <v>7.547869287350778E-2</v>
      </c>
      <c r="AD144" s="212">
        <v>7.5523728566003576E-2</v>
      </c>
      <c r="AE144" s="212">
        <v>7.5435715601138972E-2</v>
      </c>
      <c r="AF144" s="212">
        <v>7.5629109238187622E-2</v>
      </c>
      <c r="AG144" s="212">
        <v>7.5692693680453491E-2</v>
      </c>
      <c r="AH144" s="212">
        <v>7.5871743098478092E-2</v>
      </c>
      <c r="AI144" s="212">
        <v>7.5849129930394443E-2</v>
      </c>
      <c r="AJ144" s="212">
        <v>7.6023277359583113E-2</v>
      </c>
      <c r="AK144" s="212">
        <v>7.6090241305890732E-2</v>
      </c>
    </row>
    <row r="145" spans="1:53" s="162" customFormat="1" ht="15">
      <c r="A145" s="32" t="s">
        <v>40</v>
      </c>
      <c r="B145" s="293" t="s">
        <v>304</v>
      </c>
      <c r="C145" s="95" t="s">
        <v>414</v>
      </c>
      <c r="D145" s="357">
        <f>V145*' Demand-Supply Gap'!D$201</f>
        <v>7.5272459871642807</v>
      </c>
      <c r="E145" s="357">
        <f>W145*' Demand-Supply Gap'!E$201</f>
        <v>8.2067087094866835</v>
      </c>
      <c r="F145" s="357">
        <f>X145*' Demand-Supply Gap'!F$201</f>
        <v>8.4529569712349755</v>
      </c>
      <c r="G145" s="357">
        <f>Y145*' Demand-Supply Gap'!G$201</f>
        <v>9.6369511550675568</v>
      </c>
      <c r="H145" s="357">
        <f>Z145*' Demand-Supply Gap'!H$201</f>
        <v>9.9495866491458393</v>
      </c>
      <c r="I145" s="357">
        <f>AA145*' Demand-Supply Gap'!I$201</f>
        <v>6.3879308543481148</v>
      </c>
      <c r="J145" s="357">
        <f>AB145*' Demand-Supply Gap'!J$201</f>
        <v>6.6523859048135607</v>
      </c>
      <c r="K145" s="357">
        <f>AC145*' Demand-Supply Gap'!K$201</f>
        <v>6.9386501966516176</v>
      </c>
      <c r="L145" s="357">
        <f>AD145*' Demand-Supply Gap'!L$201</f>
        <v>7.2844821445879786</v>
      </c>
      <c r="M145" s="357">
        <f>AE145*' Demand-Supply Gap'!M$201</f>
        <v>7.5815457015377392</v>
      </c>
      <c r="N145" s="357">
        <f>AF145*' Demand-Supply Gap'!N$201</f>
        <v>7.8419285552661444</v>
      </c>
      <c r="O145" s="357">
        <f>AG145*' Demand-Supply Gap'!O$201</f>
        <v>8.0968684601302812</v>
      </c>
      <c r="P145" s="357">
        <f>AH145*' Demand-Supply Gap'!P$201</f>
        <v>8.3416182565705927</v>
      </c>
      <c r="Q145" s="357">
        <f>AI145*' Demand-Supply Gap'!Q$201</f>
        <v>8.5731138370241933</v>
      </c>
      <c r="R145" s="357">
        <f>AJ145*' Demand-Supply Gap'!R$201</f>
        <v>8.8065822636995605</v>
      </c>
      <c r="S145" s="357">
        <f>AK145*' Demand-Supply Gap'!S$201</f>
        <v>9.0352277975893678</v>
      </c>
      <c r="T145" s="94"/>
      <c r="U145" s="94"/>
      <c r="V145" s="212">
        <v>0.18604167046871678</v>
      </c>
      <c r="W145" s="212">
        <v>0.18948761739752212</v>
      </c>
      <c r="X145" s="212">
        <v>0.18961321155753647</v>
      </c>
      <c r="Y145" s="212">
        <v>0.18947996765763972</v>
      </c>
      <c r="Z145" s="212">
        <v>0.189552041324935</v>
      </c>
      <c r="AA145" s="212">
        <v>0.1904570916621382</v>
      </c>
      <c r="AB145" s="212">
        <v>0.19091525423728817</v>
      </c>
      <c r="AC145" s="212">
        <v>0.19110430483540336</v>
      </c>
      <c r="AD145" s="212">
        <v>0.19136704349604189</v>
      </c>
      <c r="AE145" s="212">
        <v>0.19167650267031211</v>
      </c>
      <c r="AF145" s="212">
        <v>0.19155506987036766</v>
      </c>
      <c r="AG145" s="212">
        <v>0.19155689691370981</v>
      </c>
      <c r="AH145" s="212">
        <v>0.1917854454361208</v>
      </c>
      <c r="AI145" s="212">
        <v>0.19186233565351893</v>
      </c>
      <c r="AJ145" s="212">
        <v>0.19207411696583671</v>
      </c>
      <c r="AK145" s="212">
        <v>0.19216084102200151</v>
      </c>
    </row>
    <row r="146" spans="1:53" s="162" customFormat="1" ht="15">
      <c r="A146" s="32" t="s">
        <v>40</v>
      </c>
      <c r="B146" s="293" t="s">
        <v>304</v>
      </c>
      <c r="C146" s="95" t="s">
        <v>246</v>
      </c>
      <c r="D146" s="357">
        <f>V146*' Demand-Supply Gap'!D$201</f>
        <v>2.6619176346381965</v>
      </c>
      <c r="E146" s="357">
        <f>W146*' Demand-Supply Gap'!E$201</f>
        <v>3.0413407822972096</v>
      </c>
      <c r="F146" s="357">
        <f>X146*' Demand-Supply Gap'!F$201</f>
        <v>3.1365798072112216</v>
      </c>
      <c r="G146" s="357">
        <f>Y146*' Demand-Supply Gap'!G$201</f>
        <v>3.58612193015925</v>
      </c>
      <c r="H146" s="357">
        <f>Z146*' Demand-Supply Gap'!H$201</f>
        <v>3.6734539855453336</v>
      </c>
      <c r="I146" s="357">
        <f>AA146*' Demand-Supply Gap'!I$201</f>
        <v>2.3472674446810693</v>
      </c>
      <c r="J146" s="357">
        <f>AB146*' Demand-Supply Gap'!J$201</f>
        <v>2.4418310077027621</v>
      </c>
      <c r="K146" s="357">
        <f>AC146*' Demand-Supply Gap'!K$201</f>
        <v>2.5490906154553672</v>
      </c>
      <c r="L146" s="357">
        <f>AD146*' Demand-Supply Gap'!L$201</f>
        <v>2.6813589096460211</v>
      </c>
      <c r="M146" s="357">
        <f>AE146*' Demand-Supply Gap'!M$201</f>
        <v>2.7891703778481212</v>
      </c>
      <c r="N146" s="357">
        <f>AF146*' Demand-Supply Gap'!N$201</f>
        <v>2.8956414237634505</v>
      </c>
      <c r="O146" s="357">
        <f>AG146*' Demand-Supply Gap'!O$201</f>
        <v>2.9946518508405915</v>
      </c>
      <c r="P146" s="357">
        <f>AH146*' Demand-Supply Gap'!P$201</f>
        <v>3.0772677557273993</v>
      </c>
      <c r="Q146" s="357">
        <f>AI146*' Demand-Supply Gap'!Q$201</f>
        <v>3.1695938265298791</v>
      </c>
      <c r="R146" s="357">
        <f>AJ146*' Demand-Supply Gap'!R$201</f>
        <v>3.2569343638627619</v>
      </c>
      <c r="S146" s="357">
        <f>AK146*' Demand-Supply Gap'!S$201</f>
        <v>3.3458278580748804</v>
      </c>
      <c r="T146" s="28"/>
      <c r="U146" s="28"/>
      <c r="V146" s="182">
        <v>6.5791340450771049E-2</v>
      </c>
      <c r="W146" s="182">
        <v>7.0222599452717832E-2</v>
      </c>
      <c r="X146" s="182">
        <v>7.0358452382485906E-2</v>
      </c>
      <c r="Y146" s="182">
        <v>7.0509672240645888E-2</v>
      </c>
      <c r="Z146" s="182">
        <v>6.998388236893377E-2</v>
      </c>
      <c r="AA146" s="182">
        <v>6.9984121785362827E-2</v>
      </c>
      <c r="AB146" s="182">
        <v>7.0077532228360939E-2</v>
      </c>
      <c r="AC146" s="182">
        <v>7.0207054142047476E-2</v>
      </c>
      <c r="AD146" s="182">
        <v>7.0440659597464442E-2</v>
      </c>
      <c r="AE146" s="182">
        <v>7.0515755549574274E-2</v>
      </c>
      <c r="AF146" s="182">
        <v>7.0731936836641293E-2</v>
      </c>
      <c r="AG146" s="182">
        <v>7.0847910980474452E-2</v>
      </c>
      <c r="AH146" s="182">
        <v>7.0750680396278881E-2</v>
      </c>
      <c r="AI146" s="182">
        <v>7.0934048723897872E-2</v>
      </c>
      <c r="AJ146" s="182">
        <v>7.1034684423856381E-2</v>
      </c>
      <c r="AK146" s="182">
        <v>7.1158924769339951E-2</v>
      </c>
    </row>
    <row r="147" spans="1:53" s="162" customFormat="1" ht="15">
      <c r="A147" s="32" t="s">
        <v>40</v>
      </c>
      <c r="B147" s="293" t="s">
        <v>304</v>
      </c>
      <c r="C147" s="95" t="s">
        <v>12</v>
      </c>
      <c r="D147" s="357">
        <f>V147*' Demand-Supply Gap'!D$201</f>
        <v>2.0795647462967941</v>
      </c>
      <c r="E147" s="357">
        <f>W147*' Demand-Supply Gap'!E$201</f>
        <v>1.3958124011110655</v>
      </c>
      <c r="F147" s="357">
        <f>X147*' Demand-Supply Gap'!F$201</f>
        <v>1.4294565026472101</v>
      </c>
      <c r="G147" s="357">
        <f>Y147*' Demand-Supply Gap'!G$201</f>
        <v>1.642730499595719</v>
      </c>
      <c r="H147" s="357">
        <f>Z147*' Demand-Supply Gap'!H$201</f>
        <v>1.6640102996058102</v>
      </c>
      <c r="I147" s="357">
        <f>AA147*' Demand-Supply Gap'!I$201</f>
        <v>1.5040982877201157</v>
      </c>
      <c r="J147" s="357">
        <f>AB147*' Demand-Supply Gap'!J$201</f>
        <v>1.3926629681946607</v>
      </c>
      <c r="K147" s="357">
        <f>AC147*' Demand-Supply Gap'!K$201</f>
        <v>1.3612420963549787</v>
      </c>
      <c r="L147" s="357">
        <f>AD147*' Demand-Supply Gap'!L$201</f>
        <v>1.3341089779529351</v>
      </c>
      <c r="M147" s="357">
        <f>AE147*' Demand-Supply Gap'!M$201</f>
        <v>1.3889053764425634</v>
      </c>
      <c r="N147" s="357">
        <f>AF147*' Demand-Supply Gap'!N$201</f>
        <v>1.3327476795882094</v>
      </c>
      <c r="O147" s="357">
        <f>AG147*' Demand-Supply Gap'!O$201</f>
        <v>1.3260749683973936</v>
      </c>
      <c r="P147" s="357">
        <f>AH147*' Demand-Supply Gap'!P$201</f>
        <v>1.3329258852186996</v>
      </c>
      <c r="Q147" s="357">
        <f>AI147*' Demand-Supply Gap'!Q$201</f>
        <v>1.327247635724915</v>
      </c>
      <c r="R147" s="357">
        <f>AJ147*' Demand-Supply Gap'!R$201</f>
        <v>1.3174457188900854</v>
      </c>
      <c r="S147" s="357">
        <f>AK147*' Demand-Supply Gap'!S$201</f>
        <v>1.3142044103199606</v>
      </c>
      <c r="T147" s="28"/>
      <c r="U147" s="28"/>
      <c r="V147" s="182">
        <f>V148-SUM(V142:V146)</f>
        <v>5.1398041183806087E-2</v>
      </c>
      <c r="W147" s="182">
        <f t="shared" ref="W147:AK147" si="57">W148-SUM(W142:W146)</f>
        <v>3.2228409169038685E-2</v>
      </c>
      <c r="X147" s="182">
        <f t="shared" si="57"/>
        <v>3.2064973141480713E-2</v>
      </c>
      <c r="Y147" s="182">
        <f t="shared" si="57"/>
        <v>3.2299066055755388E-2</v>
      </c>
      <c r="Z147" s="182">
        <f t="shared" si="57"/>
        <v>3.1701472653949514E-2</v>
      </c>
      <c r="AA147" s="182">
        <f t="shared" si="57"/>
        <v>4.4844910188435172E-2</v>
      </c>
      <c r="AB147" s="182">
        <f t="shared" si="57"/>
        <v>3.9967706089833577E-2</v>
      </c>
      <c r="AC147" s="182">
        <f t="shared" si="57"/>
        <v>3.7491330037381143E-2</v>
      </c>
      <c r="AD147" s="182">
        <f t="shared" si="57"/>
        <v>3.5047720036222252E-2</v>
      </c>
      <c r="AE147" s="182">
        <f t="shared" si="57"/>
        <v>3.5114280857333258E-2</v>
      </c>
      <c r="AF147" s="182">
        <f t="shared" si="57"/>
        <v>3.2555075334325778E-2</v>
      </c>
      <c r="AG147" s="182">
        <f t="shared" si="57"/>
        <v>3.137247533067411E-2</v>
      </c>
      <c r="AH147" s="182">
        <f t="shared" si="57"/>
        <v>3.064582635733093E-2</v>
      </c>
      <c r="AI147" s="182">
        <f t="shared" si="57"/>
        <v>2.9703190255220502E-2</v>
      </c>
      <c r="AJ147" s="182">
        <f t="shared" si="57"/>
        <v>2.8733873769542506E-2</v>
      </c>
      <c r="AK147" s="182">
        <f t="shared" si="57"/>
        <v>2.7950443577004824E-2</v>
      </c>
    </row>
    <row r="148" spans="1:53" s="28" customFormat="1" ht="15">
      <c r="A148" s="32" t="s">
        <v>40</v>
      </c>
      <c r="B148" s="293" t="s">
        <v>304</v>
      </c>
      <c r="C148" s="183" t="s">
        <v>60</v>
      </c>
      <c r="D148" s="357">
        <f>SUM(D142:D147)</f>
        <v>40.46</v>
      </c>
      <c r="E148" s="357">
        <f t="shared" ref="E148:S148" si="58">SUM(E142:E147)</f>
        <v>43.310000000000009</v>
      </c>
      <c r="F148" s="357">
        <f t="shared" si="58"/>
        <v>44.58</v>
      </c>
      <c r="G148" s="357">
        <f t="shared" si="58"/>
        <v>50.860000000000007</v>
      </c>
      <c r="H148" s="357">
        <f t="shared" si="58"/>
        <v>52.490000000000016</v>
      </c>
      <c r="I148" s="357">
        <f t="shared" si="58"/>
        <v>33.54</v>
      </c>
      <c r="J148" s="357">
        <f t="shared" si="58"/>
        <v>34.844706000000002</v>
      </c>
      <c r="K148" s="357">
        <f t="shared" si="58"/>
        <v>36.308183652000011</v>
      </c>
      <c r="L148" s="357">
        <f t="shared" si="58"/>
        <v>38.065499740756813</v>
      </c>
      <c r="M148" s="357">
        <f t="shared" si="58"/>
        <v>39.553860780620404</v>
      </c>
      <c r="N148" s="357">
        <f t="shared" si="58"/>
        <v>40.938245907942118</v>
      </c>
      <c r="O148" s="357">
        <f t="shared" si="58"/>
        <v>42.268738899950229</v>
      </c>
      <c r="P148" s="357">
        <f t="shared" si="58"/>
        <v>43.494532328048784</v>
      </c>
      <c r="Q148" s="357">
        <f t="shared" si="58"/>
        <v>44.683672841897639</v>
      </c>
      <c r="R148" s="357">
        <f t="shared" si="58"/>
        <v>45.849916703071166</v>
      </c>
      <c r="S148" s="357">
        <f t="shared" si="58"/>
        <v>47.019089578999498</v>
      </c>
      <c r="V148" s="212">
        <v>1</v>
      </c>
      <c r="W148" s="212">
        <v>1</v>
      </c>
      <c r="X148" s="212">
        <v>1</v>
      </c>
      <c r="Y148" s="212">
        <v>1</v>
      </c>
      <c r="Z148" s="212">
        <v>1</v>
      </c>
      <c r="AA148" s="212">
        <v>1</v>
      </c>
      <c r="AB148" s="212">
        <v>1</v>
      </c>
      <c r="AC148" s="212">
        <v>1</v>
      </c>
      <c r="AD148" s="212">
        <v>1</v>
      </c>
      <c r="AE148" s="212">
        <v>1</v>
      </c>
      <c r="AF148" s="212">
        <v>1</v>
      </c>
      <c r="AG148" s="212">
        <v>1</v>
      </c>
      <c r="AH148" s="212">
        <v>1</v>
      </c>
      <c r="AI148" s="212">
        <v>1</v>
      </c>
      <c r="AJ148" s="212">
        <v>1</v>
      </c>
      <c r="AK148" s="212">
        <v>1</v>
      </c>
    </row>
    <row r="149" spans="1:53" s="28" customFormat="1" ht="15">
      <c r="A149" s="226" t="s">
        <v>40</v>
      </c>
      <c r="B149" s="226" t="s">
        <v>40</v>
      </c>
      <c r="C149" s="376" t="s">
        <v>221</v>
      </c>
      <c r="D149" s="380">
        <f>ROUND(V149*' Demand-Supply Gap'!D$210,2)</f>
        <v>127.05</v>
      </c>
      <c r="E149" s="380">
        <f>ROUND(W149*' Demand-Supply Gap'!E$210,2)</f>
        <v>132.47</v>
      </c>
      <c r="F149" s="380">
        <f>ROUND(X149*' Demand-Supply Gap'!F$210,2)</f>
        <v>136.22999999999999</v>
      </c>
      <c r="G149" s="380">
        <f>ROUND(Y149*' Demand-Supply Gap'!G$210,2)</f>
        <v>139.25</v>
      </c>
      <c r="H149" s="380">
        <f>ROUND(Z149*' Demand-Supply Gap'!H$210,2)</f>
        <v>143.79</v>
      </c>
      <c r="I149" s="380">
        <f>ROUND(AA149*' Demand-Supply Gap'!I$210,2)</f>
        <v>132.38999999999999</v>
      </c>
      <c r="J149" s="380">
        <f>ROUND(AB149*' Demand-Supply Gap'!J$210,2)</f>
        <v>140.66</v>
      </c>
      <c r="K149" s="380">
        <f>ROUND(AC149*' Demand-Supply Gap'!K$210,2)</f>
        <v>147.71</v>
      </c>
      <c r="L149" s="380">
        <f>ROUND(AD149*' Demand-Supply Gap'!L$210,2)</f>
        <v>155.19</v>
      </c>
      <c r="M149" s="380">
        <f>ROUND(AE149*' Demand-Supply Gap'!M$210,2)</f>
        <v>161.43</v>
      </c>
      <c r="N149" s="380">
        <f>ROUND(AF149*' Demand-Supply Gap'!N$210,2)</f>
        <v>168.58</v>
      </c>
      <c r="O149" s="380">
        <f>ROUND(AG149*' Demand-Supply Gap'!O$210,2)</f>
        <v>175.34</v>
      </c>
      <c r="P149" s="380">
        <f>ROUND(AH149*' Demand-Supply Gap'!P$210,2)</f>
        <v>181.37</v>
      </c>
      <c r="Q149" s="380">
        <f>ROUND(AI149*' Demand-Supply Gap'!Q$210,2)</f>
        <v>187.34</v>
      </c>
      <c r="R149" s="380">
        <f>ROUND(AJ149*' Demand-Supply Gap'!R$210,2)</f>
        <v>192.84</v>
      </c>
      <c r="S149" s="380">
        <f>ROUND(AK149*' Demand-Supply Gap'!S$210,2)</f>
        <v>198.66</v>
      </c>
      <c r="T149" s="94"/>
      <c r="U149" s="94"/>
      <c r="V149" s="382">
        <v>0.42509999999999998</v>
      </c>
      <c r="W149" s="382">
        <v>0.4289</v>
      </c>
      <c r="X149" s="382">
        <v>0.42809999999999998</v>
      </c>
      <c r="Y149" s="382">
        <v>0.42659999999999998</v>
      </c>
      <c r="Z149" s="382">
        <v>0.42720000000000002</v>
      </c>
      <c r="AA149" s="382">
        <v>0.41820000000000002</v>
      </c>
      <c r="AB149" s="382">
        <v>0.42030000000000001</v>
      </c>
      <c r="AC149" s="382">
        <v>0.4219</v>
      </c>
      <c r="AD149" s="382">
        <v>0.42330000000000001</v>
      </c>
      <c r="AE149" s="382">
        <v>0.42249999999999999</v>
      </c>
      <c r="AF149" s="382">
        <v>0.42459999999999998</v>
      </c>
      <c r="AG149" s="382">
        <v>0.42549999999999999</v>
      </c>
      <c r="AH149" s="382">
        <v>0.42570000000000002</v>
      </c>
      <c r="AI149" s="382">
        <v>0.4264</v>
      </c>
      <c r="AJ149" s="382">
        <v>0.42659999999999998</v>
      </c>
      <c r="AK149" s="382">
        <v>0.42699999999999999</v>
      </c>
      <c r="AL149" s="94">
        <f>ROUND(V149,4)</f>
        <v>0.42509999999999998</v>
      </c>
      <c r="AM149" s="94">
        <f t="shared" ref="AM149:AM153" si="59">ROUND(W149,4)</f>
        <v>0.4289</v>
      </c>
      <c r="AN149" s="94">
        <f t="shared" ref="AN149:AN153" si="60">ROUND(X149,4)</f>
        <v>0.42809999999999998</v>
      </c>
      <c r="AO149" s="94">
        <f t="shared" ref="AO149:AO153" si="61">ROUND(Y149,4)</f>
        <v>0.42659999999999998</v>
      </c>
      <c r="AP149" s="94">
        <f t="shared" ref="AP149:AP153" si="62">ROUND(Z149,4)</f>
        <v>0.42720000000000002</v>
      </c>
      <c r="AQ149" s="94">
        <f t="shared" ref="AQ149:AQ153" si="63">ROUND(AA149,4)</f>
        <v>0.41820000000000002</v>
      </c>
      <c r="AR149" s="94">
        <f t="shared" ref="AR149:AR153" si="64">ROUND(AB149,4)</f>
        <v>0.42030000000000001</v>
      </c>
      <c r="AS149" s="94">
        <f t="shared" ref="AS149:AS153" si="65">ROUND(AC149,4)</f>
        <v>0.4219</v>
      </c>
      <c r="AT149" s="94">
        <f t="shared" ref="AT149:AT153" si="66">ROUND(AD149,4)</f>
        <v>0.42330000000000001</v>
      </c>
      <c r="AU149" s="94">
        <f t="shared" ref="AU149:AU153" si="67">ROUND(AE149,4)</f>
        <v>0.42249999999999999</v>
      </c>
      <c r="AV149" s="94">
        <f t="shared" ref="AV149:AV153" si="68">ROUND(AF149,4)</f>
        <v>0.42459999999999998</v>
      </c>
      <c r="AW149" s="94">
        <f t="shared" ref="AW149:AW153" si="69">ROUND(AG149,4)</f>
        <v>0.42549999999999999</v>
      </c>
      <c r="AX149" s="94">
        <f t="shared" ref="AX149:AX153" si="70">ROUND(AH149,4)</f>
        <v>0.42570000000000002</v>
      </c>
      <c r="AY149" s="94">
        <f t="shared" ref="AY149:AY153" si="71">ROUND(AI149,4)</f>
        <v>0.4264</v>
      </c>
      <c r="AZ149" s="94">
        <f t="shared" ref="AZ149:AZ153" si="72">ROUND(AJ149,4)</f>
        <v>0.42659999999999998</v>
      </c>
      <c r="BA149" s="94">
        <f t="shared" ref="BA149:BA153" si="73">ROUND(AK149,4)</f>
        <v>0.42699999999999999</v>
      </c>
    </row>
    <row r="150" spans="1:53" s="28" customFormat="1" ht="15">
      <c r="A150" s="226" t="s">
        <v>40</v>
      </c>
      <c r="B150" s="226" t="s">
        <v>40</v>
      </c>
      <c r="C150" s="376" t="s">
        <v>245</v>
      </c>
      <c r="D150" s="380">
        <f>ROUND(V150*' Demand-Supply Gap'!D$210,2)</f>
        <v>58.07</v>
      </c>
      <c r="E150" s="380">
        <f>ROUND(W150*' Demand-Supply Gap'!E$210,2)</f>
        <v>60.35</v>
      </c>
      <c r="F150" s="380">
        <f>ROUND(X150*' Demand-Supply Gap'!F$210,2)</f>
        <v>62.44</v>
      </c>
      <c r="G150" s="380">
        <f>ROUND(Y150*' Demand-Supply Gap'!G$210,2)</f>
        <v>64.37</v>
      </c>
      <c r="H150" s="380">
        <f>ROUND(Z150*' Demand-Supply Gap'!H$210,2)</f>
        <v>66.41</v>
      </c>
      <c r="I150" s="380">
        <f>ROUND(AA150*' Demand-Supply Gap'!I$210,2)</f>
        <v>61.38</v>
      </c>
      <c r="J150" s="380">
        <f>ROUND(AB150*' Demand-Supply Gap'!J$210,2)</f>
        <v>65.760000000000005</v>
      </c>
      <c r="K150" s="380">
        <f>ROUND(AC150*' Demand-Supply Gap'!K$210,2)</f>
        <v>68.94</v>
      </c>
      <c r="L150" s="380">
        <f>ROUND(AD150*' Demand-Supply Gap'!L$210,2)</f>
        <v>72.41</v>
      </c>
      <c r="M150" s="380">
        <f>ROUND(AE150*' Demand-Supply Gap'!M$210,2)</f>
        <v>75.62</v>
      </c>
      <c r="N150" s="380">
        <f>ROUND(AF150*' Demand-Supply Gap'!N$210,2)</f>
        <v>78.650000000000006</v>
      </c>
      <c r="O150" s="380">
        <f>ROUND(AG150*' Demand-Supply Gap'!O$210,2)</f>
        <v>81.63</v>
      </c>
      <c r="P150" s="380">
        <f>ROUND(AH150*' Demand-Supply Gap'!P$210,2)</f>
        <v>84.53</v>
      </c>
      <c r="Q150" s="380">
        <f>ROUND(AI150*' Demand-Supply Gap'!Q$210,2)</f>
        <v>87.17</v>
      </c>
      <c r="R150" s="380">
        <f>ROUND(AJ150*' Demand-Supply Gap'!R$210,2)</f>
        <v>89.82</v>
      </c>
      <c r="S150" s="380">
        <f>ROUND(AK150*' Demand-Supply Gap'!S$210,2)</f>
        <v>92.49</v>
      </c>
      <c r="T150" s="372"/>
      <c r="U150" s="372"/>
      <c r="V150" s="382">
        <v>0.1943</v>
      </c>
      <c r="W150" s="382">
        <v>0.19539999999999999</v>
      </c>
      <c r="X150" s="382">
        <v>0.19620000000000001</v>
      </c>
      <c r="Y150" s="382">
        <v>0.19719999999999999</v>
      </c>
      <c r="Z150" s="382">
        <v>0.1973</v>
      </c>
      <c r="AA150" s="382">
        <v>0.19389999999999999</v>
      </c>
      <c r="AB150" s="382">
        <v>0.19650000000000001</v>
      </c>
      <c r="AC150" s="382">
        <v>0.19689999999999999</v>
      </c>
      <c r="AD150" s="382">
        <v>0.19750000000000001</v>
      </c>
      <c r="AE150" s="382">
        <v>0.19789999999999999</v>
      </c>
      <c r="AF150" s="382">
        <v>0.1981</v>
      </c>
      <c r="AG150" s="382">
        <v>0.1981</v>
      </c>
      <c r="AH150" s="382">
        <v>0.19839999999999999</v>
      </c>
      <c r="AI150" s="382">
        <v>0.19839999999999999</v>
      </c>
      <c r="AJ150" s="382">
        <v>0.19869999999999999</v>
      </c>
      <c r="AK150" s="382">
        <v>0.1988</v>
      </c>
      <c r="AL150" s="94">
        <f t="shared" ref="AL150:AL153" si="74">ROUND(V150,4)</f>
        <v>0.1943</v>
      </c>
      <c r="AM150" s="94">
        <f t="shared" si="59"/>
        <v>0.19539999999999999</v>
      </c>
      <c r="AN150" s="94">
        <f t="shared" si="60"/>
        <v>0.19620000000000001</v>
      </c>
      <c r="AO150" s="94">
        <f t="shared" si="61"/>
        <v>0.19719999999999999</v>
      </c>
      <c r="AP150" s="94">
        <f t="shared" si="62"/>
        <v>0.1973</v>
      </c>
      <c r="AQ150" s="94">
        <f t="shared" si="63"/>
        <v>0.19389999999999999</v>
      </c>
      <c r="AR150" s="94">
        <f t="shared" si="64"/>
        <v>0.19650000000000001</v>
      </c>
      <c r="AS150" s="94">
        <f t="shared" si="65"/>
        <v>0.19689999999999999</v>
      </c>
      <c r="AT150" s="94">
        <f t="shared" si="66"/>
        <v>0.19750000000000001</v>
      </c>
      <c r="AU150" s="94">
        <f t="shared" si="67"/>
        <v>0.19789999999999999</v>
      </c>
      <c r="AV150" s="94">
        <f t="shared" si="68"/>
        <v>0.1981</v>
      </c>
      <c r="AW150" s="94">
        <f t="shared" si="69"/>
        <v>0.1981</v>
      </c>
      <c r="AX150" s="94">
        <f t="shared" si="70"/>
        <v>0.19839999999999999</v>
      </c>
      <c r="AY150" s="94">
        <f t="shared" si="71"/>
        <v>0.19839999999999999</v>
      </c>
      <c r="AZ150" s="94">
        <f t="shared" si="72"/>
        <v>0.19869999999999999</v>
      </c>
      <c r="BA150" s="94">
        <f t="shared" si="73"/>
        <v>0.1988</v>
      </c>
    </row>
    <row r="151" spans="1:53" s="28" customFormat="1" ht="15">
      <c r="A151" s="226" t="s">
        <v>40</v>
      </c>
      <c r="B151" s="226" t="s">
        <v>40</v>
      </c>
      <c r="C151" s="376" t="s">
        <v>413</v>
      </c>
      <c r="D151" s="380">
        <f>ROUND(V151*' Demand-Supply Gap'!D$210,2)</f>
        <v>24.63</v>
      </c>
      <c r="E151" s="380">
        <f>ROUND(W151*' Demand-Supply Gap'!E$210,2)</f>
        <v>25.08</v>
      </c>
      <c r="F151" s="380">
        <f>ROUND(X151*' Demand-Supply Gap'!F$210,2)</f>
        <v>25.84</v>
      </c>
      <c r="G151" s="380">
        <f>ROUND(Y151*' Demand-Supply Gap'!G$210,2)</f>
        <v>26.54</v>
      </c>
      <c r="H151" s="380">
        <f>ROUND(Z151*' Demand-Supply Gap'!H$210,2)</f>
        <v>27.5</v>
      </c>
      <c r="I151" s="380">
        <f>ROUND(AA151*' Demand-Supply Gap'!I$210,2)</f>
        <v>25.29</v>
      </c>
      <c r="J151" s="380">
        <f>ROUND(AB151*' Demand-Supply Gap'!J$210,2)</f>
        <v>26.64</v>
      </c>
      <c r="K151" s="380">
        <f>ROUND(AC151*' Demand-Supply Gap'!K$210,2)</f>
        <v>27.87</v>
      </c>
      <c r="L151" s="380">
        <f>ROUND(AD151*' Demand-Supply Gap'!L$210,2)</f>
        <v>29.22</v>
      </c>
      <c r="M151" s="380">
        <f>ROUND(AE151*' Demand-Supply Gap'!M$210,2)</f>
        <v>30.41</v>
      </c>
      <c r="N151" s="380">
        <f>ROUND(AF151*' Demand-Supply Gap'!N$210,2)</f>
        <v>31.68</v>
      </c>
      <c r="O151" s="380">
        <f>ROUND(AG151*' Demand-Supply Gap'!O$210,2)</f>
        <v>32.880000000000003</v>
      </c>
      <c r="P151" s="380">
        <f>ROUND(AH151*' Demand-Supply Gap'!P$210,2)</f>
        <v>34.08</v>
      </c>
      <c r="Q151" s="380">
        <f>ROUND(AI151*' Demand-Supply Gap'!Q$210,2)</f>
        <v>35.15</v>
      </c>
      <c r="R151" s="380">
        <f>ROUND(AJ151*' Demand-Supply Gap'!R$210,2)</f>
        <v>36.25</v>
      </c>
      <c r="S151" s="380">
        <f>ROUND(AK151*' Demand-Supply Gap'!S$210,2)</f>
        <v>37.36</v>
      </c>
      <c r="T151" s="94"/>
      <c r="U151" s="94"/>
      <c r="V151" s="382">
        <v>8.2400000000000001E-2</v>
      </c>
      <c r="W151" s="382">
        <v>8.1199999999999994E-2</v>
      </c>
      <c r="X151" s="382">
        <v>8.1199999999999994E-2</v>
      </c>
      <c r="Y151" s="382">
        <v>8.1299999999999997E-2</v>
      </c>
      <c r="Z151" s="382">
        <v>8.1699999999999995E-2</v>
      </c>
      <c r="AA151" s="382">
        <v>7.9899999999999999E-2</v>
      </c>
      <c r="AB151" s="382">
        <v>7.9600000000000004E-2</v>
      </c>
      <c r="AC151" s="382">
        <v>7.9600000000000004E-2</v>
      </c>
      <c r="AD151" s="382">
        <v>7.9699999999999993E-2</v>
      </c>
      <c r="AE151" s="382">
        <v>7.9600000000000004E-2</v>
      </c>
      <c r="AF151" s="382">
        <v>7.9799999999999996E-2</v>
      </c>
      <c r="AG151" s="382">
        <v>7.9799999999999996E-2</v>
      </c>
      <c r="AH151" s="382">
        <v>0.08</v>
      </c>
      <c r="AI151" s="382">
        <v>0.08</v>
      </c>
      <c r="AJ151" s="382">
        <v>8.0199999999999994E-2</v>
      </c>
      <c r="AK151" s="382">
        <v>8.0299999999999996E-2</v>
      </c>
      <c r="AL151" s="94">
        <f t="shared" si="74"/>
        <v>8.2400000000000001E-2</v>
      </c>
      <c r="AM151" s="94">
        <f t="shared" si="59"/>
        <v>8.1199999999999994E-2</v>
      </c>
      <c r="AN151" s="94">
        <f t="shared" si="60"/>
        <v>8.1199999999999994E-2</v>
      </c>
      <c r="AO151" s="94">
        <f t="shared" si="61"/>
        <v>8.1299999999999997E-2</v>
      </c>
      <c r="AP151" s="94">
        <f t="shared" si="62"/>
        <v>8.1699999999999995E-2</v>
      </c>
      <c r="AQ151" s="94">
        <f t="shared" si="63"/>
        <v>7.9899999999999999E-2</v>
      </c>
      <c r="AR151" s="94">
        <f t="shared" si="64"/>
        <v>7.9600000000000004E-2</v>
      </c>
      <c r="AS151" s="94">
        <f t="shared" si="65"/>
        <v>7.9600000000000004E-2</v>
      </c>
      <c r="AT151" s="94">
        <f t="shared" si="66"/>
        <v>7.9699999999999993E-2</v>
      </c>
      <c r="AU151" s="94">
        <f t="shared" si="67"/>
        <v>7.9600000000000004E-2</v>
      </c>
      <c r="AV151" s="94">
        <f t="shared" si="68"/>
        <v>7.9799999999999996E-2</v>
      </c>
      <c r="AW151" s="94">
        <f t="shared" si="69"/>
        <v>7.9799999999999996E-2</v>
      </c>
      <c r="AX151" s="94">
        <f t="shared" si="70"/>
        <v>0.08</v>
      </c>
      <c r="AY151" s="94">
        <f t="shared" si="71"/>
        <v>0.08</v>
      </c>
      <c r="AZ151" s="94">
        <f t="shared" si="72"/>
        <v>8.0199999999999994E-2</v>
      </c>
      <c r="BA151" s="94">
        <f t="shared" si="73"/>
        <v>8.0299999999999996E-2</v>
      </c>
    </row>
    <row r="152" spans="1:53" s="93" customFormat="1" ht="15">
      <c r="A152" s="226" t="s">
        <v>40</v>
      </c>
      <c r="B152" s="226" t="s">
        <v>40</v>
      </c>
      <c r="C152" s="376" t="s">
        <v>414</v>
      </c>
      <c r="D152" s="380">
        <f>ROUND(V152*' Demand-Supply Gap'!D$210,2)</f>
        <v>56.9</v>
      </c>
      <c r="E152" s="380">
        <f>ROUND(W152*' Demand-Supply Gap'!E$210,2)</f>
        <v>59.86</v>
      </c>
      <c r="F152" s="380">
        <f>ROUND(X152*' Demand-Supply Gap'!F$210,2)</f>
        <v>61.7</v>
      </c>
      <c r="G152" s="380">
        <f>ROUND(Y152*' Demand-Supply Gap'!G$210,2)</f>
        <v>63.23</v>
      </c>
      <c r="H152" s="380">
        <f>ROUND(Z152*' Demand-Supply Gap'!H$210,2)</f>
        <v>65.2</v>
      </c>
      <c r="I152" s="380">
        <f>ROUND(AA152*' Demand-Supply Gap'!I$210,2)</f>
        <v>61.67</v>
      </c>
      <c r="J152" s="380">
        <f>ROUND(AB152*' Demand-Supply Gap'!J$210,2)</f>
        <v>65.319999999999993</v>
      </c>
      <c r="K152" s="380">
        <f>ROUND(AC152*' Demand-Supply Gap'!K$210,2)</f>
        <v>68.41</v>
      </c>
      <c r="L152" s="380">
        <f>ROUND(AD152*' Demand-Supply Gap'!L$210,2)</f>
        <v>71.75</v>
      </c>
      <c r="M152" s="380">
        <f>ROUND(AE152*' Demand-Supply Gap'!M$210,2)</f>
        <v>74.89</v>
      </c>
      <c r="N152" s="380">
        <f>ROUND(AF152*' Demand-Supply Gap'!N$210,2)</f>
        <v>77.78</v>
      </c>
      <c r="O152" s="380">
        <f>ROUND(AG152*' Demand-Supply Gap'!O$210,2)</f>
        <v>80.73</v>
      </c>
      <c r="P152" s="380">
        <f>ROUND(AH152*' Demand-Supply Gap'!P$210,2)</f>
        <v>83.55</v>
      </c>
      <c r="Q152" s="380">
        <f>ROUND(AI152*' Demand-Supply Gap'!Q$210,2)</f>
        <v>86.2</v>
      </c>
      <c r="R152" s="380">
        <f>ROUND(AJ152*' Demand-Supply Gap'!R$210,2)</f>
        <v>88.78</v>
      </c>
      <c r="S152" s="380">
        <f>ROUND(AK152*' Demand-Supply Gap'!S$210,2)</f>
        <v>91.42</v>
      </c>
      <c r="T152" s="28"/>
      <c r="U152" s="28"/>
      <c r="V152" s="382">
        <v>0.19040000000000001</v>
      </c>
      <c r="W152" s="382">
        <v>0.1938</v>
      </c>
      <c r="X152" s="382">
        <v>0.19389999999999999</v>
      </c>
      <c r="Y152" s="382">
        <v>0.19370000000000001</v>
      </c>
      <c r="Z152" s="382">
        <v>0.19370000000000001</v>
      </c>
      <c r="AA152" s="382">
        <v>0.1948</v>
      </c>
      <c r="AB152" s="382">
        <v>0.19520000000000001</v>
      </c>
      <c r="AC152" s="382">
        <v>0.19539999999999999</v>
      </c>
      <c r="AD152" s="382">
        <v>0.19570000000000001</v>
      </c>
      <c r="AE152" s="382">
        <v>0.19600000000000001</v>
      </c>
      <c r="AF152" s="382">
        <v>0.19589999999999999</v>
      </c>
      <c r="AG152" s="382">
        <v>0.19589999999999999</v>
      </c>
      <c r="AH152" s="382">
        <v>0.1961</v>
      </c>
      <c r="AI152" s="382">
        <v>0.19620000000000001</v>
      </c>
      <c r="AJ152" s="382">
        <v>0.19639999999999999</v>
      </c>
      <c r="AK152" s="382">
        <v>0.19650000000000001</v>
      </c>
      <c r="AL152" s="94">
        <f t="shared" si="74"/>
        <v>0.19040000000000001</v>
      </c>
      <c r="AM152" s="94">
        <f t="shared" si="59"/>
        <v>0.1938</v>
      </c>
      <c r="AN152" s="94">
        <f t="shared" si="60"/>
        <v>0.19389999999999999</v>
      </c>
      <c r="AO152" s="94">
        <f t="shared" si="61"/>
        <v>0.19370000000000001</v>
      </c>
      <c r="AP152" s="94">
        <f t="shared" si="62"/>
        <v>0.19370000000000001</v>
      </c>
      <c r="AQ152" s="94">
        <f t="shared" si="63"/>
        <v>0.1948</v>
      </c>
      <c r="AR152" s="94">
        <f t="shared" si="64"/>
        <v>0.19520000000000001</v>
      </c>
      <c r="AS152" s="94">
        <f t="shared" si="65"/>
        <v>0.19539999999999999</v>
      </c>
      <c r="AT152" s="94">
        <f t="shared" si="66"/>
        <v>0.19570000000000001</v>
      </c>
      <c r="AU152" s="94">
        <f t="shared" si="67"/>
        <v>0.19600000000000001</v>
      </c>
      <c r="AV152" s="94">
        <f t="shared" si="68"/>
        <v>0.19589999999999999</v>
      </c>
      <c r="AW152" s="94">
        <f t="shared" si="69"/>
        <v>0.19589999999999999</v>
      </c>
      <c r="AX152" s="94">
        <f t="shared" si="70"/>
        <v>0.1961</v>
      </c>
      <c r="AY152" s="94">
        <f t="shared" si="71"/>
        <v>0.19620000000000001</v>
      </c>
      <c r="AZ152" s="94">
        <f t="shared" si="72"/>
        <v>0.19639999999999999</v>
      </c>
      <c r="BA152" s="94">
        <f t="shared" si="73"/>
        <v>0.19650000000000001</v>
      </c>
    </row>
    <row r="153" spans="1:53" ht="15">
      <c r="A153" s="226" t="s">
        <v>40</v>
      </c>
      <c r="B153" s="226" t="s">
        <v>40</v>
      </c>
      <c r="C153" s="376" t="s">
        <v>246</v>
      </c>
      <c r="D153" s="380">
        <f>ROUND(V153*' Demand-Supply Gap'!D$210,2)</f>
        <v>18.98</v>
      </c>
      <c r="E153" s="380">
        <f>ROUND(W153*' Demand-Supply Gap'!E$210,2)</f>
        <v>21</v>
      </c>
      <c r="F153" s="380">
        <f>ROUND(X153*' Demand-Supply Gap'!F$210,2)</f>
        <v>21.67</v>
      </c>
      <c r="G153" s="380">
        <f>ROUND(Y153*' Demand-Supply Gap'!G$210,2)</f>
        <v>22.3</v>
      </c>
      <c r="H153" s="380">
        <f>ROUND(Z153*' Demand-Supply Gap'!H$210,2)</f>
        <v>22.82</v>
      </c>
      <c r="I153" s="380">
        <f>ROUND(AA153*' Demand-Supply Gap'!I$210,2)</f>
        <v>21.43</v>
      </c>
      <c r="J153" s="380">
        <f>ROUND(AB153*' Demand-Supply Gap'!J$210,2)</f>
        <v>22.69</v>
      </c>
      <c r="K153" s="380">
        <f>ROUND(AC153*' Demand-Supply Gap'!K$210,2)</f>
        <v>23.81</v>
      </c>
      <c r="L153" s="380">
        <f>ROUND(AD153*' Demand-Supply Gap'!L$210,2)</f>
        <v>25</v>
      </c>
      <c r="M153" s="380">
        <f>ROUND(AE153*' Demand-Supply Gap'!M$210,2)</f>
        <v>26.1</v>
      </c>
      <c r="N153" s="380">
        <f>ROUND(AF153*' Demand-Supply Gap'!N$210,2)</f>
        <v>27.2</v>
      </c>
      <c r="O153" s="380">
        <f>ROUND(AG153*' Demand-Supply Gap'!O$210,2)</f>
        <v>28.27</v>
      </c>
      <c r="P153" s="380">
        <f>ROUND(AH153*' Demand-Supply Gap'!P$210,2)</f>
        <v>29.18</v>
      </c>
      <c r="Q153" s="380">
        <f>ROUND(AI153*' Demand-Supply Gap'!Q$210,2)</f>
        <v>30.18</v>
      </c>
      <c r="R153" s="380">
        <f>ROUND(AJ153*' Demand-Supply Gap'!R$210,2)</f>
        <v>31.1</v>
      </c>
      <c r="S153" s="380">
        <f>ROUND(AK153*' Demand-Supply Gap'!S$210,2)</f>
        <v>32.06</v>
      </c>
      <c r="T153" s="28"/>
      <c r="U153" s="28"/>
      <c r="V153" s="382">
        <v>6.3500000000000001E-2</v>
      </c>
      <c r="W153" s="382">
        <v>6.8000000000000005E-2</v>
      </c>
      <c r="X153" s="382">
        <v>6.8099999999999994E-2</v>
      </c>
      <c r="Y153" s="382">
        <v>6.83E-2</v>
      </c>
      <c r="Z153" s="382">
        <v>6.7799999999999999E-2</v>
      </c>
      <c r="AA153" s="382">
        <v>6.7699999999999996E-2</v>
      </c>
      <c r="AB153" s="382">
        <v>6.7799999999999999E-2</v>
      </c>
      <c r="AC153" s="382">
        <v>6.8000000000000005E-2</v>
      </c>
      <c r="AD153" s="382">
        <v>6.8199999999999997E-2</v>
      </c>
      <c r="AE153" s="382">
        <v>6.83E-2</v>
      </c>
      <c r="AF153" s="382">
        <v>6.8500000000000005E-2</v>
      </c>
      <c r="AG153" s="382">
        <v>6.8599999999999994E-2</v>
      </c>
      <c r="AH153" s="382">
        <v>6.8500000000000005E-2</v>
      </c>
      <c r="AI153" s="382">
        <v>6.8699999999999997E-2</v>
      </c>
      <c r="AJ153" s="382">
        <v>6.88E-2</v>
      </c>
      <c r="AK153" s="382">
        <v>6.8900000000000003E-2</v>
      </c>
      <c r="AL153" s="94">
        <f t="shared" si="74"/>
        <v>6.3500000000000001E-2</v>
      </c>
      <c r="AM153" s="94">
        <f t="shared" si="59"/>
        <v>6.8000000000000005E-2</v>
      </c>
      <c r="AN153" s="94">
        <f t="shared" si="60"/>
        <v>6.8099999999999994E-2</v>
      </c>
      <c r="AO153" s="94">
        <f t="shared" si="61"/>
        <v>6.83E-2</v>
      </c>
      <c r="AP153" s="94">
        <f t="shared" si="62"/>
        <v>6.7799999999999999E-2</v>
      </c>
      <c r="AQ153" s="94">
        <f t="shared" si="63"/>
        <v>6.7699999999999996E-2</v>
      </c>
      <c r="AR153" s="94">
        <f t="shared" si="64"/>
        <v>6.7799999999999999E-2</v>
      </c>
      <c r="AS153" s="94">
        <f t="shared" si="65"/>
        <v>6.8000000000000005E-2</v>
      </c>
      <c r="AT153" s="94">
        <f t="shared" si="66"/>
        <v>6.8199999999999997E-2</v>
      </c>
      <c r="AU153" s="94">
        <f t="shared" si="67"/>
        <v>6.83E-2</v>
      </c>
      <c r="AV153" s="94">
        <f t="shared" si="68"/>
        <v>6.8500000000000005E-2</v>
      </c>
      <c r="AW153" s="94">
        <f t="shared" si="69"/>
        <v>6.8599999999999994E-2</v>
      </c>
      <c r="AX153" s="94">
        <f t="shared" si="70"/>
        <v>6.8500000000000005E-2</v>
      </c>
      <c r="AY153" s="94">
        <f t="shared" si="71"/>
        <v>6.8699999999999997E-2</v>
      </c>
      <c r="AZ153" s="94">
        <f t="shared" si="72"/>
        <v>6.88E-2</v>
      </c>
      <c r="BA153" s="94">
        <f t="shared" si="73"/>
        <v>6.8900000000000003E-2</v>
      </c>
    </row>
    <row r="154" spans="1:53" ht="15">
      <c r="A154" s="226" t="s">
        <v>40</v>
      </c>
      <c r="B154" s="226" t="s">
        <v>40</v>
      </c>
      <c r="C154" s="376" t="s">
        <v>12</v>
      </c>
      <c r="D154" s="380">
        <f>ROUND(V154*' Demand-Supply Gap'!D$210,2)</f>
        <v>13.24</v>
      </c>
      <c r="E154" s="380">
        <f>ROUND(W154*' Demand-Supply Gap'!E$210,2)</f>
        <v>10.1</v>
      </c>
      <c r="F154" s="380">
        <f>ROUND(X154*' Demand-Supply Gap'!F$210,2)</f>
        <v>10.34</v>
      </c>
      <c r="G154" s="380">
        <f>ROUND(Y154*' Demand-Supply Gap'!G$210,2)</f>
        <v>10.74</v>
      </c>
      <c r="H154" s="380">
        <f>ROUND(Z154*' Demand-Supply Gap'!H$210,2)</f>
        <v>10.87</v>
      </c>
      <c r="I154" s="380">
        <f>ROUND(AA154*' Demand-Supply Gap'!I$210,2)</f>
        <v>14.4</v>
      </c>
      <c r="J154" s="380">
        <f>ROUND(AB154*' Demand-Supply Gap'!J$210,2)</f>
        <v>13.59</v>
      </c>
      <c r="K154" s="380">
        <f>ROUND(AC154*' Demand-Supply Gap'!K$210,2)</f>
        <v>13.37</v>
      </c>
      <c r="L154" s="380">
        <f>ROUND(AD154*' Demand-Supply Gap'!L$210,2)</f>
        <v>13.05</v>
      </c>
      <c r="M154" s="380">
        <f>ROUND(AE154*' Demand-Supply Gap'!M$210,2)</f>
        <v>13.64</v>
      </c>
      <c r="N154" s="380">
        <f>ROUND(AF154*' Demand-Supply Gap'!N$210,2)</f>
        <v>13.14</v>
      </c>
      <c r="O154" s="380">
        <f>ROUND(AG154*' Demand-Supply Gap'!O$210,2)</f>
        <v>13.23</v>
      </c>
      <c r="P154" s="380">
        <f>ROUND(AH154*' Demand-Supply Gap'!P$210,2)</f>
        <v>13.34</v>
      </c>
      <c r="Q154" s="380">
        <f>ROUND(AI154*' Demand-Supply Gap'!Q$210,2)</f>
        <v>13.31</v>
      </c>
      <c r="R154" s="380">
        <f>ROUND(AJ154*' Demand-Supply Gap'!R$210,2)</f>
        <v>13.24</v>
      </c>
      <c r="S154" s="380">
        <f>ROUND(AK154*' Demand-Supply Gap'!S$210,2)</f>
        <v>13.26</v>
      </c>
      <c r="T154" s="94"/>
      <c r="U154" s="94"/>
      <c r="V154" s="382">
        <f>ROUND(1-SUM(V149:V153),4)</f>
        <v>4.4299999999999999E-2</v>
      </c>
      <c r="W154" s="382">
        <f t="shared" ref="W154" si="75">ROUND(1-SUM(W149:W153),4)</f>
        <v>3.27E-2</v>
      </c>
      <c r="X154" s="382">
        <f t="shared" ref="X154" si="76">ROUND(1-SUM(X149:X153),4)</f>
        <v>3.2500000000000001E-2</v>
      </c>
      <c r="Y154" s="382">
        <f t="shared" ref="Y154" si="77">ROUND(1-SUM(Y149:Y153),4)</f>
        <v>3.2899999999999999E-2</v>
      </c>
      <c r="Z154" s="382">
        <f t="shared" ref="Z154" si="78">ROUND(1-SUM(Z149:Z153),4)</f>
        <v>3.2300000000000002E-2</v>
      </c>
      <c r="AA154" s="382">
        <f t="shared" ref="AA154" si="79">ROUND(1-SUM(AA149:AA153),4)</f>
        <v>4.5499999999999999E-2</v>
      </c>
      <c r="AB154" s="382">
        <f t="shared" ref="AB154" si="80">ROUND(1-SUM(AB149:AB153),4)</f>
        <v>4.0599999999999997E-2</v>
      </c>
      <c r="AC154" s="382">
        <f t="shared" ref="AC154" si="81">ROUND(1-SUM(AC149:AC153),4)</f>
        <v>3.8199999999999998E-2</v>
      </c>
      <c r="AD154" s="382">
        <f t="shared" ref="AD154" si="82">ROUND(1-SUM(AD149:AD153),4)</f>
        <v>3.56E-2</v>
      </c>
      <c r="AE154" s="382">
        <f t="shared" ref="AE154" si="83">ROUND(1-SUM(AE149:AE153),4)</f>
        <v>3.5700000000000003E-2</v>
      </c>
      <c r="AF154" s="382">
        <f t="shared" ref="AF154" si="84">ROUND(1-SUM(AF149:AF153),4)</f>
        <v>3.3099999999999997E-2</v>
      </c>
      <c r="AG154" s="382">
        <f t="shared" ref="AG154" si="85">ROUND(1-SUM(AG149:AG153),4)</f>
        <v>3.2099999999999997E-2</v>
      </c>
      <c r="AH154" s="382">
        <f t="shared" ref="AH154" si="86">ROUND(1-SUM(AH149:AH153),4)</f>
        <v>3.1300000000000001E-2</v>
      </c>
      <c r="AI154" s="382">
        <f t="shared" ref="AI154" si="87">ROUND(1-SUM(AI149:AI153),4)</f>
        <v>3.0300000000000001E-2</v>
      </c>
      <c r="AJ154" s="382">
        <f t="shared" ref="AJ154" si="88">ROUND(1-SUM(AJ149:AJ153),4)</f>
        <v>2.93E-2</v>
      </c>
      <c r="AK154" s="382">
        <f t="shared" ref="AK154" si="89">ROUND(1-SUM(AK149:AK153),4)</f>
        <v>2.8500000000000001E-2</v>
      </c>
      <c r="AL154" s="489">
        <f>ROUND(1-SUM(AL149:AL153),4)</f>
        <v>4.4299999999999999E-2</v>
      </c>
      <c r="AM154" s="489">
        <f t="shared" ref="AM154:BA154" si="90">ROUND(1-SUM(AM149:AM153),4)</f>
        <v>3.27E-2</v>
      </c>
      <c r="AN154" s="489">
        <f t="shared" si="90"/>
        <v>3.2500000000000001E-2</v>
      </c>
      <c r="AO154" s="489">
        <f t="shared" si="90"/>
        <v>3.2899999999999999E-2</v>
      </c>
      <c r="AP154" s="489">
        <f t="shared" si="90"/>
        <v>3.2300000000000002E-2</v>
      </c>
      <c r="AQ154" s="489">
        <f t="shared" si="90"/>
        <v>4.5499999999999999E-2</v>
      </c>
      <c r="AR154" s="489">
        <f t="shared" si="90"/>
        <v>4.0599999999999997E-2</v>
      </c>
      <c r="AS154" s="489">
        <f t="shared" si="90"/>
        <v>3.8199999999999998E-2</v>
      </c>
      <c r="AT154" s="489">
        <f t="shared" si="90"/>
        <v>3.56E-2</v>
      </c>
      <c r="AU154" s="489">
        <f t="shared" si="90"/>
        <v>3.5700000000000003E-2</v>
      </c>
      <c r="AV154" s="489">
        <f t="shared" si="90"/>
        <v>3.3099999999999997E-2</v>
      </c>
      <c r="AW154" s="489">
        <f t="shared" si="90"/>
        <v>3.2099999999999997E-2</v>
      </c>
      <c r="AX154" s="489">
        <f t="shared" si="90"/>
        <v>3.1300000000000001E-2</v>
      </c>
      <c r="AY154" s="489">
        <f t="shared" si="90"/>
        <v>3.0300000000000001E-2</v>
      </c>
      <c r="AZ154" s="489">
        <f t="shared" si="90"/>
        <v>2.93E-2</v>
      </c>
      <c r="BA154" s="489">
        <f t="shared" si="90"/>
        <v>2.8500000000000001E-2</v>
      </c>
    </row>
    <row r="155" spans="1:53" ht="15">
      <c r="A155" s="226" t="s">
        <v>40</v>
      </c>
      <c r="B155" s="226" t="s">
        <v>40</v>
      </c>
      <c r="C155" s="378" t="s">
        <v>60</v>
      </c>
      <c r="D155" s="380">
        <f>SUM(D149:D154)</f>
        <v>298.87</v>
      </c>
      <c r="E155" s="380">
        <f t="shared" ref="E155:S155" si="91">SUM(E149:E154)</f>
        <v>308.86</v>
      </c>
      <c r="F155" s="380">
        <f t="shared" si="91"/>
        <v>318.21999999999997</v>
      </c>
      <c r="G155" s="380">
        <f t="shared" si="91"/>
        <v>326.43</v>
      </c>
      <c r="H155" s="380">
        <f t="shared" si="91"/>
        <v>336.59</v>
      </c>
      <c r="I155" s="380">
        <f t="shared" si="91"/>
        <v>316.55999999999995</v>
      </c>
      <c r="J155" s="380">
        <f t="shared" si="91"/>
        <v>334.65999999999997</v>
      </c>
      <c r="K155" s="380">
        <f t="shared" si="91"/>
        <v>350.11</v>
      </c>
      <c r="L155" s="380">
        <f t="shared" si="91"/>
        <v>366.62</v>
      </c>
      <c r="M155" s="380">
        <f t="shared" si="91"/>
        <v>382.09000000000003</v>
      </c>
      <c r="N155" s="380">
        <f t="shared" si="91"/>
        <v>397.03000000000003</v>
      </c>
      <c r="O155" s="380">
        <f t="shared" si="91"/>
        <v>412.08000000000004</v>
      </c>
      <c r="P155" s="380">
        <f t="shared" si="91"/>
        <v>426.04999999999995</v>
      </c>
      <c r="Q155" s="380">
        <f t="shared" si="91"/>
        <v>439.34999999999997</v>
      </c>
      <c r="R155" s="380">
        <f t="shared" si="91"/>
        <v>452.03</v>
      </c>
      <c r="S155" s="380">
        <f t="shared" si="91"/>
        <v>465.25</v>
      </c>
      <c r="T155" s="28"/>
      <c r="U155" s="28"/>
      <c r="V155" s="382">
        <f>SUM(V149:V154)</f>
        <v>1</v>
      </c>
      <c r="W155" s="382">
        <f t="shared" ref="W155:AK155" si="92">SUM(W149:W154)</f>
        <v>1</v>
      </c>
      <c r="X155" s="382">
        <f t="shared" si="92"/>
        <v>1</v>
      </c>
      <c r="Y155" s="382">
        <f t="shared" si="92"/>
        <v>1</v>
      </c>
      <c r="Z155" s="382">
        <f t="shared" si="92"/>
        <v>1</v>
      </c>
      <c r="AA155" s="382">
        <f t="shared" si="92"/>
        <v>0.99999999999999989</v>
      </c>
      <c r="AB155" s="382">
        <f t="shared" si="92"/>
        <v>1</v>
      </c>
      <c r="AC155" s="382">
        <f t="shared" si="92"/>
        <v>1</v>
      </c>
      <c r="AD155" s="382">
        <f t="shared" si="92"/>
        <v>1</v>
      </c>
      <c r="AE155" s="382">
        <f t="shared" si="92"/>
        <v>0.99999999999999989</v>
      </c>
      <c r="AF155" s="382">
        <f t="shared" si="92"/>
        <v>1</v>
      </c>
      <c r="AG155" s="382">
        <f t="shared" si="92"/>
        <v>0.99999999999999989</v>
      </c>
      <c r="AH155" s="382">
        <f t="shared" si="92"/>
        <v>0.99999999999999989</v>
      </c>
      <c r="AI155" s="382">
        <f t="shared" si="92"/>
        <v>1</v>
      </c>
      <c r="AJ155" s="382">
        <f t="shared" si="92"/>
        <v>1</v>
      </c>
      <c r="AK155" s="382">
        <f t="shared" si="92"/>
        <v>1</v>
      </c>
    </row>
    <row r="156" spans="1:53" ht="15">
      <c r="A156" s="32" t="s">
        <v>42</v>
      </c>
      <c r="B156" s="32" t="s">
        <v>18</v>
      </c>
      <c r="C156" s="95" t="s">
        <v>221</v>
      </c>
      <c r="D156" s="357">
        <f>V156*' Demand-Supply Gap'!D$201</f>
        <v>17.688591436079939</v>
      </c>
      <c r="E156" s="357">
        <f>W156*' Demand-Supply Gap'!E$201</f>
        <v>19.084925890928595</v>
      </c>
      <c r="F156" s="357">
        <f>X156*' Demand-Supply Gap'!F$201</f>
        <v>19.599503939558669</v>
      </c>
      <c r="G156" s="357">
        <f>Y156*' Demand-Supply Gap'!G$201</f>
        <v>22.293527088179804</v>
      </c>
      <c r="H156" s="357">
        <f>Z156*' Demand-Supply Gap'!H$201</f>
        <v>23.021691587385018</v>
      </c>
      <c r="I156" s="357">
        <f>AA156*' Demand-Supply Gap'!I$201</f>
        <v>14.426393743827752</v>
      </c>
      <c r="J156" s="357">
        <f>AB156*' Demand-Supply Gap'!J$201</f>
        <v>15.059797097320613</v>
      </c>
      <c r="K156" s="357">
        <f>AC156*' Demand-Supply Gap'!K$201</f>
        <v>15.751756235693549</v>
      </c>
      <c r="L156" s="357">
        <f>AD156*' Demand-Supply Gap'!L$201</f>
        <v>16.564992421853248</v>
      </c>
      <c r="M156" s="357">
        <f>AE156*' Demand-Supply Gap'!M$201</f>
        <v>17.180990072246662</v>
      </c>
      <c r="N156" s="357">
        <f>AF156*' Demand-Supply Gap'!N$201</f>
        <v>17.867672040523889</v>
      </c>
      <c r="O156" s="357">
        <f>AG156*' Demand-Supply Gap'!O$201</f>
        <v>18.490435427199564</v>
      </c>
      <c r="P156" s="357">
        <f>AH156*' Demand-Supply Gap'!P$201</f>
        <v>19.034337101887083</v>
      </c>
      <c r="Q156" s="357">
        <f>AI156*' Demand-Supply Gap'!Q$201</f>
        <v>19.586973084435929</v>
      </c>
      <c r="R156" s="357">
        <f>AJ156*' Demand-Supply Gap'!R$201</f>
        <v>20.103645984336982</v>
      </c>
      <c r="S156" s="357">
        <f>AK156*' Demand-Supply Gap'!S$201</f>
        <v>20.634841368045926</v>
      </c>
      <c r="T156" s="94"/>
      <c r="U156" s="94"/>
      <c r="V156" s="157">
        <v>0.43718713386257879</v>
      </c>
      <c r="W156" s="157">
        <v>0.44065864444536118</v>
      </c>
      <c r="X156" s="157">
        <v>0.43964791250692392</v>
      </c>
      <c r="Y156" s="157">
        <v>0.43833124436059384</v>
      </c>
      <c r="Z156" s="157">
        <v>0.43859195251257416</v>
      </c>
      <c r="AA156" s="157">
        <v>0.43012503708490618</v>
      </c>
      <c r="AB156" s="157">
        <v>0.43219756531510445</v>
      </c>
      <c r="AC156" s="157">
        <v>0.4338348727842759</v>
      </c>
      <c r="AD156" s="157">
        <v>0.43517075920895049</v>
      </c>
      <c r="AE156" s="157">
        <v>0.43436948336190156</v>
      </c>
      <c r="AF156" s="157">
        <v>0.43645426530249848</v>
      </c>
      <c r="AG156" s="157">
        <v>0.43744942263279435</v>
      </c>
      <c r="AH156" s="157">
        <v>0.43762597464721348</v>
      </c>
      <c r="AI156" s="157">
        <v>0.43834742846094349</v>
      </c>
      <c r="AJ156" s="157">
        <v>0.43846635784597571</v>
      </c>
      <c r="AK156" s="157">
        <v>0.43886092973740248</v>
      </c>
    </row>
    <row r="157" spans="1:53" ht="15">
      <c r="A157" s="32" t="s">
        <v>42</v>
      </c>
      <c r="B157" s="32" t="s">
        <v>18</v>
      </c>
      <c r="C157" s="95" t="s">
        <v>245</v>
      </c>
      <c r="D157" s="357">
        <f>V157*' Demand-Supply Gap'!D$201</f>
        <v>7.7390635693037702</v>
      </c>
      <c r="E157" s="357">
        <f>W157*' Demand-Supply Gap'!E$201</f>
        <v>8.333870723870028</v>
      </c>
      <c r="F157" s="357">
        <f>X157*' Demand-Supply Gap'!F$201</f>
        <v>8.6160425089592803</v>
      </c>
      <c r="G157" s="357">
        <f>Y157*' Demand-Supply Gap'!G$201</f>
        <v>9.8799617929854584</v>
      </c>
      <c r="H157" s="357">
        <f>Z157*' Demand-Supply Gap'!H$201</f>
        <v>10.209964068331145</v>
      </c>
      <c r="I157" s="357">
        <f>AA157*' Demand-Supply Gap'!I$201</f>
        <v>6.4046019885146945</v>
      </c>
      <c r="J157" s="357">
        <f>AB157*' Demand-Supply Gap'!J$201</f>
        <v>6.743446127415452</v>
      </c>
      <c r="K157" s="357">
        <f>AC157*' Demand-Supply Gap'!K$201</f>
        <v>7.0431974508494752</v>
      </c>
      <c r="L157" s="357">
        <f>AD157*' Demand-Supply Gap'!L$201</f>
        <v>7.405646366022018</v>
      </c>
      <c r="M157" s="357">
        <f>AE157*' Demand-Supply Gap'!M$201</f>
        <v>7.712538567410693</v>
      </c>
      <c r="N157" s="357">
        <f>AF157*' Demand-Supply Gap'!N$201</f>
        <v>7.9901034534155571</v>
      </c>
      <c r="O157" s="357">
        <f>AG157*' Demand-Supply Gap'!O$201</f>
        <v>8.2500378392592921</v>
      </c>
      <c r="P157" s="357">
        <f>AH157*' Demand-Supply Gap'!P$201</f>
        <v>8.499715863551744</v>
      </c>
      <c r="Q157" s="357">
        <f>AI157*' Demand-Supply Gap'!Q$201</f>
        <v>8.7313624639983765</v>
      </c>
      <c r="R157" s="357">
        <f>AJ157*' Demand-Supply Gap'!R$201</f>
        <v>8.9759322629268645</v>
      </c>
      <c r="S157" s="357">
        <f>AK157*' Demand-Supply Gap'!S$201</f>
        <v>9.2100343610358912</v>
      </c>
      <c r="T157" s="28"/>
      <c r="U157" s="28"/>
      <c r="V157" s="212">
        <v>0.19127690482708279</v>
      </c>
      <c r="W157" s="212">
        <v>0.19242370639275058</v>
      </c>
      <c r="X157" s="212">
        <v>0.19327147844233469</v>
      </c>
      <c r="Y157" s="212">
        <v>0.19425799828913604</v>
      </c>
      <c r="Z157" s="212">
        <v>0.19451255607413115</v>
      </c>
      <c r="AA157" s="212">
        <v>0.19095414396287105</v>
      </c>
      <c r="AB157" s="212">
        <v>0.19352857009083249</v>
      </c>
      <c r="AC157" s="212">
        <v>0.19398374532738452</v>
      </c>
      <c r="AD157" s="212">
        <v>0.1945500890953174</v>
      </c>
      <c r="AE157" s="212">
        <v>0.19498826195973992</v>
      </c>
      <c r="AF157" s="212">
        <v>0.19517454341797921</v>
      </c>
      <c r="AG157" s="212">
        <v>0.19518060046189376</v>
      </c>
      <c r="AH157" s="212">
        <v>0.19542033006457785</v>
      </c>
      <c r="AI157" s="212">
        <v>0.19540386697602477</v>
      </c>
      <c r="AJ157" s="212">
        <v>0.19576768963520558</v>
      </c>
      <c r="AK157" s="212">
        <v>0.19587861958836061</v>
      </c>
    </row>
    <row r="158" spans="1:53" ht="15">
      <c r="A158" s="32" t="s">
        <v>42</v>
      </c>
      <c r="B158" s="32" t="s">
        <v>18</v>
      </c>
      <c r="C158" s="95" t="s">
        <v>413</v>
      </c>
      <c r="D158" s="357">
        <f>V158*' Demand-Supply Gap'!D$201</f>
        <v>4.3901086265170006</v>
      </c>
      <c r="E158" s="357">
        <f>W158*' Demand-Supply Gap'!E$201</f>
        <v>4.5553034923064244</v>
      </c>
      <c r="F158" s="357">
        <f>X158*' Demand-Supply Gap'!F$201</f>
        <v>4.691776270388643</v>
      </c>
      <c r="G158" s="357">
        <f>Y158*' Demand-Supply Gap'!G$201</f>
        <v>5.3566795340122111</v>
      </c>
      <c r="H158" s="357">
        <f>Z158*' Demand-Supply Gap'!H$201</f>
        <v>5.5564914099868599</v>
      </c>
      <c r="I158" s="357">
        <f>AA158*' Demand-Supply Gap'!I$201</f>
        <v>3.4826156809082507</v>
      </c>
      <c r="J158" s="357">
        <f>AB158*' Demand-Supply Gap'!J$201</f>
        <v>3.6068930157529548</v>
      </c>
      <c r="K158" s="357">
        <f>AC158*' Demand-Supply Gap'!K$201</f>
        <v>3.7607542032854244</v>
      </c>
      <c r="L158" s="357">
        <f>AD158*' Demand-Supply Gap'!L$201</f>
        <v>3.9444890128654628</v>
      </c>
      <c r="M158" s="357">
        <f>AE158*' Demand-Supply Gap'!M$201</f>
        <v>4.095237280709358</v>
      </c>
      <c r="N158" s="357">
        <f>AF158*' Demand-Supply Gap'!N$201</f>
        <v>4.2464877818047144</v>
      </c>
      <c r="O158" s="357">
        <f>AG158*' Demand-Supply Gap'!O$201</f>
        <v>4.387186268901603</v>
      </c>
      <c r="P158" s="357">
        <f>AH158*' Demand-Supply Gap'!P$201</f>
        <v>4.5222023414003383</v>
      </c>
      <c r="Q158" s="357">
        <f>AI158*' Demand-Supply Gap'!Q$201</f>
        <v>4.644828914009655</v>
      </c>
      <c r="R158" s="357">
        <f>AJ158*' Demand-Supply Gap'!R$201</f>
        <v>4.7740435937876615</v>
      </c>
      <c r="S158" s="357">
        <f>AK158*' Demand-Supply Gap'!S$201</f>
        <v>4.8989302892192486</v>
      </c>
      <c r="T158" s="28"/>
      <c r="U158" s="28"/>
      <c r="V158" s="212">
        <v>0.108504909207044</v>
      </c>
      <c r="W158" s="212">
        <v>0.10517902314260966</v>
      </c>
      <c r="X158" s="212">
        <v>0.10524397196923829</v>
      </c>
      <c r="Y158" s="212">
        <v>0.10532205139622908</v>
      </c>
      <c r="Z158" s="212">
        <v>0.10585809506547647</v>
      </c>
      <c r="AA158" s="212">
        <v>0.10383469531628654</v>
      </c>
      <c r="AB158" s="212">
        <v>0.1035133720385804</v>
      </c>
      <c r="AC158" s="212">
        <v>0.10357869287350778</v>
      </c>
      <c r="AD158" s="212">
        <v>0.10362372856600358</v>
      </c>
      <c r="AE158" s="212">
        <v>0.10353571560113897</v>
      </c>
      <c r="AF158" s="212">
        <v>0.10372910923818762</v>
      </c>
      <c r="AG158" s="212">
        <v>0.10379269368045349</v>
      </c>
      <c r="AH158" s="212">
        <v>0.10397174309847809</v>
      </c>
      <c r="AI158" s="212">
        <v>0.10394912993039444</v>
      </c>
      <c r="AJ158" s="212">
        <v>0.10412327735958311</v>
      </c>
      <c r="AK158" s="212">
        <v>0.10419024130589073</v>
      </c>
    </row>
    <row r="159" spans="1:53" ht="15">
      <c r="A159" s="32" t="s">
        <v>42</v>
      </c>
      <c r="B159" s="32" t="s">
        <v>18</v>
      </c>
      <c r="C159" s="95" t="s">
        <v>414</v>
      </c>
      <c r="D159" s="357">
        <f>V159*' Demand-Supply Gap'!D$201</f>
        <v>5.6822699871642808</v>
      </c>
      <c r="E159" s="357">
        <f>W159*' Demand-Supply Gap'!E$201</f>
        <v>6.231772709486683</v>
      </c>
      <c r="F159" s="357">
        <f>X159*' Demand-Supply Gap'!F$201</f>
        <v>6.420108971234975</v>
      </c>
      <c r="G159" s="357">
        <f>Y159*' Demand-Supply Gap'!G$201</f>
        <v>7.317735155067556</v>
      </c>
      <c r="H159" s="357">
        <f>Z159*' Demand-Supply Gap'!H$201</f>
        <v>7.5560426491458381</v>
      </c>
      <c r="I159" s="357">
        <f>AA159*' Demand-Supply Gap'!I$201</f>
        <v>4.8585068543481151</v>
      </c>
      <c r="J159" s="357">
        <f>AB159*' Demand-Supply Gap'!J$201</f>
        <v>5.0634673112135609</v>
      </c>
      <c r="K159" s="357">
        <f>AC159*' Demand-Supply Gap'!K$201</f>
        <v>5.2829970221204174</v>
      </c>
      <c r="L159" s="357">
        <f>AD159*' Demand-Supply Gap'!L$201</f>
        <v>5.5486953564094685</v>
      </c>
      <c r="M159" s="357">
        <f>AE159*' Demand-Supply Gap'!M$201</f>
        <v>5.7778896499414492</v>
      </c>
      <c r="N159" s="357">
        <f>AF159*' Demand-Supply Gap'!N$201</f>
        <v>5.9751445418639841</v>
      </c>
      <c r="O159" s="357">
        <f>AG159*' Demand-Supply Gap'!O$201</f>
        <v>6.1694139662925513</v>
      </c>
      <c r="P159" s="357">
        <f>AH159*' Demand-Supply Gap'!P$201</f>
        <v>6.3582675824115675</v>
      </c>
      <c r="Q159" s="357">
        <f>AI159*' Demand-Supply Gap'!Q$201</f>
        <v>6.5355383554336601</v>
      </c>
      <c r="R159" s="357">
        <f>AJ159*' Demand-Supply Gap'!R$201</f>
        <v>6.7158260620395156</v>
      </c>
      <c r="S159" s="357">
        <f>AK159*' Demand-Supply Gap'!S$201</f>
        <v>6.8911573127869916</v>
      </c>
      <c r="T159" s="280">
        <f>(I159/D159)^(1/5)-1</f>
        <v>-3.0838416239592381E-2</v>
      </c>
      <c r="U159" s="280">
        <f>(S159/J159)^(1/9)-1</f>
        <v>3.483610490277167E-2</v>
      </c>
      <c r="V159" s="212">
        <v>0.14044167046871678</v>
      </c>
      <c r="W159" s="212">
        <v>0.14388761739752212</v>
      </c>
      <c r="X159" s="212">
        <v>0.14401321155753646</v>
      </c>
      <c r="Y159" s="212">
        <v>0.14387996765763972</v>
      </c>
      <c r="Z159" s="212">
        <v>0.143952041324935</v>
      </c>
      <c r="AA159" s="212">
        <v>0.1448570916621382</v>
      </c>
      <c r="AB159" s="212">
        <v>0.14531525423728817</v>
      </c>
      <c r="AC159" s="212">
        <v>0.14550430483540336</v>
      </c>
      <c r="AD159" s="212">
        <v>0.14576704349604189</v>
      </c>
      <c r="AE159" s="212">
        <v>0.14607650267031211</v>
      </c>
      <c r="AF159" s="212">
        <v>0.14595506987036766</v>
      </c>
      <c r="AG159" s="212">
        <v>0.1459568969137098</v>
      </c>
      <c r="AH159" s="212">
        <v>0.1461854454361208</v>
      </c>
      <c r="AI159" s="212">
        <v>0.14626233565351893</v>
      </c>
      <c r="AJ159" s="212">
        <v>0.1464741169658367</v>
      </c>
      <c r="AK159" s="212">
        <v>0.14656084102200151</v>
      </c>
    </row>
    <row r="160" spans="1:53" ht="15">
      <c r="A160" s="32" t="s">
        <v>42</v>
      </c>
      <c r="B160" s="32" t="s">
        <v>18</v>
      </c>
      <c r="C160" s="95" t="s">
        <v>246</v>
      </c>
      <c r="D160" s="357">
        <f>V160*' Demand-Supply Gap'!D$201</f>
        <v>2.6619176346381965</v>
      </c>
      <c r="E160" s="357">
        <f>W160*' Demand-Supply Gap'!E$201</f>
        <v>3.0413407822972096</v>
      </c>
      <c r="F160" s="357">
        <f>X160*' Demand-Supply Gap'!F$201</f>
        <v>3.1365798072112216</v>
      </c>
      <c r="G160" s="357">
        <f>Y160*' Demand-Supply Gap'!G$201</f>
        <v>3.58612193015925</v>
      </c>
      <c r="H160" s="357">
        <f>Z160*' Demand-Supply Gap'!H$201</f>
        <v>3.6734539855453336</v>
      </c>
      <c r="I160" s="357">
        <f>AA160*' Demand-Supply Gap'!I$201</f>
        <v>2.3472674446810693</v>
      </c>
      <c r="J160" s="357">
        <f>AB160*' Demand-Supply Gap'!J$201</f>
        <v>2.4418310077027621</v>
      </c>
      <c r="K160" s="357">
        <f>AC160*' Demand-Supply Gap'!K$201</f>
        <v>2.5490906154553672</v>
      </c>
      <c r="L160" s="357">
        <f>AD160*' Demand-Supply Gap'!L$201</f>
        <v>2.6813589096460211</v>
      </c>
      <c r="M160" s="357">
        <f>AE160*' Demand-Supply Gap'!M$201</f>
        <v>2.7891703778481212</v>
      </c>
      <c r="N160" s="357">
        <f>AF160*' Demand-Supply Gap'!N$201</f>
        <v>2.8956414237634505</v>
      </c>
      <c r="O160" s="357">
        <f>AG160*' Demand-Supply Gap'!O$201</f>
        <v>2.9946518508405915</v>
      </c>
      <c r="P160" s="357">
        <f>AH160*' Demand-Supply Gap'!P$201</f>
        <v>3.0772677557273993</v>
      </c>
      <c r="Q160" s="357">
        <f>AI160*' Demand-Supply Gap'!Q$201</f>
        <v>3.1695938265298791</v>
      </c>
      <c r="R160" s="357">
        <f>AJ160*' Demand-Supply Gap'!R$201</f>
        <v>3.2569343638627619</v>
      </c>
      <c r="S160" s="357">
        <f>AK160*' Demand-Supply Gap'!S$201</f>
        <v>3.3458278580748804</v>
      </c>
      <c r="T160" s="280">
        <f t="shared" ref="T160:T162" si="93">(I160/D160)^(1/5)-1</f>
        <v>-2.4845133584544876E-2</v>
      </c>
      <c r="U160" s="280">
        <f t="shared" ref="U160:U162" si="94">(S160/J160)^(1/9)-1</f>
        <v>3.5615794542356083E-2</v>
      </c>
      <c r="V160" s="182">
        <v>6.5791340450771049E-2</v>
      </c>
      <c r="W160" s="182">
        <v>7.0222599452717832E-2</v>
      </c>
      <c r="X160" s="182">
        <v>7.0358452382485906E-2</v>
      </c>
      <c r="Y160" s="182">
        <v>7.0509672240645888E-2</v>
      </c>
      <c r="Z160" s="182">
        <v>6.998388236893377E-2</v>
      </c>
      <c r="AA160" s="182">
        <v>6.9984121785362827E-2</v>
      </c>
      <c r="AB160" s="182">
        <v>7.0077532228360939E-2</v>
      </c>
      <c r="AC160" s="182">
        <v>7.0207054142047476E-2</v>
      </c>
      <c r="AD160" s="182">
        <v>7.0440659597464442E-2</v>
      </c>
      <c r="AE160" s="182">
        <v>7.0515755549574274E-2</v>
      </c>
      <c r="AF160" s="182">
        <v>7.0731936836641293E-2</v>
      </c>
      <c r="AG160" s="182">
        <v>7.0847910980474452E-2</v>
      </c>
      <c r="AH160" s="182">
        <v>7.0750680396278881E-2</v>
      </c>
      <c r="AI160" s="182">
        <v>7.0934048723897872E-2</v>
      </c>
      <c r="AJ160" s="182">
        <v>7.1034684423856381E-2</v>
      </c>
      <c r="AK160" s="182">
        <v>7.1158924769339951E-2</v>
      </c>
    </row>
    <row r="161" spans="1:37" ht="15">
      <c r="A161" s="32" t="s">
        <v>42</v>
      </c>
      <c r="B161" s="32" t="s">
        <v>18</v>
      </c>
      <c r="C161" s="95" t="s">
        <v>12</v>
      </c>
      <c r="D161" s="357">
        <f>V161*' Demand-Supply Gap'!D$201</f>
        <v>2.2980487462968107</v>
      </c>
      <c r="E161" s="357">
        <f>W161*' Demand-Supply Gap'!E$201</f>
        <v>2.0627864011110644</v>
      </c>
      <c r="F161" s="357">
        <f>X161*' Demand-Supply Gap'!F$201</f>
        <v>2.1159885026472085</v>
      </c>
      <c r="G161" s="357">
        <f>Y161*' Demand-Supply Gap'!G$201</f>
        <v>2.4259744995957173</v>
      </c>
      <c r="H161" s="357">
        <f>Z161*' Demand-Supply Gap'!H$201</f>
        <v>2.4723562996058028</v>
      </c>
      <c r="I161" s="357">
        <f>AA161*' Demand-Supply Gap'!I$201</f>
        <v>2.0206142877201145</v>
      </c>
      <c r="J161" s="357">
        <f>AB161*' Demand-Supply Gap'!J$201</f>
        <v>1.9292714405946634</v>
      </c>
      <c r="K161" s="357">
        <f>AC161*' Demand-Supply Gap'!K$201</f>
        <v>1.9203881245957737</v>
      </c>
      <c r="L161" s="357">
        <f>AD161*' Demand-Supply Gap'!L$201</f>
        <v>1.9203176739605889</v>
      </c>
      <c r="M161" s="357">
        <f>AE161*' Demand-Supply Gap'!M$201</f>
        <v>1.9980348324641164</v>
      </c>
      <c r="N161" s="357">
        <f>AF161*' Demand-Supply Gap'!N$201</f>
        <v>1.9631966665705167</v>
      </c>
      <c r="O161" s="357">
        <f>AG161*' Demand-Supply Gap'!O$201</f>
        <v>1.9770135474566259</v>
      </c>
      <c r="P161" s="357">
        <f>AH161*' Demand-Supply Gap'!P$201</f>
        <v>2.0027416830706497</v>
      </c>
      <c r="Q161" s="357">
        <f>AI161*' Demand-Supply Gap'!Q$201</f>
        <v>2.0153761974901423</v>
      </c>
      <c r="R161" s="357">
        <f>AJ161*' Demand-Supply Gap'!R$201</f>
        <v>2.0235344361173802</v>
      </c>
      <c r="S161" s="357">
        <f>AK161*' Demand-Supply Gap'!S$201</f>
        <v>2.0382983898365512</v>
      </c>
      <c r="T161" s="280">
        <f t="shared" si="93"/>
        <v>-2.5403524305249392E-2</v>
      </c>
      <c r="U161" s="280">
        <f t="shared" si="94"/>
        <v>6.1267921939891501E-3</v>
      </c>
      <c r="V161" s="182">
        <f>V162-SUM(V156:V160)</f>
        <v>5.6798041183806491E-2</v>
      </c>
      <c r="W161" s="182">
        <f t="shared" ref="W161" si="95">W162-SUM(W156:W160)</f>
        <v>4.7628409169038655E-2</v>
      </c>
      <c r="X161" s="182">
        <f t="shared" ref="X161:AK161" si="96">X162-SUM(X156:X160)</f>
        <v>4.7464973141480682E-2</v>
      </c>
      <c r="Y161" s="182">
        <f t="shared" si="96"/>
        <v>4.7699066055755357E-2</v>
      </c>
      <c r="Z161" s="182">
        <f t="shared" si="96"/>
        <v>4.7101472653949372E-2</v>
      </c>
      <c r="AA161" s="182">
        <f t="shared" si="96"/>
        <v>6.0244910188435141E-2</v>
      </c>
      <c r="AB161" s="182">
        <f t="shared" si="96"/>
        <v>5.5367706089833657E-2</v>
      </c>
      <c r="AC161" s="182">
        <f t="shared" si="96"/>
        <v>5.2891330037381001E-2</v>
      </c>
      <c r="AD161" s="182">
        <f t="shared" si="96"/>
        <v>5.0447720036222221E-2</v>
      </c>
      <c r="AE161" s="182">
        <f t="shared" si="96"/>
        <v>5.0514280857333227E-2</v>
      </c>
      <c r="AF161" s="182">
        <f t="shared" si="96"/>
        <v>4.7955075334325747E-2</v>
      </c>
      <c r="AG161" s="182">
        <f t="shared" si="96"/>
        <v>4.6772475330674079E-2</v>
      </c>
      <c r="AH161" s="182">
        <f t="shared" si="96"/>
        <v>4.6045826357330899E-2</v>
      </c>
      <c r="AI161" s="182">
        <f t="shared" si="96"/>
        <v>4.5103190255220582E-2</v>
      </c>
      <c r="AJ161" s="182">
        <f t="shared" si="96"/>
        <v>4.4133873769542475E-2</v>
      </c>
      <c r="AK161" s="182">
        <f t="shared" si="96"/>
        <v>4.3350443577004794E-2</v>
      </c>
    </row>
    <row r="162" spans="1:37" ht="15">
      <c r="A162" s="32" t="s">
        <v>42</v>
      </c>
      <c r="B162" s="32" t="s">
        <v>18</v>
      </c>
      <c r="C162" s="183" t="s">
        <v>60</v>
      </c>
      <c r="D162" s="357">
        <f>SUM(D156:D161)</f>
        <v>40.459999999999994</v>
      </c>
      <c r="E162" s="357">
        <f t="shared" ref="E162:S162" si="97">SUM(E156:E161)</f>
        <v>43.31</v>
      </c>
      <c r="F162" s="357">
        <f t="shared" si="97"/>
        <v>44.579999999999991</v>
      </c>
      <c r="G162" s="357">
        <f t="shared" si="97"/>
        <v>50.859999999999992</v>
      </c>
      <c r="H162" s="357">
        <f t="shared" si="97"/>
        <v>52.489999999999995</v>
      </c>
      <c r="I162" s="357">
        <f t="shared" si="97"/>
        <v>33.539999999999992</v>
      </c>
      <c r="J162" s="357">
        <f t="shared" si="97"/>
        <v>34.844706000000002</v>
      </c>
      <c r="K162" s="357">
        <f t="shared" si="97"/>
        <v>36.308183652000011</v>
      </c>
      <c r="L162" s="357">
        <f t="shared" si="97"/>
        <v>38.065499740756813</v>
      </c>
      <c r="M162" s="357">
        <f t="shared" si="97"/>
        <v>39.553860780620397</v>
      </c>
      <c r="N162" s="357">
        <f t="shared" si="97"/>
        <v>40.938245907942111</v>
      </c>
      <c r="O162" s="357">
        <f t="shared" si="97"/>
        <v>42.268738899950229</v>
      </c>
      <c r="P162" s="357">
        <f t="shared" si="97"/>
        <v>43.494532328048784</v>
      </c>
      <c r="Q162" s="357">
        <f t="shared" si="97"/>
        <v>44.683672841897639</v>
      </c>
      <c r="R162" s="357">
        <f t="shared" si="97"/>
        <v>45.849916703071166</v>
      </c>
      <c r="S162" s="357">
        <f t="shared" si="97"/>
        <v>47.019089578999491</v>
      </c>
      <c r="T162" s="280">
        <f t="shared" si="93"/>
        <v>-3.6820044601154844E-2</v>
      </c>
      <c r="U162" s="280">
        <f t="shared" si="94"/>
        <v>3.3855190196540264E-2</v>
      </c>
      <c r="V162" s="212">
        <v>1</v>
      </c>
      <c r="W162" s="212">
        <v>1</v>
      </c>
      <c r="X162" s="212">
        <v>1</v>
      </c>
      <c r="Y162" s="212">
        <v>1</v>
      </c>
      <c r="Z162" s="212">
        <v>1</v>
      </c>
      <c r="AA162" s="212">
        <v>1</v>
      </c>
      <c r="AB162" s="212">
        <v>1</v>
      </c>
      <c r="AC162" s="212">
        <v>1</v>
      </c>
      <c r="AD162" s="212">
        <v>1</v>
      </c>
      <c r="AE162" s="212">
        <v>1</v>
      </c>
      <c r="AF162" s="212">
        <v>1</v>
      </c>
      <c r="AG162" s="212">
        <v>1</v>
      </c>
      <c r="AH162" s="212">
        <v>1</v>
      </c>
      <c r="AI162" s="212">
        <v>1</v>
      </c>
      <c r="AJ162" s="212">
        <v>1</v>
      </c>
      <c r="AK162" s="212">
        <v>1</v>
      </c>
    </row>
    <row r="163" spans="1:37" ht="15">
      <c r="A163" s="32" t="s">
        <v>42</v>
      </c>
      <c r="B163" s="293" t="s">
        <v>107</v>
      </c>
      <c r="C163" s="95" t="s">
        <v>221</v>
      </c>
      <c r="D163" s="357">
        <f>V163*' Demand-Supply Gap'!D$210</f>
        <v>115.24119173647061</v>
      </c>
      <c r="E163" s="357">
        <f>W163*' Demand-Supply Gap'!E$210</f>
        <v>120.02423037647064</v>
      </c>
      <c r="F163" s="357">
        <f>X163*' Demand-Supply Gap'!F$210</f>
        <v>123.28237948000002</v>
      </c>
      <c r="G163" s="357">
        <f>Y163*' Demand-Supply Gap'!G$210</f>
        <v>126.13204195199999</v>
      </c>
      <c r="H163" s="357">
        <f>Z163*' Demand-Supply Gap'!H$210</f>
        <v>130.19510072</v>
      </c>
      <c r="I163" s="357">
        <f>AA163*' Demand-Supply Gap'!I$210</f>
        <v>121.40796979999998</v>
      </c>
      <c r="J163" s="357">
        <f>AB163*' Demand-Supply Gap'!J$210</f>
        <v>128.70848587000799</v>
      </c>
      <c r="K163" s="357">
        <f>AC163*' Demand-Supply Gap'!K$210</f>
        <v>135.25001602032054</v>
      </c>
      <c r="L163" s="357">
        <f>AD163*' Demand-Supply Gap'!L$210</f>
        <v>142.10367178952694</v>
      </c>
      <c r="M163" s="357">
        <f>AE163*' Demand-Supply Gap'!M$210</f>
        <v>147.75537825523045</v>
      </c>
      <c r="N163" s="357">
        <f>AF163*' Demand-Supply Gap'!N$210</f>
        <v>154.36842010196875</v>
      </c>
      <c r="O163" s="357">
        <f>AG163*' Demand-Supply Gap'!O$210</f>
        <v>160.62929143215047</v>
      </c>
      <c r="P163" s="357">
        <f>AH163*' Demand-Supply Gap'!P$210</f>
        <v>166.16103223225423</v>
      </c>
      <c r="Q163" s="357">
        <f>AI163*' Demand-Supply Gap'!Q$210</f>
        <v>171.65309174486401</v>
      </c>
      <c r="R163" s="357">
        <f>AJ163*' Demand-Supply Gap'!R$210</f>
        <v>176.65769291099926</v>
      </c>
      <c r="S163" s="357">
        <f>AK163*' Demand-Supply Gap'!S$210</f>
        <v>182.00838399651926</v>
      </c>
      <c r="T163" s="151"/>
      <c r="U163" s="151"/>
      <c r="V163" s="363">
        <v>0.3856</v>
      </c>
      <c r="W163" s="363">
        <v>0.3886</v>
      </c>
      <c r="X163" s="363">
        <v>0.38740000000000002</v>
      </c>
      <c r="Y163" s="363">
        <v>0.38640000000000002</v>
      </c>
      <c r="Z163" s="363">
        <v>0.38680000000000003</v>
      </c>
      <c r="AA163" s="363">
        <v>0.38350000000000001</v>
      </c>
      <c r="AB163" s="363">
        <v>0.3846</v>
      </c>
      <c r="AC163" s="363">
        <v>0.38630000000000003</v>
      </c>
      <c r="AD163" s="363">
        <v>0.3876</v>
      </c>
      <c r="AE163" s="363">
        <v>0.38669999999999999</v>
      </c>
      <c r="AF163" s="363">
        <v>0.38880000000000003</v>
      </c>
      <c r="AG163" s="363">
        <v>0.38980000000000004</v>
      </c>
      <c r="AH163" s="359">
        <v>0.39</v>
      </c>
      <c r="AI163" s="359">
        <v>0.39069999999999999</v>
      </c>
      <c r="AJ163" s="359">
        <v>0.39079999999999998</v>
      </c>
      <c r="AK163" s="359">
        <v>0.39119999999999999</v>
      </c>
    </row>
    <row r="164" spans="1:37" ht="15">
      <c r="A164" s="32" t="s">
        <v>42</v>
      </c>
      <c r="B164" s="293" t="s">
        <v>107</v>
      </c>
      <c r="C164" s="95" t="s">
        <v>245</v>
      </c>
      <c r="D164" s="357">
        <f>V164*' Demand-Supply Gap'!D$210</f>
        <v>66.108277002352949</v>
      </c>
      <c r="E164" s="357">
        <f>W164*' Demand-Supply Gap'!E$210</f>
        <v>68.474966223529435</v>
      </c>
      <c r="F164" s="357">
        <f>X164*' Demand-Supply Gap'!F$210</f>
        <v>70.742573460000003</v>
      </c>
      <c r="G164" s="357">
        <f>Y164*' Demand-Supply Gap'!G$210</f>
        <v>72.46716696</v>
      </c>
      <c r="H164" s="357">
        <f>Z164*' Demand-Supply Gap'!H$210</f>
        <v>74.858816959999984</v>
      </c>
      <c r="I164" s="357">
        <f>AA164*' Demand-Supply Gap'!I$210</f>
        <v>70.153862079999982</v>
      </c>
      <c r="J164" s="357">
        <f>AB164*' Demand-Supply Gap'!J$210</f>
        <v>74.260044239611972</v>
      </c>
      <c r="K164" s="357">
        <f>AC164*' Demand-Supply Gap'!K$210</f>
        <v>77.795893242855854</v>
      </c>
      <c r="L164" s="357">
        <f>AD164*' Demand-Supply Gap'!L$210</f>
        <v>81.610622653118412</v>
      </c>
      <c r="M164" s="357">
        <f>AE164*' Demand-Supply Gap'!M$210</f>
        <v>85.130329131795563</v>
      </c>
      <c r="N164" s="357">
        <f>AF164*' Demand-Supply Gap'!N$210</f>
        <v>88.499796401051512</v>
      </c>
      <c r="O164" s="357">
        <f>AG164*' Demand-Supply Gap'!O$210</f>
        <v>91.852922165793558</v>
      </c>
      <c r="P164" s="357">
        <f>AH164*' Demand-Supply Gap'!P$210</f>
        <v>95.052631515425432</v>
      </c>
      <c r="Q164" s="357">
        <f>AI164*' Demand-Supply Gap'!Q$210</f>
        <v>97.974505910173221</v>
      </c>
      <c r="R164" s="357">
        <f>AJ164*' Demand-Supply Gap'!R$210</f>
        <v>100.94079536086522</v>
      </c>
      <c r="S164" s="357">
        <f>AK164*' Demand-Supply Gap'!S$210</f>
        <v>103.89179996529332</v>
      </c>
      <c r="T164" s="280">
        <f>(I164/D164)^(1/5)-1</f>
        <v>1.1950220313962312E-2</v>
      </c>
      <c r="U164" s="280">
        <f>(S164/J164)^(1/9)-1</f>
        <v>3.8013247898008862E-2</v>
      </c>
      <c r="V164" s="360">
        <v>0.22119999999999998</v>
      </c>
      <c r="W164" s="360">
        <v>0.22169999999999998</v>
      </c>
      <c r="X164" s="360">
        <v>0.22229999999999997</v>
      </c>
      <c r="Y164" s="360">
        <v>0.222</v>
      </c>
      <c r="Z164" s="360">
        <v>0.22239999999999996</v>
      </c>
      <c r="AA164" s="360">
        <v>0.22159999999999999</v>
      </c>
      <c r="AB164" s="360">
        <v>0.22189999999999996</v>
      </c>
      <c r="AC164" s="360">
        <v>0.22219999999999998</v>
      </c>
      <c r="AD164" s="360">
        <v>0.22259999999999999</v>
      </c>
      <c r="AE164" s="360">
        <v>0.22279999999999997</v>
      </c>
      <c r="AF164" s="360">
        <v>0.22289999999999996</v>
      </c>
      <c r="AG164" s="360">
        <v>0.22289999999999996</v>
      </c>
      <c r="AH164" s="360">
        <v>0.22309999999999999</v>
      </c>
      <c r="AI164" s="360">
        <v>0.223</v>
      </c>
      <c r="AJ164" s="360">
        <v>0.22329999999999997</v>
      </c>
      <c r="AK164" s="360">
        <v>0.22329999999999997</v>
      </c>
    </row>
    <row r="165" spans="1:37" ht="15">
      <c r="A165" s="32" t="s">
        <v>42</v>
      </c>
      <c r="B165" s="293" t="s">
        <v>107</v>
      </c>
      <c r="C165" s="95" t="s">
        <v>413</v>
      </c>
      <c r="D165" s="357">
        <f>V165*' Demand-Supply Gap'!D$210</f>
        <v>34.339245151764715</v>
      </c>
      <c r="E165" s="357">
        <f>W165*' Demand-Supply Gap'!E$210</f>
        <v>34.500016811764723</v>
      </c>
      <c r="F165" s="357">
        <f>X165*' Demand-Supply Gap'!F$210</f>
        <v>35.578136360000009</v>
      </c>
      <c r="G165" s="357">
        <f>Y165*' Demand-Supply Gap'!G$210</f>
        <v>36.755869367999999</v>
      </c>
      <c r="H165" s="357">
        <f>Z165*' Demand-Supply Gap'!H$210</f>
        <v>38.10259928</v>
      </c>
      <c r="I165" s="357">
        <f>AA165*' Demand-Supply Gap'!I$210</f>
        <v>35.203562559999995</v>
      </c>
      <c r="J165" s="357">
        <f>AB165*' Demand-Supply Gap'!J$210</f>
        <v>37.314082617019999</v>
      </c>
      <c r="K165" s="357">
        <f>AC165*' Demand-Supply Gap'!K$210</f>
        <v>39.073004887050921</v>
      </c>
      <c r="L165" s="357">
        <f>AD165*' Demand-Supply Gap'!L$210</f>
        <v>40.951961142647477</v>
      </c>
      <c r="M165" s="357">
        <f>AE165*' Demand-Supply Gap'!M$210</f>
        <v>42.679792477655141</v>
      </c>
      <c r="N165" s="357">
        <f>AF165*' Demand-Supply Gap'!N$210</f>
        <v>44.428565353421561</v>
      </c>
      <c r="O165" s="357">
        <f>AG165*' Demand-Supply Gap'!O$210</f>
        <v>46.153105798873398</v>
      </c>
      <c r="P165" s="357">
        <f>AH165*' Demand-Supply Gap'!P$210</f>
        <v>47.803250811433145</v>
      </c>
      <c r="Q165" s="357">
        <f>AI165*' Demand-Supply Gap'!Q$210</f>
        <v>49.294796247181324</v>
      </c>
      <c r="R165" s="357">
        <f>AJ165*' Demand-Supply Gap'!R$210</f>
        <v>50.80942856498546</v>
      </c>
      <c r="S165" s="357">
        <f>AK165*' Demand-Supply Gap'!S$210</f>
        <v>52.341368097158529</v>
      </c>
      <c r="T165" s="280">
        <f t="shared" ref="T165:T167" si="98">(I165/D165)^(1/5)-1</f>
        <v>4.984061910453752E-3</v>
      </c>
      <c r="U165" s="280">
        <f t="shared" ref="U165:U167" si="99">(S165/J165)^(1/9)-1</f>
        <v>3.8317695899918069E-2</v>
      </c>
      <c r="V165" s="359">
        <v>0.1149</v>
      </c>
      <c r="W165" s="359">
        <v>0.11170000000000001</v>
      </c>
      <c r="X165" s="359">
        <v>0.11180000000000001</v>
      </c>
      <c r="Y165" s="359">
        <v>0.11260000000000001</v>
      </c>
      <c r="Z165" s="359">
        <v>0.11320000000000001</v>
      </c>
      <c r="AA165" s="359">
        <v>0.11120000000000001</v>
      </c>
      <c r="AB165" s="359">
        <v>0.1115</v>
      </c>
      <c r="AC165" s="359">
        <v>0.1116</v>
      </c>
      <c r="AD165" s="359">
        <v>0.11170000000000001</v>
      </c>
      <c r="AE165" s="359">
        <v>0.11170000000000001</v>
      </c>
      <c r="AF165" s="359">
        <v>0.1119</v>
      </c>
      <c r="AG165" s="359">
        <v>0.112</v>
      </c>
      <c r="AH165" s="359">
        <v>0.11220000000000001</v>
      </c>
      <c r="AI165" s="359">
        <v>0.11220000000000001</v>
      </c>
      <c r="AJ165" s="359">
        <v>0.1124</v>
      </c>
      <c r="AK165" s="359">
        <v>0.1125</v>
      </c>
    </row>
    <row r="166" spans="1:37" ht="15">
      <c r="A166" s="32" t="s">
        <v>42</v>
      </c>
      <c r="B166" s="293" t="s">
        <v>107</v>
      </c>
      <c r="C166" s="95" t="s">
        <v>414</v>
      </c>
      <c r="D166" s="357">
        <f>V166*' Demand-Supply Gap'!D$210</f>
        <v>34.04038314000001</v>
      </c>
      <c r="E166" s="357">
        <f>W166*' Demand-Supply Gap'!E$210</f>
        <v>36.29142323529414</v>
      </c>
      <c r="F166" s="357">
        <f>X166*' Demand-Supply Gap'!F$210</f>
        <v>37.455694540000003</v>
      </c>
      <c r="G166" s="357">
        <f>Y166*' Demand-Supply Gap'!G$210</f>
        <v>38.453298503999996</v>
      </c>
      <c r="H166" s="357">
        <f>Z166*' Demand-Supply Gap'!H$210</f>
        <v>39.684597659999987</v>
      </c>
      <c r="I166" s="357">
        <f>AA166*' Demand-Supply Gap'!I$210</f>
        <v>37.039719599999998</v>
      </c>
      <c r="J166" s="357">
        <f>AB166*' Demand-Supply Gap'!J$210</f>
        <v>39.271816996477988</v>
      </c>
      <c r="K166" s="357">
        <f>AC166*' Demand-Supply Gap'!K$210</f>
        <v>41.138692421402183</v>
      </c>
      <c r="L166" s="357">
        <f>AD166*' Demand-Supply Gap'!L$210</f>
        <v>43.151708383971418</v>
      </c>
      <c r="M166" s="357">
        <f>AE166*' Demand-Supply Gap'!M$210</f>
        <v>45.086978624559599</v>
      </c>
      <c r="N166" s="357">
        <f>AF166*' Demand-Supply Gap'!N$210</f>
        <v>46.810794058698846</v>
      </c>
      <c r="O166" s="357">
        <f>AG166*' Demand-Supply Gap'!O$210</f>
        <v>48.584385479349756</v>
      </c>
      <c r="P166" s="357">
        <f>AH166*' Demand-Supply Gap'!P$210</f>
        <v>50.316968991356994</v>
      </c>
      <c r="Q166" s="357">
        <f>AI166*' Demand-Supply Gap'!Q$210</f>
        <v>51.930881607993157</v>
      </c>
      <c r="R166" s="357">
        <f>AJ166*' Demand-Supply Gap'!R$210</f>
        <v>53.521675641408159</v>
      </c>
      <c r="S166" s="357">
        <f>AK166*' Demand-Supply Gap'!S$210</f>
        <v>55.132907729006995</v>
      </c>
      <c r="T166" s="280">
        <f t="shared" si="98"/>
        <v>1.7032075668677704E-2</v>
      </c>
      <c r="U166" s="280">
        <f t="shared" si="99"/>
        <v>3.841269564708405E-2</v>
      </c>
      <c r="V166" s="360">
        <v>0.11390000000000003</v>
      </c>
      <c r="W166" s="360">
        <v>0.11750000000000002</v>
      </c>
      <c r="X166" s="360">
        <v>0.1177</v>
      </c>
      <c r="Y166" s="360">
        <v>0.11779999999999999</v>
      </c>
      <c r="Z166" s="360">
        <v>0.11789999999999998</v>
      </c>
      <c r="AA166" s="360">
        <v>0.11700000000000002</v>
      </c>
      <c r="AB166" s="360">
        <v>0.11734999999999998</v>
      </c>
      <c r="AC166" s="360">
        <v>0.11750000000000002</v>
      </c>
      <c r="AD166" s="360">
        <v>0.1177</v>
      </c>
      <c r="AE166" s="360">
        <v>0.11800000000000002</v>
      </c>
      <c r="AF166" s="360">
        <v>0.11789999999999998</v>
      </c>
      <c r="AG166" s="360">
        <v>0.11789999999999998</v>
      </c>
      <c r="AH166" s="360">
        <v>0.11810000000000001</v>
      </c>
      <c r="AI166" s="360">
        <v>0.1182</v>
      </c>
      <c r="AJ166" s="360">
        <v>0.11839999999999998</v>
      </c>
      <c r="AK166" s="360">
        <v>0.11850000000000002</v>
      </c>
    </row>
    <row r="167" spans="1:37" ht="15">
      <c r="A167" s="32" t="s">
        <v>42</v>
      </c>
      <c r="B167" s="293" t="s">
        <v>107</v>
      </c>
      <c r="C167" s="95" t="s">
        <v>246</v>
      </c>
      <c r="D167" s="357">
        <f>V167*' Demand-Supply Gap'!D$210</f>
        <v>21.518064847058824</v>
      </c>
      <c r="E167" s="357">
        <f>W167*' Demand-Supply Gap'!E$210</f>
        <v>23.59714668235295</v>
      </c>
      <c r="F167" s="357">
        <f>X167*' Demand-Supply Gap'!F$210</f>
        <v>24.344610300000003</v>
      </c>
      <c r="G167" s="357">
        <f>Y167*' Demand-Supply Gap'!G$210</f>
        <v>25.037079756000001</v>
      </c>
      <c r="H167" s="357">
        <f>Z167*' Demand-Supply Gap'!H$210</f>
        <v>25.648569479999999</v>
      </c>
      <c r="I167" s="357">
        <f>AA167*' Demand-Supply Gap'!I$210</f>
        <v>24.186620319999996</v>
      </c>
      <c r="J167" s="357">
        <f>AB167*' Demand-Supply Gap'!J$210</f>
        <v>25.567676340271994</v>
      </c>
      <c r="K167" s="357">
        <f>AC167*' Demand-Supply Gap'!K$210</f>
        <v>26.78391464031716</v>
      </c>
      <c r="L167" s="357">
        <f>AD167*' Demand-Supply Gap'!L$210</f>
        <v>28.120102234924452</v>
      </c>
      <c r="M167" s="357">
        <f>AE167*' Demand-Supply Gap'!M$210</f>
        <v>29.344745409882851</v>
      </c>
      <c r="N167" s="357">
        <f>AF167*' Demand-Supply Gap'!N$210</f>
        <v>30.571935051058624</v>
      </c>
      <c r="O167" s="357">
        <f>AG167*' Demand-Supply Gap'!O$210</f>
        <v>31.771468366903026</v>
      </c>
      <c r="P167" s="357">
        <f>AH167*' Demand-Supply Gap'!P$210</f>
        <v>32.806152517650197</v>
      </c>
      <c r="Q167" s="357">
        <f>AI167*' Demand-Supply Gap'!Q$210</f>
        <v>33.917631642445613</v>
      </c>
      <c r="R167" s="357">
        <f>AJ167*' Demand-Supply Gap'!R$210</f>
        <v>34.942783167912594</v>
      </c>
      <c r="S167" s="357">
        <f>AK167*' Demand-Supply Gap'!S$210</f>
        <v>36.010861250845068</v>
      </c>
      <c r="T167" s="280">
        <f t="shared" si="98"/>
        <v>2.3656845490020117E-2</v>
      </c>
      <c r="U167" s="280">
        <f t="shared" si="99"/>
        <v>3.8787981890550105E-2</v>
      </c>
      <c r="V167" s="360">
        <v>7.1999999999999995E-2</v>
      </c>
      <c r="W167" s="360">
        <v>7.6399999999999996E-2</v>
      </c>
      <c r="X167" s="360">
        <v>7.6499999999999999E-2</v>
      </c>
      <c r="Y167" s="360">
        <v>7.6700000000000004E-2</v>
      </c>
      <c r="Z167" s="360">
        <v>7.6200000000000004E-2</v>
      </c>
      <c r="AA167" s="360">
        <v>7.6399999999999996E-2</v>
      </c>
      <c r="AB167" s="360">
        <v>7.6399999999999996E-2</v>
      </c>
      <c r="AC167" s="360">
        <v>7.6499999999999999E-2</v>
      </c>
      <c r="AD167" s="360">
        <v>7.6700000000000004E-2</v>
      </c>
      <c r="AE167" s="360">
        <v>7.6799999999999993E-2</v>
      </c>
      <c r="AF167" s="360">
        <v>7.6999999999999999E-2</v>
      </c>
      <c r="AG167" s="360">
        <v>7.7100000000000002E-2</v>
      </c>
      <c r="AH167" s="360">
        <v>7.6999999999999999E-2</v>
      </c>
      <c r="AI167" s="360">
        <v>7.7199999999999991E-2</v>
      </c>
      <c r="AJ167" s="360">
        <v>7.7299999999999994E-2</v>
      </c>
      <c r="AK167" s="360">
        <v>7.7399999999999997E-2</v>
      </c>
    </row>
    <row r="168" spans="1:37" ht="15">
      <c r="A168" s="32" t="s">
        <v>42</v>
      </c>
      <c r="B168" s="293" t="s">
        <v>107</v>
      </c>
      <c r="C168" s="373" t="s">
        <v>12</v>
      </c>
      <c r="D168" s="357">
        <f>V168*' Demand-Supply Gap'!D$210</f>
        <v>27.614849887058838</v>
      </c>
      <c r="E168" s="357">
        <f>W168*' Demand-Supply Gap'!E$210</f>
        <v>25.975393141176468</v>
      </c>
      <c r="F168" s="357">
        <f>X168*' Demand-Supply Gap'!F$210</f>
        <v>26.826805859999979</v>
      </c>
      <c r="G168" s="357">
        <f>Y168*' Demand-Supply Gap'!G$210</f>
        <v>27.583223459999967</v>
      </c>
      <c r="H168" s="357">
        <f>Z168*' Demand-Supply Gap'!H$210</f>
        <v>28.105715900000003</v>
      </c>
      <c r="I168" s="357">
        <f>AA168*' Demand-Supply Gap'!I$210</f>
        <v>28.587065640000009</v>
      </c>
      <c r="J168" s="357">
        <f>AB168*' Demand-Supply Gap'!J$210</f>
        <v>29.533343416610013</v>
      </c>
      <c r="K168" s="357">
        <f>AC168*' Demand-Supply Gap'!K$210</f>
        <v>30.07501003402929</v>
      </c>
      <c r="L168" s="357">
        <f>AD168*' Demand-Supply Gap'!L$210</f>
        <v>30.686474016469052</v>
      </c>
      <c r="M168" s="357">
        <f>AE168*' Demand-Supply Gap'!M$210</f>
        <v>32.095815292059399</v>
      </c>
      <c r="N168" s="357">
        <f>AF168*' Demand-Supply Gap'!N$210</f>
        <v>32.358606580016605</v>
      </c>
      <c r="O168" s="357">
        <f>AG168*' Demand-Supply Gap'!O$210</f>
        <v>33.09012853258514</v>
      </c>
      <c r="P168" s="357">
        <f>AH168*' Demand-Supply Gap'!P$210</f>
        <v>33.913892732531941</v>
      </c>
      <c r="Q168" s="357">
        <f>AI168*' Demand-Supply Gap'!Q$210</f>
        <v>34.576652982648575</v>
      </c>
      <c r="R168" s="357">
        <f>AJ168*' Demand-Supply Gap'!R$210</f>
        <v>35.168803757614533</v>
      </c>
      <c r="S168" s="357">
        <f>AK168*' Demand-Supply Gap'!S$210</f>
        <v>35.871284269252619</v>
      </c>
      <c r="T168" s="93"/>
      <c r="U168" s="93"/>
      <c r="V168" s="359">
        <f>V169-SUM(V163:V167)</f>
        <v>9.2400000000000038E-2</v>
      </c>
      <c r="W168" s="359">
        <f t="shared" ref="W168" si="100">W169-SUM(W163:W167)</f>
        <v>8.4099999999999953E-2</v>
      </c>
      <c r="X168" s="359">
        <f t="shared" ref="X168:AK168" si="101">X169-SUM(X163:X167)</f>
        <v>8.4299999999999931E-2</v>
      </c>
      <c r="Y168" s="359">
        <f t="shared" si="101"/>
        <v>8.4499999999999909E-2</v>
      </c>
      <c r="Z168" s="359">
        <f t="shared" si="101"/>
        <v>8.3500000000000019E-2</v>
      </c>
      <c r="AA168" s="359">
        <f t="shared" si="101"/>
        <v>9.0300000000000047E-2</v>
      </c>
      <c r="AB168" s="359">
        <f t="shared" si="101"/>
        <v>8.8250000000000051E-2</v>
      </c>
      <c r="AC168" s="359">
        <f t="shared" si="101"/>
        <v>8.5899999999999865E-2</v>
      </c>
      <c r="AD168" s="359">
        <f t="shared" si="101"/>
        <v>8.3699999999999997E-2</v>
      </c>
      <c r="AE168" s="359">
        <f t="shared" si="101"/>
        <v>8.4000000000000075E-2</v>
      </c>
      <c r="AF168" s="359">
        <f t="shared" si="101"/>
        <v>8.1500000000000017E-2</v>
      </c>
      <c r="AG168" s="359">
        <f t="shared" si="101"/>
        <v>8.0300000000000038E-2</v>
      </c>
      <c r="AH168" s="359">
        <f t="shared" si="101"/>
        <v>7.9600000000000115E-2</v>
      </c>
      <c r="AI168" s="359">
        <f t="shared" si="101"/>
        <v>7.8699999999999992E-2</v>
      </c>
      <c r="AJ168" s="359">
        <f t="shared" si="101"/>
        <v>7.7800000000000091E-2</v>
      </c>
      <c r="AK168" s="359">
        <f t="shared" si="101"/>
        <v>7.7099999999999946E-2</v>
      </c>
    </row>
    <row r="169" spans="1:37">
      <c r="A169" s="32" t="s">
        <v>42</v>
      </c>
      <c r="B169" s="293" t="s">
        <v>107</v>
      </c>
      <c r="C169" s="374" t="s">
        <v>60</v>
      </c>
      <c r="D169" s="357">
        <f>SUM(D163:D168)</f>
        <v>298.86201176470593</v>
      </c>
      <c r="E169" s="357">
        <f t="shared" ref="E169:S169" si="102">SUM(E163:E168)</f>
        <v>308.86317647058837</v>
      </c>
      <c r="F169" s="357">
        <f t="shared" si="102"/>
        <v>318.23020000000002</v>
      </c>
      <c r="G169" s="357">
        <f t="shared" si="102"/>
        <v>326.42867999999993</v>
      </c>
      <c r="H169" s="357">
        <f t="shared" si="102"/>
        <v>336.59539999999998</v>
      </c>
      <c r="I169" s="357">
        <f t="shared" si="102"/>
        <v>316.57879999999989</v>
      </c>
      <c r="J169" s="357">
        <f t="shared" si="102"/>
        <v>334.65544947999996</v>
      </c>
      <c r="K169" s="357">
        <f t="shared" si="102"/>
        <v>350.11653124597592</v>
      </c>
      <c r="L169" s="357">
        <f t="shared" si="102"/>
        <v>366.62454022065776</v>
      </c>
      <c r="M169" s="357">
        <f t="shared" si="102"/>
        <v>382.09303919118304</v>
      </c>
      <c r="N169" s="357">
        <f t="shared" si="102"/>
        <v>397.03811754621591</v>
      </c>
      <c r="O169" s="357">
        <f t="shared" si="102"/>
        <v>412.08130177565533</v>
      </c>
      <c r="P169" s="357">
        <f t="shared" si="102"/>
        <v>426.05392880065199</v>
      </c>
      <c r="Q169" s="357">
        <f t="shared" si="102"/>
        <v>439.34756013530591</v>
      </c>
      <c r="R169" s="357">
        <f t="shared" si="102"/>
        <v>452.04117940378518</v>
      </c>
      <c r="S169" s="357">
        <f t="shared" si="102"/>
        <v>465.25660530807573</v>
      </c>
      <c r="T169" s="28"/>
      <c r="U169" s="28"/>
      <c r="V169" s="360">
        <v>1</v>
      </c>
      <c r="W169" s="360">
        <v>1</v>
      </c>
      <c r="X169" s="360">
        <v>1</v>
      </c>
      <c r="Y169" s="360">
        <v>1</v>
      </c>
      <c r="Z169" s="360">
        <v>1</v>
      </c>
      <c r="AA169" s="360">
        <v>1</v>
      </c>
      <c r="AB169" s="360">
        <v>1</v>
      </c>
      <c r="AC169" s="360">
        <v>1</v>
      </c>
      <c r="AD169" s="360">
        <v>1</v>
      </c>
      <c r="AE169" s="360">
        <v>1</v>
      </c>
      <c r="AF169" s="360">
        <v>1</v>
      </c>
      <c r="AG169" s="360">
        <v>1</v>
      </c>
      <c r="AH169" s="360">
        <v>1</v>
      </c>
      <c r="AI169" s="360">
        <v>1</v>
      </c>
      <c r="AJ169" s="360">
        <v>1</v>
      </c>
      <c r="AK169" s="360">
        <v>1</v>
      </c>
    </row>
    <row r="170" spans="1:37" ht="15">
      <c r="A170" s="375" t="s">
        <v>42</v>
      </c>
      <c r="B170" s="374" t="s">
        <v>420</v>
      </c>
      <c r="C170" s="95" t="s">
        <v>221</v>
      </c>
      <c r="D170" s="357">
        <f>V170*' Demand-Supply Gap'!D$219</f>
        <v>0.29314120046511627</v>
      </c>
      <c r="E170" s="357">
        <f>W170*' Demand-Supply Gap'!E$219</f>
        <v>0.31596572093023256</v>
      </c>
      <c r="F170" s="357">
        <f>X170*' Demand-Supply Gap'!F$219</f>
        <v>0.30907476744186047</v>
      </c>
      <c r="G170" s="357">
        <f>Y170*' Demand-Supply Gap'!G$219</f>
        <v>0.30220618604651162</v>
      </c>
      <c r="H170" s="357">
        <f>Z170*' Demand-Supply Gap'!H$219</f>
        <v>0.29164069767441858</v>
      </c>
      <c r="I170" s="357">
        <f>AA170*' Demand-Supply Gap'!I$219</f>
        <v>0.27629883720930232</v>
      </c>
      <c r="J170" s="357">
        <f>AB170*' Demand-Supply Gap'!J$219</f>
        <v>0.28775909302325581</v>
      </c>
      <c r="K170" s="357">
        <f>AC170*' Demand-Supply Gap'!K$219</f>
        <v>0.2928325581395349</v>
      </c>
      <c r="L170" s="357">
        <f>AD170*' Demand-Supply Gap'!L$219</f>
        <v>0.29384232558139539</v>
      </c>
      <c r="M170" s="357">
        <f>AE170*' Demand-Supply Gap'!M$219</f>
        <v>0.30332427906976744</v>
      </c>
      <c r="N170" s="357">
        <f>AF170*' Demand-Supply Gap'!N$219</f>
        <v>0.30501209302325583</v>
      </c>
      <c r="O170" s="357">
        <f>AG170*' Demand-Supply Gap'!O$219</f>
        <v>0.3172308139534884</v>
      </c>
      <c r="P170" s="357">
        <f>AH170*' Demand-Supply Gap'!P$219</f>
        <v>0.31739755813953491</v>
      </c>
      <c r="Q170" s="357">
        <f>AI170*' Demand-Supply Gap'!Q$219</f>
        <v>0.32853618604651158</v>
      </c>
      <c r="R170" s="357">
        <f>AJ170*' Demand-Supply Gap'!R$219</f>
        <v>0.32862232558139531</v>
      </c>
      <c r="S170" s="357">
        <f>AK170*' Demand-Supply Gap'!S$219</f>
        <v>0.33926930232558139</v>
      </c>
      <c r="T170" s="28"/>
      <c r="U170" s="28"/>
      <c r="V170" s="363">
        <v>0.37629999999999997</v>
      </c>
      <c r="W170" s="363">
        <v>0.37929999999999997</v>
      </c>
      <c r="X170" s="363">
        <v>0.37809999999999999</v>
      </c>
      <c r="Y170" s="363">
        <v>0.37709999999999999</v>
      </c>
      <c r="Z170" s="363">
        <v>0.3775</v>
      </c>
      <c r="AA170" s="363">
        <v>0.37419999999999998</v>
      </c>
      <c r="AB170" s="363">
        <v>0.37529999999999997</v>
      </c>
      <c r="AC170" s="363">
        <v>0.377</v>
      </c>
      <c r="AD170" s="363">
        <v>0.37829999999999997</v>
      </c>
      <c r="AE170" s="363">
        <v>0.37739999999999996</v>
      </c>
      <c r="AF170" s="363">
        <v>0.3795</v>
      </c>
      <c r="AG170" s="363">
        <v>0.3805</v>
      </c>
      <c r="AH170" s="359">
        <v>0.38069999999999998</v>
      </c>
      <c r="AI170" s="359">
        <v>0.38139999999999996</v>
      </c>
      <c r="AJ170" s="359">
        <v>0.38149999999999995</v>
      </c>
      <c r="AK170" s="359">
        <v>0.38189999999999996</v>
      </c>
    </row>
    <row r="171" spans="1:37" ht="15">
      <c r="A171" s="375" t="s">
        <v>42</v>
      </c>
      <c r="B171" s="374" t="s">
        <v>420</v>
      </c>
      <c r="C171" s="95" t="s">
        <v>245</v>
      </c>
      <c r="D171" s="357">
        <f>V171*' Demand-Supply Gap'!D$219</f>
        <v>0.17473178651162791</v>
      </c>
      <c r="E171" s="357">
        <f>W171*' Demand-Supply Gap'!E$219</f>
        <v>0.18726362790697676</v>
      </c>
      <c r="F171" s="357">
        <f>X171*' Demand-Supply Gap'!F$219</f>
        <v>0.18425139534883719</v>
      </c>
      <c r="G171" s="357">
        <f>Y171*' Demand-Supply Gap'!G$219</f>
        <v>0.18039409302325585</v>
      </c>
      <c r="H171" s="357">
        <f>Z171*' Demand-Supply Gap'!H$219</f>
        <v>0.17421186046511627</v>
      </c>
      <c r="I171" s="357">
        <f>AA171*' Demand-Supply Gap'!I$219</f>
        <v>0.16591220930232559</v>
      </c>
      <c r="J171" s="357">
        <f>AB171*' Demand-Supply Gap'!J$219</f>
        <v>0.17251744186046511</v>
      </c>
      <c r="K171" s="357">
        <f>AC171*' Demand-Supply Gap'!K$219</f>
        <v>0.17500046511627909</v>
      </c>
      <c r="L171" s="357">
        <f>AD171*' Demand-Supply Gap'!L$219</f>
        <v>0.17531116279069772</v>
      </c>
      <c r="M171" s="357">
        <f>AE171*' Demand-Supply Gap'!M$219</f>
        <v>0.18156055813953489</v>
      </c>
      <c r="N171" s="357">
        <f>AF171*' Demand-Supply Gap'!N$219</f>
        <v>0.18164093023255815</v>
      </c>
      <c r="O171" s="357">
        <f>AG171*' Demand-Supply Gap'!O$219</f>
        <v>0.18842093023255815</v>
      </c>
      <c r="P171" s="357">
        <f>AH171*' Demand-Supply Gap'!P$219</f>
        <v>0.18858767441860469</v>
      </c>
      <c r="Q171" s="357">
        <f>AI171*' Demand-Supply Gap'!Q$219</f>
        <v>0.19476148837209303</v>
      </c>
      <c r="R171" s="357">
        <f>AJ171*' Demand-Supply Gap'!R$219</f>
        <v>0.19501990697674418</v>
      </c>
      <c r="S171" s="357">
        <f>AK171*' Demand-Supply Gap'!S$219</f>
        <v>0.20112744186046513</v>
      </c>
      <c r="T171" s="28"/>
      <c r="U171" s="28"/>
      <c r="V171" s="360">
        <v>0.2243</v>
      </c>
      <c r="W171" s="360">
        <v>0.2248</v>
      </c>
      <c r="X171" s="360">
        <v>0.22539999999999999</v>
      </c>
      <c r="Y171" s="360">
        <v>0.22510000000000002</v>
      </c>
      <c r="Z171" s="360">
        <v>0.22549999999999998</v>
      </c>
      <c r="AA171" s="360">
        <v>0.22470000000000001</v>
      </c>
      <c r="AB171" s="360">
        <v>0.22499999999999998</v>
      </c>
      <c r="AC171" s="360">
        <v>0.2253</v>
      </c>
      <c r="AD171" s="360">
        <v>0.22570000000000001</v>
      </c>
      <c r="AE171" s="360">
        <v>0.22589999999999999</v>
      </c>
      <c r="AF171" s="360">
        <v>0.22599999999999998</v>
      </c>
      <c r="AG171" s="360">
        <v>0.22599999999999998</v>
      </c>
      <c r="AH171" s="360">
        <v>0.22620000000000001</v>
      </c>
      <c r="AI171" s="360">
        <v>0.22610000000000002</v>
      </c>
      <c r="AJ171" s="360">
        <v>0.22639999999999999</v>
      </c>
      <c r="AK171" s="360">
        <v>0.22639999999999999</v>
      </c>
    </row>
    <row r="172" spans="1:37" ht="15">
      <c r="A172" s="375" t="s">
        <v>42</v>
      </c>
      <c r="B172" s="374" t="s">
        <v>420</v>
      </c>
      <c r="C172" s="95" t="s">
        <v>413</v>
      </c>
      <c r="D172" s="357">
        <f>V172*' Demand-Supply Gap'!D$219</f>
        <v>8.5924726046511621E-2</v>
      </c>
      <c r="E172" s="357">
        <f>W172*' Demand-Supply Gap'!E$219</f>
        <v>8.9216790697674422E-2</v>
      </c>
      <c r="F172" s="357">
        <f>X172*' Demand-Supply Gap'!F$219</f>
        <v>8.7629767441860448E-2</v>
      </c>
      <c r="G172" s="357">
        <f>Y172*' Demand-Supply Gap'!G$219</f>
        <v>8.65506976744186E-2</v>
      </c>
      <c r="H172" s="357">
        <f>Z172*' Demand-Supply Gap'!H$219</f>
        <v>8.3899813953488375E-2</v>
      </c>
      <c r="I172" s="357">
        <f>AA172*' Demand-Supply Gap'!I$219</f>
        <v>7.8710465116279063E-2</v>
      </c>
      <c r="J172" s="357">
        <f>AB172*' Demand-Supply Gap'!J$219</f>
        <v>8.1964953488372086E-2</v>
      </c>
      <c r="K172" s="357">
        <f>AC172*' Demand-Supply Gap'!K$219</f>
        <v>8.3111627906976737E-2</v>
      </c>
      <c r="L172" s="357">
        <f>AD172*' Demand-Supply Gap'!L$219</f>
        <v>8.3189302325581402E-2</v>
      </c>
      <c r="M172" s="357">
        <f>AE172*' Demand-Supply Gap'!M$219</f>
        <v>8.6078511627906987E-2</v>
      </c>
      <c r="N172" s="357">
        <f>AF172*' Demand-Supply Gap'!N$219</f>
        <v>8.6239255813953475E-2</v>
      </c>
      <c r="O172" s="357">
        <f>AG172*' Demand-Supply Gap'!O$219</f>
        <v>8.9541627906976742E-2</v>
      </c>
      <c r="P172" s="357">
        <f>AH172*' Demand-Supply Gap'!P$219</f>
        <v>8.9708372093023264E-2</v>
      </c>
      <c r="Q172" s="357">
        <f>AI172*' Demand-Supply Gap'!Q$219</f>
        <v>9.2686139534883721E-2</v>
      </c>
      <c r="R172" s="357">
        <f>AJ172*' Demand-Supply Gap'!R$219</f>
        <v>9.2858418604651133E-2</v>
      </c>
      <c r="S172" s="357">
        <f>AK172*' Demand-Supply Gap'!S$219</f>
        <v>9.5855348837209309E-2</v>
      </c>
      <c r="T172" s="28"/>
      <c r="U172" s="28"/>
      <c r="V172" s="359">
        <v>0.11029999999999998</v>
      </c>
      <c r="W172" s="359">
        <v>0.1071</v>
      </c>
      <c r="X172" s="359">
        <v>0.10719999999999999</v>
      </c>
      <c r="Y172" s="359">
        <v>0.10799999999999998</v>
      </c>
      <c r="Z172" s="359">
        <v>0.1086</v>
      </c>
      <c r="AA172" s="359">
        <v>0.1066</v>
      </c>
      <c r="AB172" s="359">
        <v>0.1069</v>
      </c>
      <c r="AC172" s="359">
        <v>0.10699999999999998</v>
      </c>
      <c r="AD172" s="359">
        <v>0.1071</v>
      </c>
      <c r="AE172" s="359">
        <v>0.1071</v>
      </c>
      <c r="AF172" s="359">
        <v>0.10729999999999998</v>
      </c>
      <c r="AG172" s="359">
        <v>0.1074</v>
      </c>
      <c r="AH172" s="359">
        <v>0.1076</v>
      </c>
      <c r="AI172" s="359">
        <v>0.1076</v>
      </c>
      <c r="AJ172" s="359">
        <v>0.10779999999999998</v>
      </c>
      <c r="AK172" s="359">
        <v>0.1079</v>
      </c>
    </row>
    <row r="173" spans="1:37" ht="15">
      <c r="A173" s="375" t="s">
        <v>42</v>
      </c>
      <c r="B173" s="374" t="s">
        <v>420</v>
      </c>
      <c r="C173" s="95" t="s">
        <v>414</v>
      </c>
      <c r="D173" s="357">
        <f>V173*' Demand-Supply Gap'!D$219</f>
        <v>0.10680217534883724</v>
      </c>
      <c r="E173" s="357">
        <f>W173*' Demand-Supply Gap'!E$219</f>
        <v>0.11720637209302327</v>
      </c>
      <c r="F173" s="357">
        <f>X173*' Demand-Supply Gap'!F$219</f>
        <v>0.11517755813953488</v>
      </c>
      <c r="G173" s="357">
        <f>Y173*' Demand-Supply Gap'!G$219</f>
        <v>0.11299674418604651</v>
      </c>
      <c r="H173" s="357">
        <f>Z173*' Demand-Supply Gap'!H$219</f>
        <v>0.10900795348837207</v>
      </c>
      <c r="I173" s="357">
        <f>AA173*' Demand-Supply Gap'!I$219</f>
        <v>0.10351976744186048</v>
      </c>
      <c r="J173" s="357">
        <f>AB173*' Demand-Supply Gap'!J$219</f>
        <v>0.1077658953488372</v>
      </c>
      <c r="K173" s="357">
        <f>AC173*' Demand-Supply Gap'!K$219</f>
        <v>0.10928790697674422</v>
      </c>
      <c r="L173" s="357">
        <f>AD173*' Demand-Supply Gap'!L$219</f>
        <v>0.1094432558139535</v>
      </c>
      <c r="M173" s="357">
        <f>AE173*' Demand-Supply Gap'!M$219</f>
        <v>0.11348539534883724</v>
      </c>
      <c r="N173" s="357">
        <f>AF173*' Demand-Supply Gap'!N$219</f>
        <v>0.11340502325581395</v>
      </c>
      <c r="O173" s="357">
        <f>AG173*' Demand-Supply Gap'!O$219</f>
        <v>0.11763802325581395</v>
      </c>
      <c r="P173" s="357">
        <f>AH173*' Demand-Supply Gap'!P$219</f>
        <v>0.11780476744186048</v>
      </c>
      <c r="Q173" s="357">
        <f>AI173*' Demand-Supply Gap'!Q$219</f>
        <v>0.12180130232558138</v>
      </c>
      <c r="R173" s="357">
        <f>AJ173*' Demand-Supply Gap'!R$219</f>
        <v>0.12197358139534881</v>
      </c>
      <c r="S173" s="357">
        <f>AK173*' Demand-Supply Gap'!S$219</f>
        <v>0.12588232558139539</v>
      </c>
      <c r="T173" s="28"/>
      <c r="U173" s="28"/>
      <c r="V173" s="360">
        <v>0.13710000000000003</v>
      </c>
      <c r="W173" s="360">
        <v>0.14070000000000002</v>
      </c>
      <c r="X173" s="360">
        <v>0.1409</v>
      </c>
      <c r="Y173" s="360">
        <v>0.14099999999999999</v>
      </c>
      <c r="Z173" s="360">
        <v>0.14109999999999998</v>
      </c>
      <c r="AA173" s="360">
        <v>0.14020000000000002</v>
      </c>
      <c r="AB173" s="360">
        <v>0.14054999999999998</v>
      </c>
      <c r="AC173" s="360">
        <v>0.14070000000000002</v>
      </c>
      <c r="AD173" s="360">
        <v>0.1409</v>
      </c>
      <c r="AE173" s="360">
        <v>0.14120000000000002</v>
      </c>
      <c r="AF173" s="360">
        <v>0.14109999999999998</v>
      </c>
      <c r="AG173" s="360">
        <v>0.14109999999999998</v>
      </c>
      <c r="AH173" s="360">
        <v>0.14130000000000001</v>
      </c>
      <c r="AI173" s="360">
        <v>0.1414</v>
      </c>
      <c r="AJ173" s="360">
        <v>0.14159999999999998</v>
      </c>
      <c r="AK173" s="360">
        <v>0.14170000000000002</v>
      </c>
    </row>
    <row r="174" spans="1:37" ht="15">
      <c r="A174" s="375" t="s">
        <v>42</v>
      </c>
      <c r="B174" s="374" t="s">
        <v>420</v>
      </c>
      <c r="C174" s="95" t="s">
        <v>246</v>
      </c>
      <c r="D174" s="357">
        <f>V174*' Demand-Supply Gap'!D$219</f>
        <v>5.5854966976744184E-2</v>
      </c>
      <c r="E174" s="357">
        <f>W174*' Demand-Supply Gap'!E$219</f>
        <v>6.339306976744187E-2</v>
      </c>
      <c r="F174" s="357">
        <f>X174*' Demand-Supply Gap'!F$219</f>
        <v>6.2289069767441863E-2</v>
      </c>
      <c r="G174" s="357">
        <f>Y174*' Demand-Supply Gap'!G$219</f>
        <v>6.1226604651162801E-2</v>
      </c>
      <c r="H174" s="357">
        <f>Z174*' Demand-Supply Gap'!H$219</f>
        <v>5.8637162790697681E-2</v>
      </c>
      <c r="I174" s="357">
        <f>AA174*' Demand-Supply Gap'!I$219</f>
        <v>5.6190116279069766E-2</v>
      </c>
      <c r="J174" s="357">
        <f>AB174*' Demand-Supply Gap'!J$219</f>
        <v>5.8349232558139535E-2</v>
      </c>
      <c r="K174" s="357">
        <f>AC174*' Demand-Supply Gap'!K$219</f>
        <v>5.9187906976744198E-2</v>
      </c>
      <c r="L174" s="357">
        <f>AD174*' Demand-Supply Gap'!L$219</f>
        <v>5.9343255813953506E-2</v>
      </c>
      <c r="M174" s="357">
        <f>AE174*' Demand-Supply Gap'!M$219</f>
        <v>6.1484651162790699E-2</v>
      </c>
      <c r="N174" s="357">
        <f>AF174*' Demand-Supply Gap'!N$219</f>
        <v>6.1645395348837215E-2</v>
      </c>
      <c r="O174" s="357">
        <f>AG174*' Demand-Supply Gap'!O$219</f>
        <v>6.402976744186048E-2</v>
      </c>
      <c r="P174" s="357">
        <f>AH174*' Demand-Supply Gap'!P$219</f>
        <v>6.3946395348837226E-2</v>
      </c>
      <c r="Q174" s="357">
        <f>AI174*' Demand-Supply Gap'!Q$219</f>
        <v>6.6241302325581383E-2</v>
      </c>
      <c r="R174" s="357">
        <f>AJ174*' Demand-Supply Gap'!R$219</f>
        <v>6.6327441860465117E-2</v>
      </c>
      <c r="S174" s="357">
        <f>AK174*' Demand-Supply Gap'!S$219</f>
        <v>6.8493488372093028E-2</v>
      </c>
      <c r="T174" s="28"/>
      <c r="U174" s="28"/>
      <c r="V174" s="360">
        <v>7.17E-2</v>
      </c>
      <c r="W174" s="360">
        <v>7.6100000000000001E-2</v>
      </c>
      <c r="X174" s="360">
        <v>7.6200000000000004E-2</v>
      </c>
      <c r="Y174" s="360">
        <v>7.640000000000001E-2</v>
      </c>
      <c r="Z174" s="360">
        <v>7.5900000000000009E-2</v>
      </c>
      <c r="AA174" s="360">
        <v>7.6100000000000001E-2</v>
      </c>
      <c r="AB174" s="360">
        <v>7.6100000000000001E-2</v>
      </c>
      <c r="AC174" s="360">
        <v>7.6200000000000004E-2</v>
      </c>
      <c r="AD174" s="360">
        <v>7.640000000000001E-2</v>
      </c>
      <c r="AE174" s="360">
        <v>7.6499999999999999E-2</v>
      </c>
      <c r="AF174" s="360">
        <v>7.6700000000000004E-2</v>
      </c>
      <c r="AG174" s="360">
        <v>7.6800000000000007E-2</v>
      </c>
      <c r="AH174" s="360">
        <v>7.6700000000000004E-2</v>
      </c>
      <c r="AI174" s="360">
        <v>7.6899999999999996E-2</v>
      </c>
      <c r="AJ174" s="360">
        <v>7.6999999999999999E-2</v>
      </c>
      <c r="AK174" s="360">
        <v>7.7100000000000002E-2</v>
      </c>
    </row>
    <row r="175" spans="1:37" ht="15">
      <c r="A175" s="375" t="s">
        <v>42</v>
      </c>
      <c r="B175" s="374" t="s">
        <v>420</v>
      </c>
      <c r="C175" s="373" t="s">
        <v>12</v>
      </c>
      <c r="D175" s="357">
        <f>V175*' Demand-Supply Gap'!D$219</f>
        <v>6.2554446976744213E-2</v>
      </c>
      <c r="E175" s="357">
        <f>W175*' Demand-Supply Gap'!E$219</f>
        <v>5.9977674418604708E-2</v>
      </c>
      <c r="F175" s="357">
        <f>X175*' Demand-Supply Gap'!F$219</f>
        <v>5.9019302325581426E-2</v>
      </c>
      <c r="G175" s="357">
        <f>Y175*' Demand-Supply Gap'!G$219</f>
        <v>5.8021023255813882E-2</v>
      </c>
      <c r="H175" s="357">
        <f>Z175*' Demand-Supply Gap'!H$219</f>
        <v>5.516065116279071E-2</v>
      </c>
      <c r="I175" s="357">
        <f>AA175*' Demand-Supply Gap'!I$219</f>
        <v>5.774069767441864E-2</v>
      </c>
      <c r="J175" s="357">
        <f>AB175*' Demand-Supply Gap'!J$219</f>
        <v>5.8387569767441985E-2</v>
      </c>
      <c r="K175" s="357">
        <f>AC175*' Demand-Supply Gap'!K$219</f>
        <v>5.7323720930232462E-2</v>
      </c>
      <c r="L175" s="357">
        <f>AD175*' Demand-Supply Gap'!L$219</f>
        <v>5.5614883720930236E-2</v>
      </c>
      <c r="M175" s="357">
        <f>AE175*' Demand-Supply Gap'!M$219</f>
        <v>5.7787534883720994E-2</v>
      </c>
      <c r="N175" s="357">
        <f>AF175*' Demand-Supply Gap'!N$219</f>
        <v>5.5778232558139643E-2</v>
      </c>
      <c r="O175" s="357">
        <f>AG175*' Demand-Supply Gap'!O$219</f>
        <v>5.6859767441860505E-2</v>
      </c>
      <c r="P175" s="357">
        <f>AH175*' Demand-Supply Gap'!P$219</f>
        <v>5.6276162790697686E-2</v>
      </c>
      <c r="Q175" s="357">
        <f>AI175*' Demand-Supply Gap'!Q$219</f>
        <v>5.7368930232558228E-2</v>
      </c>
      <c r="R175" s="357">
        <f>AJ175*' Demand-Supply Gap'!R$219</f>
        <v>5.6593674418604821E-2</v>
      </c>
      <c r="S175" s="357">
        <f>AK175*' Demand-Supply Gap'!S$219</f>
        <v>5.7744186046511589E-2</v>
      </c>
      <c r="T175" s="28"/>
      <c r="U175" s="28"/>
      <c r="V175" s="359">
        <f>V176-SUM(V170:V174)</f>
        <v>8.0300000000000038E-2</v>
      </c>
      <c r="W175" s="359">
        <f t="shared" ref="W175:AK175" si="103">W176-SUM(W170:W174)</f>
        <v>7.2000000000000064E-2</v>
      </c>
      <c r="X175" s="359">
        <f t="shared" si="103"/>
        <v>7.2200000000000042E-2</v>
      </c>
      <c r="Y175" s="359">
        <f t="shared" si="103"/>
        <v>7.2399999999999909E-2</v>
      </c>
      <c r="Z175" s="359">
        <f t="shared" si="103"/>
        <v>7.1400000000000019E-2</v>
      </c>
      <c r="AA175" s="359">
        <f t="shared" si="103"/>
        <v>7.8200000000000047E-2</v>
      </c>
      <c r="AB175" s="359">
        <f t="shared" si="103"/>
        <v>7.6150000000000162E-2</v>
      </c>
      <c r="AC175" s="359">
        <f t="shared" si="103"/>
        <v>7.3799999999999866E-2</v>
      </c>
      <c r="AD175" s="359">
        <f t="shared" si="103"/>
        <v>7.1599999999999997E-2</v>
      </c>
      <c r="AE175" s="359">
        <f t="shared" si="103"/>
        <v>7.1900000000000075E-2</v>
      </c>
      <c r="AF175" s="359">
        <f t="shared" si="103"/>
        <v>6.9400000000000128E-2</v>
      </c>
      <c r="AG175" s="359">
        <f t="shared" si="103"/>
        <v>6.8200000000000038E-2</v>
      </c>
      <c r="AH175" s="359">
        <f t="shared" si="103"/>
        <v>6.7500000000000004E-2</v>
      </c>
      <c r="AI175" s="359">
        <f t="shared" si="103"/>
        <v>6.6600000000000104E-2</v>
      </c>
      <c r="AJ175" s="359">
        <f t="shared" si="103"/>
        <v>6.5700000000000203E-2</v>
      </c>
      <c r="AK175" s="359">
        <f t="shared" si="103"/>
        <v>6.4999999999999947E-2</v>
      </c>
    </row>
    <row r="176" spans="1:37">
      <c r="A176" s="375" t="s">
        <v>42</v>
      </c>
      <c r="B176" s="374" t="s">
        <v>420</v>
      </c>
      <c r="C176" s="374" t="s">
        <v>60</v>
      </c>
      <c r="D176" s="357">
        <f>SUM(D170:D175)</f>
        <v>0.7790093023255813</v>
      </c>
      <c r="E176" s="357">
        <f t="shared" ref="E176:S176" si="104">SUM(E170:E175)</f>
        <v>0.83302325581395353</v>
      </c>
      <c r="F176" s="357">
        <f t="shared" si="104"/>
        <v>0.81744186046511624</v>
      </c>
      <c r="G176" s="357">
        <f t="shared" si="104"/>
        <v>0.80139534883720931</v>
      </c>
      <c r="H176" s="357">
        <f t="shared" si="104"/>
        <v>0.77255813953488361</v>
      </c>
      <c r="I176" s="357">
        <f t="shared" si="104"/>
        <v>0.73837209302325602</v>
      </c>
      <c r="J176" s="357">
        <f t="shared" si="104"/>
        <v>0.76674418604651162</v>
      </c>
      <c r="K176" s="357">
        <f t="shared" si="104"/>
        <v>0.77674418604651141</v>
      </c>
      <c r="L176" s="357">
        <f t="shared" si="104"/>
        <v>0.77674418604651185</v>
      </c>
      <c r="M176" s="357">
        <f t="shared" si="104"/>
        <v>0.80372093023255831</v>
      </c>
      <c r="N176" s="357">
        <f t="shared" si="104"/>
        <v>0.80372093023255819</v>
      </c>
      <c r="O176" s="357">
        <f t="shared" si="104"/>
        <v>0.83372093023255822</v>
      </c>
      <c r="P176" s="357">
        <f t="shared" si="104"/>
        <v>0.83372093023255822</v>
      </c>
      <c r="Q176" s="357">
        <f t="shared" si="104"/>
        <v>0.86139534883720925</v>
      </c>
      <c r="R176" s="357">
        <f t="shared" si="104"/>
        <v>0.86139534883720947</v>
      </c>
      <c r="S176" s="357">
        <f t="shared" si="104"/>
        <v>0.88837209302325582</v>
      </c>
      <c r="T176" s="28"/>
      <c r="U176" s="28"/>
      <c r="V176" s="360">
        <v>1</v>
      </c>
      <c r="W176" s="360">
        <v>1</v>
      </c>
      <c r="X176" s="360">
        <v>1</v>
      </c>
      <c r="Y176" s="360">
        <v>1</v>
      </c>
      <c r="Z176" s="360">
        <v>1</v>
      </c>
      <c r="AA176" s="360">
        <v>1</v>
      </c>
      <c r="AB176" s="360">
        <v>1</v>
      </c>
      <c r="AC176" s="360">
        <v>1</v>
      </c>
      <c r="AD176" s="360">
        <v>1</v>
      </c>
      <c r="AE176" s="360">
        <v>1</v>
      </c>
      <c r="AF176" s="360">
        <v>1</v>
      </c>
      <c r="AG176" s="360">
        <v>1</v>
      </c>
      <c r="AH176" s="360">
        <v>1</v>
      </c>
      <c r="AI176" s="360">
        <v>1</v>
      </c>
      <c r="AJ176" s="360">
        <v>1</v>
      </c>
      <c r="AK176" s="360">
        <v>1</v>
      </c>
    </row>
    <row r="177" spans="1:53" ht="15">
      <c r="A177" s="383" t="s">
        <v>42</v>
      </c>
      <c r="B177" s="383" t="s">
        <v>42</v>
      </c>
      <c r="C177" s="376" t="s">
        <v>221</v>
      </c>
      <c r="D177" s="384">
        <f>ROUND(V177*' Demand-Supply Gap'!D$250,2)</f>
        <v>31.17</v>
      </c>
      <c r="E177" s="384">
        <f>ROUND(W177*' Demand-Supply Gap'!E$250,2)</f>
        <v>33.46</v>
      </c>
      <c r="F177" s="384">
        <f>ROUND(X177*' Demand-Supply Gap'!F$250,2)</f>
        <v>32.31</v>
      </c>
      <c r="G177" s="384">
        <f>ROUND(Y177*' Demand-Supply Gap'!G$250,2)</f>
        <v>33.9</v>
      </c>
      <c r="H177" s="384">
        <f>ROUND(Z177*' Demand-Supply Gap'!H$250,2)</f>
        <v>33.6</v>
      </c>
      <c r="I177" s="384">
        <f>ROUND(AA177*' Demand-Supply Gap'!I$250,2)</f>
        <v>32.15</v>
      </c>
      <c r="J177" s="384">
        <f>ROUND(AB177*' Demand-Supply Gap'!J$250,2)</f>
        <v>34.090000000000003</v>
      </c>
      <c r="K177" s="384">
        <f>ROUND(AC177*' Demand-Supply Gap'!K$250,2)</f>
        <v>36</v>
      </c>
      <c r="L177" s="384">
        <f>ROUND(AD177*' Demand-Supply Gap'!L$250,2)</f>
        <v>37.82</v>
      </c>
      <c r="M177" s="384">
        <f>ROUND(AE177*' Demand-Supply Gap'!M$250,2)</f>
        <v>39.4</v>
      </c>
      <c r="N177" s="384">
        <f>ROUND(AF177*' Demand-Supply Gap'!N$250,2)</f>
        <v>41.15</v>
      </c>
      <c r="O177" s="384">
        <f>ROUND(AG177*' Demand-Supply Gap'!O$250,2)</f>
        <v>42.82</v>
      </c>
      <c r="P177" s="384">
        <f>ROUND(AH177*' Demand-Supply Gap'!P$250,2)</f>
        <v>44.34</v>
      </c>
      <c r="Q177" s="384">
        <f>ROUND(AI177*' Demand-Supply Gap'!Q$250,2)</f>
        <v>45.87</v>
      </c>
      <c r="R177" s="384">
        <f>ROUND(AJ177*' Demand-Supply Gap'!R$250,2)</f>
        <v>47.4</v>
      </c>
      <c r="S177" s="384">
        <f>ROUND(AK177*' Demand-Supply Gap'!S$250,2)</f>
        <v>49.05</v>
      </c>
      <c r="T177" s="28"/>
      <c r="U177" s="28"/>
      <c r="V177" s="386">
        <v>0.39169999999999999</v>
      </c>
      <c r="W177" s="386">
        <v>0.39500000000000002</v>
      </c>
      <c r="X177" s="386">
        <v>0.39379999999999998</v>
      </c>
      <c r="Y177" s="386">
        <v>0.39340000000000003</v>
      </c>
      <c r="Z177" s="386">
        <v>0.39379999999999998</v>
      </c>
      <c r="AA177" s="386">
        <v>0.38790000000000002</v>
      </c>
      <c r="AB177" s="386">
        <v>0.3891</v>
      </c>
      <c r="AC177" s="386">
        <v>0.39069999999999999</v>
      </c>
      <c r="AD177" s="386">
        <v>0.39200000000000002</v>
      </c>
      <c r="AE177" s="386">
        <v>0.3911</v>
      </c>
      <c r="AF177" s="386">
        <v>0.39319999999999999</v>
      </c>
      <c r="AG177" s="386">
        <v>0.39419999999999999</v>
      </c>
      <c r="AH177" s="386">
        <v>0.39439999999999997</v>
      </c>
      <c r="AI177" s="386">
        <v>0.39510000000000001</v>
      </c>
      <c r="AJ177" s="386">
        <v>0.3952</v>
      </c>
      <c r="AK177" s="386">
        <v>0.39560000000000001</v>
      </c>
      <c r="AL177" s="94">
        <f>ROUND(V177,4)</f>
        <v>0.39169999999999999</v>
      </c>
      <c r="AM177" s="94">
        <f t="shared" ref="AM177:AM181" si="105">ROUND(W177,4)</f>
        <v>0.39500000000000002</v>
      </c>
      <c r="AN177" s="94">
        <f t="shared" ref="AN177:AN181" si="106">ROUND(X177,4)</f>
        <v>0.39379999999999998</v>
      </c>
      <c r="AO177" s="94">
        <f t="shared" ref="AO177:AO181" si="107">ROUND(Y177,4)</f>
        <v>0.39340000000000003</v>
      </c>
      <c r="AP177" s="94">
        <f t="shared" ref="AP177:AP181" si="108">ROUND(Z177,4)</f>
        <v>0.39379999999999998</v>
      </c>
      <c r="AQ177" s="94">
        <f t="shared" ref="AQ177:AQ181" si="109">ROUND(AA177,4)</f>
        <v>0.38790000000000002</v>
      </c>
      <c r="AR177" s="94">
        <f t="shared" ref="AR177:AR181" si="110">ROUND(AB177,4)</f>
        <v>0.3891</v>
      </c>
      <c r="AS177" s="94">
        <f t="shared" ref="AS177:AS181" si="111">ROUND(AC177,4)</f>
        <v>0.39069999999999999</v>
      </c>
      <c r="AT177" s="94">
        <f t="shared" ref="AT177:AT181" si="112">ROUND(AD177,4)</f>
        <v>0.39200000000000002</v>
      </c>
      <c r="AU177" s="94">
        <f t="shared" ref="AU177:AU181" si="113">ROUND(AE177,4)</f>
        <v>0.3911</v>
      </c>
      <c r="AV177" s="94">
        <f t="shared" ref="AV177:AV181" si="114">ROUND(AF177,4)</f>
        <v>0.39319999999999999</v>
      </c>
      <c r="AW177" s="94">
        <f t="shared" ref="AW177:AW181" si="115">ROUND(AG177,4)</f>
        <v>0.39419999999999999</v>
      </c>
      <c r="AX177" s="94">
        <f t="shared" ref="AX177:AX181" si="116">ROUND(AH177,4)</f>
        <v>0.39439999999999997</v>
      </c>
      <c r="AY177" s="94">
        <f t="shared" ref="AY177:AY181" si="117">ROUND(AI177,4)</f>
        <v>0.39510000000000001</v>
      </c>
      <c r="AZ177" s="94">
        <f t="shared" ref="AZ177:AZ181" si="118">ROUND(AJ177,4)</f>
        <v>0.3952</v>
      </c>
      <c r="BA177" s="94">
        <f t="shared" ref="BA177:BA181" si="119">ROUND(AK177,4)</f>
        <v>0.39560000000000001</v>
      </c>
    </row>
    <row r="178" spans="1:53" ht="15">
      <c r="A178" s="383" t="s">
        <v>42</v>
      </c>
      <c r="B178" s="383" t="s">
        <v>42</v>
      </c>
      <c r="C178" s="376" t="s">
        <v>245</v>
      </c>
      <c r="D178" s="384">
        <f>ROUND(V178*' Demand-Supply Gap'!D$250,2)</f>
        <v>17.32</v>
      </c>
      <c r="E178" s="384">
        <f>ROUND(W178*' Demand-Supply Gap'!E$250,2)</f>
        <v>18.47</v>
      </c>
      <c r="F178" s="384">
        <f>ROUND(X178*' Demand-Supply Gap'!F$250,2)</f>
        <v>17.940000000000001</v>
      </c>
      <c r="G178" s="384">
        <f>ROUND(Y178*' Demand-Supply Gap'!G$250,2)</f>
        <v>18.809999999999999</v>
      </c>
      <c r="H178" s="384">
        <f>ROUND(Z178*' Demand-Supply Gap'!H$250,2)</f>
        <v>18.66</v>
      </c>
      <c r="I178" s="384">
        <f>ROUND(AA178*' Demand-Supply Gap'!I$250,2)</f>
        <v>18.12</v>
      </c>
      <c r="J178" s="384">
        <f>ROUND(AB178*' Demand-Supply Gap'!J$250,2)</f>
        <v>19.2</v>
      </c>
      <c r="K178" s="384">
        <f>ROUND(AC178*' Demand-Supply Gap'!K$250,2)</f>
        <v>20.23</v>
      </c>
      <c r="L178" s="384">
        <f>ROUND(AD178*' Demand-Supply Gap'!L$250,2)</f>
        <v>21.22</v>
      </c>
      <c r="M178" s="384">
        <f>ROUND(AE178*' Demand-Supply Gap'!M$250,2)</f>
        <v>22.18</v>
      </c>
      <c r="N178" s="384">
        <f>ROUND(AF178*' Demand-Supply Gap'!N$250,2)</f>
        <v>23.06</v>
      </c>
      <c r="O178" s="384">
        <f>ROUND(AG178*' Demand-Supply Gap'!O$250,2)</f>
        <v>23.93</v>
      </c>
      <c r="P178" s="384">
        <f>ROUND(AH178*' Demand-Supply Gap'!P$250,2)</f>
        <v>24.79</v>
      </c>
      <c r="Q178" s="384">
        <f>ROUND(AI178*' Demand-Supply Gap'!Q$250,2)</f>
        <v>25.6</v>
      </c>
      <c r="R178" s="384">
        <f>ROUND(AJ178*' Demand-Supply Gap'!R$250,2)</f>
        <v>26.48</v>
      </c>
      <c r="S178" s="384">
        <f>ROUND(AK178*' Demand-Supply Gap'!S$250,2)</f>
        <v>27.38</v>
      </c>
      <c r="T178" s="28"/>
      <c r="U178" s="28"/>
      <c r="V178" s="386">
        <v>0.21759999999999999</v>
      </c>
      <c r="W178" s="386">
        <v>0.21809999999999999</v>
      </c>
      <c r="X178" s="386">
        <v>0.21870000000000001</v>
      </c>
      <c r="Y178" s="386">
        <v>0.21829999999999999</v>
      </c>
      <c r="Z178" s="386">
        <v>0.21870000000000001</v>
      </c>
      <c r="AA178" s="386">
        <v>0.21870000000000001</v>
      </c>
      <c r="AB178" s="386">
        <v>0.21920000000000001</v>
      </c>
      <c r="AC178" s="386">
        <v>0.21959999999999999</v>
      </c>
      <c r="AD178" s="386">
        <v>0.22</v>
      </c>
      <c r="AE178" s="386">
        <v>0.22020000000000001</v>
      </c>
      <c r="AF178" s="386">
        <v>0.2203</v>
      </c>
      <c r="AG178" s="386">
        <v>0.2203</v>
      </c>
      <c r="AH178" s="386">
        <v>0.2205</v>
      </c>
      <c r="AI178" s="386">
        <v>0.2205</v>
      </c>
      <c r="AJ178" s="386">
        <v>0.2208</v>
      </c>
      <c r="AK178" s="386">
        <v>0.2208</v>
      </c>
      <c r="AL178" s="94">
        <f t="shared" ref="AL178:AL181" si="120">ROUND(V178,4)</f>
        <v>0.21759999999999999</v>
      </c>
      <c r="AM178" s="94">
        <f t="shared" si="105"/>
        <v>0.21809999999999999</v>
      </c>
      <c r="AN178" s="94">
        <f t="shared" si="106"/>
        <v>0.21870000000000001</v>
      </c>
      <c r="AO178" s="94">
        <f t="shared" si="107"/>
        <v>0.21829999999999999</v>
      </c>
      <c r="AP178" s="94">
        <f t="shared" si="108"/>
        <v>0.21870000000000001</v>
      </c>
      <c r="AQ178" s="94">
        <f t="shared" si="109"/>
        <v>0.21870000000000001</v>
      </c>
      <c r="AR178" s="94">
        <f t="shared" si="110"/>
        <v>0.21920000000000001</v>
      </c>
      <c r="AS178" s="94">
        <f t="shared" si="111"/>
        <v>0.21959999999999999</v>
      </c>
      <c r="AT178" s="94">
        <f t="shared" si="112"/>
        <v>0.22</v>
      </c>
      <c r="AU178" s="94">
        <f t="shared" si="113"/>
        <v>0.22020000000000001</v>
      </c>
      <c r="AV178" s="94">
        <f t="shared" si="114"/>
        <v>0.2203</v>
      </c>
      <c r="AW178" s="94">
        <f t="shared" si="115"/>
        <v>0.2203</v>
      </c>
      <c r="AX178" s="94">
        <f t="shared" si="116"/>
        <v>0.2205</v>
      </c>
      <c r="AY178" s="94">
        <f t="shared" si="117"/>
        <v>0.2205</v>
      </c>
      <c r="AZ178" s="94">
        <f t="shared" si="118"/>
        <v>0.2208</v>
      </c>
      <c r="BA178" s="94">
        <f t="shared" si="119"/>
        <v>0.2208</v>
      </c>
    </row>
    <row r="179" spans="1:53" ht="15">
      <c r="A179" s="383" t="s">
        <v>42</v>
      </c>
      <c r="B179" s="383" t="s">
        <v>42</v>
      </c>
      <c r="C179" s="376" t="s">
        <v>413</v>
      </c>
      <c r="D179" s="384">
        <f>ROUND(V179*' Demand-Supply Gap'!D$250,2)</f>
        <v>9.08</v>
      </c>
      <c r="E179" s="384">
        <f>ROUND(W179*' Demand-Supply Gap'!E$250,2)</f>
        <v>9.39</v>
      </c>
      <c r="F179" s="384">
        <f>ROUND(X179*' Demand-Supply Gap'!F$250,2)</f>
        <v>9.11</v>
      </c>
      <c r="G179" s="384">
        <f>ROUND(Y179*' Demand-Supply Gap'!G$250,2)</f>
        <v>9.6199999999999992</v>
      </c>
      <c r="H179" s="384">
        <f>ROUND(Z179*' Demand-Supply Gap'!H$250,2)</f>
        <v>9.57</v>
      </c>
      <c r="I179" s="384">
        <f>ROUND(AA179*' Demand-Supply Gap'!I$250,2)</f>
        <v>9.16</v>
      </c>
      <c r="J179" s="384">
        <f>ROUND(AB179*' Demand-Supply Gap'!J$250,2)</f>
        <v>9.6999999999999993</v>
      </c>
      <c r="K179" s="384">
        <f>ROUND(AC179*' Demand-Supply Gap'!K$250,2)</f>
        <v>10.210000000000001</v>
      </c>
      <c r="L179" s="384">
        <f>ROUND(AD179*' Demand-Supply Gap'!L$250,2)</f>
        <v>10.7</v>
      </c>
      <c r="M179" s="384">
        <f>ROUND(AE179*' Demand-Supply Gap'!M$250,2)</f>
        <v>11.17</v>
      </c>
      <c r="N179" s="384">
        <f>ROUND(AF179*' Demand-Supply Gap'!N$250,2)</f>
        <v>11.63</v>
      </c>
      <c r="O179" s="384">
        <f>ROUND(AG179*' Demand-Supply Gap'!O$250,2)</f>
        <v>12.08</v>
      </c>
      <c r="P179" s="384">
        <f>ROUND(AH179*' Demand-Supply Gap'!P$250,2)</f>
        <v>12.52</v>
      </c>
      <c r="Q179" s="384">
        <f>ROUND(AI179*' Demand-Supply Gap'!Q$250,2)</f>
        <v>12.93</v>
      </c>
      <c r="R179" s="384">
        <f>ROUND(AJ179*' Demand-Supply Gap'!R$250,2)</f>
        <v>13.38</v>
      </c>
      <c r="S179" s="384">
        <f>ROUND(AK179*' Demand-Supply Gap'!S$250,2)</f>
        <v>13.85</v>
      </c>
      <c r="T179" s="28"/>
      <c r="U179" s="28"/>
      <c r="V179" s="386">
        <v>0.11409999999999999</v>
      </c>
      <c r="W179" s="386">
        <v>0.1109</v>
      </c>
      <c r="X179" s="386">
        <v>0.111</v>
      </c>
      <c r="Y179" s="386">
        <v>0.1116</v>
      </c>
      <c r="Z179" s="386">
        <v>0.11219999999999999</v>
      </c>
      <c r="AA179" s="386">
        <v>0.1105</v>
      </c>
      <c r="AB179" s="386">
        <v>0.11070000000000001</v>
      </c>
      <c r="AC179" s="386">
        <v>0.1108</v>
      </c>
      <c r="AD179" s="386">
        <v>0.1109</v>
      </c>
      <c r="AE179" s="386">
        <v>0.1109</v>
      </c>
      <c r="AF179" s="386">
        <v>0.1111</v>
      </c>
      <c r="AG179" s="386">
        <v>0.11119999999999999</v>
      </c>
      <c r="AH179" s="386">
        <v>0.1114</v>
      </c>
      <c r="AI179" s="386">
        <v>0.1114</v>
      </c>
      <c r="AJ179" s="386">
        <v>0.1116</v>
      </c>
      <c r="AK179" s="386">
        <v>0.11169999999999999</v>
      </c>
      <c r="AL179" s="94">
        <f t="shared" si="120"/>
        <v>0.11409999999999999</v>
      </c>
      <c r="AM179" s="94">
        <f t="shared" si="105"/>
        <v>0.1109</v>
      </c>
      <c r="AN179" s="94">
        <f t="shared" si="106"/>
        <v>0.111</v>
      </c>
      <c r="AO179" s="94">
        <f t="shared" si="107"/>
        <v>0.1116</v>
      </c>
      <c r="AP179" s="94">
        <f t="shared" si="108"/>
        <v>0.11219999999999999</v>
      </c>
      <c r="AQ179" s="94">
        <f t="shared" si="109"/>
        <v>0.1105</v>
      </c>
      <c r="AR179" s="94">
        <f t="shared" si="110"/>
        <v>0.11070000000000001</v>
      </c>
      <c r="AS179" s="94">
        <f t="shared" si="111"/>
        <v>0.1108</v>
      </c>
      <c r="AT179" s="94">
        <f t="shared" si="112"/>
        <v>0.1109</v>
      </c>
      <c r="AU179" s="94">
        <f t="shared" si="113"/>
        <v>0.1109</v>
      </c>
      <c r="AV179" s="94">
        <f t="shared" si="114"/>
        <v>0.1111</v>
      </c>
      <c r="AW179" s="94">
        <f t="shared" si="115"/>
        <v>0.11119999999999999</v>
      </c>
      <c r="AX179" s="94">
        <f t="shared" si="116"/>
        <v>0.1114</v>
      </c>
      <c r="AY179" s="94">
        <f t="shared" si="117"/>
        <v>0.1114</v>
      </c>
      <c r="AZ179" s="94">
        <f t="shared" si="118"/>
        <v>0.1116</v>
      </c>
      <c r="BA179" s="94">
        <f t="shared" si="119"/>
        <v>0.11169999999999999</v>
      </c>
    </row>
    <row r="180" spans="1:53" ht="15">
      <c r="A180" s="383" t="s">
        <v>42</v>
      </c>
      <c r="B180" s="383" t="s">
        <v>42</v>
      </c>
      <c r="C180" s="376" t="s">
        <v>414</v>
      </c>
      <c r="D180" s="384">
        <f>ROUND(V180*' Demand-Supply Gap'!D$250,2)</f>
        <v>9.32</v>
      </c>
      <c r="E180" s="384">
        <f>ROUND(W180*' Demand-Supply Gap'!E$250,2)</f>
        <v>10.23</v>
      </c>
      <c r="F180" s="384">
        <f>ROUND(X180*' Demand-Supply Gap'!F$250,2)</f>
        <v>9.93</v>
      </c>
      <c r="G180" s="384">
        <f>ROUND(Y180*' Demand-Supply Gap'!G$250,2)</f>
        <v>10.46</v>
      </c>
      <c r="H180" s="384">
        <f>ROUND(Z180*' Demand-Supply Gap'!H$250,2)</f>
        <v>10.37</v>
      </c>
      <c r="I180" s="384">
        <f>ROUND(AA180*' Demand-Supply Gap'!I$250,2)</f>
        <v>9.92</v>
      </c>
      <c r="J180" s="384">
        <f>ROUND(AB180*' Demand-Supply Gap'!J$250,2)</f>
        <v>10.51</v>
      </c>
      <c r="K180" s="384">
        <f>ROUND(AC180*' Demand-Supply Gap'!K$250,2)</f>
        <v>11.08</v>
      </c>
      <c r="L180" s="384">
        <f>ROUND(AD180*' Demand-Supply Gap'!L$250,2)</f>
        <v>11.62</v>
      </c>
      <c r="M180" s="384">
        <f>ROUND(AE180*' Demand-Supply Gap'!M$250,2)</f>
        <v>12.16</v>
      </c>
      <c r="N180" s="384">
        <f>ROUND(AF180*' Demand-Supply Gap'!N$250,2)</f>
        <v>12.62</v>
      </c>
      <c r="O180" s="384">
        <f>ROUND(AG180*' Demand-Supply Gap'!O$250,2)</f>
        <v>13.09</v>
      </c>
      <c r="P180" s="384">
        <f>ROUND(AH180*' Demand-Supply Gap'!P$250,2)</f>
        <v>13.57</v>
      </c>
      <c r="Q180" s="384">
        <f>ROUND(AI180*' Demand-Supply Gap'!Q$250,2)</f>
        <v>14.03</v>
      </c>
      <c r="R180" s="384">
        <f>ROUND(AJ180*' Demand-Supply Gap'!R$250,2)</f>
        <v>14.51</v>
      </c>
      <c r="S180" s="384">
        <f>ROUND(AK180*' Demand-Supply Gap'!S$250,2)</f>
        <v>15.01</v>
      </c>
      <c r="T180" s="28"/>
      <c r="U180" s="28"/>
      <c r="V180" s="386">
        <v>0.1171</v>
      </c>
      <c r="W180" s="386">
        <v>0.1208</v>
      </c>
      <c r="X180" s="386">
        <v>0.121</v>
      </c>
      <c r="Y180" s="386">
        <v>0.12139999999999999</v>
      </c>
      <c r="Z180" s="386">
        <v>0.1215</v>
      </c>
      <c r="AA180" s="386">
        <v>0.1197</v>
      </c>
      <c r="AB180" s="386">
        <v>0.12</v>
      </c>
      <c r="AC180" s="386">
        <v>0.1202</v>
      </c>
      <c r="AD180" s="386">
        <v>0.12039999999999999</v>
      </c>
      <c r="AE180" s="386">
        <v>0.1207</v>
      </c>
      <c r="AF180" s="386">
        <v>0.1206</v>
      </c>
      <c r="AG180" s="386">
        <v>0.1205</v>
      </c>
      <c r="AH180" s="386">
        <v>0.1207</v>
      </c>
      <c r="AI180" s="386">
        <v>0.1208</v>
      </c>
      <c r="AJ180" s="386">
        <v>0.121</v>
      </c>
      <c r="AK180" s="386">
        <v>0.1211</v>
      </c>
      <c r="AL180" s="94">
        <f t="shared" si="120"/>
        <v>0.1171</v>
      </c>
      <c r="AM180" s="94">
        <f t="shared" si="105"/>
        <v>0.1208</v>
      </c>
      <c r="AN180" s="94">
        <f t="shared" si="106"/>
        <v>0.121</v>
      </c>
      <c r="AO180" s="94">
        <f t="shared" si="107"/>
        <v>0.12139999999999999</v>
      </c>
      <c r="AP180" s="94">
        <f t="shared" si="108"/>
        <v>0.1215</v>
      </c>
      <c r="AQ180" s="94">
        <f t="shared" si="109"/>
        <v>0.1197</v>
      </c>
      <c r="AR180" s="94">
        <f t="shared" si="110"/>
        <v>0.12</v>
      </c>
      <c r="AS180" s="94">
        <f t="shared" si="111"/>
        <v>0.1202</v>
      </c>
      <c r="AT180" s="94">
        <f t="shared" si="112"/>
        <v>0.12039999999999999</v>
      </c>
      <c r="AU180" s="94">
        <f t="shared" si="113"/>
        <v>0.1207</v>
      </c>
      <c r="AV180" s="94">
        <f t="shared" si="114"/>
        <v>0.1206</v>
      </c>
      <c r="AW180" s="94">
        <f t="shared" si="115"/>
        <v>0.1205</v>
      </c>
      <c r="AX180" s="94">
        <f t="shared" si="116"/>
        <v>0.1207</v>
      </c>
      <c r="AY180" s="94">
        <f t="shared" si="117"/>
        <v>0.1208</v>
      </c>
      <c r="AZ180" s="94">
        <f t="shared" si="118"/>
        <v>0.121</v>
      </c>
      <c r="BA180" s="94">
        <f t="shared" si="119"/>
        <v>0.1211</v>
      </c>
    </row>
    <row r="181" spans="1:53" ht="15">
      <c r="A181" s="383" t="s">
        <v>42</v>
      </c>
      <c r="B181" s="383" t="s">
        <v>42</v>
      </c>
      <c r="C181" s="376" t="s">
        <v>246</v>
      </c>
      <c r="D181" s="384">
        <f>ROUND(V181*' Demand-Supply Gap'!D$250,2)</f>
        <v>5.67</v>
      </c>
      <c r="E181" s="384">
        <f>ROUND(W181*' Demand-Supply Gap'!E$250,2)</f>
        <v>6.4</v>
      </c>
      <c r="F181" s="384">
        <f>ROUND(X181*' Demand-Supply Gap'!F$250,2)</f>
        <v>6.21</v>
      </c>
      <c r="G181" s="384">
        <f>ROUND(Y181*' Demand-Supply Gap'!G$250,2)</f>
        <v>6.54</v>
      </c>
      <c r="H181" s="384">
        <f>ROUND(Z181*' Demand-Supply Gap'!H$250,2)</f>
        <v>6.43</v>
      </c>
      <c r="I181" s="384">
        <f>ROUND(AA181*' Demand-Supply Gap'!I$250,2)</f>
        <v>6.28</v>
      </c>
      <c r="J181" s="384">
        <f>ROUND(AB181*' Demand-Supply Gap'!J$250,2)</f>
        <v>6.64</v>
      </c>
      <c r="K181" s="384">
        <f>ROUND(AC181*' Demand-Supply Gap'!K$250,2)</f>
        <v>6.99</v>
      </c>
      <c r="L181" s="384">
        <f>ROUND(AD181*' Demand-Supply Gap'!L$250,2)</f>
        <v>7.34</v>
      </c>
      <c r="M181" s="384">
        <f>ROUND(AE181*' Demand-Supply Gap'!M$250,2)</f>
        <v>7.68</v>
      </c>
      <c r="N181" s="384">
        <f>ROUND(AF181*' Demand-Supply Gap'!N$250,2)</f>
        <v>8</v>
      </c>
      <c r="O181" s="384">
        <f>ROUND(AG181*' Demand-Supply Gap'!O$250,2)</f>
        <v>8.31</v>
      </c>
      <c r="P181" s="384">
        <f>ROUND(AH181*' Demand-Supply Gap'!P$250,2)</f>
        <v>8.59</v>
      </c>
      <c r="Q181" s="384">
        <f>ROUND(AI181*' Demand-Supply Gap'!Q$250,2)</f>
        <v>8.89</v>
      </c>
      <c r="R181" s="384">
        <f>ROUND(AJ181*' Demand-Supply Gap'!R$250,2)</f>
        <v>9.1999999999999993</v>
      </c>
      <c r="S181" s="384">
        <f>ROUND(AK181*' Demand-Supply Gap'!S$250,2)</f>
        <v>9.52</v>
      </c>
      <c r="T181" s="28"/>
      <c r="U181" s="28"/>
      <c r="V181" s="386">
        <v>7.1300000000000002E-2</v>
      </c>
      <c r="W181" s="386">
        <v>7.5600000000000001E-2</v>
      </c>
      <c r="X181" s="386">
        <v>7.5700000000000003E-2</v>
      </c>
      <c r="Y181" s="386">
        <v>7.5899999999999995E-2</v>
      </c>
      <c r="Z181" s="386">
        <v>7.5399999999999995E-2</v>
      </c>
      <c r="AA181" s="386">
        <v>7.5800000000000006E-2</v>
      </c>
      <c r="AB181" s="386">
        <v>7.5800000000000006E-2</v>
      </c>
      <c r="AC181" s="386">
        <v>7.5899999999999995E-2</v>
      </c>
      <c r="AD181" s="386">
        <v>7.6100000000000001E-2</v>
      </c>
      <c r="AE181" s="386">
        <v>7.6200000000000004E-2</v>
      </c>
      <c r="AF181" s="386">
        <v>7.6399999999999996E-2</v>
      </c>
      <c r="AG181" s="386">
        <v>7.6499999999999999E-2</v>
      </c>
      <c r="AH181" s="386">
        <v>7.6399999999999996E-2</v>
      </c>
      <c r="AI181" s="386">
        <v>7.6600000000000001E-2</v>
      </c>
      <c r="AJ181" s="386">
        <v>7.6700000000000004E-2</v>
      </c>
      <c r="AK181" s="386">
        <v>7.6799999999999993E-2</v>
      </c>
      <c r="AL181" s="94">
        <f t="shared" si="120"/>
        <v>7.1300000000000002E-2</v>
      </c>
      <c r="AM181" s="94">
        <f t="shared" si="105"/>
        <v>7.5600000000000001E-2</v>
      </c>
      <c r="AN181" s="94">
        <f t="shared" si="106"/>
        <v>7.5700000000000003E-2</v>
      </c>
      <c r="AO181" s="94">
        <f t="shared" si="107"/>
        <v>7.5899999999999995E-2</v>
      </c>
      <c r="AP181" s="94">
        <f t="shared" si="108"/>
        <v>7.5399999999999995E-2</v>
      </c>
      <c r="AQ181" s="94">
        <f t="shared" si="109"/>
        <v>7.5800000000000006E-2</v>
      </c>
      <c r="AR181" s="94">
        <f t="shared" si="110"/>
        <v>7.5800000000000006E-2</v>
      </c>
      <c r="AS181" s="94">
        <f t="shared" si="111"/>
        <v>7.5899999999999995E-2</v>
      </c>
      <c r="AT181" s="94">
        <f t="shared" si="112"/>
        <v>7.6100000000000001E-2</v>
      </c>
      <c r="AU181" s="94">
        <f t="shared" si="113"/>
        <v>7.6200000000000004E-2</v>
      </c>
      <c r="AV181" s="94">
        <f t="shared" si="114"/>
        <v>7.6399999999999996E-2</v>
      </c>
      <c r="AW181" s="94">
        <f t="shared" si="115"/>
        <v>7.6499999999999999E-2</v>
      </c>
      <c r="AX181" s="94">
        <f t="shared" si="116"/>
        <v>7.6399999999999996E-2</v>
      </c>
      <c r="AY181" s="94">
        <f t="shared" si="117"/>
        <v>7.6600000000000001E-2</v>
      </c>
      <c r="AZ181" s="94">
        <f t="shared" si="118"/>
        <v>7.6700000000000004E-2</v>
      </c>
      <c r="BA181" s="94">
        <f t="shared" si="119"/>
        <v>7.6799999999999993E-2</v>
      </c>
    </row>
    <row r="182" spans="1:53" ht="15">
      <c r="A182" s="383" t="s">
        <v>42</v>
      </c>
      <c r="B182" s="383" t="s">
        <v>42</v>
      </c>
      <c r="C182" s="376" t="s">
        <v>12</v>
      </c>
      <c r="D182" s="384">
        <f>ROUND(V182*' Demand-Supply Gap'!D$250,2)</f>
        <v>7.02</v>
      </c>
      <c r="E182" s="384">
        <f>ROUND(W182*' Demand-Supply Gap'!E$250,2)</f>
        <v>6.74</v>
      </c>
      <c r="F182" s="384">
        <f>ROUND(X182*' Demand-Supply Gap'!F$250,2)</f>
        <v>6.55</v>
      </c>
      <c r="G182" s="384">
        <f>ROUND(Y182*' Demand-Supply Gap'!G$250,2)</f>
        <v>6.84</v>
      </c>
      <c r="H182" s="384">
        <f>ROUND(Z182*' Demand-Supply Gap'!H$250,2)</f>
        <v>6.69</v>
      </c>
      <c r="I182" s="384">
        <f>ROUND(AA182*' Demand-Supply Gap'!I$250,2)</f>
        <v>7.24</v>
      </c>
      <c r="J182" s="384">
        <f>ROUND(AB182*' Demand-Supply Gap'!J$250,2)</f>
        <v>7.46</v>
      </c>
      <c r="K182" s="384">
        <f>ROUND(AC182*' Demand-Supply Gap'!K$250,2)</f>
        <v>7.63</v>
      </c>
      <c r="L182" s="384">
        <f>ROUND(AD182*' Demand-Supply Gap'!L$250,2)</f>
        <v>7.78</v>
      </c>
      <c r="M182" s="384">
        <f>ROUND(AE182*' Demand-Supply Gap'!M$250,2)</f>
        <v>8.15</v>
      </c>
      <c r="N182" s="384">
        <f>ROUND(AF182*' Demand-Supply Gap'!N$250,2)</f>
        <v>8.2100000000000009</v>
      </c>
      <c r="O182" s="384">
        <f>ROUND(AG182*' Demand-Supply Gap'!O$250,2)</f>
        <v>8.4</v>
      </c>
      <c r="P182" s="384">
        <f>ROUND(AH182*' Demand-Supply Gap'!P$250,2)</f>
        <v>8.61</v>
      </c>
      <c r="Q182" s="384">
        <f>ROUND(AI182*' Demand-Supply Gap'!Q$250,2)</f>
        <v>8.7799999999999994</v>
      </c>
      <c r="R182" s="384">
        <f>ROUND(AJ182*' Demand-Supply Gap'!R$250,2)</f>
        <v>8.9600000000000009</v>
      </c>
      <c r="S182" s="384">
        <f>ROUND(AK182*' Demand-Supply Gap'!S$250,2)</f>
        <v>9.18</v>
      </c>
      <c r="T182" s="28"/>
      <c r="U182" s="28"/>
      <c r="V182" s="386">
        <v>8.8200000000000001E-2</v>
      </c>
      <c r="W182" s="386">
        <v>7.9600000000000004E-2</v>
      </c>
      <c r="X182" s="386">
        <v>7.9799999999999996E-2</v>
      </c>
      <c r="Y182" s="386">
        <v>7.9399999999999998E-2</v>
      </c>
      <c r="Z182" s="386">
        <v>7.8399999999999997E-2</v>
      </c>
      <c r="AA182" s="386">
        <v>8.7400000000000005E-2</v>
      </c>
      <c r="AB182" s="386">
        <v>8.5199999999999998E-2</v>
      </c>
      <c r="AC182" s="386">
        <v>8.2799999999999999E-2</v>
      </c>
      <c r="AD182" s="386">
        <v>8.0600000000000005E-2</v>
      </c>
      <c r="AE182" s="386">
        <v>8.09E-2</v>
      </c>
      <c r="AF182" s="386">
        <v>7.8399999999999997E-2</v>
      </c>
      <c r="AG182" s="386">
        <v>7.7299999999999994E-2</v>
      </c>
      <c r="AH182" s="386">
        <v>7.6600000000000001E-2</v>
      </c>
      <c r="AI182" s="386">
        <v>7.5600000000000001E-2</v>
      </c>
      <c r="AJ182" s="386">
        <v>7.4700000000000003E-2</v>
      </c>
      <c r="AK182" s="386">
        <v>7.3999999999999996E-2</v>
      </c>
      <c r="AL182" s="489">
        <f>ROUND(1-SUM(AL177:AL181),4)</f>
        <v>8.8200000000000001E-2</v>
      </c>
      <c r="AM182" s="489">
        <f t="shared" ref="AM182" si="121">ROUND(1-SUM(AM177:AM181),4)</f>
        <v>7.9600000000000004E-2</v>
      </c>
      <c r="AN182" s="489">
        <f t="shared" ref="AN182" si="122">ROUND(1-SUM(AN177:AN181),4)</f>
        <v>7.9799999999999996E-2</v>
      </c>
      <c r="AO182" s="489">
        <f t="shared" ref="AO182" si="123">ROUND(1-SUM(AO177:AO181),4)</f>
        <v>7.9399999999999998E-2</v>
      </c>
      <c r="AP182" s="489">
        <f t="shared" ref="AP182" si="124">ROUND(1-SUM(AP177:AP181),4)</f>
        <v>7.8399999999999997E-2</v>
      </c>
      <c r="AQ182" s="489">
        <f t="shared" ref="AQ182" si="125">ROUND(1-SUM(AQ177:AQ181),4)</f>
        <v>8.7400000000000005E-2</v>
      </c>
      <c r="AR182" s="489">
        <f t="shared" ref="AR182" si="126">ROUND(1-SUM(AR177:AR181),4)</f>
        <v>8.5199999999999998E-2</v>
      </c>
      <c r="AS182" s="489">
        <f t="shared" ref="AS182" si="127">ROUND(1-SUM(AS177:AS181),4)</f>
        <v>8.2799999999999999E-2</v>
      </c>
      <c r="AT182" s="489">
        <f t="shared" ref="AT182" si="128">ROUND(1-SUM(AT177:AT181),4)</f>
        <v>8.0600000000000005E-2</v>
      </c>
      <c r="AU182" s="489">
        <f t="shared" ref="AU182" si="129">ROUND(1-SUM(AU177:AU181),4)</f>
        <v>8.09E-2</v>
      </c>
      <c r="AV182" s="489">
        <f t="shared" ref="AV182" si="130">ROUND(1-SUM(AV177:AV181),4)</f>
        <v>7.8399999999999997E-2</v>
      </c>
      <c r="AW182" s="489">
        <f t="shared" ref="AW182" si="131">ROUND(1-SUM(AW177:AW181),4)</f>
        <v>7.7299999999999994E-2</v>
      </c>
      <c r="AX182" s="489">
        <f t="shared" ref="AX182" si="132">ROUND(1-SUM(AX177:AX181),4)</f>
        <v>7.6600000000000001E-2</v>
      </c>
      <c r="AY182" s="489">
        <f t="shared" ref="AY182" si="133">ROUND(1-SUM(AY177:AY181),4)</f>
        <v>7.5600000000000001E-2</v>
      </c>
      <c r="AZ182" s="489">
        <f t="shared" ref="AZ182" si="134">ROUND(1-SUM(AZ177:AZ181),4)</f>
        <v>7.4700000000000003E-2</v>
      </c>
      <c r="BA182" s="489">
        <f t="shared" ref="BA182" si="135">ROUND(1-SUM(BA177:BA181),4)</f>
        <v>7.3999999999999996E-2</v>
      </c>
    </row>
    <row r="183" spans="1:53">
      <c r="A183" s="383" t="s">
        <v>42</v>
      </c>
      <c r="B183" s="383" t="s">
        <v>42</v>
      </c>
      <c r="C183" s="385" t="s">
        <v>60</v>
      </c>
      <c r="D183" s="384">
        <f>SUM(D177:D182)</f>
        <v>79.58</v>
      </c>
      <c r="E183" s="384">
        <f t="shared" ref="E183:S183" si="136">SUM(E177:E182)</f>
        <v>84.69</v>
      </c>
      <c r="F183" s="384">
        <f t="shared" si="136"/>
        <v>82.049999999999983</v>
      </c>
      <c r="G183" s="384">
        <f t="shared" si="136"/>
        <v>86.17</v>
      </c>
      <c r="H183" s="384">
        <f t="shared" si="136"/>
        <v>85.32</v>
      </c>
      <c r="I183" s="384">
        <f t="shared" si="136"/>
        <v>82.86999999999999</v>
      </c>
      <c r="J183" s="384">
        <f t="shared" si="136"/>
        <v>87.600000000000009</v>
      </c>
      <c r="K183" s="384">
        <f t="shared" si="136"/>
        <v>92.139999999999986</v>
      </c>
      <c r="L183" s="384">
        <f t="shared" si="136"/>
        <v>96.48</v>
      </c>
      <c r="M183" s="384">
        <f t="shared" si="136"/>
        <v>100.74000000000001</v>
      </c>
      <c r="N183" s="384">
        <f t="shared" si="136"/>
        <v>104.66999999999999</v>
      </c>
      <c r="O183" s="384">
        <f t="shared" si="136"/>
        <v>108.63000000000001</v>
      </c>
      <c r="P183" s="384">
        <f t="shared" si="136"/>
        <v>112.42</v>
      </c>
      <c r="Q183" s="384">
        <f t="shared" si="136"/>
        <v>116.10000000000001</v>
      </c>
      <c r="R183" s="384">
        <f t="shared" si="136"/>
        <v>119.93</v>
      </c>
      <c r="S183" s="384">
        <f t="shared" si="136"/>
        <v>123.98999999999998</v>
      </c>
      <c r="T183" s="28"/>
      <c r="U183" s="28"/>
      <c r="V183" s="386">
        <f>SUM(V177:V182)</f>
        <v>1</v>
      </c>
      <c r="W183" s="386">
        <f t="shared" ref="W183:AK183" si="137">SUM(W177:W182)</f>
        <v>1</v>
      </c>
      <c r="X183" s="386">
        <f t="shared" si="137"/>
        <v>1</v>
      </c>
      <c r="Y183" s="386">
        <f t="shared" si="137"/>
        <v>1</v>
      </c>
      <c r="Z183" s="386">
        <f t="shared" si="137"/>
        <v>1</v>
      </c>
      <c r="AA183" s="386">
        <f t="shared" si="137"/>
        <v>1</v>
      </c>
      <c r="AB183" s="386">
        <f t="shared" si="137"/>
        <v>1</v>
      </c>
      <c r="AC183" s="386">
        <f t="shared" si="137"/>
        <v>0.99999999999999989</v>
      </c>
      <c r="AD183" s="386">
        <f t="shared" si="137"/>
        <v>1</v>
      </c>
      <c r="AE183" s="386">
        <f t="shared" si="137"/>
        <v>1</v>
      </c>
      <c r="AF183" s="386">
        <f t="shared" si="137"/>
        <v>1</v>
      </c>
      <c r="AG183" s="386">
        <f t="shared" si="137"/>
        <v>1</v>
      </c>
      <c r="AH183" s="386">
        <f t="shared" si="137"/>
        <v>1</v>
      </c>
      <c r="AI183" s="386">
        <f t="shared" si="137"/>
        <v>1</v>
      </c>
      <c r="AJ183" s="386">
        <f t="shared" si="137"/>
        <v>1</v>
      </c>
      <c r="AK183" s="386">
        <f t="shared" si="137"/>
        <v>1</v>
      </c>
    </row>
    <row r="184" spans="1:53" ht="15">
      <c r="A184" s="374" t="s">
        <v>39</v>
      </c>
      <c r="B184" s="374" t="s">
        <v>34</v>
      </c>
      <c r="C184" s="95" t="s">
        <v>221</v>
      </c>
      <c r="D184" s="357">
        <f>V184*' Demand-Supply Gap'!D$263</f>
        <v>31.074754134599996</v>
      </c>
      <c r="E184" s="357">
        <f>W184*' Demand-Supply Gap'!E$263</f>
        <v>29.346275199999994</v>
      </c>
      <c r="F184" s="357">
        <f>X184*' Demand-Supply Gap'!F$263</f>
        <v>26.476552530000003</v>
      </c>
      <c r="G184" s="357">
        <f>Y184*' Demand-Supply Gap'!G$263</f>
        <v>30.397543329999998</v>
      </c>
      <c r="H184" s="357">
        <f>Z184*' Demand-Supply Gap'!H$263</f>
        <v>31.494888000000007</v>
      </c>
      <c r="I184" s="357">
        <f>AA184*' Demand-Supply Gap'!I$263</f>
        <v>30.911889999999996</v>
      </c>
      <c r="J184" s="357">
        <f>AB184*' Demand-Supply Gap'!J$263</f>
        <v>32.758629895999995</v>
      </c>
      <c r="K184" s="357">
        <f>AC184*' Demand-Supply Gap'!K$263</f>
        <v>34.894647296743493</v>
      </c>
      <c r="L184" s="357">
        <f>AD184*' Demand-Supply Gap'!L$263</f>
        <v>36.831335366790817</v>
      </c>
      <c r="M184" s="357">
        <f>AE184*' Demand-Supply Gap'!M$263</f>
        <v>38.788553672604721</v>
      </c>
      <c r="N184" s="357">
        <f>AF184*' Demand-Supply Gap'!N$263</f>
        <v>41.109860858411039</v>
      </c>
      <c r="O184" s="357">
        <f>AG184*' Demand-Supply Gap'!O$263</f>
        <v>42.844009346216872</v>
      </c>
      <c r="P184" s="357">
        <f>AH184*' Demand-Supply Gap'!P$263</f>
        <v>44.340663990315676</v>
      </c>
      <c r="Q184" s="357">
        <f>AI184*' Demand-Supply Gap'!Q$263</f>
        <v>45.810899312433463</v>
      </c>
      <c r="R184" s="357">
        <f>AJ184*' Demand-Supply Gap'!R$263</f>
        <v>47.179017755850332</v>
      </c>
      <c r="S184" s="357">
        <f>AK184*' Demand-Supply Gap'!S$263</f>
        <v>48.587632505192346</v>
      </c>
      <c r="T184" s="28"/>
      <c r="U184" s="28"/>
      <c r="V184" s="363">
        <v>0.38419999999999999</v>
      </c>
      <c r="W184" s="363">
        <v>0.38719999999999999</v>
      </c>
      <c r="X184" s="363">
        <v>0.38600000000000001</v>
      </c>
      <c r="Y184" s="363">
        <v>0.38500000000000001</v>
      </c>
      <c r="Z184" s="363">
        <v>0.38540000000000008</v>
      </c>
      <c r="AA184" s="363">
        <v>0.3821</v>
      </c>
      <c r="AB184" s="363">
        <v>0.38319999999999999</v>
      </c>
      <c r="AC184" s="363">
        <v>0.38490000000000002</v>
      </c>
      <c r="AD184" s="363">
        <v>0.38619999999999999</v>
      </c>
      <c r="AE184" s="363">
        <v>0.38529999999999998</v>
      </c>
      <c r="AF184" s="363">
        <v>0.38740000000000008</v>
      </c>
      <c r="AG184" s="363">
        <v>0.38840000000000008</v>
      </c>
      <c r="AH184" s="359">
        <v>0.38860000000000006</v>
      </c>
      <c r="AI184" s="359">
        <v>0.38929999999999998</v>
      </c>
      <c r="AJ184" s="359">
        <v>0.38939999999999997</v>
      </c>
      <c r="AK184" s="359">
        <v>0.38980000000000004</v>
      </c>
    </row>
    <row r="185" spans="1:53" ht="15">
      <c r="A185" s="374" t="s">
        <v>39</v>
      </c>
      <c r="B185" s="374" t="s">
        <v>34</v>
      </c>
      <c r="C185" s="95" t="s">
        <v>245</v>
      </c>
      <c r="D185" s="357">
        <f>V185*' Demand-Supply Gap'!D$263</f>
        <v>21.668210912700001</v>
      </c>
      <c r="E185" s="357">
        <f>W185*' Demand-Supply Gap'!E$263</f>
        <v>20.342304399999996</v>
      </c>
      <c r="F185" s="357">
        <f>X185*' Demand-Supply Gap'!F$263</f>
        <v>18.451276245000003</v>
      </c>
      <c r="G185" s="357">
        <f>Y185*' Demand-Supply Gap'!G$263</f>
        <v>21.215116604600002</v>
      </c>
      <c r="H185" s="357">
        <f>Z185*' Demand-Supply Gap'!H$263</f>
        <v>21.990852</v>
      </c>
      <c r="I185" s="357">
        <f>AA185*' Demand-Supply Gap'!I$263</f>
        <v>21.705470000000002</v>
      </c>
      <c r="J185" s="357">
        <f>AB185*' Demand-Supply Gap'!J$263</f>
        <v>22.961816257999999</v>
      </c>
      <c r="K185" s="357">
        <f>AC185*' Demand-Supply Gap'!K$263</f>
        <v>24.378203840203497</v>
      </c>
      <c r="L185" s="357">
        <f>AD185*' Demand-Supply Gap'!L$263</f>
        <v>25.682751461099869</v>
      </c>
      <c r="M185" s="357">
        <f>AE185*' Demand-Supply Gap'!M$263</f>
        <v>27.130846651354723</v>
      </c>
      <c r="N185" s="357">
        <f>AF185*' Demand-Supply Gap'!N$263</f>
        <v>28.609237190055794</v>
      </c>
      <c r="O185" s="357">
        <f>AG185*' Demand-Supply Gap'!O$263</f>
        <v>29.739302059062997</v>
      </c>
      <c r="P185" s="357">
        <f>AH185*' Demand-Supply Gap'!P$263</f>
        <v>30.785154772483708</v>
      </c>
      <c r="Q185" s="357">
        <f>AI185*' Demand-Supply Gap'!Q$263</f>
        <v>31.736962611259461</v>
      </c>
      <c r="R185" s="357">
        <f>AJ185*' Demand-Supply Gap'!R$263</f>
        <v>32.71272417585925</v>
      </c>
      <c r="S185" s="357">
        <f>AK185*' Demand-Supply Gap'!S$263</f>
        <v>33.654850632123996</v>
      </c>
      <c r="T185" s="28"/>
      <c r="U185" s="28"/>
      <c r="V185" s="360">
        <v>0.26790000000000003</v>
      </c>
      <c r="W185" s="360">
        <v>0.26840000000000003</v>
      </c>
      <c r="X185" s="360">
        <v>0.26900000000000002</v>
      </c>
      <c r="Y185" s="360">
        <v>0.26870000000000005</v>
      </c>
      <c r="Z185" s="360">
        <v>0.26910000000000001</v>
      </c>
      <c r="AA185" s="360">
        <v>0.26830000000000004</v>
      </c>
      <c r="AB185" s="360">
        <v>0.26860000000000001</v>
      </c>
      <c r="AC185" s="360">
        <v>0.26890000000000003</v>
      </c>
      <c r="AD185" s="360">
        <v>0.26930000000000004</v>
      </c>
      <c r="AE185" s="360">
        <v>0.26950000000000002</v>
      </c>
      <c r="AF185" s="360">
        <v>0.26960000000000001</v>
      </c>
      <c r="AG185" s="360">
        <v>0.26960000000000001</v>
      </c>
      <c r="AH185" s="360">
        <v>0.26980000000000004</v>
      </c>
      <c r="AI185" s="360">
        <v>0.26970000000000005</v>
      </c>
      <c r="AJ185" s="360">
        <v>0.27</v>
      </c>
      <c r="AK185" s="360">
        <v>0.27</v>
      </c>
    </row>
    <row r="186" spans="1:53" ht="15">
      <c r="A186" s="374" t="s">
        <v>39</v>
      </c>
      <c r="B186" s="374" t="s">
        <v>34</v>
      </c>
      <c r="C186" s="95" t="s">
        <v>413</v>
      </c>
      <c r="D186" s="357">
        <f>V186*' Demand-Supply Gap'!D$263</f>
        <v>8.9050766012999993</v>
      </c>
      <c r="E186" s="357">
        <f>W186*' Demand-Supply Gap'!E$263</f>
        <v>8.3597472999999987</v>
      </c>
      <c r="F186" s="357">
        <f>X186*' Demand-Supply Gap'!F$263</f>
        <v>7.5725683920000009</v>
      </c>
      <c r="G186" s="357">
        <f>Y186*' Demand-Supply Gap'!G$263</f>
        <v>8.7797579696000003</v>
      </c>
      <c r="H186" s="357">
        <f>Z186*' Demand-Supply Gap'!H$263</f>
        <v>9.1362960000000015</v>
      </c>
      <c r="I186" s="357">
        <f>AA186*' Demand-Supply Gap'!I$263</f>
        <v>8.8828200000000006</v>
      </c>
      <c r="J186" s="357">
        <f>AB186*' Demand-Supply Gap'!J$263</f>
        <v>9.4121220029999986</v>
      </c>
      <c r="K186" s="357">
        <f>AC186*' Demand-Supply Gap'!K$263</f>
        <v>9.9906212837129988</v>
      </c>
      <c r="L186" s="357">
        <f>AD186*' Demand-Supply Gap'!L$263</f>
        <v>10.519151452503955</v>
      </c>
      <c r="M186" s="357">
        <f>AE186*' Demand-Supply Gap'!M$263</f>
        <v>11.104016273263175</v>
      </c>
      <c r="N186" s="357">
        <f>AF186*' Demand-Supply Gap'!N$263</f>
        <v>11.725967023372274</v>
      </c>
      <c r="O186" s="357">
        <f>AG186*' Demand-Supply Gap'!O$263</f>
        <v>12.200173619185339</v>
      </c>
      <c r="P186" s="357">
        <f>AH186*' Demand-Supply Gap'!P$263</f>
        <v>12.642680314274257</v>
      </c>
      <c r="Q186" s="357">
        <f>AI186*' Demand-Supply Gap'!Q$263</f>
        <v>13.038396208111042</v>
      </c>
      <c r="R186" s="357">
        <f>AJ186*' Demand-Supply Gap'!R$263</f>
        <v>13.448564383408801</v>
      </c>
      <c r="S186" s="357">
        <f>AK186*' Demand-Supply Gap'!S$263</f>
        <v>13.848347797144354</v>
      </c>
      <c r="T186" s="28"/>
      <c r="U186" s="28"/>
      <c r="V186" s="359">
        <v>0.1101</v>
      </c>
      <c r="W186" s="359">
        <v>0.11030000000000001</v>
      </c>
      <c r="X186" s="359">
        <v>0.11040000000000001</v>
      </c>
      <c r="Y186" s="359">
        <v>0.11120000000000001</v>
      </c>
      <c r="Z186" s="359">
        <v>0.11180000000000001</v>
      </c>
      <c r="AA186" s="359">
        <v>0.10980000000000001</v>
      </c>
      <c r="AB186" s="359">
        <v>0.1101</v>
      </c>
      <c r="AC186" s="359">
        <v>0.11020000000000001</v>
      </c>
      <c r="AD186" s="359">
        <v>0.11030000000000001</v>
      </c>
      <c r="AE186" s="359">
        <v>0.11030000000000001</v>
      </c>
      <c r="AF186" s="359">
        <v>0.1105</v>
      </c>
      <c r="AG186" s="359">
        <v>0.1106</v>
      </c>
      <c r="AH186" s="359">
        <v>0.11080000000000001</v>
      </c>
      <c r="AI186" s="359">
        <v>0.11080000000000001</v>
      </c>
      <c r="AJ186" s="359">
        <v>0.111</v>
      </c>
      <c r="AK186" s="359">
        <v>0.1111</v>
      </c>
    </row>
    <row r="187" spans="1:53" ht="15">
      <c r="A187" s="374" t="s">
        <v>39</v>
      </c>
      <c r="B187" s="374" t="s">
        <v>34</v>
      </c>
      <c r="C187" s="95" t="s">
        <v>414</v>
      </c>
      <c r="D187" s="357">
        <f>V187*' Demand-Supply Gap'!D$263</f>
        <v>6.8425929197999986</v>
      </c>
      <c r="E187" s="357">
        <f>W187*' Demand-Supply Gap'!E$263</f>
        <v>6.4270767999999983</v>
      </c>
      <c r="F187" s="357">
        <f>X187*' Demand-Supply Gap'!F$263</f>
        <v>5.8303289250000008</v>
      </c>
      <c r="G187" s="357">
        <f>Y187*' Demand-Supply Gap'!G$263</f>
        <v>6.7190413957999988</v>
      </c>
      <c r="H187" s="357">
        <f>Z187*' Demand-Supply Gap'!H$263</f>
        <v>6.9625439999999994</v>
      </c>
      <c r="I187" s="357">
        <f>AA187*' Demand-Supply Gap'!I$263</f>
        <v>6.819869999999999</v>
      </c>
      <c r="J187" s="357">
        <f>AB187*' Demand-Supply Gap'!J$263</f>
        <v>7.2364770894999992</v>
      </c>
      <c r="K187" s="357">
        <f>AC187*' Demand-Supply Gap'!K$263</f>
        <v>7.6878828027119983</v>
      </c>
      <c r="L187" s="357">
        <f>AD187*' Demand-Supply Gap'!L$263</f>
        <v>8.1063270486204555</v>
      </c>
      <c r="M187" s="357">
        <f>AE187*' Demand-Supply Gap'!M$263</f>
        <v>8.5872401460503074</v>
      </c>
      <c r="N187" s="357">
        <f>AF187*' Demand-Supply Gap'!N$263</f>
        <v>9.0411981030888473</v>
      </c>
      <c r="O187" s="357">
        <f>AG187*' Demand-Supply Gap'!O$263</f>
        <v>9.3983254281608577</v>
      </c>
      <c r="P187" s="357">
        <f>AH187*' Demand-Supply Gap'!P$263</f>
        <v>9.7444485454785337</v>
      </c>
      <c r="Q187" s="357">
        <f>AI187*' Demand-Supply Gap'!Q$263</f>
        <v>10.061217290555</v>
      </c>
      <c r="R187" s="357">
        <f>AJ187*' Demand-Supply Gap'!R$263</f>
        <v>10.383260969893101</v>
      </c>
      <c r="S187" s="357">
        <f>AK187*' Demand-Supply Gap'!S$263</f>
        <v>10.694763645319401</v>
      </c>
      <c r="T187" s="28"/>
      <c r="U187" s="28"/>
      <c r="V187" s="360">
        <v>8.4599999999999995E-2</v>
      </c>
      <c r="W187" s="360">
        <v>8.48E-2</v>
      </c>
      <c r="X187" s="360">
        <v>8.5000000000000006E-2</v>
      </c>
      <c r="Y187" s="360">
        <v>8.5099999999999995E-2</v>
      </c>
      <c r="Z187" s="360">
        <v>8.5199999999999998E-2</v>
      </c>
      <c r="AA187" s="360">
        <v>8.43E-2</v>
      </c>
      <c r="AB187" s="360">
        <v>8.4650000000000003E-2</v>
      </c>
      <c r="AC187" s="360">
        <v>8.48E-2</v>
      </c>
      <c r="AD187" s="360">
        <v>8.5000000000000006E-2</v>
      </c>
      <c r="AE187" s="360">
        <v>8.5300000000000001E-2</v>
      </c>
      <c r="AF187" s="360">
        <v>8.5199999999999998E-2</v>
      </c>
      <c r="AG187" s="360">
        <v>8.5199999999999998E-2</v>
      </c>
      <c r="AH187" s="360">
        <v>8.5400000000000004E-2</v>
      </c>
      <c r="AI187" s="360">
        <v>8.5500000000000007E-2</v>
      </c>
      <c r="AJ187" s="360">
        <v>8.5699999999999998E-2</v>
      </c>
      <c r="AK187" s="360">
        <v>8.5800000000000001E-2</v>
      </c>
    </row>
    <row r="188" spans="1:53" ht="15">
      <c r="A188" s="374" t="s">
        <v>39</v>
      </c>
      <c r="B188" s="374" t="s">
        <v>34</v>
      </c>
      <c r="C188" s="95" t="s">
        <v>246</v>
      </c>
      <c r="D188" s="357">
        <f>V188*' Demand-Supply Gap'!D$263</f>
        <v>5.0389307198999997</v>
      </c>
      <c r="E188" s="357">
        <f>W188*' Demand-Supply Gap'!E$263</f>
        <v>4.6990419999999986</v>
      </c>
      <c r="F188" s="357">
        <f>X188*' Demand-Supply Gap'!F$263</f>
        <v>4.2595697205</v>
      </c>
      <c r="G188" s="357">
        <f>Y188*' Demand-Supply Gap'!G$263</f>
        <v>4.9188751933999999</v>
      </c>
      <c r="H188" s="357">
        <f>Z188*' Demand-Supply Gap'!H$263</f>
        <v>5.0502960000000003</v>
      </c>
      <c r="I188" s="357">
        <f>AA188*' Demand-Supply Gap'!I$263</f>
        <v>5.0157999999999996</v>
      </c>
      <c r="J188" s="357">
        <f>AB188*' Demand-Supply Gap'!J$263</f>
        <v>5.3001958599999996</v>
      </c>
      <c r="K188" s="357">
        <f>AC188*' Demand-Supply Gap'!K$263</f>
        <v>5.6299236090614997</v>
      </c>
      <c r="L188" s="357">
        <f>AD188*' Demand-Supply Gap'!L$263</f>
        <v>5.9414608838712279</v>
      </c>
      <c r="M188" s="357">
        <f>AE188*' Demand-Supply Gap'!M$263</f>
        <v>6.2818732135233191</v>
      </c>
      <c r="N188" s="357">
        <f>AF188*' Demand-Supply Gap'!N$263</f>
        <v>6.6429460241004916</v>
      </c>
      <c r="O188" s="357">
        <f>AG188*' Demand-Supply Gap'!O$263</f>
        <v>6.9163732904423219</v>
      </c>
      <c r="P188" s="357">
        <f>AH188*' Demand-Supply Gap'!P$263</f>
        <v>7.1428861703390654</v>
      </c>
      <c r="Q188" s="357">
        <f>AI188*' Demand-Supply Gap'!Q$263</f>
        <v>7.3899935186766541</v>
      </c>
      <c r="R188" s="357">
        <f>AJ188*' Demand-Supply Gap'!R$263</f>
        <v>7.6208531505983199</v>
      </c>
      <c r="S188" s="357">
        <f>AK188*' Demand-Supply Gap'!S$263</f>
        <v>7.8527984808289313</v>
      </c>
      <c r="T188" s="28"/>
      <c r="U188" s="28"/>
      <c r="V188" s="360">
        <v>6.2300000000000001E-2</v>
      </c>
      <c r="W188" s="360">
        <v>6.2E-2</v>
      </c>
      <c r="X188" s="360">
        <v>6.2100000000000002E-2</v>
      </c>
      <c r="Y188" s="360">
        <v>6.2300000000000001E-2</v>
      </c>
      <c r="Z188" s="360">
        <v>6.1800000000000001E-2</v>
      </c>
      <c r="AA188" s="360">
        <v>6.2E-2</v>
      </c>
      <c r="AB188" s="360">
        <v>6.2E-2</v>
      </c>
      <c r="AC188" s="360">
        <v>6.2100000000000002E-2</v>
      </c>
      <c r="AD188" s="360">
        <v>6.2300000000000001E-2</v>
      </c>
      <c r="AE188" s="360">
        <v>6.2399999999999997E-2</v>
      </c>
      <c r="AF188" s="360">
        <v>6.2600000000000003E-2</v>
      </c>
      <c r="AG188" s="360">
        <v>6.2700000000000006E-2</v>
      </c>
      <c r="AH188" s="360">
        <v>6.2600000000000003E-2</v>
      </c>
      <c r="AI188" s="360">
        <v>6.2799999999999995E-2</v>
      </c>
      <c r="AJ188" s="360">
        <v>6.2899999999999998E-2</v>
      </c>
      <c r="AK188" s="360">
        <v>6.3E-2</v>
      </c>
    </row>
    <row r="189" spans="1:53" ht="15">
      <c r="A189" s="374" t="s">
        <v>39</v>
      </c>
      <c r="B189" s="374" t="s">
        <v>34</v>
      </c>
      <c r="C189" s="373" t="s">
        <v>12</v>
      </c>
      <c r="D189" s="357">
        <f>V189*' Demand-Supply Gap'!D$263</f>
        <v>7.352147711699998</v>
      </c>
      <c r="E189" s="357">
        <f>W189*' Demand-Supply Gap'!E$263</f>
        <v>6.6165542999999936</v>
      </c>
      <c r="F189" s="357">
        <f>X189*' Demand-Supply Gap'!F$263</f>
        <v>6.0018091874999939</v>
      </c>
      <c r="G189" s="357">
        <f>Y189*' Demand-Supply Gap'!G$263</f>
        <v>6.9243235065999995</v>
      </c>
      <c r="H189" s="357">
        <f>Z189*' Demand-Supply Gap'!H$263</f>
        <v>7.0851239999999907</v>
      </c>
      <c r="I189" s="357">
        <f>AA189*' Demand-Supply Gap'!I$263</f>
        <v>7.5641499999999926</v>
      </c>
      <c r="J189" s="357">
        <f>AB189*' Demand-Supply Gap'!J$263</f>
        <v>7.8177888935000022</v>
      </c>
      <c r="K189" s="357">
        <f>AC189*' Demand-Supply Gap'!K$263</f>
        <v>8.077716482566494</v>
      </c>
      <c r="L189" s="357">
        <f>AD189*' Demand-Supply Gap'!L$263</f>
        <v>8.2875273002954977</v>
      </c>
      <c r="M189" s="357">
        <f>AE189*' Demand-Supply Gap'!M$263</f>
        <v>8.7785151317184678</v>
      </c>
      <c r="N189" s="357">
        <f>AF189*' Demand-Supply Gap'!N$263</f>
        <v>8.9881394287749465</v>
      </c>
      <c r="O189" s="357">
        <f>AG189*' Demand-Supply Gap'!O$263</f>
        <v>9.2108001555332244</v>
      </c>
      <c r="P189" s="357">
        <f>AH189*' Demand-Supply Gap'!P$263</f>
        <v>9.4477791518222638</v>
      </c>
      <c r="Q189" s="357">
        <f>AI189*' Demand-Supply Gap'!Q$263</f>
        <v>9.6375870888474182</v>
      </c>
      <c r="R189" s="357">
        <f>AJ189*' Demand-Supply Gap'!R$263</f>
        <v>9.8138172527577829</v>
      </c>
      <c r="S189" s="357">
        <f>AK189*' Demand-Supply Gap'!S$263</f>
        <v>10.009201873183548</v>
      </c>
      <c r="T189" s="28"/>
      <c r="U189" s="28"/>
      <c r="V189" s="359">
        <f>V190-SUM(V184:V188)</f>
        <v>9.0899999999999981E-2</v>
      </c>
      <c r="W189" s="359">
        <f t="shared" ref="W189:AK189" si="138">W190-SUM(W184:W188)</f>
        <v>8.7299999999999933E-2</v>
      </c>
      <c r="X189" s="359">
        <f t="shared" si="138"/>
        <v>8.7499999999999911E-2</v>
      </c>
      <c r="Y189" s="359">
        <f t="shared" si="138"/>
        <v>8.77E-2</v>
      </c>
      <c r="Z189" s="359">
        <f t="shared" si="138"/>
        <v>8.6699999999999888E-2</v>
      </c>
      <c r="AA189" s="359">
        <f t="shared" si="138"/>
        <v>9.3499999999999917E-2</v>
      </c>
      <c r="AB189" s="359">
        <f t="shared" si="138"/>
        <v>9.1450000000000031E-2</v>
      </c>
      <c r="AC189" s="359">
        <f t="shared" si="138"/>
        <v>8.9099999999999957E-2</v>
      </c>
      <c r="AD189" s="359">
        <f t="shared" si="138"/>
        <v>8.6899999999999977E-2</v>
      </c>
      <c r="AE189" s="359">
        <f t="shared" si="138"/>
        <v>8.7199999999999833E-2</v>
      </c>
      <c r="AF189" s="359">
        <f t="shared" si="138"/>
        <v>8.4699999999999998E-2</v>
      </c>
      <c r="AG189" s="359">
        <f t="shared" si="138"/>
        <v>8.3499999999999908E-2</v>
      </c>
      <c r="AH189" s="359">
        <f t="shared" si="138"/>
        <v>8.2799999999999874E-2</v>
      </c>
      <c r="AI189" s="359">
        <f t="shared" si="138"/>
        <v>8.1899999999999973E-2</v>
      </c>
      <c r="AJ189" s="359">
        <f t="shared" si="138"/>
        <v>8.1000000000000072E-2</v>
      </c>
      <c r="AK189" s="359">
        <f t="shared" si="138"/>
        <v>8.0300000000000038E-2</v>
      </c>
    </row>
    <row r="190" spans="1:53">
      <c r="A190" s="374" t="s">
        <v>39</v>
      </c>
      <c r="B190" s="374" t="s">
        <v>34</v>
      </c>
      <c r="C190" s="374" t="s">
        <v>60</v>
      </c>
      <c r="D190" s="357">
        <f>SUM(D184:D189)</f>
        <v>80.881712999999991</v>
      </c>
      <c r="E190" s="357">
        <f t="shared" ref="E190:S190" si="139">SUM(E184:E189)</f>
        <v>75.790999999999968</v>
      </c>
      <c r="F190" s="357">
        <f t="shared" si="139"/>
        <v>68.592105000000004</v>
      </c>
      <c r="G190" s="357">
        <f t="shared" si="139"/>
        <v>78.954658000000009</v>
      </c>
      <c r="H190" s="357">
        <f t="shared" si="139"/>
        <v>81.72</v>
      </c>
      <c r="I190" s="357">
        <f t="shared" si="139"/>
        <v>80.899999999999991</v>
      </c>
      <c r="J190" s="357">
        <f t="shared" si="139"/>
        <v>85.487030000000004</v>
      </c>
      <c r="K190" s="357">
        <f t="shared" si="139"/>
        <v>90.658995314999999</v>
      </c>
      <c r="L190" s="357">
        <f t="shared" si="139"/>
        <v>95.368553513181823</v>
      </c>
      <c r="M190" s="357">
        <f t="shared" si="139"/>
        <v>100.6710450885147</v>
      </c>
      <c r="N190" s="357">
        <f t="shared" si="139"/>
        <v>106.11734862780339</v>
      </c>
      <c r="O190" s="357">
        <f t="shared" si="139"/>
        <v>110.30898389860161</v>
      </c>
      <c r="P190" s="357">
        <f t="shared" si="139"/>
        <v>114.1036129447135</v>
      </c>
      <c r="Q190" s="357">
        <f t="shared" si="139"/>
        <v>117.67505602988302</v>
      </c>
      <c r="R190" s="357">
        <f t="shared" si="139"/>
        <v>121.15823768836761</v>
      </c>
      <c r="S190" s="357">
        <f t="shared" si="139"/>
        <v>124.64759493379258</v>
      </c>
      <c r="T190" s="28"/>
      <c r="U190" s="28"/>
      <c r="V190" s="360">
        <v>1</v>
      </c>
      <c r="W190" s="360">
        <v>1</v>
      </c>
      <c r="X190" s="360">
        <v>1</v>
      </c>
      <c r="Y190" s="360">
        <v>1</v>
      </c>
      <c r="Z190" s="360">
        <v>1</v>
      </c>
      <c r="AA190" s="360">
        <v>1</v>
      </c>
      <c r="AB190" s="360">
        <v>1</v>
      </c>
      <c r="AC190" s="360">
        <v>1</v>
      </c>
      <c r="AD190" s="360">
        <v>1</v>
      </c>
      <c r="AE190" s="360">
        <v>1</v>
      </c>
      <c r="AF190" s="360">
        <v>1</v>
      </c>
      <c r="AG190" s="360">
        <v>1</v>
      </c>
      <c r="AH190" s="360">
        <v>1</v>
      </c>
      <c r="AI190" s="360">
        <v>1</v>
      </c>
      <c r="AJ190" s="360">
        <v>1</v>
      </c>
      <c r="AK190" s="360">
        <v>1</v>
      </c>
    </row>
    <row r="191" spans="1:53" ht="15">
      <c r="A191" s="374" t="s">
        <v>39</v>
      </c>
      <c r="B191" s="374" t="s">
        <v>207</v>
      </c>
      <c r="C191" s="95" t="s">
        <v>221</v>
      </c>
      <c r="D191" s="357">
        <f>V191*' Demand-Supply Gap'!D$272</f>
        <v>26.323311456000003</v>
      </c>
      <c r="E191" s="357">
        <f>W191*' Demand-Supply Gap'!E$272</f>
        <v>27.362196847</v>
      </c>
      <c r="F191" s="357">
        <f>X191*' Demand-Supply Gap'!F$272</f>
        <v>25.547783294600002</v>
      </c>
      <c r="G191" s="357">
        <f>Y191*' Demand-Supply Gap'!G$272</f>
        <v>22.935542585199997</v>
      </c>
      <c r="H191" s="357">
        <f>Z191*' Demand-Supply Gap'!H$272</f>
        <v>30.318855566100002</v>
      </c>
      <c r="I191" s="357">
        <f>AA191*' Demand-Supply Gap'!I$272</f>
        <v>31.094559104000002</v>
      </c>
      <c r="J191" s="357">
        <f>AB191*' Demand-Supply Gap'!J$272</f>
        <v>32.372408301296005</v>
      </c>
      <c r="K191" s="357">
        <f>AC191*' Demand-Supply Gap'!K$272</f>
        <v>33.84453026787115</v>
      </c>
      <c r="L191" s="357">
        <f>AD191*' Demand-Supply Gap'!L$272</f>
        <v>35.72097600190704</v>
      </c>
      <c r="M191" s="357">
        <f>AE191*' Demand-Supply Gap'!M$272</f>
        <v>37.547057393928242</v>
      </c>
      <c r="N191" s="357">
        <f>AF191*' Demand-Supply Gap'!N$272</f>
        <v>39.885531757045136</v>
      </c>
      <c r="O191" s="357">
        <f>AG191*' Demand-Supply Gap'!O$272</f>
        <v>42.308467544804287</v>
      </c>
      <c r="P191" s="357">
        <f>AH191*' Demand-Supply Gap'!P$272</f>
        <v>44.91592245604528</v>
      </c>
      <c r="Q191" s="357">
        <f>AI191*' Demand-Supply Gap'!Q$272</f>
        <v>47.846990578715463</v>
      </c>
      <c r="R191" s="357">
        <f>AJ191*' Demand-Supply Gap'!R$272</f>
        <v>51.008020597280691</v>
      </c>
      <c r="S191" s="357">
        <f>AK191*' Demand-Supply Gap'!S$272</f>
        <v>54.500176730656193</v>
      </c>
      <c r="T191" s="28"/>
      <c r="U191" s="28"/>
      <c r="V191" s="363">
        <v>0.39650000000000002</v>
      </c>
      <c r="W191" s="363">
        <v>0.39949999999999997</v>
      </c>
      <c r="X191" s="363">
        <v>0.39829999999999999</v>
      </c>
      <c r="Y191" s="363">
        <v>0.39729999999999999</v>
      </c>
      <c r="Z191" s="363">
        <v>0.39770000000000005</v>
      </c>
      <c r="AA191" s="363">
        <v>0.39439999999999997</v>
      </c>
      <c r="AB191" s="363">
        <v>0.39549999999999996</v>
      </c>
      <c r="AC191" s="363">
        <v>0.3972</v>
      </c>
      <c r="AD191" s="363">
        <v>0.39849999999999997</v>
      </c>
      <c r="AE191" s="363">
        <v>0.39759999999999995</v>
      </c>
      <c r="AF191" s="363">
        <v>0.39970000000000006</v>
      </c>
      <c r="AG191" s="363">
        <v>0.40070000000000006</v>
      </c>
      <c r="AH191" s="359">
        <v>0.40090000000000003</v>
      </c>
      <c r="AI191" s="359">
        <v>0.40159999999999996</v>
      </c>
      <c r="AJ191" s="359">
        <v>0.40169999999999995</v>
      </c>
      <c r="AK191" s="359">
        <v>0.40210000000000001</v>
      </c>
    </row>
    <row r="192" spans="1:53" ht="15">
      <c r="A192" s="374" t="s">
        <v>39</v>
      </c>
      <c r="B192" s="374" t="s">
        <v>207</v>
      </c>
      <c r="C192" s="95" t="s">
        <v>245</v>
      </c>
      <c r="D192" s="357">
        <f>V192*' Demand-Supply Gap'!D$272</f>
        <v>16.969075430400004</v>
      </c>
      <c r="E192" s="357">
        <f>W192*' Demand-Supply Gap'!E$272</f>
        <v>17.540572246600004</v>
      </c>
      <c r="F192" s="357">
        <f>X192*' Demand-Supply Gap'!F$272</f>
        <v>16.465267315400006</v>
      </c>
      <c r="G192" s="357">
        <f>Y192*' Demand-Supply Gap'!G$272</f>
        <v>14.801593553600002</v>
      </c>
      <c r="H192" s="357">
        <f>Z192*' Demand-Supply Gap'!H$272</f>
        <v>19.577274602399999</v>
      </c>
      <c r="I192" s="357">
        <f>AA192*' Demand-Supply Gap'!I$272</f>
        <v>20.183080960000009</v>
      </c>
      <c r="J192" s="357">
        <f>AB192*' Demand-Supply Gap'!J$272</f>
        <v>20.978630208905606</v>
      </c>
      <c r="K192" s="357">
        <f>AC192*' Demand-Supply Gap'!K$272</f>
        <v>21.864316381509916</v>
      </c>
      <c r="L192" s="357">
        <f>AD192*' Demand-Supply Gap'!L$272</f>
        <v>23.037116267227383</v>
      </c>
      <c r="M192" s="357">
        <f>AE192*' Demand-Supply Gap'!M$272</f>
        <v>24.288488837319786</v>
      </c>
      <c r="N192" s="357">
        <f>AF192*' Demand-Supply Gap'!N$272</f>
        <v>25.675625021485395</v>
      </c>
      <c r="O192" s="357">
        <f>AG192*' Demand-Supply Gap'!O$272</f>
        <v>27.167378835233698</v>
      </c>
      <c r="P192" s="357">
        <f>AH192*' Demand-Supply Gap'!P$272</f>
        <v>28.849713226319931</v>
      </c>
      <c r="Q192" s="357">
        <f>AI192*' Demand-Supply Gap'!Q$272</f>
        <v>30.666870953589054</v>
      </c>
      <c r="R192" s="357">
        <f>AJ192*' Demand-Supply Gap'!R$272</f>
        <v>32.722845177792479</v>
      </c>
      <c r="S192" s="357">
        <f>AK192*' Demand-Supply Gap'!S$272</f>
        <v>34.928364942775687</v>
      </c>
      <c r="T192" s="28"/>
      <c r="U192" s="28"/>
      <c r="V192" s="360">
        <v>0.25560000000000005</v>
      </c>
      <c r="W192" s="360">
        <v>0.25610000000000005</v>
      </c>
      <c r="X192" s="360">
        <v>0.25670000000000004</v>
      </c>
      <c r="Y192" s="360">
        <v>0.25640000000000007</v>
      </c>
      <c r="Z192" s="360">
        <v>0.25680000000000003</v>
      </c>
      <c r="AA192" s="360">
        <v>0.25600000000000006</v>
      </c>
      <c r="AB192" s="360">
        <v>0.25630000000000003</v>
      </c>
      <c r="AC192" s="360">
        <v>0.25660000000000005</v>
      </c>
      <c r="AD192" s="360">
        <v>0.25700000000000006</v>
      </c>
      <c r="AE192" s="360">
        <v>0.25720000000000004</v>
      </c>
      <c r="AF192" s="360">
        <v>0.25730000000000003</v>
      </c>
      <c r="AG192" s="360">
        <v>0.25730000000000003</v>
      </c>
      <c r="AH192" s="360">
        <v>0.25750000000000006</v>
      </c>
      <c r="AI192" s="360">
        <v>0.25740000000000007</v>
      </c>
      <c r="AJ192" s="360">
        <v>0.25770000000000004</v>
      </c>
      <c r="AK192" s="360">
        <v>0.25770000000000004</v>
      </c>
    </row>
    <row r="193" spans="1:53" ht="15">
      <c r="A193" s="374" t="s">
        <v>39</v>
      </c>
      <c r="B193" s="374" t="s">
        <v>207</v>
      </c>
      <c r="C193" s="95" t="s">
        <v>413</v>
      </c>
      <c r="D193" s="357">
        <f>V193*' Demand-Supply Gap'!D$272</f>
        <v>8.1260361216000003</v>
      </c>
      <c r="E193" s="357">
        <f>W193*' Demand-Supply Gap'!E$272</f>
        <v>8.3970095956000019</v>
      </c>
      <c r="F193" s="357">
        <f>X193*' Demand-Supply Gap'!F$272</f>
        <v>7.8702310074000019</v>
      </c>
      <c r="G193" s="357">
        <f>Y193*' Demand-Supply Gap'!G$272</f>
        <v>7.1294727140000003</v>
      </c>
      <c r="H193" s="357">
        <f>Z193*' Demand-Supply Gap'!H$272</f>
        <v>9.4608246813000001</v>
      </c>
      <c r="I193" s="357">
        <f>AA193*' Demand-Supply Gap'!I$272</f>
        <v>9.6263835360000023</v>
      </c>
      <c r="J193" s="357">
        <f>AB193*' Demand-Supply Gap'!J$272</f>
        <v>10.018666943308801</v>
      </c>
      <c r="K193" s="357">
        <f>AC193*' Demand-Supply Gap'!K$272</f>
        <v>10.437953065997522</v>
      </c>
      <c r="L193" s="357">
        <f>AD193*' Demand-Supply Gap'!L$272</f>
        <v>10.989690483899132</v>
      </c>
      <c r="M193" s="357">
        <f>AE193*' Demand-Supply Gap'!M$272</f>
        <v>11.577638924787736</v>
      </c>
      <c r="N193" s="357">
        <f>AF193*' Demand-Supply Gap'!N$272</f>
        <v>12.254048786002357</v>
      </c>
      <c r="O193" s="357">
        <f>AG193*' Demand-Supply Gap'!O$272</f>
        <v>12.976567659736578</v>
      </c>
      <c r="P193" s="357">
        <f>AH193*' Demand-Supply Gap'!P$272</f>
        <v>13.791843487999934</v>
      </c>
      <c r="Q193" s="357">
        <f>AI193*' Demand-Supply Gap'!Q$272</f>
        <v>14.666246365139131</v>
      </c>
      <c r="R193" s="357">
        <f>AJ193*' Demand-Supply Gap'!R$272</f>
        <v>15.656681452936795</v>
      </c>
      <c r="S193" s="357">
        <f>AK193*' Demand-Supply Gap'!S$272</f>
        <v>16.725495669144429</v>
      </c>
      <c r="T193" s="28"/>
      <c r="U193" s="28"/>
      <c r="V193" s="359">
        <v>0.12240000000000001</v>
      </c>
      <c r="W193" s="359">
        <v>0.12260000000000001</v>
      </c>
      <c r="X193" s="359">
        <v>0.12270000000000002</v>
      </c>
      <c r="Y193" s="359">
        <v>0.12350000000000001</v>
      </c>
      <c r="Z193" s="359">
        <v>0.12410000000000002</v>
      </c>
      <c r="AA193" s="359">
        <v>0.12210000000000001</v>
      </c>
      <c r="AB193" s="359">
        <v>0.12240000000000001</v>
      </c>
      <c r="AC193" s="359">
        <v>0.12250000000000001</v>
      </c>
      <c r="AD193" s="359">
        <v>0.12260000000000001</v>
      </c>
      <c r="AE193" s="359">
        <v>0.12260000000000001</v>
      </c>
      <c r="AF193" s="359">
        <v>0.12280000000000001</v>
      </c>
      <c r="AG193" s="359">
        <v>0.12290000000000001</v>
      </c>
      <c r="AH193" s="359">
        <v>0.12310000000000001</v>
      </c>
      <c r="AI193" s="359">
        <v>0.12310000000000001</v>
      </c>
      <c r="AJ193" s="359">
        <v>0.12330000000000001</v>
      </c>
      <c r="AK193" s="359">
        <v>0.12340000000000001</v>
      </c>
    </row>
    <row r="194" spans="1:53" ht="15">
      <c r="A194" s="374" t="s">
        <v>39</v>
      </c>
      <c r="B194" s="374" t="s">
        <v>207</v>
      </c>
      <c r="C194" s="95" t="s">
        <v>414</v>
      </c>
      <c r="D194" s="357">
        <f>V194*' Demand-Supply Gap'!D$272</f>
        <v>7.170031872</v>
      </c>
      <c r="E194" s="357">
        <f>W194*' Demand-Supply Gap'!E$272</f>
        <v>7.4107376692000004</v>
      </c>
      <c r="F194" s="357">
        <f>X194*' Demand-Supply Gap'!F$272</f>
        <v>6.9529995208000015</v>
      </c>
      <c r="G194" s="357">
        <f>Y194*' Demand-Supply Gap'!G$272</f>
        <v>6.2635448539999992</v>
      </c>
      <c r="H194" s="357">
        <f>Z194*' Demand-Supply Gap'!H$272</f>
        <v>8.2791745397999996</v>
      </c>
      <c r="I194" s="357">
        <f>AA194*' Demand-Supply Gap'!I$272</f>
        <v>8.4910852320000014</v>
      </c>
      <c r="J194" s="357">
        <f>AB194*' Demand-Supply Gap'!J$272</f>
        <v>8.8440928368016021</v>
      </c>
      <c r="K194" s="357">
        <f>AC194*' Demand-Supply Gap'!K$272</f>
        <v>9.2194818101300555</v>
      </c>
      <c r="L194" s="357">
        <f>AD194*' Demand-Supply Gap'!L$272</f>
        <v>9.7168225811962969</v>
      </c>
      <c r="M194" s="357">
        <f>AE194*' Demand-Supply Gap'!M$272</f>
        <v>10.265002863983906</v>
      </c>
      <c r="N194" s="357">
        <f>AF194*' Demand-Supply Gap'!N$272</f>
        <v>10.837049659282215</v>
      </c>
      <c r="O194" s="357">
        <f>AG194*' Demand-Supply Gap'!O$272</f>
        <v>11.466682244486512</v>
      </c>
      <c r="P194" s="357">
        <f>AH194*' Demand-Supply Gap'!P$272</f>
        <v>12.18970407387809</v>
      </c>
      <c r="Q194" s="357">
        <f>AI194*' Demand-Supply Gap'!Q$272</f>
        <v>12.974445403441521</v>
      </c>
      <c r="R194" s="357">
        <f>AJ194*' Demand-Supply Gap'!R$272</f>
        <v>13.853559987959482</v>
      </c>
      <c r="S194" s="357">
        <f>AK194*' Demand-Supply Gap'!S$272</f>
        <v>14.800843817427646</v>
      </c>
      <c r="T194" s="28"/>
      <c r="U194" s="28"/>
      <c r="V194" s="360">
        <v>0.108</v>
      </c>
      <c r="W194" s="360">
        <v>0.1082</v>
      </c>
      <c r="X194" s="360">
        <v>0.10840000000000001</v>
      </c>
      <c r="Y194" s="360">
        <v>0.1085</v>
      </c>
      <c r="Z194" s="360">
        <v>0.1086</v>
      </c>
      <c r="AA194" s="360">
        <v>0.1077</v>
      </c>
      <c r="AB194" s="360">
        <v>0.10805000000000001</v>
      </c>
      <c r="AC194" s="360">
        <v>0.1082</v>
      </c>
      <c r="AD194" s="360">
        <v>0.10840000000000001</v>
      </c>
      <c r="AE194" s="360">
        <v>0.1087</v>
      </c>
      <c r="AF194" s="360">
        <v>0.1086</v>
      </c>
      <c r="AG194" s="360">
        <v>0.1086</v>
      </c>
      <c r="AH194" s="360">
        <v>0.10880000000000001</v>
      </c>
      <c r="AI194" s="360">
        <v>0.10890000000000001</v>
      </c>
      <c r="AJ194" s="360">
        <v>0.1091</v>
      </c>
      <c r="AK194" s="360">
        <v>0.10920000000000001</v>
      </c>
    </row>
    <row r="195" spans="1:53" ht="15">
      <c r="A195" s="374" t="s">
        <v>39</v>
      </c>
      <c r="B195" s="374" t="s">
        <v>207</v>
      </c>
      <c r="C195" s="95" t="s">
        <v>246</v>
      </c>
      <c r="D195" s="357">
        <f>V195*' Demand-Supply Gap'!D$272</f>
        <v>4.9526331264000003</v>
      </c>
      <c r="E195" s="357">
        <f>W195*' Demand-Supply Gap'!E$272</f>
        <v>5.0888891758000003</v>
      </c>
      <c r="F195" s="357">
        <f>X195*' Demand-Supply Gap'!F$272</f>
        <v>4.7721694128000012</v>
      </c>
      <c r="G195" s="357">
        <f>Y195*' Demand-Supply Gap'!G$272</f>
        <v>4.3065478903999992</v>
      </c>
      <c r="H195" s="357">
        <f>Z195*' Demand-Supply Gap'!H$272</f>
        <v>5.6490500312999989</v>
      </c>
      <c r="I195" s="357">
        <f>AA195*' Demand-Supply Gap'!I$272</f>
        <v>5.8578238880000013</v>
      </c>
      <c r="J195" s="357">
        <f>AB195*' Demand-Supply Gap'!J$272</f>
        <v>6.0815927605216009</v>
      </c>
      <c r="K195" s="357">
        <f>AC195*' Demand-Supply Gap'!K$272</f>
        <v>6.3394588417160467</v>
      </c>
      <c r="L195" s="357">
        <f>AD195*' Demand-Supply Gap'!L$272</f>
        <v>6.6870384184247564</v>
      </c>
      <c r="M195" s="357">
        <f>AE195*' Demand-Supply Gap'!M$272</f>
        <v>7.0542383987083506</v>
      </c>
      <c r="N195" s="357">
        <f>AF195*' Demand-Supply Gap'!N$272</f>
        <v>7.4741714500942722</v>
      </c>
      <c r="O195" s="357">
        <f>AG195*' Demand-Supply Gap'!O$272</f>
        <v>7.9189794506122331</v>
      </c>
      <c r="P195" s="357">
        <f>AH195*' Demand-Supply Gap'!P$272</f>
        <v>8.3916253229179123</v>
      </c>
      <c r="Q195" s="357">
        <f>AI195*' Demand-Supply Gap'!Q$272</f>
        <v>8.9474825509500295</v>
      </c>
      <c r="R195" s="357">
        <f>AJ195*' Demand-Supply Gap'!R$272</f>
        <v>9.5489249412882966</v>
      </c>
      <c r="S195" s="357">
        <f>AK195*' Demand-Supply Gap'!S$272</f>
        <v>10.206076368610823</v>
      </c>
      <c r="T195" s="28"/>
      <c r="U195" s="28"/>
      <c r="V195" s="360">
        <v>7.46E-2</v>
      </c>
      <c r="W195" s="360">
        <v>7.4300000000000005E-2</v>
      </c>
      <c r="X195" s="360">
        <v>7.4400000000000008E-2</v>
      </c>
      <c r="Y195" s="360">
        <v>7.46E-2</v>
      </c>
      <c r="Z195" s="360">
        <v>7.4099999999999999E-2</v>
      </c>
      <c r="AA195" s="360">
        <v>7.4300000000000005E-2</v>
      </c>
      <c r="AB195" s="360">
        <v>7.4300000000000005E-2</v>
      </c>
      <c r="AC195" s="360">
        <v>7.4400000000000008E-2</v>
      </c>
      <c r="AD195" s="360">
        <v>7.46E-2</v>
      </c>
      <c r="AE195" s="360">
        <v>7.4700000000000003E-2</v>
      </c>
      <c r="AF195" s="360">
        <v>7.4900000000000008E-2</v>
      </c>
      <c r="AG195" s="360">
        <v>7.5000000000000011E-2</v>
      </c>
      <c r="AH195" s="360">
        <v>7.4900000000000008E-2</v>
      </c>
      <c r="AI195" s="360">
        <v>7.51E-2</v>
      </c>
      <c r="AJ195" s="360">
        <v>7.5200000000000003E-2</v>
      </c>
      <c r="AK195" s="360">
        <v>7.5300000000000006E-2</v>
      </c>
    </row>
    <row r="196" spans="1:53" ht="15">
      <c r="A196" s="374" t="s">
        <v>39</v>
      </c>
      <c r="B196" s="374" t="s">
        <v>207</v>
      </c>
      <c r="C196" s="373" t="s">
        <v>12</v>
      </c>
      <c r="D196" s="357">
        <f>V196*' Demand-Supply Gap'!D$272</f>
        <v>2.8480959935999883</v>
      </c>
      <c r="E196" s="357">
        <f>W196*' Demand-Supply Gap'!E$272</f>
        <v>2.6917004658000003</v>
      </c>
      <c r="F196" s="357">
        <f>X196*' Demand-Supply Gap'!F$272</f>
        <v>2.5336114489999919</v>
      </c>
      <c r="G196" s="357">
        <f>Y196*' Demand-Supply Gap'!G$272</f>
        <v>2.2918224027999909</v>
      </c>
      <c r="H196" s="357">
        <f>Z196*' Demand-Supply Gap'!H$272</f>
        <v>2.9503135790999964</v>
      </c>
      <c r="I196" s="357">
        <f>AA196*' Demand-Supply Gap'!I$272</f>
        <v>3.5872272799999907</v>
      </c>
      <c r="J196" s="357">
        <f>AB196*' Demand-Supply Gap'!J$272</f>
        <v>3.5564630611663994</v>
      </c>
      <c r="K196" s="357">
        <f>AC196*' Demand-Supply Gap'!K$272</f>
        <v>3.5020397633673244</v>
      </c>
      <c r="L196" s="357">
        <f>AD196*' Demand-Supply Gap'!L$272</f>
        <v>3.4869409447281847</v>
      </c>
      <c r="M196" s="357">
        <f>AE196*' Demand-Supply Gap'!M$272</f>
        <v>3.7018225599647474</v>
      </c>
      <c r="N196" s="357">
        <f>AF196*' Demand-Supply Gap'!N$272</f>
        <v>3.6622442218752926</v>
      </c>
      <c r="O196" s="357">
        <f>AG196*' Demand-Supply Gap'!O$272</f>
        <v>3.748316939956442</v>
      </c>
      <c r="P196" s="357">
        <f>AH196*' Demand-Supply Gap'!P$272</f>
        <v>3.8989127001007056</v>
      </c>
      <c r="Q196" s="357">
        <f>AI196*' Demand-Supply Gap'!Q$272</f>
        <v>4.0388769437710561</v>
      </c>
      <c r="R196" s="357">
        <f>AJ196*' Demand-Supply Gap'!R$272</f>
        <v>4.190352700299389</v>
      </c>
      <c r="S196" s="357">
        <f>AK196*' Demand-Supply Gap'!S$272</f>
        <v>4.3779052683416779</v>
      </c>
      <c r="T196" s="28"/>
      <c r="U196" s="28"/>
      <c r="V196" s="359">
        <f>V197-SUM(V191:V195)</f>
        <v>4.2899999999999827E-2</v>
      </c>
      <c r="W196" s="359">
        <f t="shared" ref="W196:AK196" si="140">W197-SUM(W191:W195)</f>
        <v>3.9300000000000002E-2</v>
      </c>
      <c r="X196" s="359">
        <f t="shared" si="140"/>
        <v>3.9499999999999869E-2</v>
      </c>
      <c r="Y196" s="359">
        <f t="shared" si="140"/>
        <v>3.9699999999999847E-2</v>
      </c>
      <c r="Z196" s="359">
        <f t="shared" si="140"/>
        <v>3.8699999999999957E-2</v>
      </c>
      <c r="AA196" s="359">
        <f t="shared" si="140"/>
        <v>4.5499999999999874E-2</v>
      </c>
      <c r="AB196" s="359">
        <f t="shared" si="140"/>
        <v>4.3449999999999989E-2</v>
      </c>
      <c r="AC196" s="359">
        <f t="shared" si="140"/>
        <v>4.1099999999999914E-2</v>
      </c>
      <c r="AD196" s="359">
        <f t="shared" si="140"/>
        <v>3.8899999999999935E-2</v>
      </c>
      <c r="AE196" s="359">
        <f t="shared" si="140"/>
        <v>3.9199999999999902E-2</v>
      </c>
      <c r="AF196" s="359">
        <f t="shared" si="140"/>
        <v>3.6699999999999955E-2</v>
      </c>
      <c r="AG196" s="359">
        <f t="shared" si="140"/>
        <v>3.5499999999999865E-2</v>
      </c>
      <c r="AH196" s="359">
        <f t="shared" si="140"/>
        <v>3.4799999999999942E-2</v>
      </c>
      <c r="AI196" s="359">
        <f t="shared" si="140"/>
        <v>3.3900000000000041E-2</v>
      </c>
      <c r="AJ196" s="359">
        <f t="shared" si="140"/>
        <v>3.3000000000000029E-2</v>
      </c>
      <c r="AK196" s="359">
        <f t="shared" si="140"/>
        <v>3.2299999999999884E-2</v>
      </c>
    </row>
    <row r="197" spans="1:53">
      <c r="A197" s="374" t="s">
        <v>39</v>
      </c>
      <c r="B197" s="374" t="s">
        <v>207</v>
      </c>
      <c r="C197" s="374" t="s">
        <v>60</v>
      </c>
      <c r="D197" s="357">
        <f>SUM(D191:D196)</f>
        <v>66.389184</v>
      </c>
      <c r="E197" s="357">
        <f t="shared" ref="E197:S197" si="141">SUM(E191:E196)</f>
        <v>68.491106000000002</v>
      </c>
      <c r="F197" s="357">
        <f t="shared" si="141"/>
        <v>64.14206200000001</v>
      </c>
      <c r="G197" s="357">
        <f t="shared" si="141"/>
        <v>57.728523999999993</v>
      </c>
      <c r="H197" s="357">
        <f t="shared" si="141"/>
        <v>76.235492999999991</v>
      </c>
      <c r="I197" s="357">
        <f t="shared" si="141"/>
        <v>78.840160000000012</v>
      </c>
      <c r="J197" s="357">
        <f t="shared" si="141"/>
        <v>81.851854112000012</v>
      </c>
      <c r="K197" s="357">
        <f t="shared" si="141"/>
        <v>85.207780130592013</v>
      </c>
      <c r="L197" s="357">
        <f t="shared" si="141"/>
        <v>89.638584697382811</v>
      </c>
      <c r="M197" s="357">
        <f t="shared" si="141"/>
        <v>94.434248978692779</v>
      </c>
      <c r="N197" s="357">
        <f t="shared" si="141"/>
        <v>99.788670895784676</v>
      </c>
      <c r="O197" s="357">
        <f t="shared" si="141"/>
        <v>105.58639267482972</v>
      </c>
      <c r="P197" s="357">
        <f t="shared" si="141"/>
        <v>112.03772126726187</v>
      </c>
      <c r="Q197" s="357">
        <f t="shared" si="141"/>
        <v>119.14091279560625</v>
      </c>
      <c r="R197" s="357">
        <f t="shared" si="141"/>
        <v>126.98038485755713</v>
      </c>
      <c r="S197" s="357">
        <f t="shared" si="141"/>
        <v>135.53886279695649</v>
      </c>
      <c r="T197" s="28"/>
      <c r="U197" s="28"/>
      <c r="V197" s="360">
        <v>1</v>
      </c>
      <c r="W197" s="360">
        <v>1</v>
      </c>
      <c r="X197" s="360">
        <v>1</v>
      </c>
      <c r="Y197" s="360">
        <v>1</v>
      </c>
      <c r="Z197" s="360">
        <v>1</v>
      </c>
      <c r="AA197" s="360">
        <v>1</v>
      </c>
      <c r="AB197" s="360">
        <v>1</v>
      </c>
      <c r="AC197" s="360">
        <v>1</v>
      </c>
      <c r="AD197" s="360">
        <v>1</v>
      </c>
      <c r="AE197" s="360">
        <v>1</v>
      </c>
      <c r="AF197" s="360">
        <v>1</v>
      </c>
      <c r="AG197" s="360">
        <v>1</v>
      </c>
      <c r="AH197" s="360">
        <v>1</v>
      </c>
      <c r="AI197" s="360">
        <v>1</v>
      </c>
      <c r="AJ197" s="360">
        <v>1</v>
      </c>
      <c r="AK197" s="360">
        <v>1</v>
      </c>
    </row>
    <row r="198" spans="1:53" ht="15">
      <c r="A198" s="374" t="s">
        <v>39</v>
      </c>
      <c r="B198" s="374" t="s">
        <v>57</v>
      </c>
      <c r="C198" s="95" t="s">
        <v>221</v>
      </c>
      <c r="D198" s="357">
        <f>V198*' Demand-Supply Gap'!D$281</f>
        <v>84.002169138999989</v>
      </c>
      <c r="E198" s="357">
        <f>W198*' Demand-Supply Gap'!E$281</f>
        <v>95.728320731999986</v>
      </c>
      <c r="F198" s="357">
        <f>X198*' Demand-Supply Gap'!F$281</f>
        <v>114.94596554399998</v>
      </c>
      <c r="G198" s="357">
        <f>Y198*' Demand-Supply Gap'!G$281</f>
        <v>100.47780910500001</v>
      </c>
      <c r="H198" s="357">
        <f>Z198*' Demand-Supply Gap'!H$281</f>
        <v>93.712667358200022</v>
      </c>
      <c r="I198" s="357">
        <f>AA198*' Demand-Supply Gap'!I$281</f>
        <v>72.530339728000001</v>
      </c>
      <c r="J198" s="357">
        <f>AB198*' Demand-Supply Gap'!J$281</f>
        <v>74.667619205203195</v>
      </c>
      <c r="K198" s="357">
        <f>AC198*' Demand-Supply Gap'!K$281</f>
        <v>77.227156582014999</v>
      </c>
      <c r="L198" s="357">
        <f>AD198*' Demand-Supply Gap'!L$281</f>
        <v>79.950574420262811</v>
      </c>
      <c r="M198" s="357">
        <f>AE198*' Demand-Supply Gap'!M$281</f>
        <v>82.647946201795349</v>
      </c>
      <c r="N198" s="357">
        <f>AF198*' Demand-Supply Gap'!N$281</f>
        <v>86.234891180139627</v>
      </c>
      <c r="O198" s="357">
        <f>AG198*' Demand-Supply Gap'!O$281</f>
        <v>89.901229949810968</v>
      </c>
      <c r="P198" s="357">
        <f>AH198*' Demand-Supply Gap'!P$281</f>
        <v>93.632347935850589</v>
      </c>
      <c r="Q198" s="357">
        <f>AI198*' Demand-Supply Gap'!Q$281</f>
        <v>97.682737416342803</v>
      </c>
      <c r="R198" s="357">
        <f>AJ198*' Demand-Supply Gap'!R$281</f>
        <v>101.80015065011311</v>
      </c>
      <c r="S198" s="357">
        <f>AK198*' Demand-Supply Gap'!S$281</f>
        <v>106.21865949029004</v>
      </c>
      <c r="T198" s="28"/>
      <c r="U198" s="28"/>
      <c r="V198" s="363">
        <v>0.41020000000000001</v>
      </c>
      <c r="W198" s="363">
        <v>0.41319999999999996</v>
      </c>
      <c r="X198" s="363">
        <v>0.41199999999999998</v>
      </c>
      <c r="Y198" s="363">
        <v>0.41099999999999998</v>
      </c>
      <c r="Z198" s="363">
        <v>0.41140000000000004</v>
      </c>
      <c r="AA198" s="363">
        <v>0.40809999999999996</v>
      </c>
      <c r="AB198" s="363">
        <v>0.40919999999999995</v>
      </c>
      <c r="AC198" s="363">
        <v>0.41089999999999999</v>
      </c>
      <c r="AD198" s="363">
        <v>0.41219999999999996</v>
      </c>
      <c r="AE198" s="363">
        <v>0.41129999999999994</v>
      </c>
      <c r="AF198" s="363">
        <v>0.41340000000000005</v>
      </c>
      <c r="AG198" s="363">
        <v>0.41440000000000005</v>
      </c>
      <c r="AH198" s="359">
        <v>0.41460000000000002</v>
      </c>
      <c r="AI198" s="359">
        <v>0.41529999999999995</v>
      </c>
      <c r="AJ198" s="359">
        <v>0.41539999999999994</v>
      </c>
      <c r="AK198" s="359">
        <v>0.4158</v>
      </c>
    </row>
    <row r="199" spans="1:53" ht="15">
      <c r="A199" s="374" t="s">
        <v>39</v>
      </c>
      <c r="B199" s="374" t="s">
        <v>57</v>
      </c>
      <c r="C199" s="95" t="s">
        <v>245</v>
      </c>
      <c r="D199" s="357">
        <f>V199*' Demand-Supply Gap'!D$281</f>
        <v>55.1481817385</v>
      </c>
      <c r="E199" s="357">
        <f>W199*' Demand-Supply Gap'!E$281</f>
        <v>62.506052598000004</v>
      </c>
      <c r="F199" s="357">
        <f>X199*' Demand-Supply Gap'!F$281</f>
        <v>75.440264764799991</v>
      </c>
      <c r="G199" s="357">
        <f>Y199*' Demand-Supply Gap'!G$281</f>
        <v>66.031767005500015</v>
      </c>
      <c r="H199" s="357">
        <f>Z199*' Demand-Supply Gap'!H$281</f>
        <v>61.617103841500011</v>
      </c>
      <c r="I199" s="357">
        <f>AA199*' Demand-Supply Gap'!I$281</f>
        <v>47.932939536000013</v>
      </c>
      <c r="J199" s="357">
        <f>AB199*' Demand-Supply Gap'!J$281</f>
        <v>49.267490677920009</v>
      </c>
      <c r="K199" s="357">
        <f>AC199*' Demand-Supply Gap'!K$281</f>
        <v>50.801899304255677</v>
      </c>
      <c r="L199" s="357">
        <f>AD199*' Demand-Supply Gap'!L$281</f>
        <v>52.505144336645202</v>
      </c>
      <c r="M199" s="357">
        <f>AE199*' Demand-Supply Gap'!M$281</f>
        <v>54.435518176674847</v>
      </c>
      <c r="N199" s="357">
        <f>AF199*' Demand-Supply Gap'!N$281</f>
        <v>56.530371334827862</v>
      </c>
      <c r="O199" s="357">
        <f>AG199*' Demand-Supply Gap'!O$281</f>
        <v>58.791586188220975</v>
      </c>
      <c r="P199" s="357">
        <f>AH199*' Demand-Supply Gap'!P$281</f>
        <v>61.247208780035415</v>
      </c>
      <c r="Q199" s="357">
        <f>AI199*' Demand-Supply Gap'!Q$281</f>
        <v>63.765446938527674</v>
      </c>
      <c r="R199" s="357">
        <f>AJ199*' Demand-Supply Gap'!R$281</f>
        <v>66.510738773328612</v>
      </c>
      <c r="S199" s="357">
        <f>AK199*' Demand-Supply Gap'!S$281</f>
        <v>69.330794097317749</v>
      </c>
      <c r="T199" s="28"/>
      <c r="U199" s="28"/>
      <c r="V199" s="360">
        <v>0.26930000000000004</v>
      </c>
      <c r="W199" s="360">
        <v>0.26980000000000004</v>
      </c>
      <c r="X199" s="360">
        <v>0.27040000000000003</v>
      </c>
      <c r="Y199" s="360">
        <v>0.27010000000000006</v>
      </c>
      <c r="Z199" s="360">
        <v>0.27050000000000002</v>
      </c>
      <c r="AA199" s="360">
        <v>0.26970000000000005</v>
      </c>
      <c r="AB199" s="360">
        <v>0.27</v>
      </c>
      <c r="AC199" s="360">
        <v>0.27030000000000004</v>
      </c>
      <c r="AD199" s="360">
        <v>0.27070000000000005</v>
      </c>
      <c r="AE199" s="360">
        <v>0.27090000000000003</v>
      </c>
      <c r="AF199" s="360">
        <v>0.27100000000000002</v>
      </c>
      <c r="AG199" s="360">
        <v>0.27100000000000002</v>
      </c>
      <c r="AH199" s="360">
        <v>0.27120000000000005</v>
      </c>
      <c r="AI199" s="360">
        <v>0.27110000000000006</v>
      </c>
      <c r="AJ199" s="360">
        <v>0.27140000000000003</v>
      </c>
      <c r="AK199" s="360">
        <v>0.27140000000000003</v>
      </c>
    </row>
    <row r="200" spans="1:53" ht="15">
      <c r="A200" s="374" t="s">
        <v>39</v>
      </c>
      <c r="B200" s="374" t="s">
        <v>57</v>
      </c>
      <c r="C200" s="95" t="s">
        <v>413</v>
      </c>
      <c r="D200" s="357">
        <f>V200*' Demand-Supply Gap'!D$281</f>
        <v>27.871026864499996</v>
      </c>
      <c r="E200" s="357">
        <f>W200*' Demand-Supply Gap'!E$281</f>
        <v>31.577372012999998</v>
      </c>
      <c r="F200" s="357">
        <f>X200*' Demand-Supply Gap'!F$281</f>
        <v>38.054926456800004</v>
      </c>
      <c r="G200" s="357">
        <f>Y200*' Demand-Supply Gap'!G$281</f>
        <v>33.541497346000007</v>
      </c>
      <c r="H200" s="357">
        <f>Z200*' Demand-Supply Gap'!H$281</f>
        <v>31.389415561400003</v>
      </c>
      <c r="I200" s="357">
        <f>AA200*' Demand-Supply Gap'!I$281</f>
        <v>24.135310304000004</v>
      </c>
      <c r="J200" s="357">
        <f>AB200*' Demand-Supply Gap'!J$281</f>
        <v>24.834464745425603</v>
      </c>
      <c r="K200" s="357">
        <f>AC200*' Demand-Supply Gap'!K$281</f>
        <v>25.598293323121062</v>
      </c>
      <c r="L200" s="357">
        <f>AD200*' Demand-Supply Gap'!L$281</f>
        <v>26.436834773124268</v>
      </c>
      <c r="M200" s="357">
        <f>AE200*' Demand-Supply Gap'!M$281</f>
        <v>27.388560824956741</v>
      </c>
      <c r="N200" s="357">
        <f>AF200*' Demand-Supply Gap'!N$281</f>
        <v>28.473784823631007</v>
      </c>
      <c r="O200" s="357">
        <f>AG200*' Demand-Supply Gap'!O$281</f>
        <v>29.634430528822822</v>
      </c>
      <c r="P200" s="357">
        <f>AH200*' Demand-Supply Gap'!P$281</f>
        <v>30.894609738601929</v>
      </c>
      <c r="Q200" s="357">
        <f>AI200*' Demand-Supply Gap'!Q$281</f>
        <v>32.176736042753909</v>
      </c>
      <c r="R200" s="357">
        <f>AJ200*' Demand-Supply Gap'!R$281</f>
        <v>33.573954354996388</v>
      </c>
      <c r="S200" s="357">
        <f>AK200*' Demand-Supply Gap'!S$281</f>
        <v>35.02303563280126</v>
      </c>
      <c r="T200" s="28"/>
      <c r="U200" s="28"/>
      <c r="V200" s="359">
        <v>0.1361</v>
      </c>
      <c r="W200" s="359">
        <v>0.1363</v>
      </c>
      <c r="X200" s="359">
        <v>0.13640000000000002</v>
      </c>
      <c r="Y200" s="359">
        <v>0.13720000000000002</v>
      </c>
      <c r="Z200" s="359">
        <v>0.13780000000000001</v>
      </c>
      <c r="AA200" s="359">
        <v>0.1358</v>
      </c>
      <c r="AB200" s="359">
        <v>0.1361</v>
      </c>
      <c r="AC200" s="359">
        <v>0.13620000000000002</v>
      </c>
      <c r="AD200" s="359">
        <v>0.1363</v>
      </c>
      <c r="AE200" s="359">
        <v>0.1363</v>
      </c>
      <c r="AF200" s="359">
        <v>0.13650000000000001</v>
      </c>
      <c r="AG200" s="359">
        <v>0.1366</v>
      </c>
      <c r="AH200" s="359">
        <v>0.1368</v>
      </c>
      <c r="AI200" s="359">
        <v>0.1368</v>
      </c>
      <c r="AJ200" s="359">
        <v>0.13700000000000001</v>
      </c>
      <c r="AK200" s="359">
        <v>0.1371</v>
      </c>
    </row>
    <row r="201" spans="1:53" ht="15">
      <c r="A201" s="374" t="s">
        <v>39</v>
      </c>
      <c r="B201" s="374" t="s">
        <v>57</v>
      </c>
      <c r="C201" s="95" t="s">
        <v>414</v>
      </c>
      <c r="D201" s="357">
        <f>V201*' Demand-Supply Gap'!D$281</f>
        <v>19.311078863499997</v>
      </c>
      <c r="E201" s="357">
        <f>W201*' Demand-Supply Gap'!E$281</f>
        <v>21.893335694999998</v>
      </c>
      <c r="F201" s="357">
        <f>X201*' Demand-Supply Gap'!F$281</f>
        <v>26.4208323714</v>
      </c>
      <c r="G201" s="357">
        <f>Y201*' Demand-Supply Gap'!G$281</f>
        <v>23.175903414</v>
      </c>
      <c r="H201" s="357">
        <f>Z201*' Demand-Supply Gap'!H$281</f>
        <v>21.617239018700001</v>
      </c>
      <c r="I201" s="357">
        <f>AA201*' Demand-Supply Gap'!I$281</f>
        <v>16.706326720000003</v>
      </c>
      <c r="J201" s="357">
        <f>AB201*' Demand-Supply Gap'!J$281</f>
        <v>17.216250909117601</v>
      </c>
      <c r="K201" s="357">
        <f>AC201*' Demand-Supply Gap'!K$281</f>
        <v>17.760930389390161</v>
      </c>
      <c r="L201" s="357">
        <f>AD201*' Demand-Supply Gap'!L$281</f>
        <v>18.368072289177316</v>
      </c>
      <c r="M201" s="357">
        <f>AE201*' Demand-Supply Gap'!M$281</f>
        <v>19.089605857453339</v>
      </c>
      <c r="N201" s="357">
        <f>AF201*' Demand-Supply Gap'!N$281</f>
        <v>19.796059925000606</v>
      </c>
      <c r="O201" s="357">
        <f>AG201*' Demand-Supply Gap'!O$281</f>
        <v>20.587902322000627</v>
      </c>
      <c r="P201" s="357">
        <f>AH201*' Demand-Supply Gap'!P$281</f>
        <v>21.477173875300025</v>
      </c>
      <c r="Q201" s="357">
        <f>AI201*' Demand-Supply Gap'!Q$281</f>
        <v>22.391997597004181</v>
      </c>
      <c r="R201" s="357">
        <f>AJ201*' Demand-Supply Gap'!R$281</f>
        <v>23.379235368369745</v>
      </c>
      <c r="S201" s="357">
        <f>AK201*' Demand-Supply Gap'!S$281</f>
        <v>24.396060561141653</v>
      </c>
      <c r="T201" s="28"/>
      <c r="U201" s="28"/>
      <c r="V201" s="360">
        <v>9.4299999999999995E-2</v>
      </c>
      <c r="W201" s="360">
        <v>9.4500000000000001E-2</v>
      </c>
      <c r="X201" s="360">
        <v>9.4700000000000006E-2</v>
      </c>
      <c r="Y201" s="360">
        <v>9.4799999999999995E-2</v>
      </c>
      <c r="Z201" s="360">
        <v>9.4899999999999998E-2</v>
      </c>
      <c r="AA201" s="360">
        <v>9.4E-2</v>
      </c>
      <c r="AB201" s="360">
        <v>9.4350000000000003E-2</v>
      </c>
      <c r="AC201" s="360">
        <v>9.4500000000000001E-2</v>
      </c>
      <c r="AD201" s="360">
        <v>9.4700000000000006E-2</v>
      </c>
      <c r="AE201" s="360">
        <v>9.5000000000000001E-2</v>
      </c>
      <c r="AF201" s="360">
        <v>9.4899999999999998E-2</v>
      </c>
      <c r="AG201" s="360">
        <v>9.4899999999999998E-2</v>
      </c>
      <c r="AH201" s="360">
        <v>9.5100000000000004E-2</v>
      </c>
      <c r="AI201" s="360">
        <v>9.5200000000000007E-2</v>
      </c>
      <c r="AJ201" s="360">
        <v>9.5399999999999999E-2</v>
      </c>
      <c r="AK201" s="360">
        <v>9.5500000000000002E-2</v>
      </c>
    </row>
    <row r="202" spans="1:53" ht="15">
      <c r="A202" s="374" t="s">
        <v>39</v>
      </c>
      <c r="B202" s="374" t="s">
        <v>57</v>
      </c>
      <c r="C202" s="95" t="s">
        <v>246</v>
      </c>
      <c r="D202" s="357">
        <f>V202*' Demand-Supply Gap'!D$281</f>
        <v>12.471311800499997</v>
      </c>
      <c r="E202" s="357">
        <f>W202*' Demand-Supply Gap'!E$281</f>
        <v>14.039535905999999</v>
      </c>
      <c r="F202" s="357">
        <f>X202*' Demand-Supply Gap'!F$281</f>
        <v>16.935000263399999</v>
      </c>
      <c r="G202" s="357">
        <f>Y202*' Demand-Supply Gap'!G$281</f>
        <v>14.8883176995</v>
      </c>
      <c r="H202" s="357">
        <f>Z202*' Demand-Supply Gap'!H$281</f>
        <v>13.7584956452</v>
      </c>
      <c r="I202" s="357">
        <f>AA202*' Demand-Supply Gap'!I$281</f>
        <v>10.770248928000001</v>
      </c>
      <c r="J202" s="357">
        <f>AB202*' Demand-Supply Gap'!J$281</f>
        <v>11.057814574377602</v>
      </c>
      <c r="K202" s="357">
        <f>AC202*' Demand-Supply Gap'!K$281</f>
        <v>11.408343646941619</v>
      </c>
      <c r="L202" s="357">
        <f>AD202*' Demand-Supply Gap'!L$281</f>
        <v>11.812202770970417</v>
      </c>
      <c r="M202" s="357">
        <f>AE202*' Demand-Supply Gap'!M$281</f>
        <v>12.257536392680565</v>
      </c>
      <c r="N202" s="357">
        <f>AF202*' Demand-Supply Gap'!N$281</f>
        <v>12.766268360485112</v>
      </c>
      <c r="O202" s="357">
        <f>AG202*' Demand-Supply Gap'!O$281</f>
        <v>13.298613407151093</v>
      </c>
      <c r="P202" s="357">
        <f>AH202*' Demand-Supply Gap'!P$281</f>
        <v>13.821272777795601</v>
      </c>
      <c r="Q202" s="357">
        <f>AI202*' Demand-Supply Gap'!Q$281</f>
        <v>14.441897609832527</v>
      </c>
      <c r="R202" s="357">
        <f>AJ202*' Demand-Supply Gap'!R$281</f>
        <v>15.071519655710055</v>
      </c>
      <c r="S202" s="357">
        <f>AK202*' Demand-Supply Gap'!S$281</f>
        <v>15.736097702265191</v>
      </c>
      <c r="T202" s="28"/>
      <c r="U202" s="28"/>
      <c r="V202" s="360">
        <v>6.0899999999999996E-2</v>
      </c>
      <c r="W202" s="360">
        <v>6.0600000000000001E-2</v>
      </c>
      <c r="X202" s="360">
        <v>6.0700000000000004E-2</v>
      </c>
      <c r="Y202" s="360">
        <v>6.0899999999999996E-2</v>
      </c>
      <c r="Z202" s="360">
        <v>6.0399999999999995E-2</v>
      </c>
      <c r="AA202" s="360">
        <v>6.0600000000000001E-2</v>
      </c>
      <c r="AB202" s="360">
        <v>6.0600000000000001E-2</v>
      </c>
      <c r="AC202" s="360">
        <v>6.0700000000000004E-2</v>
      </c>
      <c r="AD202" s="360">
        <v>6.0899999999999996E-2</v>
      </c>
      <c r="AE202" s="360">
        <v>6.0999999999999999E-2</v>
      </c>
      <c r="AF202" s="360">
        <v>6.1200000000000004E-2</v>
      </c>
      <c r="AG202" s="360">
        <v>6.1300000000000007E-2</v>
      </c>
      <c r="AH202" s="360">
        <v>6.1200000000000004E-2</v>
      </c>
      <c r="AI202" s="360">
        <v>6.1399999999999996E-2</v>
      </c>
      <c r="AJ202" s="360">
        <v>6.1499999999999999E-2</v>
      </c>
      <c r="AK202" s="360">
        <v>6.1600000000000002E-2</v>
      </c>
    </row>
    <row r="203" spans="1:53" ht="15">
      <c r="A203" s="374" t="s">
        <v>39</v>
      </c>
      <c r="B203" s="374" t="s">
        <v>57</v>
      </c>
      <c r="C203" s="373" t="s">
        <v>12</v>
      </c>
      <c r="D203" s="357">
        <f>V203*' Demand-Supply Gap'!D$281</f>
        <v>5.9796765940000229</v>
      </c>
      <c r="E203" s="357">
        <f>W203*' Demand-Supply Gap'!E$281</f>
        <v>5.9308930559999888</v>
      </c>
      <c r="F203" s="357">
        <f>X203*' Demand-Supply Gap'!F$281</f>
        <v>7.1980725996000112</v>
      </c>
      <c r="G203" s="357">
        <f>Y203*' Demand-Supply Gap'!G$281</f>
        <v>6.3562604300000061</v>
      </c>
      <c r="H203" s="357">
        <f>Z203*' Demand-Supply Gap'!H$281</f>
        <v>5.6947415749999806</v>
      </c>
      <c r="I203" s="357">
        <f>AA203*' Demand-Supply Gap'!I$281</f>
        <v>5.6517147840000099</v>
      </c>
      <c r="J203" s="357">
        <f>AB203*' Demand-Supply Gap'!J$281</f>
        <v>5.4285475839559902</v>
      </c>
      <c r="K203" s="357">
        <f>AC203*' Demand-Supply Gap'!K$281</f>
        <v>5.149730081156509</v>
      </c>
      <c r="L203" s="357">
        <f>AD203*' Demand-Supply Gap'!L$281</f>
        <v>4.8878080431601729</v>
      </c>
      <c r="M203" s="357">
        <f>AE203*' Demand-Supply Gap'!M$281</f>
        <v>5.1240520985795968</v>
      </c>
      <c r="N203" s="357">
        <f>AF203*' Demand-Supply Gap'!N$281</f>
        <v>4.7977805929927282</v>
      </c>
      <c r="O203" s="357">
        <f>AG203*' Demand-Supply Gap'!O$281</f>
        <v>4.7293600697535538</v>
      </c>
      <c r="P203" s="357">
        <f>AH203*' Demand-Supply Gap'!P$281</f>
        <v>4.7651773792726422</v>
      </c>
      <c r="Q203" s="357">
        <f>AI203*' Demand-Supply Gap'!Q$281</f>
        <v>4.7512431875995995</v>
      </c>
      <c r="R203" s="357">
        <f>AJ203*' Demand-Supply Gap'!R$281</f>
        <v>4.7297614529301439</v>
      </c>
      <c r="S203" s="357">
        <f>AK203*' Demand-Supply Gap'!S$281</f>
        <v>4.7514840464631778</v>
      </c>
      <c r="T203" s="28"/>
      <c r="U203" s="28"/>
      <c r="V203" s="359">
        <f>V204-SUM(V198:V202)</f>
        <v>2.9200000000000115E-2</v>
      </c>
      <c r="W203" s="359">
        <f t="shared" ref="W203:AK203" si="142">W204-SUM(W198:W202)</f>
        <v>2.5599999999999956E-2</v>
      </c>
      <c r="X203" s="359">
        <f t="shared" si="142"/>
        <v>2.5800000000000045E-2</v>
      </c>
      <c r="Y203" s="359">
        <f t="shared" si="142"/>
        <v>2.6000000000000023E-2</v>
      </c>
      <c r="Z203" s="359">
        <f t="shared" si="142"/>
        <v>2.4999999999999911E-2</v>
      </c>
      <c r="AA203" s="359">
        <f t="shared" si="142"/>
        <v>3.180000000000005E-2</v>
      </c>
      <c r="AB203" s="359">
        <f t="shared" si="142"/>
        <v>2.9749999999999943E-2</v>
      </c>
      <c r="AC203" s="359">
        <f t="shared" si="142"/>
        <v>2.739999999999998E-2</v>
      </c>
      <c r="AD203" s="359">
        <f t="shared" si="142"/>
        <v>2.52E-2</v>
      </c>
      <c r="AE203" s="359">
        <f t="shared" si="142"/>
        <v>2.5500000000000078E-2</v>
      </c>
      <c r="AF203" s="359">
        <f t="shared" si="142"/>
        <v>2.2999999999999798E-2</v>
      </c>
      <c r="AG203" s="359">
        <f t="shared" si="142"/>
        <v>2.1799999999999931E-2</v>
      </c>
      <c r="AH203" s="359">
        <f t="shared" si="142"/>
        <v>2.1099999999999897E-2</v>
      </c>
      <c r="AI203" s="359">
        <f t="shared" si="142"/>
        <v>2.0199999999999885E-2</v>
      </c>
      <c r="AJ203" s="359">
        <f t="shared" si="142"/>
        <v>1.9299999999999984E-2</v>
      </c>
      <c r="AK203" s="359">
        <f t="shared" si="142"/>
        <v>1.859999999999995E-2</v>
      </c>
    </row>
    <row r="204" spans="1:53">
      <c r="A204" s="374" t="s">
        <v>39</v>
      </c>
      <c r="B204" s="374" t="s">
        <v>57</v>
      </c>
      <c r="C204" s="374" t="s">
        <v>60</v>
      </c>
      <c r="D204" s="357">
        <f>SUM(D198:D203)</f>
        <v>204.78344499999997</v>
      </c>
      <c r="E204" s="357">
        <f t="shared" ref="E204:S204" si="143">SUM(E198:E203)</f>
        <v>231.67550999999997</v>
      </c>
      <c r="F204" s="357">
        <f t="shared" si="143"/>
        <v>278.99506199999996</v>
      </c>
      <c r="G204" s="357">
        <f t="shared" si="143"/>
        <v>244.47155500000002</v>
      </c>
      <c r="H204" s="357">
        <f t="shared" si="143"/>
        <v>227.78966299999996</v>
      </c>
      <c r="I204" s="357">
        <f t="shared" si="143"/>
        <v>177.72688000000002</v>
      </c>
      <c r="J204" s="357">
        <f t="shared" si="143"/>
        <v>182.47218769600002</v>
      </c>
      <c r="K204" s="357">
        <f t="shared" si="143"/>
        <v>187.94635332688003</v>
      </c>
      <c r="L204" s="357">
        <f t="shared" si="143"/>
        <v>193.96063663334021</v>
      </c>
      <c r="M204" s="357">
        <f t="shared" si="143"/>
        <v>200.94321955214045</v>
      </c>
      <c r="N204" s="357">
        <f t="shared" si="143"/>
        <v>208.59915621707694</v>
      </c>
      <c r="O204" s="357">
        <f t="shared" si="143"/>
        <v>216.94312246576004</v>
      </c>
      <c r="P204" s="357">
        <f t="shared" si="143"/>
        <v>225.83779048685619</v>
      </c>
      <c r="Q204" s="357">
        <f t="shared" si="143"/>
        <v>235.21005879206069</v>
      </c>
      <c r="R204" s="357">
        <f t="shared" si="143"/>
        <v>245.06536025544804</v>
      </c>
      <c r="S204" s="357">
        <f t="shared" si="143"/>
        <v>255.45613153027907</v>
      </c>
      <c r="T204" s="28"/>
      <c r="U204" s="28"/>
      <c r="V204" s="360">
        <v>1</v>
      </c>
      <c r="W204" s="360">
        <v>1</v>
      </c>
      <c r="X204" s="360">
        <v>1</v>
      </c>
      <c r="Y204" s="360">
        <v>1</v>
      </c>
      <c r="Z204" s="360">
        <v>1</v>
      </c>
      <c r="AA204" s="360">
        <v>1</v>
      </c>
      <c r="AB204" s="360">
        <v>1</v>
      </c>
      <c r="AC204" s="360">
        <v>1</v>
      </c>
      <c r="AD204" s="360">
        <v>1</v>
      </c>
      <c r="AE204" s="360">
        <v>1</v>
      </c>
      <c r="AF204" s="360">
        <v>1</v>
      </c>
      <c r="AG204" s="360">
        <v>1</v>
      </c>
      <c r="AH204" s="360">
        <v>1</v>
      </c>
      <c r="AI204" s="360">
        <v>1</v>
      </c>
      <c r="AJ204" s="360">
        <v>1</v>
      </c>
      <c r="AK204" s="360">
        <v>1</v>
      </c>
    </row>
    <row r="205" spans="1:53" ht="15">
      <c r="A205" s="485" t="s">
        <v>39</v>
      </c>
      <c r="B205" s="485" t="s">
        <v>39</v>
      </c>
      <c r="C205" s="486" t="s">
        <v>221</v>
      </c>
      <c r="D205" s="487">
        <f>ROUND(V205*' Demand-Supply Gap'!D$290,2)</f>
        <v>109.98</v>
      </c>
      <c r="E205" s="487">
        <f>ROUND(W205*' Demand-Supply Gap'!E$290,2)</f>
        <v>115.33</v>
      </c>
      <c r="F205" s="487">
        <f>ROUND(X205*' Demand-Supply Gap'!F$290,2)</f>
        <v>118.29</v>
      </c>
      <c r="G205" s="487">
        <f>ROUND(Y205*' Demand-Supply Gap'!G$290,2)</f>
        <v>111.9</v>
      </c>
      <c r="H205" s="487">
        <f>ROUND(Z205*' Demand-Supply Gap'!H$290,2)</f>
        <v>117.08</v>
      </c>
      <c r="I205" s="487">
        <f>ROUND(AA205*' Demand-Supply Gap'!I$290,2)</f>
        <v>108.05</v>
      </c>
      <c r="J205" s="487">
        <f>ROUND(AB205*' Demand-Supply Gap'!J$290,2)</f>
        <v>115.57</v>
      </c>
      <c r="K205" s="487">
        <f>ROUND(AC205*' Demand-Supply Gap'!K$290,2)</f>
        <v>122.9</v>
      </c>
      <c r="L205" s="487">
        <f>ROUND(AD205*' Demand-Supply Gap'!L$290,2)</f>
        <v>129.58000000000001</v>
      </c>
      <c r="M205" s="487">
        <f>ROUND(AE205*' Demand-Supply Gap'!M$290,2)</f>
        <v>135.46</v>
      </c>
      <c r="N205" s="487">
        <f>ROUND(AF205*' Demand-Supply Gap'!N$290,2)</f>
        <v>142.19</v>
      </c>
      <c r="O205" s="487">
        <f>ROUND(AG205*' Demand-Supply Gap'!O$290,2)</f>
        <v>148.25</v>
      </c>
      <c r="P205" s="487">
        <f>ROUND(AH205*' Demand-Supply Gap'!P$290,2)</f>
        <v>154.41999999999999</v>
      </c>
      <c r="Q205" s="487">
        <f>ROUND(AI205*' Demand-Supply Gap'!Q$290,2)</f>
        <v>160.57</v>
      </c>
      <c r="R205" s="487">
        <f>ROUND(AJ205*' Demand-Supply Gap'!R$290,2)</f>
        <v>166.39</v>
      </c>
      <c r="S205" s="487">
        <f>ROUND(AK205*' Demand-Supply Gap'!S$290,2)</f>
        <v>172.64</v>
      </c>
      <c r="T205" s="28"/>
      <c r="U205" s="28"/>
      <c r="V205" s="386">
        <v>0.40160000000000001</v>
      </c>
      <c r="W205" s="386">
        <v>0.40550000000000003</v>
      </c>
      <c r="X205" s="386">
        <v>0.40550000000000003</v>
      </c>
      <c r="Y205" s="386">
        <v>0.40350000000000003</v>
      </c>
      <c r="Z205" s="386">
        <v>0.4032</v>
      </c>
      <c r="AA205" s="386">
        <v>0.3987</v>
      </c>
      <c r="AB205" s="386">
        <v>0.39960000000000001</v>
      </c>
      <c r="AC205" s="386">
        <v>0.4012</v>
      </c>
      <c r="AD205" s="386">
        <v>0.40239999999999998</v>
      </c>
      <c r="AE205" s="386">
        <v>0.40139999999999998</v>
      </c>
      <c r="AF205" s="386">
        <v>0.40339999999999998</v>
      </c>
      <c r="AG205" s="386">
        <v>0.40439999999999998</v>
      </c>
      <c r="AH205" s="386">
        <v>0.40460000000000002</v>
      </c>
      <c r="AI205" s="386">
        <v>0.40539999999999998</v>
      </c>
      <c r="AJ205" s="386">
        <v>0.40550000000000003</v>
      </c>
      <c r="AK205" s="386">
        <v>0.40589999999999998</v>
      </c>
      <c r="AL205" s="94">
        <f>ROUND(V205,4)</f>
        <v>0.40160000000000001</v>
      </c>
      <c r="AM205" s="94">
        <f t="shared" ref="AM205:AM209" si="144">ROUND(W205,4)</f>
        <v>0.40550000000000003</v>
      </c>
      <c r="AN205" s="94">
        <f t="shared" ref="AN205:AN209" si="145">ROUND(X205,4)</f>
        <v>0.40550000000000003</v>
      </c>
      <c r="AO205" s="94">
        <f t="shared" ref="AO205:AO209" si="146">ROUND(Y205,4)</f>
        <v>0.40350000000000003</v>
      </c>
      <c r="AP205" s="94">
        <f t="shared" ref="AP205:AP209" si="147">ROUND(Z205,4)</f>
        <v>0.4032</v>
      </c>
      <c r="AQ205" s="94">
        <f t="shared" ref="AQ205:AQ209" si="148">ROUND(AA205,4)</f>
        <v>0.3987</v>
      </c>
      <c r="AR205" s="94">
        <f t="shared" ref="AR205:AR209" si="149">ROUND(AB205,4)</f>
        <v>0.39960000000000001</v>
      </c>
      <c r="AS205" s="94">
        <f t="shared" ref="AS205:AS209" si="150">ROUND(AC205,4)</f>
        <v>0.4012</v>
      </c>
      <c r="AT205" s="94">
        <f t="shared" ref="AT205:AT209" si="151">ROUND(AD205,4)</f>
        <v>0.40239999999999998</v>
      </c>
      <c r="AU205" s="94">
        <f t="shared" ref="AU205:AU209" si="152">ROUND(AE205,4)</f>
        <v>0.40139999999999998</v>
      </c>
      <c r="AV205" s="94">
        <f t="shared" ref="AV205:AV209" si="153">ROUND(AF205,4)</f>
        <v>0.40339999999999998</v>
      </c>
      <c r="AW205" s="94">
        <f t="shared" ref="AW205:AW209" si="154">ROUND(AG205,4)</f>
        <v>0.40439999999999998</v>
      </c>
      <c r="AX205" s="94">
        <f t="shared" ref="AX205:AX209" si="155">ROUND(AH205,4)</f>
        <v>0.40460000000000002</v>
      </c>
      <c r="AY205" s="94">
        <f t="shared" ref="AY205:AY209" si="156">ROUND(AI205,4)</f>
        <v>0.40539999999999998</v>
      </c>
      <c r="AZ205" s="94">
        <f t="shared" ref="AZ205:AZ209" si="157">ROUND(AJ205,4)</f>
        <v>0.40550000000000003</v>
      </c>
      <c r="BA205" s="94">
        <f t="shared" ref="BA205:BA209" si="158">ROUND(AK205,4)</f>
        <v>0.40589999999999998</v>
      </c>
    </row>
    <row r="206" spans="1:53" ht="15">
      <c r="A206" s="485" t="s">
        <v>39</v>
      </c>
      <c r="B206" s="485" t="s">
        <v>39</v>
      </c>
      <c r="C206" s="486" t="s">
        <v>245</v>
      </c>
      <c r="D206" s="487">
        <f>ROUND(V206*' Demand-Supply Gap'!D$290,2)</f>
        <v>72.959999999999994</v>
      </c>
      <c r="E206" s="487">
        <f>ROUND(W206*' Demand-Supply Gap'!E$290,2)</f>
        <v>75.94</v>
      </c>
      <c r="F206" s="487">
        <f>ROUND(X206*' Demand-Supply Gap'!F$290,2)</f>
        <v>78.180000000000007</v>
      </c>
      <c r="G206" s="487">
        <f>ROUND(Y206*' Demand-Supply Gap'!G$290,2)</f>
        <v>74.239999999999995</v>
      </c>
      <c r="H206" s="487">
        <f>ROUND(Z206*' Demand-Supply Gap'!H$290,2)</f>
        <v>77.680000000000007</v>
      </c>
      <c r="I206" s="487">
        <f>ROUND(AA206*' Demand-Supply Gap'!I$290,2)</f>
        <v>72.14</v>
      </c>
      <c r="J206" s="487">
        <f>ROUND(AB206*' Demand-Supply Gap'!J$290,2)</f>
        <v>77.069999999999993</v>
      </c>
      <c r="K206" s="487">
        <f>ROUND(AC206*' Demand-Supply Gap'!K$290,2)</f>
        <v>81.7</v>
      </c>
      <c r="L206" s="487">
        <f>ROUND(AD206*' Demand-Supply Gap'!L$290,2)</f>
        <v>86.01</v>
      </c>
      <c r="M206" s="487">
        <f>ROUND(AE206*' Demand-Supply Gap'!M$290,2)</f>
        <v>90.21</v>
      </c>
      <c r="N206" s="487">
        <f>ROUND(AF206*' Demand-Supply Gap'!N$290,2)</f>
        <v>94.22</v>
      </c>
      <c r="O206" s="487">
        <f>ROUND(AG206*' Demand-Supply Gap'!O$290,2)</f>
        <v>97.99</v>
      </c>
      <c r="P206" s="487">
        <f>ROUND(AH206*' Demand-Supply Gap'!P$290,2)</f>
        <v>102.09</v>
      </c>
      <c r="Q206" s="487">
        <f>ROUND(AI206*' Demand-Supply Gap'!Q$290,2)</f>
        <v>105.87</v>
      </c>
      <c r="R206" s="487">
        <f>ROUND(AJ206*' Demand-Supply Gap'!R$290,2)</f>
        <v>109.77</v>
      </c>
      <c r="S206" s="487">
        <f>ROUND(AK206*' Demand-Supply Gap'!S$290,2)</f>
        <v>113.77</v>
      </c>
      <c r="T206" s="28"/>
      <c r="U206" s="28"/>
      <c r="V206" s="386">
        <v>0.26640000000000003</v>
      </c>
      <c r="W206" s="386">
        <v>0.26700000000000002</v>
      </c>
      <c r="X206" s="386">
        <v>0.26800000000000002</v>
      </c>
      <c r="Y206" s="386">
        <v>0.26769999999999999</v>
      </c>
      <c r="Z206" s="386">
        <v>0.26750000000000002</v>
      </c>
      <c r="AA206" s="386">
        <v>0.26619999999999999</v>
      </c>
      <c r="AB206" s="386">
        <v>0.26650000000000001</v>
      </c>
      <c r="AC206" s="386">
        <v>0.26669999999999999</v>
      </c>
      <c r="AD206" s="386">
        <v>0.2671</v>
      </c>
      <c r="AE206" s="386">
        <v>0.26729999999999998</v>
      </c>
      <c r="AF206" s="386">
        <v>0.26729999999999998</v>
      </c>
      <c r="AG206" s="386">
        <v>0.26729999999999998</v>
      </c>
      <c r="AH206" s="386">
        <v>0.26750000000000002</v>
      </c>
      <c r="AI206" s="386">
        <v>0.26729999999999998</v>
      </c>
      <c r="AJ206" s="386">
        <v>0.26750000000000002</v>
      </c>
      <c r="AK206" s="386">
        <v>0.26750000000000002</v>
      </c>
      <c r="AL206" s="94">
        <f t="shared" ref="AL206:AL209" si="159">ROUND(V206,4)</f>
        <v>0.26640000000000003</v>
      </c>
      <c r="AM206" s="94">
        <f t="shared" si="144"/>
        <v>0.26700000000000002</v>
      </c>
      <c r="AN206" s="94">
        <f t="shared" si="145"/>
        <v>0.26800000000000002</v>
      </c>
      <c r="AO206" s="94">
        <f t="shared" si="146"/>
        <v>0.26769999999999999</v>
      </c>
      <c r="AP206" s="94">
        <f t="shared" si="147"/>
        <v>0.26750000000000002</v>
      </c>
      <c r="AQ206" s="94">
        <f t="shared" si="148"/>
        <v>0.26619999999999999</v>
      </c>
      <c r="AR206" s="94">
        <f t="shared" si="149"/>
        <v>0.26650000000000001</v>
      </c>
      <c r="AS206" s="94">
        <f t="shared" si="150"/>
        <v>0.26669999999999999</v>
      </c>
      <c r="AT206" s="94">
        <f t="shared" si="151"/>
        <v>0.2671</v>
      </c>
      <c r="AU206" s="94">
        <f t="shared" si="152"/>
        <v>0.26729999999999998</v>
      </c>
      <c r="AV206" s="94">
        <f t="shared" si="153"/>
        <v>0.26729999999999998</v>
      </c>
      <c r="AW206" s="94">
        <f t="shared" si="154"/>
        <v>0.26729999999999998</v>
      </c>
      <c r="AX206" s="94">
        <f t="shared" si="155"/>
        <v>0.26750000000000002</v>
      </c>
      <c r="AY206" s="94">
        <f t="shared" si="156"/>
        <v>0.26729999999999998</v>
      </c>
      <c r="AZ206" s="94">
        <f t="shared" si="157"/>
        <v>0.26750000000000002</v>
      </c>
      <c r="BA206" s="94">
        <f t="shared" si="158"/>
        <v>0.26750000000000002</v>
      </c>
    </row>
    <row r="207" spans="1:53" ht="15">
      <c r="A207" s="485" t="s">
        <v>39</v>
      </c>
      <c r="B207" s="485" t="s">
        <v>39</v>
      </c>
      <c r="C207" s="486" t="s">
        <v>413</v>
      </c>
      <c r="D207" s="487">
        <f>ROUND(V207*' Demand-Supply Gap'!D$290,2)</f>
        <v>34.92</v>
      </c>
      <c r="E207" s="487">
        <f>ROUND(W207*' Demand-Supply Gap'!E$290,2)</f>
        <v>36.58</v>
      </c>
      <c r="F207" s="487">
        <f>ROUND(X207*' Demand-Supply Gap'!F$290,2)</f>
        <v>37.89</v>
      </c>
      <c r="G207" s="487">
        <f>ROUND(Y207*' Demand-Supply Gap'!G$290,2)</f>
        <v>35.97</v>
      </c>
      <c r="H207" s="487">
        <f>ROUND(Z207*' Demand-Supply Gap'!H$290,2)</f>
        <v>37.630000000000003</v>
      </c>
      <c r="I207" s="487">
        <f>ROUND(AA207*' Demand-Supply Gap'!I$290,2)</f>
        <v>34.25</v>
      </c>
      <c r="J207" s="487">
        <f>ROUND(AB207*' Demand-Supply Gap'!J$290,2)</f>
        <v>36.58</v>
      </c>
      <c r="K207" s="487">
        <f>ROUND(AC207*' Demand-Supply Gap'!K$290,2)</f>
        <v>38.75</v>
      </c>
      <c r="L207" s="487">
        <f>ROUND(AD207*' Demand-Supply Gap'!L$290,2)</f>
        <v>40.729999999999997</v>
      </c>
      <c r="M207" s="487">
        <f>ROUND(AE207*' Demand-Supply Gap'!M$290,2)</f>
        <v>42.66</v>
      </c>
      <c r="N207" s="487">
        <f>ROUND(AF207*' Demand-Supply Gap'!N$290,2)</f>
        <v>44.59</v>
      </c>
      <c r="O207" s="487">
        <f>ROUND(AG207*' Demand-Supply Gap'!O$290,2)</f>
        <v>46.41</v>
      </c>
      <c r="P207" s="487">
        <f>ROUND(AH207*' Demand-Supply Gap'!P$290,2)</f>
        <v>48.39</v>
      </c>
      <c r="Q207" s="487">
        <f>ROUND(AI207*' Demand-Supply Gap'!Q$290,2)</f>
        <v>50.26</v>
      </c>
      <c r="R207" s="487">
        <f>ROUND(AJ207*' Demand-Supply Gap'!R$290,2)</f>
        <v>52.15</v>
      </c>
      <c r="S207" s="487">
        <f>ROUND(AK207*' Demand-Supply Gap'!S$290,2)</f>
        <v>54.1</v>
      </c>
      <c r="T207" s="28"/>
      <c r="U207" s="28"/>
      <c r="V207" s="386">
        <v>0.1275</v>
      </c>
      <c r="W207" s="386">
        <v>0.12859999999999999</v>
      </c>
      <c r="X207" s="386">
        <v>0.12989999999999999</v>
      </c>
      <c r="Y207" s="386">
        <v>0.12970000000000001</v>
      </c>
      <c r="Z207" s="386">
        <v>0.12959999999999999</v>
      </c>
      <c r="AA207" s="386">
        <v>0.12640000000000001</v>
      </c>
      <c r="AB207" s="386">
        <v>0.1265</v>
      </c>
      <c r="AC207" s="386">
        <v>0.1265</v>
      </c>
      <c r="AD207" s="386">
        <v>0.1265</v>
      </c>
      <c r="AE207" s="386">
        <v>0.12640000000000001</v>
      </c>
      <c r="AF207" s="386">
        <v>0.1265</v>
      </c>
      <c r="AG207" s="386">
        <v>0.12659999999999999</v>
      </c>
      <c r="AH207" s="386">
        <v>0.1268</v>
      </c>
      <c r="AI207" s="386">
        <v>0.12690000000000001</v>
      </c>
      <c r="AJ207" s="386">
        <v>0.12709999999999999</v>
      </c>
      <c r="AK207" s="386">
        <v>0.12720000000000001</v>
      </c>
      <c r="AL207" s="94">
        <f t="shared" si="159"/>
        <v>0.1275</v>
      </c>
      <c r="AM207" s="94">
        <f t="shared" si="144"/>
        <v>0.12859999999999999</v>
      </c>
      <c r="AN207" s="94">
        <f t="shared" si="145"/>
        <v>0.12989999999999999</v>
      </c>
      <c r="AO207" s="94">
        <f t="shared" si="146"/>
        <v>0.12970000000000001</v>
      </c>
      <c r="AP207" s="94">
        <f t="shared" si="147"/>
        <v>0.12959999999999999</v>
      </c>
      <c r="AQ207" s="94">
        <f t="shared" si="148"/>
        <v>0.12640000000000001</v>
      </c>
      <c r="AR207" s="94">
        <f t="shared" si="149"/>
        <v>0.1265</v>
      </c>
      <c r="AS207" s="94">
        <f t="shared" si="150"/>
        <v>0.1265</v>
      </c>
      <c r="AT207" s="94">
        <f t="shared" si="151"/>
        <v>0.1265</v>
      </c>
      <c r="AU207" s="94">
        <f t="shared" si="152"/>
        <v>0.12640000000000001</v>
      </c>
      <c r="AV207" s="94">
        <f t="shared" si="153"/>
        <v>0.1265</v>
      </c>
      <c r="AW207" s="94">
        <f t="shared" si="154"/>
        <v>0.12659999999999999</v>
      </c>
      <c r="AX207" s="94">
        <f t="shared" si="155"/>
        <v>0.1268</v>
      </c>
      <c r="AY207" s="94">
        <f t="shared" si="156"/>
        <v>0.12690000000000001</v>
      </c>
      <c r="AZ207" s="94">
        <f t="shared" si="157"/>
        <v>0.12709999999999999</v>
      </c>
      <c r="BA207" s="94">
        <f t="shared" si="158"/>
        <v>0.12720000000000001</v>
      </c>
    </row>
    <row r="208" spans="1:53" ht="15">
      <c r="A208" s="485" t="s">
        <v>39</v>
      </c>
      <c r="B208" s="485" t="s">
        <v>39</v>
      </c>
      <c r="C208" s="486" t="s">
        <v>414</v>
      </c>
      <c r="D208" s="487">
        <f>ROUND(V208*' Demand-Supply Gap'!D$290,2)</f>
        <v>25.93</v>
      </c>
      <c r="E208" s="487">
        <f>ROUND(W208*' Demand-Supply Gap'!E$290,2)</f>
        <v>27.02</v>
      </c>
      <c r="F208" s="487">
        <f>ROUND(X208*' Demand-Supply Gap'!F$290,2)</f>
        <v>27.77</v>
      </c>
      <c r="G208" s="487">
        <f>ROUND(Y208*' Demand-Supply Gap'!G$290,2)</f>
        <v>26.32</v>
      </c>
      <c r="H208" s="487">
        <f>ROUND(Z208*' Demand-Supply Gap'!H$290,2)</f>
        <v>27.76</v>
      </c>
      <c r="I208" s="487">
        <f>ROUND(AA208*' Demand-Supply Gap'!I$290,2)</f>
        <v>25.72</v>
      </c>
      <c r="J208" s="487">
        <f>ROUND(AB208*' Demand-Supply Gap'!J$290,2)</f>
        <v>27.53</v>
      </c>
      <c r="K208" s="487">
        <f>ROUND(AC208*' Demand-Supply Gap'!K$290,2)</f>
        <v>29.19</v>
      </c>
      <c r="L208" s="487">
        <f>ROUND(AD208*' Demand-Supply Gap'!L$290,2)</f>
        <v>30.75</v>
      </c>
      <c r="M208" s="487">
        <f>ROUND(AE208*' Demand-Supply Gap'!M$290,2)</f>
        <v>32.33</v>
      </c>
      <c r="N208" s="487">
        <f>ROUND(AF208*' Demand-Supply Gap'!N$290,2)</f>
        <v>33.729999999999997</v>
      </c>
      <c r="O208" s="487">
        <f>ROUND(AG208*' Demand-Supply Gap'!O$290,2)</f>
        <v>35.119999999999997</v>
      </c>
      <c r="P208" s="487">
        <f>ROUND(AH208*' Demand-Supply Gap'!P$290,2)</f>
        <v>36.64</v>
      </c>
      <c r="Q208" s="487">
        <f>ROUND(AI208*' Demand-Supply Gap'!Q$290,2)</f>
        <v>38.1</v>
      </c>
      <c r="R208" s="487">
        <f>ROUND(AJ208*' Demand-Supply Gap'!R$290,2)</f>
        <v>39.6</v>
      </c>
      <c r="S208" s="487">
        <f>ROUND(AK208*' Demand-Supply Gap'!S$290,2)</f>
        <v>41.17</v>
      </c>
      <c r="T208" s="28"/>
      <c r="U208" s="28"/>
      <c r="V208" s="386">
        <v>9.4700000000000006E-2</v>
      </c>
      <c r="W208" s="386">
        <v>9.5000000000000001E-2</v>
      </c>
      <c r="X208" s="386">
        <v>9.5200000000000007E-2</v>
      </c>
      <c r="Y208" s="386">
        <v>9.4899999999999998E-2</v>
      </c>
      <c r="Z208" s="386">
        <v>9.5600000000000004E-2</v>
      </c>
      <c r="AA208" s="386">
        <v>9.4899999999999998E-2</v>
      </c>
      <c r="AB208" s="386">
        <v>9.5200000000000007E-2</v>
      </c>
      <c r="AC208" s="386">
        <v>9.5299999999999996E-2</v>
      </c>
      <c r="AD208" s="386">
        <v>9.5500000000000002E-2</v>
      </c>
      <c r="AE208" s="386">
        <v>9.5799999999999996E-2</v>
      </c>
      <c r="AF208" s="386">
        <v>9.5699999999999993E-2</v>
      </c>
      <c r="AG208" s="386">
        <v>9.5799999999999996E-2</v>
      </c>
      <c r="AH208" s="386">
        <v>9.6000000000000002E-2</v>
      </c>
      <c r="AI208" s="386">
        <v>9.6199999999999994E-2</v>
      </c>
      <c r="AJ208" s="386">
        <v>9.6500000000000002E-2</v>
      </c>
      <c r="AK208" s="386">
        <v>9.6799999999999997E-2</v>
      </c>
      <c r="AL208" s="94">
        <f t="shared" si="159"/>
        <v>9.4700000000000006E-2</v>
      </c>
      <c r="AM208" s="94">
        <f t="shared" si="144"/>
        <v>9.5000000000000001E-2</v>
      </c>
      <c r="AN208" s="94">
        <f t="shared" si="145"/>
        <v>9.5200000000000007E-2</v>
      </c>
      <c r="AO208" s="94">
        <f t="shared" si="146"/>
        <v>9.4899999999999998E-2</v>
      </c>
      <c r="AP208" s="94">
        <f t="shared" si="147"/>
        <v>9.5600000000000004E-2</v>
      </c>
      <c r="AQ208" s="94">
        <f t="shared" si="148"/>
        <v>9.4899999999999998E-2</v>
      </c>
      <c r="AR208" s="94">
        <f t="shared" si="149"/>
        <v>9.5200000000000007E-2</v>
      </c>
      <c r="AS208" s="94">
        <f t="shared" si="150"/>
        <v>9.5299999999999996E-2</v>
      </c>
      <c r="AT208" s="94">
        <f t="shared" si="151"/>
        <v>9.5500000000000002E-2</v>
      </c>
      <c r="AU208" s="94">
        <f t="shared" si="152"/>
        <v>9.5799999999999996E-2</v>
      </c>
      <c r="AV208" s="94">
        <f t="shared" si="153"/>
        <v>9.5699999999999993E-2</v>
      </c>
      <c r="AW208" s="94">
        <f t="shared" si="154"/>
        <v>9.5799999999999996E-2</v>
      </c>
      <c r="AX208" s="94">
        <f t="shared" si="155"/>
        <v>9.6000000000000002E-2</v>
      </c>
      <c r="AY208" s="94">
        <f t="shared" si="156"/>
        <v>9.6199999999999994E-2</v>
      </c>
      <c r="AZ208" s="94">
        <f t="shared" si="157"/>
        <v>9.6500000000000002E-2</v>
      </c>
      <c r="BA208" s="94">
        <f t="shared" si="158"/>
        <v>9.6799999999999997E-2</v>
      </c>
    </row>
    <row r="209" spans="1:53" ht="15">
      <c r="A209" s="485" t="s">
        <v>39</v>
      </c>
      <c r="B209" s="485" t="s">
        <v>39</v>
      </c>
      <c r="C209" s="486" t="s">
        <v>246</v>
      </c>
      <c r="D209" s="487">
        <f>ROUND(V209*' Demand-Supply Gap'!D$290,2)</f>
        <v>17.47</v>
      </c>
      <c r="E209" s="487">
        <f>ROUND(W209*' Demand-Supply Gap'!E$290,2)</f>
        <v>18.03</v>
      </c>
      <c r="F209" s="487">
        <f>ROUND(X209*' Demand-Supply Gap'!F$290,2)</f>
        <v>18.41</v>
      </c>
      <c r="G209" s="487">
        <f>ROUND(Y209*' Demand-Supply Gap'!G$290,2)</f>
        <v>17.55</v>
      </c>
      <c r="H209" s="487">
        <f>ROUND(Z209*' Demand-Supply Gap'!H$290,2)</f>
        <v>18.41</v>
      </c>
      <c r="I209" s="487">
        <f>ROUND(AA209*' Demand-Supply Gap'!I$290,2)</f>
        <v>17.37</v>
      </c>
      <c r="J209" s="487">
        <f>ROUND(AB209*' Demand-Supply Gap'!J$290,2)</f>
        <v>18.54</v>
      </c>
      <c r="K209" s="487">
        <f>ROUND(AC209*' Demand-Supply Gap'!K$290,2)</f>
        <v>19.7</v>
      </c>
      <c r="L209" s="487">
        <f>ROUND(AD209*' Demand-Supply Gap'!L$290,2)</f>
        <v>20.77</v>
      </c>
      <c r="M209" s="487">
        <f>ROUND(AE209*' Demand-Supply Gap'!M$290,2)</f>
        <v>21.8</v>
      </c>
      <c r="N209" s="487">
        <f>ROUND(AF209*' Demand-Supply Gap'!N$290,2)</f>
        <v>22.88</v>
      </c>
      <c r="O209" s="487">
        <f>ROUND(AG209*' Demand-Supply Gap'!O$290,2)</f>
        <v>23.83</v>
      </c>
      <c r="P209" s="487">
        <f>ROUND(AH209*' Demand-Supply Gap'!P$290,2)</f>
        <v>24.77</v>
      </c>
      <c r="Q209" s="487">
        <f>ROUND(AI209*' Demand-Supply Gap'!Q$290,2)</f>
        <v>25.82</v>
      </c>
      <c r="R209" s="487">
        <f>ROUND(AJ209*' Demand-Supply Gap'!R$290,2)</f>
        <v>26.84</v>
      </c>
      <c r="S209" s="487">
        <f>ROUND(AK209*' Demand-Supply Gap'!S$290,2)</f>
        <v>27.86</v>
      </c>
      <c r="T209" s="28"/>
      <c r="U209" s="28"/>
      <c r="V209" s="386">
        <v>6.3799999999999996E-2</v>
      </c>
      <c r="W209" s="386">
        <v>6.3399999999999998E-2</v>
      </c>
      <c r="X209" s="386">
        <v>6.3100000000000003E-2</v>
      </c>
      <c r="Y209" s="386">
        <v>6.3299999999999995E-2</v>
      </c>
      <c r="Z209" s="386">
        <v>6.3399999999999998E-2</v>
      </c>
      <c r="AA209" s="386">
        <v>6.4100000000000004E-2</v>
      </c>
      <c r="AB209" s="386">
        <v>6.4100000000000004E-2</v>
      </c>
      <c r="AC209" s="386">
        <v>6.4299999999999996E-2</v>
      </c>
      <c r="AD209" s="386">
        <v>6.4500000000000002E-2</v>
      </c>
      <c r="AE209" s="386">
        <v>6.4600000000000005E-2</v>
      </c>
      <c r="AF209" s="386">
        <v>6.4899999999999999E-2</v>
      </c>
      <c r="AG209" s="386">
        <v>6.5000000000000002E-2</v>
      </c>
      <c r="AH209" s="386">
        <v>6.4899999999999999E-2</v>
      </c>
      <c r="AI209" s="386">
        <v>6.5199999999999994E-2</v>
      </c>
      <c r="AJ209" s="386">
        <v>6.54E-2</v>
      </c>
      <c r="AK209" s="386">
        <v>6.5500000000000003E-2</v>
      </c>
      <c r="AL209" s="94">
        <f t="shared" si="159"/>
        <v>6.3799999999999996E-2</v>
      </c>
      <c r="AM209" s="94">
        <f t="shared" si="144"/>
        <v>6.3399999999999998E-2</v>
      </c>
      <c r="AN209" s="94">
        <f t="shared" si="145"/>
        <v>6.3100000000000003E-2</v>
      </c>
      <c r="AO209" s="94">
        <f t="shared" si="146"/>
        <v>6.3299999999999995E-2</v>
      </c>
      <c r="AP209" s="94">
        <f t="shared" si="147"/>
        <v>6.3399999999999998E-2</v>
      </c>
      <c r="AQ209" s="94">
        <f t="shared" si="148"/>
        <v>6.4100000000000004E-2</v>
      </c>
      <c r="AR209" s="94">
        <f t="shared" si="149"/>
        <v>6.4100000000000004E-2</v>
      </c>
      <c r="AS209" s="94">
        <f t="shared" si="150"/>
        <v>6.4299999999999996E-2</v>
      </c>
      <c r="AT209" s="94">
        <f t="shared" si="151"/>
        <v>6.4500000000000002E-2</v>
      </c>
      <c r="AU209" s="94">
        <f t="shared" si="152"/>
        <v>6.4600000000000005E-2</v>
      </c>
      <c r="AV209" s="94">
        <f t="shared" si="153"/>
        <v>6.4899999999999999E-2</v>
      </c>
      <c r="AW209" s="94">
        <f t="shared" si="154"/>
        <v>6.5000000000000002E-2</v>
      </c>
      <c r="AX209" s="94">
        <f t="shared" si="155"/>
        <v>6.4899999999999999E-2</v>
      </c>
      <c r="AY209" s="94">
        <f t="shared" si="156"/>
        <v>6.5199999999999994E-2</v>
      </c>
      <c r="AZ209" s="94">
        <f t="shared" si="157"/>
        <v>6.54E-2</v>
      </c>
      <c r="BA209" s="94">
        <f t="shared" si="158"/>
        <v>6.5500000000000003E-2</v>
      </c>
    </row>
    <row r="210" spans="1:53" ht="15">
      <c r="A210" s="485" t="s">
        <v>39</v>
      </c>
      <c r="B210" s="485" t="s">
        <v>39</v>
      </c>
      <c r="C210" s="486" t="s">
        <v>12</v>
      </c>
      <c r="D210" s="487">
        <f>ROUND(V210*' Demand-Supply Gap'!D$290,2)</f>
        <v>12.6</v>
      </c>
      <c r="E210" s="487">
        <f>ROUND(W210*' Demand-Supply Gap'!E$290,2)</f>
        <v>11.52</v>
      </c>
      <c r="F210" s="487">
        <f>ROUND(X210*' Demand-Supply Gap'!F$290,2)</f>
        <v>11.17</v>
      </c>
      <c r="G210" s="487">
        <f>ROUND(Y210*' Demand-Supply Gap'!G$290,2)</f>
        <v>11.34</v>
      </c>
      <c r="H210" s="487">
        <f>ROUND(Z210*' Demand-Supply Gap'!H$290,2)</f>
        <v>11.82</v>
      </c>
      <c r="I210" s="487">
        <f>ROUND(AA210*' Demand-Supply Gap'!I$290,2)</f>
        <v>13.47</v>
      </c>
      <c r="J210" s="487">
        <f>ROUND(AB210*' Demand-Supply Gap'!J$290,2)</f>
        <v>13.91</v>
      </c>
      <c r="K210" s="487">
        <f>ROUND(AC210*' Demand-Supply Gap'!K$290,2)</f>
        <v>14.09</v>
      </c>
      <c r="L210" s="487">
        <f>ROUND(AD210*' Demand-Supply Gap'!L$290,2)</f>
        <v>14.17</v>
      </c>
      <c r="M210" s="487">
        <f>ROUND(AE210*' Demand-Supply Gap'!M$290,2)</f>
        <v>15.02</v>
      </c>
      <c r="N210" s="487">
        <f>ROUND(AF210*' Demand-Supply Gap'!N$290,2)</f>
        <v>14.87</v>
      </c>
      <c r="O210" s="487">
        <f>ROUND(AG210*' Demand-Supply Gap'!O$290,2)</f>
        <v>14.99</v>
      </c>
      <c r="P210" s="487">
        <f>ROUND(AH210*' Demand-Supply Gap'!P$290,2)</f>
        <v>15.34</v>
      </c>
      <c r="Q210" s="487">
        <f>ROUND(AI210*' Demand-Supply Gap'!Q$290,2)</f>
        <v>15.45</v>
      </c>
      <c r="R210" s="487">
        <f>ROUND(AJ210*' Demand-Supply Gap'!R$290,2)</f>
        <v>15.59</v>
      </c>
      <c r="S210" s="487">
        <f>ROUND(AK210*' Demand-Supply Gap'!S$290,2)</f>
        <v>15.78</v>
      </c>
      <c r="T210" s="28"/>
      <c r="U210" s="28"/>
      <c r="V210" s="386">
        <f>ROUND(1-SUM(V205:V209),4)</f>
        <v>4.5999999999999999E-2</v>
      </c>
      <c r="W210" s="386">
        <f t="shared" ref="W210" si="160">ROUND(1-SUM(W205:W209),4)</f>
        <v>4.0500000000000001E-2</v>
      </c>
      <c r="X210" s="386">
        <f t="shared" ref="X210" si="161">ROUND(1-SUM(X205:X209),4)</f>
        <v>3.8300000000000001E-2</v>
      </c>
      <c r="Y210" s="386">
        <f t="shared" ref="Y210" si="162">ROUND(1-SUM(Y205:Y209),4)</f>
        <v>4.0899999999999999E-2</v>
      </c>
      <c r="Z210" s="386">
        <f t="shared" ref="Z210" si="163">ROUND(1-SUM(Z205:Z209),4)</f>
        <v>4.07E-2</v>
      </c>
      <c r="AA210" s="386">
        <f t="shared" ref="AA210" si="164">ROUND(1-SUM(AA205:AA209),4)</f>
        <v>4.9700000000000001E-2</v>
      </c>
      <c r="AB210" s="386">
        <f t="shared" ref="AB210" si="165">ROUND(1-SUM(AB205:AB209),4)</f>
        <v>4.8099999999999997E-2</v>
      </c>
      <c r="AC210" s="386">
        <f t="shared" ref="AC210" si="166">ROUND(1-SUM(AC205:AC209),4)</f>
        <v>4.5999999999999999E-2</v>
      </c>
      <c r="AD210" s="386">
        <f t="shared" ref="AD210" si="167">ROUND(1-SUM(AD205:AD209),4)</f>
        <v>4.3999999999999997E-2</v>
      </c>
      <c r="AE210" s="386">
        <f t="shared" ref="AE210" si="168">ROUND(1-SUM(AE205:AE209),4)</f>
        <v>4.4499999999999998E-2</v>
      </c>
      <c r="AF210" s="386">
        <f t="shared" ref="AF210" si="169">ROUND(1-SUM(AF205:AF209),4)</f>
        <v>4.2200000000000001E-2</v>
      </c>
      <c r="AG210" s="386">
        <f t="shared" ref="AG210" si="170">ROUND(1-SUM(AG205:AG209),4)</f>
        <v>4.0899999999999999E-2</v>
      </c>
      <c r="AH210" s="386">
        <f t="shared" ref="AH210" si="171">ROUND(1-SUM(AH205:AH209),4)</f>
        <v>4.02E-2</v>
      </c>
      <c r="AI210" s="386">
        <f t="shared" ref="AI210" si="172">ROUND(1-SUM(AI205:AI209),4)</f>
        <v>3.9E-2</v>
      </c>
      <c r="AJ210" s="386">
        <f t="shared" ref="AJ210" si="173">ROUND(1-SUM(AJ205:AJ209),4)</f>
        <v>3.7999999999999999E-2</v>
      </c>
      <c r="AK210" s="386">
        <f t="shared" ref="AK210" si="174">ROUND(1-SUM(AK205:AK209),4)</f>
        <v>3.7100000000000001E-2</v>
      </c>
      <c r="AL210" s="489">
        <f>ROUND(1-SUM(AL205:AL209),4)</f>
        <v>4.5999999999999999E-2</v>
      </c>
      <c r="AM210" s="489">
        <f t="shared" ref="AM210" si="175">ROUND(1-SUM(AM205:AM209),4)</f>
        <v>4.0500000000000001E-2</v>
      </c>
      <c r="AN210" s="489">
        <f t="shared" ref="AN210" si="176">ROUND(1-SUM(AN205:AN209),4)</f>
        <v>3.8300000000000001E-2</v>
      </c>
      <c r="AO210" s="489">
        <f t="shared" ref="AO210" si="177">ROUND(1-SUM(AO205:AO209),4)</f>
        <v>4.0899999999999999E-2</v>
      </c>
      <c r="AP210" s="489">
        <f t="shared" ref="AP210" si="178">ROUND(1-SUM(AP205:AP209),4)</f>
        <v>4.07E-2</v>
      </c>
      <c r="AQ210" s="489">
        <f t="shared" ref="AQ210" si="179">ROUND(1-SUM(AQ205:AQ209),4)</f>
        <v>4.9700000000000001E-2</v>
      </c>
      <c r="AR210" s="489">
        <f t="shared" ref="AR210" si="180">ROUND(1-SUM(AR205:AR209),4)</f>
        <v>4.8099999999999997E-2</v>
      </c>
      <c r="AS210" s="489">
        <f t="shared" ref="AS210" si="181">ROUND(1-SUM(AS205:AS209),4)</f>
        <v>4.5999999999999999E-2</v>
      </c>
      <c r="AT210" s="489">
        <f t="shared" ref="AT210" si="182">ROUND(1-SUM(AT205:AT209),4)</f>
        <v>4.3999999999999997E-2</v>
      </c>
      <c r="AU210" s="489">
        <f t="shared" ref="AU210" si="183">ROUND(1-SUM(AU205:AU209),4)</f>
        <v>4.4499999999999998E-2</v>
      </c>
      <c r="AV210" s="489">
        <f t="shared" ref="AV210" si="184">ROUND(1-SUM(AV205:AV209),4)</f>
        <v>4.2200000000000001E-2</v>
      </c>
      <c r="AW210" s="489">
        <f t="shared" ref="AW210" si="185">ROUND(1-SUM(AW205:AW209),4)</f>
        <v>4.0899999999999999E-2</v>
      </c>
      <c r="AX210" s="489">
        <f t="shared" ref="AX210" si="186">ROUND(1-SUM(AX205:AX209),4)</f>
        <v>4.02E-2</v>
      </c>
      <c r="AY210" s="489">
        <f t="shared" ref="AY210" si="187">ROUND(1-SUM(AY205:AY209),4)</f>
        <v>3.9E-2</v>
      </c>
      <c r="AZ210" s="489">
        <f t="shared" ref="AZ210" si="188">ROUND(1-SUM(AZ205:AZ209),4)</f>
        <v>3.7999999999999999E-2</v>
      </c>
      <c r="BA210" s="489">
        <f t="shared" ref="BA210" si="189">ROUND(1-SUM(BA205:BA209),4)</f>
        <v>3.7100000000000001E-2</v>
      </c>
    </row>
    <row r="211" spans="1:53">
      <c r="A211" s="485" t="s">
        <v>39</v>
      </c>
      <c r="B211" s="485" t="s">
        <v>39</v>
      </c>
      <c r="C211" s="485" t="s">
        <v>60</v>
      </c>
      <c r="D211" s="487">
        <f>SUM(D205:D210)</f>
        <v>273.86</v>
      </c>
      <c r="E211" s="487">
        <f t="shared" ref="E211:S211" si="190">SUM(E205:E210)</f>
        <v>284.41999999999996</v>
      </c>
      <c r="F211" s="487">
        <f t="shared" si="190"/>
        <v>291.71000000000004</v>
      </c>
      <c r="G211" s="487">
        <f t="shared" si="190"/>
        <v>277.31999999999994</v>
      </c>
      <c r="H211" s="487">
        <f t="shared" si="190"/>
        <v>290.38</v>
      </c>
      <c r="I211" s="487">
        <f t="shared" si="190"/>
        <v>271</v>
      </c>
      <c r="J211" s="487">
        <f t="shared" si="190"/>
        <v>289.20000000000005</v>
      </c>
      <c r="K211" s="487">
        <f t="shared" si="190"/>
        <v>306.33</v>
      </c>
      <c r="L211" s="487">
        <f t="shared" si="190"/>
        <v>322.01000000000005</v>
      </c>
      <c r="M211" s="487">
        <f t="shared" si="190"/>
        <v>337.48</v>
      </c>
      <c r="N211" s="487">
        <f t="shared" si="190"/>
        <v>352.48</v>
      </c>
      <c r="O211" s="487">
        <f t="shared" si="190"/>
        <v>366.59</v>
      </c>
      <c r="P211" s="487">
        <f t="shared" si="190"/>
        <v>381.64999999999992</v>
      </c>
      <c r="Q211" s="487">
        <f t="shared" si="190"/>
        <v>396.07</v>
      </c>
      <c r="R211" s="487">
        <f t="shared" si="190"/>
        <v>410.33999999999992</v>
      </c>
      <c r="S211" s="487">
        <f t="shared" si="190"/>
        <v>425.32</v>
      </c>
      <c r="T211" s="28"/>
      <c r="U211" s="28"/>
      <c r="V211" s="386">
        <f>SUM(V205:V210)</f>
        <v>1</v>
      </c>
      <c r="W211" s="386">
        <f t="shared" ref="W211:AK211" si="191">SUM(W205:W210)</f>
        <v>1.0000000000000002</v>
      </c>
      <c r="X211" s="386">
        <f t="shared" si="191"/>
        <v>1</v>
      </c>
      <c r="Y211" s="386">
        <f t="shared" si="191"/>
        <v>1</v>
      </c>
      <c r="Z211" s="386">
        <f t="shared" si="191"/>
        <v>1</v>
      </c>
      <c r="AA211" s="386">
        <f t="shared" si="191"/>
        <v>1.0000000000000002</v>
      </c>
      <c r="AB211" s="386">
        <f t="shared" si="191"/>
        <v>1</v>
      </c>
      <c r="AC211" s="386">
        <f t="shared" si="191"/>
        <v>1</v>
      </c>
      <c r="AD211" s="386">
        <f t="shared" si="191"/>
        <v>1</v>
      </c>
      <c r="AE211" s="386">
        <f t="shared" si="191"/>
        <v>0.99999999999999989</v>
      </c>
      <c r="AF211" s="386">
        <f t="shared" si="191"/>
        <v>0.99999999999999989</v>
      </c>
      <c r="AG211" s="386">
        <f t="shared" si="191"/>
        <v>1</v>
      </c>
      <c r="AH211" s="386">
        <f t="shared" si="191"/>
        <v>1</v>
      </c>
      <c r="AI211" s="386">
        <f t="shared" si="191"/>
        <v>1</v>
      </c>
      <c r="AJ211" s="386">
        <f t="shared" si="191"/>
        <v>1</v>
      </c>
      <c r="AK211" s="386">
        <f t="shared" si="191"/>
        <v>1</v>
      </c>
    </row>
    <row r="212" spans="1:53" ht="15">
      <c r="A212" s="490" t="s">
        <v>59</v>
      </c>
      <c r="B212" s="490" t="s">
        <v>59</v>
      </c>
      <c r="C212" s="491" t="s">
        <v>221</v>
      </c>
      <c r="D212" s="492">
        <f>D205+D177+D149+D121+D51</f>
        <v>1170.08</v>
      </c>
      <c r="E212" s="492">
        <f t="shared" ref="E212:S212" si="192">E205+E177+E149+E121+E51</f>
        <v>1238.33</v>
      </c>
      <c r="F212" s="492">
        <f t="shared" si="192"/>
        <v>1331.5900000000001</v>
      </c>
      <c r="G212" s="492">
        <f t="shared" si="192"/>
        <v>1352.26</v>
      </c>
      <c r="H212" s="492">
        <f t="shared" si="192"/>
        <v>1429.46</v>
      </c>
      <c r="I212" s="492">
        <f t="shared" si="192"/>
        <v>1378.77</v>
      </c>
      <c r="J212" s="492">
        <f t="shared" si="192"/>
        <v>1485.76</v>
      </c>
      <c r="K212" s="492">
        <f t="shared" si="192"/>
        <v>1587.97</v>
      </c>
      <c r="L212" s="492">
        <f t="shared" si="192"/>
        <v>1688.3000000000002</v>
      </c>
      <c r="M212" s="492">
        <f t="shared" si="192"/>
        <v>1785.5300000000002</v>
      </c>
      <c r="N212" s="492">
        <f t="shared" si="192"/>
        <v>1892.6</v>
      </c>
      <c r="O212" s="492">
        <f t="shared" si="192"/>
        <v>1991.04</v>
      </c>
      <c r="P212" s="492">
        <f t="shared" si="192"/>
        <v>2087.15</v>
      </c>
      <c r="Q212" s="492">
        <f t="shared" si="192"/>
        <v>2186.5500000000002</v>
      </c>
      <c r="R212" s="492">
        <f t="shared" si="192"/>
        <v>2284.65</v>
      </c>
      <c r="S212" s="492">
        <f t="shared" si="192"/>
        <v>2387.11</v>
      </c>
      <c r="T212" s="28"/>
      <c r="U212" s="28"/>
      <c r="V212" s="493">
        <f>ROUND(D212/D$218,4)</f>
        <v>0.4249</v>
      </c>
      <c r="W212" s="493">
        <f t="shared" ref="W212:AK216" si="193">ROUND(E212/E$218,4)</f>
        <v>0.42830000000000001</v>
      </c>
      <c r="X212" s="493">
        <f t="shared" si="193"/>
        <v>0.42809999999999998</v>
      </c>
      <c r="Y212" s="493">
        <f t="shared" si="193"/>
        <v>0.4274</v>
      </c>
      <c r="Z212" s="493">
        <f t="shared" si="193"/>
        <v>0.4279</v>
      </c>
      <c r="AA212" s="493">
        <f t="shared" si="193"/>
        <v>0.42480000000000001</v>
      </c>
      <c r="AB212" s="493">
        <f t="shared" si="193"/>
        <v>0.42730000000000001</v>
      </c>
      <c r="AC212" s="493">
        <f t="shared" si="193"/>
        <v>0.42909999999999998</v>
      </c>
      <c r="AD212" s="493">
        <f t="shared" si="193"/>
        <v>0.43070000000000003</v>
      </c>
      <c r="AE212" s="493">
        <f t="shared" si="193"/>
        <v>0.43009999999999998</v>
      </c>
      <c r="AF212" s="493">
        <f t="shared" si="193"/>
        <v>0.43230000000000002</v>
      </c>
      <c r="AG212" s="493">
        <f t="shared" si="193"/>
        <v>0.4335</v>
      </c>
      <c r="AH212" s="493">
        <f t="shared" si="193"/>
        <v>0.43390000000000001</v>
      </c>
      <c r="AI212" s="493">
        <f t="shared" si="193"/>
        <v>0.43469999999999998</v>
      </c>
      <c r="AJ212" s="493">
        <f t="shared" si="193"/>
        <v>0.43490000000000001</v>
      </c>
      <c r="AK212" s="493">
        <f t="shared" si="193"/>
        <v>0.43530000000000002</v>
      </c>
    </row>
    <row r="213" spans="1:53" ht="15">
      <c r="A213" s="490" t="s">
        <v>59</v>
      </c>
      <c r="B213" s="490" t="s">
        <v>59</v>
      </c>
      <c r="C213" s="491" t="s">
        <v>245</v>
      </c>
      <c r="D213" s="492">
        <f t="shared" ref="D213:S217" si="194">D206+D178+D150+D122+D52</f>
        <v>699.37</v>
      </c>
      <c r="E213" s="492">
        <f t="shared" si="194"/>
        <v>737.14</v>
      </c>
      <c r="F213" s="492">
        <f t="shared" si="194"/>
        <v>799.70999999999992</v>
      </c>
      <c r="G213" s="492">
        <f t="shared" si="194"/>
        <v>814.88000000000011</v>
      </c>
      <c r="H213" s="492">
        <f t="shared" si="194"/>
        <v>863.76</v>
      </c>
      <c r="I213" s="492">
        <f t="shared" si="194"/>
        <v>838.25</v>
      </c>
      <c r="J213" s="492">
        <f t="shared" si="194"/>
        <v>906.39</v>
      </c>
      <c r="K213" s="492">
        <f t="shared" si="194"/>
        <v>967.6</v>
      </c>
      <c r="L213" s="492">
        <f t="shared" si="194"/>
        <v>1027.6399999999999</v>
      </c>
      <c r="M213" s="492">
        <f t="shared" si="194"/>
        <v>1090.8899999999999</v>
      </c>
      <c r="N213" s="492">
        <f t="shared" si="194"/>
        <v>1152.72</v>
      </c>
      <c r="O213" s="492">
        <f t="shared" si="194"/>
        <v>1210.6299999999999</v>
      </c>
      <c r="P213" s="492">
        <f t="shared" si="194"/>
        <v>1270.1300000000001</v>
      </c>
      <c r="Q213" s="492">
        <f t="shared" si="194"/>
        <v>1328.6</v>
      </c>
      <c r="R213" s="492">
        <f t="shared" si="194"/>
        <v>1390.72</v>
      </c>
      <c r="S213" s="492">
        <f t="shared" si="194"/>
        <v>1452.3999999999999</v>
      </c>
      <c r="T213" s="28"/>
      <c r="U213" s="28"/>
      <c r="V213" s="493">
        <f t="shared" ref="V213:V216" si="195">ROUND(D213/D$218,4)</f>
        <v>0.254</v>
      </c>
      <c r="W213" s="493">
        <f t="shared" si="193"/>
        <v>0.255</v>
      </c>
      <c r="X213" s="493">
        <f t="shared" si="193"/>
        <v>0.2571</v>
      </c>
      <c r="Y213" s="493">
        <f t="shared" si="193"/>
        <v>0.25750000000000001</v>
      </c>
      <c r="Z213" s="493">
        <f t="shared" si="193"/>
        <v>0.2586</v>
      </c>
      <c r="AA213" s="493">
        <f t="shared" si="193"/>
        <v>0.25829999999999997</v>
      </c>
      <c r="AB213" s="493">
        <f t="shared" si="193"/>
        <v>0.26069999999999999</v>
      </c>
      <c r="AC213" s="493">
        <f t="shared" si="193"/>
        <v>0.26140000000000002</v>
      </c>
      <c r="AD213" s="493">
        <f t="shared" si="193"/>
        <v>0.26219999999999999</v>
      </c>
      <c r="AE213" s="493">
        <f t="shared" si="193"/>
        <v>0.26279999999999998</v>
      </c>
      <c r="AF213" s="493">
        <f t="shared" si="193"/>
        <v>0.26329999999999998</v>
      </c>
      <c r="AG213" s="493">
        <f t="shared" si="193"/>
        <v>0.2636</v>
      </c>
      <c r="AH213" s="493">
        <f t="shared" si="193"/>
        <v>0.26400000000000001</v>
      </c>
      <c r="AI213" s="493">
        <f t="shared" si="193"/>
        <v>0.2641</v>
      </c>
      <c r="AJ213" s="493">
        <f t="shared" si="193"/>
        <v>0.26469999999999999</v>
      </c>
      <c r="AK213" s="493">
        <f t="shared" si="193"/>
        <v>0.26490000000000002</v>
      </c>
    </row>
    <row r="214" spans="1:53" ht="15">
      <c r="A214" s="490" t="s">
        <v>59</v>
      </c>
      <c r="B214" s="490" t="s">
        <v>59</v>
      </c>
      <c r="C214" s="491" t="s">
        <v>413</v>
      </c>
      <c r="D214" s="492">
        <f t="shared" si="194"/>
        <v>250.8</v>
      </c>
      <c r="E214" s="492">
        <f t="shared" si="194"/>
        <v>261.95</v>
      </c>
      <c r="F214" s="492">
        <f t="shared" si="194"/>
        <v>282.32</v>
      </c>
      <c r="G214" s="492">
        <f t="shared" si="194"/>
        <v>286.75</v>
      </c>
      <c r="H214" s="492">
        <f t="shared" si="194"/>
        <v>304.96000000000004</v>
      </c>
      <c r="I214" s="492">
        <f t="shared" si="194"/>
        <v>289.48</v>
      </c>
      <c r="J214" s="492">
        <f t="shared" si="194"/>
        <v>309.92</v>
      </c>
      <c r="K214" s="492">
        <f t="shared" si="194"/>
        <v>330.26</v>
      </c>
      <c r="L214" s="492">
        <f t="shared" si="194"/>
        <v>350.34999999999997</v>
      </c>
      <c r="M214" s="492">
        <f t="shared" si="194"/>
        <v>371.18</v>
      </c>
      <c r="N214" s="492">
        <f t="shared" si="194"/>
        <v>392.08000000000004</v>
      </c>
      <c r="O214" s="492">
        <f t="shared" si="194"/>
        <v>411.79999999999995</v>
      </c>
      <c r="P214" s="492">
        <f t="shared" si="194"/>
        <v>432.33000000000004</v>
      </c>
      <c r="Q214" s="492">
        <f t="shared" si="194"/>
        <v>452.06</v>
      </c>
      <c r="R214" s="492">
        <f t="shared" si="194"/>
        <v>472.86</v>
      </c>
      <c r="S214" s="492">
        <f t="shared" si="194"/>
        <v>494.06</v>
      </c>
      <c r="T214" s="28"/>
      <c r="U214" s="28"/>
      <c r="V214" s="493">
        <f t="shared" si="195"/>
        <v>9.11E-2</v>
      </c>
      <c r="W214" s="493">
        <f t="shared" si="193"/>
        <v>9.06E-2</v>
      </c>
      <c r="X214" s="493">
        <f t="shared" si="193"/>
        <v>9.0800000000000006E-2</v>
      </c>
      <c r="Y214" s="493">
        <f t="shared" si="193"/>
        <v>9.06E-2</v>
      </c>
      <c r="Z214" s="493">
        <f t="shared" si="193"/>
        <v>9.1300000000000006E-2</v>
      </c>
      <c r="AA214" s="493">
        <f t="shared" si="193"/>
        <v>8.9200000000000002E-2</v>
      </c>
      <c r="AB214" s="493">
        <f t="shared" si="193"/>
        <v>8.9099999999999999E-2</v>
      </c>
      <c r="AC214" s="493">
        <f t="shared" si="193"/>
        <v>8.9200000000000002E-2</v>
      </c>
      <c r="AD214" s="493">
        <f t="shared" si="193"/>
        <v>8.9399999999999993E-2</v>
      </c>
      <c r="AE214" s="493">
        <f t="shared" si="193"/>
        <v>8.9399999999999993E-2</v>
      </c>
      <c r="AF214" s="493">
        <f t="shared" si="193"/>
        <v>8.9599999999999999E-2</v>
      </c>
      <c r="AG214" s="493">
        <f t="shared" si="193"/>
        <v>8.9700000000000002E-2</v>
      </c>
      <c r="AH214" s="493">
        <f t="shared" si="193"/>
        <v>8.9899999999999994E-2</v>
      </c>
      <c r="AI214" s="493">
        <f t="shared" si="193"/>
        <v>8.9899999999999994E-2</v>
      </c>
      <c r="AJ214" s="493">
        <f t="shared" si="193"/>
        <v>0.09</v>
      </c>
      <c r="AK214" s="493">
        <f t="shared" si="193"/>
        <v>9.01E-2</v>
      </c>
    </row>
    <row r="215" spans="1:53" ht="15">
      <c r="A215" s="490" t="s">
        <v>59</v>
      </c>
      <c r="B215" s="490" t="s">
        <v>59</v>
      </c>
      <c r="C215" s="491" t="s">
        <v>414</v>
      </c>
      <c r="D215" s="492">
        <f t="shared" si="194"/>
        <v>327.55</v>
      </c>
      <c r="E215" s="492">
        <f t="shared" si="194"/>
        <v>347.05</v>
      </c>
      <c r="F215" s="492">
        <f t="shared" si="194"/>
        <v>370.22</v>
      </c>
      <c r="G215" s="492">
        <f t="shared" si="194"/>
        <v>377.48</v>
      </c>
      <c r="H215" s="492">
        <f t="shared" si="194"/>
        <v>397.45000000000005</v>
      </c>
      <c r="I215" s="492">
        <f t="shared" si="194"/>
        <v>379.40999999999997</v>
      </c>
      <c r="J215" s="492">
        <f t="shared" si="194"/>
        <v>405.5</v>
      </c>
      <c r="K215" s="492">
        <f t="shared" si="194"/>
        <v>429.75</v>
      </c>
      <c r="L215" s="492">
        <f t="shared" si="194"/>
        <v>454.02</v>
      </c>
      <c r="M215" s="492">
        <f t="shared" si="194"/>
        <v>480.05999999999995</v>
      </c>
      <c r="N215" s="492">
        <f t="shared" si="194"/>
        <v>503.7</v>
      </c>
      <c r="O215" s="492">
        <f t="shared" si="194"/>
        <v>526.80999999999995</v>
      </c>
      <c r="P215" s="492">
        <f t="shared" si="194"/>
        <v>551.51</v>
      </c>
      <c r="Q215" s="492">
        <f t="shared" si="194"/>
        <v>576.01</v>
      </c>
      <c r="R215" s="492">
        <f t="shared" si="194"/>
        <v>601.56999999999994</v>
      </c>
      <c r="S215" s="492">
        <f t="shared" si="194"/>
        <v>627.17000000000007</v>
      </c>
      <c r="T215" s="28"/>
      <c r="U215" s="28"/>
      <c r="V215" s="493">
        <f t="shared" si="195"/>
        <v>0.11899999999999999</v>
      </c>
      <c r="W215" s="493">
        <f t="shared" si="193"/>
        <v>0.12</v>
      </c>
      <c r="X215" s="493">
        <f t="shared" si="193"/>
        <v>0.11899999999999999</v>
      </c>
      <c r="Y215" s="493">
        <f t="shared" si="193"/>
        <v>0.1193</v>
      </c>
      <c r="Z215" s="493">
        <f t="shared" si="193"/>
        <v>0.11899999999999999</v>
      </c>
      <c r="AA215" s="493">
        <f t="shared" si="193"/>
        <v>0.1169</v>
      </c>
      <c r="AB215" s="493">
        <f t="shared" si="193"/>
        <v>0.1166</v>
      </c>
      <c r="AC215" s="493">
        <f t="shared" si="193"/>
        <v>0.11609999999999999</v>
      </c>
      <c r="AD215" s="493">
        <f t="shared" si="193"/>
        <v>0.1158</v>
      </c>
      <c r="AE215" s="493">
        <f t="shared" si="193"/>
        <v>0.11559999999999999</v>
      </c>
      <c r="AF215" s="493">
        <f t="shared" si="193"/>
        <v>0.11509999999999999</v>
      </c>
      <c r="AG215" s="493">
        <f t="shared" si="193"/>
        <v>0.1147</v>
      </c>
      <c r="AH215" s="493">
        <f t="shared" si="193"/>
        <v>0.11459999999999999</v>
      </c>
      <c r="AI215" s="493">
        <f t="shared" si="193"/>
        <v>0.1145</v>
      </c>
      <c r="AJ215" s="493">
        <f t="shared" si="193"/>
        <v>0.1145</v>
      </c>
      <c r="AK215" s="493">
        <f t="shared" si="193"/>
        <v>0.1144</v>
      </c>
    </row>
    <row r="216" spans="1:53" ht="15">
      <c r="A216" s="490" t="s">
        <v>59</v>
      </c>
      <c r="B216" s="490" t="s">
        <v>59</v>
      </c>
      <c r="C216" s="491" t="s">
        <v>246</v>
      </c>
      <c r="D216" s="492">
        <f t="shared" si="194"/>
        <v>172.24</v>
      </c>
      <c r="E216" s="492">
        <f t="shared" si="194"/>
        <v>184.56</v>
      </c>
      <c r="F216" s="492">
        <f t="shared" si="194"/>
        <v>198.38</v>
      </c>
      <c r="G216" s="492">
        <f t="shared" si="194"/>
        <v>202.61</v>
      </c>
      <c r="H216" s="492">
        <f t="shared" si="194"/>
        <v>212.47</v>
      </c>
      <c r="I216" s="492">
        <f t="shared" si="194"/>
        <v>206.96</v>
      </c>
      <c r="J216" s="492">
        <f t="shared" si="194"/>
        <v>221.70999999999998</v>
      </c>
      <c r="K216" s="492">
        <f t="shared" si="194"/>
        <v>236.29000000000002</v>
      </c>
      <c r="L216" s="492">
        <f t="shared" si="194"/>
        <v>250.98999999999998</v>
      </c>
      <c r="M216" s="492">
        <f t="shared" si="194"/>
        <v>266.18</v>
      </c>
      <c r="N216" s="492">
        <f t="shared" si="194"/>
        <v>281.51</v>
      </c>
      <c r="O216" s="492">
        <f t="shared" si="194"/>
        <v>295.72000000000003</v>
      </c>
      <c r="P216" s="492">
        <f t="shared" si="194"/>
        <v>309.19</v>
      </c>
      <c r="Q216" s="492">
        <f t="shared" si="194"/>
        <v>324.26</v>
      </c>
      <c r="R216" s="492">
        <f t="shared" si="194"/>
        <v>339.22</v>
      </c>
      <c r="S216" s="492">
        <f t="shared" si="194"/>
        <v>354.53</v>
      </c>
      <c r="T216" s="28"/>
      <c r="U216" s="28"/>
      <c r="V216" s="493">
        <f t="shared" si="195"/>
        <v>6.2600000000000003E-2</v>
      </c>
      <c r="W216" s="493">
        <f t="shared" si="193"/>
        <v>6.3799999999999996E-2</v>
      </c>
      <c r="X216" s="493">
        <f t="shared" si="193"/>
        <v>6.3799999999999996E-2</v>
      </c>
      <c r="Y216" s="493">
        <f t="shared" si="193"/>
        <v>6.4000000000000001E-2</v>
      </c>
      <c r="Z216" s="493">
        <f t="shared" si="193"/>
        <v>6.3600000000000004E-2</v>
      </c>
      <c r="AA216" s="493">
        <f t="shared" si="193"/>
        <v>6.3799999999999996E-2</v>
      </c>
      <c r="AB216" s="493">
        <f t="shared" si="193"/>
        <v>6.3799999999999996E-2</v>
      </c>
      <c r="AC216" s="493">
        <f t="shared" si="193"/>
        <v>6.3799999999999996E-2</v>
      </c>
      <c r="AD216" s="493">
        <f t="shared" si="193"/>
        <v>6.4000000000000001E-2</v>
      </c>
      <c r="AE216" s="493">
        <f t="shared" si="193"/>
        <v>6.4100000000000004E-2</v>
      </c>
      <c r="AF216" s="493">
        <f t="shared" si="193"/>
        <v>6.4299999999999996E-2</v>
      </c>
      <c r="AG216" s="493">
        <f t="shared" si="193"/>
        <v>6.4399999999999999E-2</v>
      </c>
      <c r="AH216" s="493">
        <f t="shared" si="193"/>
        <v>6.4299999999999996E-2</v>
      </c>
      <c r="AI216" s="493">
        <f t="shared" si="193"/>
        <v>6.4500000000000002E-2</v>
      </c>
      <c r="AJ216" s="493">
        <f t="shared" si="193"/>
        <v>6.4600000000000005E-2</v>
      </c>
      <c r="AK216" s="493">
        <f t="shared" si="193"/>
        <v>6.4699999999999994E-2</v>
      </c>
    </row>
    <row r="217" spans="1:53" ht="15">
      <c r="A217" s="490" t="s">
        <v>59</v>
      </c>
      <c r="B217" s="490" t="s">
        <v>59</v>
      </c>
      <c r="C217" s="491" t="s">
        <v>12</v>
      </c>
      <c r="D217" s="492">
        <f t="shared" si="194"/>
        <v>133.53</v>
      </c>
      <c r="E217" s="492">
        <f t="shared" si="194"/>
        <v>122.25999999999999</v>
      </c>
      <c r="F217" s="492">
        <f t="shared" si="194"/>
        <v>128.19999999999999</v>
      </c>
      <c r="G217" s="492">
        <f t="shared" si="194"/>
        <v>130.06</v>
      </c>
      <c r="H217" s="492">
        <f t="shared" si="194"/>
        <v>132.36000000000001</v>
      </c>
      <c r="I217" s="492">
        <f t="shared" si="194"/>
        <v>152.67000000000002</v>
      </c>
      <c r="J217" s="492">
        <f t="shared" si="194"/>
        <v>147.85</v>
      </c>
      <c r="K217" s="492">
        <f t="shared" si="194"/>
        <v>149.07</v>
      </c>
      <c r="L217" s="492">
        <f t="shared" si="194"/>
        <v>148.69999999999999</v>
      </c>
      <c r="M217" s="492">
        <f t="shared" si="194"/>
        <v>157.94999999999999</v>
      </c>
      <c r="N217" s="492">
        <f t="shared" si="194"/>
        <v>155.26</v>
      </c>
      <c r="O217" s="492">
        <f t="shared" si="194"/>
        <v>156.81</v>
      </c>
      <c r="P217" s="492">
        <f t="shared" si="194"/>
        <v>160.08999999999997</v>
      </c>
      <c r="Q217" s="492">
        <f t="shared" si="194"/>
        <v>162.42000000000002</v>
      </c>
      <c r="R217" s="492">
        <f t="shared" si="194"/>
        <v>164.8</v>
      </c>
      <c r="S217" s="492">
        <f t="shared" si="194"/>
        <v>168.07</v>
      </c>
      <c r="T217" s="28"/>
      <c r="U217" s="28"/>
      <c r="V217" s="493">
        <f>ROUND(1-SUM(V212:V216),4)</f>
        <v>4.8399999999999999E-2</v>
      </c>
      <c r="W217" s="493">
        <f t="shared" ref="W217" si="196">ROUND(1-SUM(W212:W216),4)</f>
        <v>4.2299999999999997E-2</v>
      </c>
      <c r="X217" s="493">
        <f t="shared" ref="X217" si="197">ROUND(1-SUM(X212:X216),4)</f>
        <v>4.1200000000000001E-2</v>
      </c>
      <c r="Y217" s="493">
        <f t="shared" ref="Y217" si="198">ROUND(1-SUM(Y212:Y216),4)</f>
        <v>4.1200000000000001E-2</v>
      </c>
      <c r="Z217" s="493">
        <f t="shared" ref="Z217" si="199">ROUND(1-SUM(Z212:Z216),4)</f>
        <v>3.9600000000000003E-2</v>
      </c>
      <c r="AA217" s="493">
        <f t="shared" ref="AA217" si="200">ROUND(1-SUM(AA212:AA216),4)</f>
        <v>4.7E-2</v>
      </c>
      <c r="AB217" s="493">
        <f t="shared" ref="AB217" si="201">ROUND(1-SUM(AB212:AB216),4)</f>
        <v>4.2500000000000003E-2</v>
      </c>
      <c r="AC217" s="493">
        <f t="shared" ref="AC217" si="202">ROUND(1-SUM(AC212:AC216),4)</f>
        <v>4.0399999999999998E-2</v>
      </c>
      <c r="AD217" s="493">
        <f t="shared" ref="AD217" si="203">ROUND(1-SUM(AD212:AD216),4)</f>
        <v>3.7900000000000003E-2</v>
      </c>
      <c r="AE217" s="493">
        <f t="shared" ref="AE217" si="204">ROUND(1-SUM(AE212:AE216),4)</f>
        <v>3.7999999999999999E-2</v>
      </c>
      <c r="AF217" s="493">
        <f t="shared" ref="AF217" si="205">ROUND(1-SUM(AF212:AF216),4)</f>
        <v>3.5400000000000001E-2</v>
      </c>
      <c r="AG217" s="493">
        <f t="shared" ref="AG217" si="206">ROUND(1-SUM(AG212:AG216),4)</f>
        <v>3.4099999999999998E-2</v>
      </c>
      <c r="AH217" s="493">
        <f t="shared" ref="AH217" si="207">ROUND(1-SUM(AH212:AH216),4)</f>
        <v>3.3300000000000003E-2</v>
      </c>
      <c r="AI217" s="493">
        <f t="shared" ref="AI217" si="208">ROUND(1-SUM(AI212:AI216),4)</f>
        <v>3.2300000000000002E-2</v>
      </c>
      <c r="AJ217" s="493">
        <f t="shared" ref="AJ217" si="209">ROUND(1-SUM(AJ212:AJ216),4)</f>
        <v>3.1300000000000001E-2</v>
      </c>
      <c r="AK217" s="493">
        <f t="shared" ref="AK217" si="210">ROUND(1-SUM(AK212:AK216),4)</f>
        <v>3.0599999999999999E-2</v>
      </c>
    </row>
    <row r="218" spans="1:53">
      <c r="A218" s="490" t="s">
        <v>59</v>
      </c>
      <c r="B218" s="490" t="s">
        <v>59</v>
      </c>
      <c r="C218" s="490" t="s">
        <v>60</v>
      </c>
      <c r="D218" s="492">
        <f>SUM(D212:D217)</f>
        <v>2753.57</v>
      </c>
      <c r="E218" s="492">
        <f t="shared" ref="E218:S218" si="211">SUM(E212:E217)</f>
        <v>2891.29</v>
      </c>
      <c r="F218" s="492">
        <f t="shared" si="211"/>
        <v>3110.42</v>
      </c>
      <c r="G218" s="492">
        <f t="shared" si="211"/>
        <v>3164.0400000000004</v>
      </c>
      <c r="H218" s="492">
        <f t="shared" si="211"/>
        <v>3340.46</v>
      </c>
      <c r="I218" s="492">
        <f t="shared" si="211"/>
        <v>3245.54</v>
      </c>
      <c r="J218" s="492">
        <f t="shared" si="211"/>
        <v>3477.13</v>
      </c>
      <c r="K218" s="492">
        <f t="shared" si="211"/>
        <v>3700.94</v>
      </c>
      <c r="L218" s="492">
        <f t="shared" si="211"/>
        <v>3919.9999999999995</v>
      </c>
      <c r="M218" s="492">
        <f t="shared" si="211"/>
        <v>4151.79</v>
      </c>
      <c r="N218" s="492">
        <f t="shared" si="211"/>
        <v>4377.87</v>
      </c>
      <c r="O218" s="492">
        <f t="shared" si="211"/>
        <v>4592.8100000000013</v>
      </c>
      <c r="P218" s="492">
        <f t="shared" si="211"/>
        <v>4810.3999999999996</v>
      </c>
      <c r="Q218" s="492">
        <f t="shared" si="211"/>
        <v>5029.9000000000005</v>
      </c>
      <c r="R218" s="492">
        <f t="shared" si="211"/>
        <v>5253.82</v>
      </c>
      <c r="S218" s="492">
        <f t="shared" si="211"/>
        <v>5483.34</v>
      </c>
      <c r="T218" s="28"/>
      <c r="U218" s="28"/>
      <c r="V218" s="493">
        <f>SUM(V212:V217)</f>
        <v>1</v>
      </c>
      <c r="W218" s="493">
        <f t="shared" ref="W218:AK218" si="212">SUM(W212:W217)</f>
        <v>1</v>
      </c>
      <c r="X218" s="493">
        <f t="shared" si="212"/>
        <v>1</v>
      </c>
      <c r="Y218" s="493">
        <f t="shared" si="212"/>
        <v>1</v>
      </c>
      <c r="Z218" s="493">
        <f t="shared" si="212"/>
        <v>1</v>
      </c>
      <c r="AA218" s="493">
        <f t="shared" si="212"/>
        <v>1</v>
      </c>
      <c r="AB218" s="493">
        <f t="shared" si="212"/>
        <v>0.99999999999999989</v>
      </c>
      <c r="AC218" s="493">
        <f t="shared" si="212"/>
        <v>1</v>
      </c>
      <c r="AD218" s="493">
        <f t="shared" si="212"/>
        <v>1.0000000000000002</v>
      </c>
      <c r="AE218" s="493">
        <f t="shared" si="212"/>
        <v>1</v>
      </c>
      <c r="AF218" s="493">
        <f t="shared" si="212"/>
        <v>1</v>
      </c>
      <c r="AG218" s="493">
        <f t="shared" si="212"/>
        <v>1</v>
      </c>
      <c r="AH218" s="493">
        <f t="shared" si="212"/>
        <v>1</v>
      </c>
      <c r="AI218" s="493">
        <f t="shared" si="212"/>
        <v>1</v>
      </c>
      <c r="AJ218" s="493">
        <f t="shared" si="212"/>
        <v>1</v>
      </c>
      <c r="AK218" s="493">
        <f t="shared" si="212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AA5B-041E-4D22-9B5D-E0207C037278}">
  <dimension ref="A1:AM102"/>
  <sheetViews>
    <sheetView topLeftCell="S77" workbookViewId="0">
      <selection activeCell="AD86" sqref="AD86"/>
    </sheetView>
  </sheetViews>
  <sheetFormatPr defaultColWidth="9" defaultRowHeight="12.75"/>
  <cols>
    <col min="1" max="1" width="14.5703125" style="28" bestFit="1" customWidth="1"/>
    <col min="2" max="2" width="10.42578125" style="28" customWidth="1"/>
    <col min="3" max="3" width="23.85546875" style="28" bestFit="1" customWidth="1"/>
    <col min="4" max="4" width="7.5703125" style="94" bestFit="1" customWidth="1"/>
    <col min="5" max="5" width="9.5703125" style="94" bestFit="1" customWidth="1"/>
    <col min="6" max="9" width="7.5703125" style="94" bestFit="1" customWidth="1"/>
    <col min="10" max="12" width="8.5703125" style="94" bestFit="1" customWidth="1"/>
    <col min="13" max="19" width="7.5703125" style="94" bestFit="1" customWidth="1"/>
    <col min="20" max="20" width="7" style="94" bestFit="1" customWidth="1"/>
    <col min="21" max="21" width="6" style="303" bestFit="1" customWidth="1"/>
    <col min="22" max="23" width="9.5703125" style="28" customWidth="1"/>
    <col min="24" max="24" width="10.5703125" style="28" bestFit="1" customWidth="1"/>
    <col min="25" max="25" width="10.140625" style="28" customWidth="1"/>
    <col min="26" max="26" width="9.85546875" style="28" customWidth="1"/>
    <col min="27" max="27" width="9.42578125" style="28" customWidth="1"/>
    <col min="28" max="28" width="9.5703125" style="28" customWidth="1"/>
    <col min="29" max="29" width="10.28515625" style="28" customWidth="1"/>
    <col min="30" max="30" width="10.42578125" style="28" customWidth="1"/>
    <col min="31" max="32" width="9.28515625" style="28" bestFit="1" customWidth="1"/>
    <col min="33" max="33" width="9.140625" style="28" customWidth="1"/>
    <col min="34" max="35" width="9.7109375" style="28" customWidth="1"/>
    <col min="36" max="37" width="9.42578125" style="28" customWidth="1"/>
    <col min="38" max="16384" width="9" style="28"/>
  </cols>
  <sheetData>
    <row r="1" spans="1:39">
      <c r="A1" s="29" t="s">
        <v>31</v>
      </c>
      <c r="B1" s="29" t="s">
        <v>15</v>
      </c>
      <c r="C1" s="29" t="s">
        <v>374</v>
      </c>
      <c r="D1" s="216">
        <v>2015</v>
      </c>
      <c r="E1" s="216">
        <v>2016</v>
      </c>
      <c r="F1" s="216">
        <v>2017</v>
      </c>
      <c r="G1" s="216">
        <v>2018</v>
      </c>
      <c r="H1" s="216">
        <v>2019</v>
      </c>
      <c r="I1" s="216">
        <v>2020</v>
      </c>
      <c r="J1" s="216" t="s">
        <v>30</v>
      </c>
      <c r="K1" s="216" t="s">
        <v>3</v>
      </c>
      <c r="L1" s="216" t="s">
        <v>4</v>
      </c>
      <c r="M1" s="216" t="s">
        <v>5</v>
      </c>
      <c r="N1" s="216" t="s">
        <v>6</v>
      </c>
      <c r="O1" s="216" t="s">
        <v>7</v>
      </c>
      <c r="P1" s="216" t="s">
        <v>8</v>
      </c>
      <c r="Q1" s="216" t="s">
        <v>9</v>
      </c>
      <c r="R1" s="216" t="s">
        <v>10</v>
      </c>
      <c r="S1" s="217" t="s">
        <v>16</v>
      </c>
      <c r="T1" s="281"/>
      <c r="U1" s="220"/>
      <c r="V1" s="218">
        <v>2015</v>
      </c>
      <c r="W1" s="219">
        <v>2016</v>
      </c>
      <c r="X1" s="219">
        <v>2017</v>
      </c>
      <c r="Y1" s="219">
        <v>2018</v>
      </c>
      <c r="Z1" s="219">
        <v>2019</v>
      </c>
      <c r="AA1" s="219">
        <v>2020</v>
      </c>
      <c r="AB1" s="219" t="s">
        <v>30</v>
      </c>
      <c r="AC1" s="219" t="s">
        <v>3</v>
      </c>
      <c r="AD1" s="219" t="s">
        <v>4</v>
      </c>
      <c r="AE1" s="219" t="s">
        <v>5</v>
      </c>
      <c r="AF1" s="219" t="s">
        <v>6</v>
      </c>
      <c r="AG1" s="219" t="s">
        <v>7</v>
      </c>
      <c r="AH1" s="219" t="s">
        <v>8</v>
      </c>
      <c r="AI1" s="219" t="s">
        <v>9</v>
      </c>
      <c r="AJ1" s="219" t="s">
        <v>10</v>
      </c>
      <c r="AK1" s="31" t="s">
        <v>16</v>
      </c>
    </row>
    <row r="2" spans="1:39">
      <c r="A2" s="32" t="s">
        <v>32</v>
      </c>
      <c r="B2" s="32" t="s">
        <v>33</v>
      </c>
      <c r="C2" s="32" t="s">
        <v>376</v>
      </c>
      <c r="D2" s="34">
        <f>ROUND(V2*' Demand-Supply Gap'!D$8,2)</f>
        <v>53.54</v>
      </c>
      <c r="E2" s="34">
        <f>ROUND(W2*' Demand-Supply Gap'!E$8,2)</f>
        <v>59.61</v>
      </c>
      <c r="F2" s="34">
        <f>ROUND(X2*' Demand-Supply Gap'!F$8,2)</f>
        <v>65.48</v>
      </c>
      <c r="G2" s="34">
        <f>ROUND(Y2*' Demand-Supply Gap'!G$8,2)</f>
        <v>72.739999999999995</v>
      </c>
      <c r="H2" s="34">
        <f>ROUND(Z2*' Demand-Supply Gap'!H$8,2)</f>
        <v>81.8</v>
      </c>
      <c r="I2" s="34">
        <f>ROUND(AA2*' Demand-Supply Gap'!I$8,2)</f>
        <v>94.29</v>
      </c>
      <c r="J2" s="34">
        <f>ROUND(AB2*' Demand-Supply Gap'!J$8,2)</f>
        <v>81.400000000000006</v>
      </c>
      <c r="K2" s="34">
        <f>ROUND(AC2*' Demand-Supply Gap'!K$8,2)</f>
        <v>90.02</v>
      </c>
      <c r="L2" s="34">
        <f>ROUND(AD2*' Demand-Supply Gap'!L$8,2)</f>
        <v>98.77</v>
      </c>
      <c r="M2" s="34">
        <f>ROUND(AE2*' Demand-Supply Gap'!M$8,2)</f>
        <v>108.23</v>
      </c>
      <c r="N2" s="34">
        <f>ROUND(AF2*' Demand-Supply Gap'!N$8,2)</f>
        <v>118.34</v>
      </c>
      <c r="O2" s="34">
        <f>ROUND(AG2*' Demand-Supply Gap'!O$8,2)</f>
        <v>128.88999999999999</v>
      </c>
      <c r="P2" s="34">
        <f>ROUND(AH2*' Demand-Supply Gap'!P$8,2)</f>
        <v>140.30000000000001</v>
      </c>
      <c r="Q2" s="34">
        <f>ROUND(AI2*' Demand-Supply Gap'!Q$8,2)</f>
        <v>152.32</v>
      </c>
      <c r="R2" s="34">
        <f>ROUND(AJ2*' Demand-Supply Gap'!R$8,2)</f>
        <v>165.01</v>
      </c>
      <c r="S2" s="34">
        <f>ROUND(AK2*' Demand-Supply Gap'!S$8,2)</f>
        <v>178.52</v>
      </c>
      <c r="T2" s="34"/>
      <c r="U2" s="220"/>
      <c r="V2" s="220">
        <v>0.91</v>
      </c>
      <c r="W2" s="220">
        <v>0.91110000000000002</v>
      </c>
      <c r="X2" s="220">
        <v>0.91210000000000002</v>
      </c>
      <c r="Y2" s="220">
        <v>0.91320000000000001</v>
      </c>
      <c r="Z2" s="220">
        <v>0.9143</v>
      </c>
      <c r="AA2" s="220">
        <v>0.9153</v>
      </c>
      <c r="AB2" s="220">
        <v>0.91639999999999999</v>
      </c>
      <c r="AC2" s="220">
        <v>0.91749999999999998</v>
      </c>
      <c r="AD2" s="220">
        <v>0.91849999999999998</v>
      </c>
      <c r="AE2" s="220">
        <v>0.91959999999999997</v>
      </c>
      <c r="AF2" s="220">
        <v>0.92069999999999996</v>
      </c>
      <c r="AG2" s="220">
        <v>0.92169999999999996</v>
      </c>
      <c r="AH2" s="220">
        <v>0.92279999999999995</v>
      </c>
      <c r="AI2" s="220">
        <v>0.92390000000000005</v>
      </c>
      <c r="AJ2" s="220">
        <v>0.92490000000000006</v>
      </c>
      <c r="AK2" s="220">
        <v>0.92600000000000005</v>
      </c>
    </row>
    <row r="3" spans="1:39">
      <c r="A3" s="32" t="s">
        <v>32</v>
      </c>
      <c r="B3" s="32" t="s">
        <v>33</v>
      </c>
      <c r="C3" s="32" t="s">
        <v>377</v>
      </c>
      <c r="D3" s="34">
        <f>ROUND(V3*' Demand-Supply Gap'!D$8,2)</f>
        <v>5.29</v>
      </c>
      <c r="E3" s="34">
        <f>ROUND(W3*' Demand-Supply Gap'!E$8,2)</f>
        <v>5.82</v>
      </c>
      <c r="F3" s="34">
        <f>ROUND(X3*' Demand-Supply Gap'!F$8,2)</f>
        <v>6.31</v>
      </c>
      <c r="G3" s="34">
        <f>ROUND(Y3*' Demand-Supply Gap'!G$8,2)</f>
        <v>6.91</v>
      </c>
      <c r="H3" s="34">
        <f>ROUND(Z3*' Demand-Supply Gap'!H$8,2)</f>
        <v>7.67</v>
      </c>
      <c r="I3" s="34">
        <f>ROUND(AA3*' Demand-Supply Gap'!I$8,2)</f>
        <v>8.73</v>
      </c>
      <c r="J3" s="34">
        <f>ROUND(AB3*' Demand-Supply Gap'!J$8,2)</f>
        <v>7.43</v>
      </c>
      <c r="K3" s="34">
        <f>ROUND(AC3*' Demand-Supply Gap'!K$8,2)</f>
        <v>8.09</v>
      </c>
      <c r="L3" s="34">
        <f>ROUND(AD3*' Demand-Supply Gap'!L$8,2)</f>
        <v>8.76</v>
      </c>
      <c r="M3" s="34">
        <f>ROUND(AE3*' Demand-Supply Gap'!M$8,2)</f>
        <v>9.4600000000000009</v>
      </c>
      <c r="N3" s="34">
        <f>ROUND(AF3*' Demand-Supply Gap'!N$8,2)</f>
        <v>10.19</v>
      </c>
      <c r="O3" s="34">
        <f>ROUND(AG3*' Demand-Supply Gap'!O$8,2)</f>
        <v>10.95</v>
      </c>
      <c r="P3" s="34">
        <f>ROUND(AH3*' Demand-Supply Gap'!P$8,2)</f>
        <v>11.74</v>
      </c>
      <c r="Q3" s="34">
        <f>ROUND(AI3*' Demand-Supply Gap'!Q$8,2)</f>
        <v>12.55</v>
      </c>
      <c r="R3" s="34">
        <f>ROUND(AJ3*' Demand-Supply Gap'!R$8,2)</f>
        <v>13.4</v>
      </c>
      <c r="S3" s="34">
        <f>ROUND(AK3*' Demand-Supply Gap'!S$8,2)</f>
        <v>14.27</v>
      </c>
      <c r="T3" s="34"/>
      <c r="U3" s="220"/>
      <c r="V3" s="220">
        <f>1-V2</f>
        <v>8.9999999999999969E-2</v>
      </c>
      <c r="W3" s="220">
        <f t="shared" ref="W3:AK3" si="0">1-W2</f>
        <v>8.8899999999999979E-2</v>
      </c>
      <c r="X3" s="220">
        <f t="shared" si="0"/>
        <v>8.7899999999999978E-2</v>
      </c>
      <c r="Y3" s="220">
        <f t="shared" si="0"/>
        <v>8.6799999999999988E-2</v>
      </c>
      <c r="Z3" s="220">
        <f t="shared" si="0"/>
        <v>8.5699999999999998E-2</v>
      </c>
      <c r="AA3" s="220">
        <f t="shared" si="0"/>
        <v>8.4699999999999998E-2</v>
      </c>
      <c r="AB3" s="220">
        <f t="shared" si="0"/>
        <v>8.3600000000000008E-2</v>
      </c>
      <c r="AC3" s="220">
        <f t="shared" si="0"/>
        <v>8.2500000000000018E-2</v>
      </c>
      <c r="AD3" s="220">
        <f t="shared" si="0"/>
        <v>8.1500000000000017E-2</v>
      </c>
      <c r="AE3" s="220">
        <f t="shared" si="0"/>
        <v>8.0400000000000027E-2</v>
      </c>
      <c r="AF3" s="220">
        <f t="shared" si="0"/>
        <v>7.9300000000000037E-2</v>
      </c>
      <c r="AG3" s="220">
        <f t="shared" si="0"/>
        <v>7.8300000000000036E-2</v>
      </c>
      <c r="AH3" s="220">
        <f t="shared" si="0"/>
        <v>7.7200000000000046E-2</v>
      </c>
      <c r="AI3" s="220">
        <f t="shared" si="0"/>
        <v>7.6099999999999945E-2</v>
      </c>
      <c r="AJ3" s="220">
        <f t="shared" si="0"/>
        <v>7.5099999999999945E-2</v>
      </c>
      <c r="AK3" s="220">
        <f t="shared" si="0"/>
        <v>7.3999999999999955E-2</v>
      </c>
    </row>
    <row r="4" spans="1:39" ht="13.5" thickBot="1">
      <c r="A4" s="221" t="s">
        <v>32</v>
      </c>
      <c r="B4" s="221" t="s">
        <v>33</v>
      </c>
      <c r="C4" s="221" t="s">
        <v>60</v>
      </c>
      <c r="D4" s="34">
        <f t="shared" ref="D4:S4" si="1">SUM(D2:D3)</f>
        <v>58.83</v>
      </c>
      <c r="E4" s="34">
        <f t="shared" si="1"/>
        <v>65.430000000000007</v>
      </c>
      <c r="F4" s="34">
        <f t="shared" si="1"/>
        <v>71.790000000000006</v>
      </c>
      <c r="G4" s="34">
        <f t="shared" si="1"/>
        <v>79.649999999999991</v>
      </c>
      <c r="H4" s="34">
        <f t="shared" si="1"/>
        <v>89.47</v>
      </c>
      <c r="I4" s="34">
        <f t="shared" si="1"/>
        <v>103.02000000000001</v>
      </c>
      <c r="J4" s="34">
        <f t="shared" si="1"/>
        <v>88.830000000000013</v>
      </c>
      <c r="K4" s="34">
        <f t="shared" si="1"/>
        <v>98.11</v>
      </c>
      <c r="L4" s="34">
        <f t="shared" si="1"/>
        <v>107.53</v>
      </c>
      <c r="M4" s="34">
        <f t="shared" si="1"/>
        <v>117.69</v>
      </c>
      <c r="N4" s="34">
        <f t="shared" si="1"/>
        <v>128.53</v>
      </c>
      <c r="O4" s="34">
        <f t="shared" si="1"/>
        <v>139.83999999999997</v>
      </c>
      <c r="P4" s="34">
        <f t="shared" si="1"/>
        <v>152.04000000000002</v>
      </c>
      <c r="Q4" s="34">
        <f t="shared" si="1"/>
        <v>164.87</v>
      </c>
      <c r="R4" s="34">
        <f t="shared" si="1"/>
        <v>178.41</v>
      </c>
      <c r="S4" s="34">
        <f t="shared" si="1"/>
        <v>192.79000000000002</v>
      </c>
      <c r="T4" s="34"/>
      <c r="U4" s="227"/>
      <c r="V4" s="220">
        <f>SUM(V2:V3)</f>
        <v>1</v>
      </c>
      <c r="W4" s="220">
        <f t="shared" ref="W4:AK4" si="2">SUM(W2:W3)</f>
        <v>1</v>
      </c>
      <c r="X4" s="220">
        <f t="shared" si="2"/>
        <v>1</v>
      </c>
      <c r="Y4" s="220">
        <f t="shared" si="2"/>
        <v>1</v>
      </c>
      <c r="Z4" s="220">
        <f t="shared" si="2"/>
        <v>1</v>
      </c>
      <c r="AA4" s="220">
        <f t="shared" si="2"/>
        <v>1</v>
      </c>
      <c r="AB4" s="220">
        <f t="shared" si="2"/>
        <v>1</v>
      </c>
      <c r="AC4" s="220">
        <f t="shared" si="2"/>
        <v>1</v>
      </c>
      <c r="AD4" s="220">
        <f t="shared" si="2"/>
        <v>1</v>
      </c>
      <c r="AE4" s="220">
        <f t="shared" si="2"/>
        <v>1</v>
      </c>
      <c r="AF4" s="220">
        <f t="shared" si="2"/>
        <v>1</v>
      </c>
      <c r="AG4" s="220">
        <f t="shared" si="2"/>
        <v>1</v>
      </c>
      <c r="AH4" s="220">
        <f t="shared" si="2"/>
        <v>1</v>
      </c>
      <c r="AI4" s="220">
        <f t="shared" si="2"/>
        <v>1</v>
      </c>
      <c r="AJ4" s="220">
        <f t="shared" si="2"/>
        <v>1</v>
      </c>
      <c r="AK4" s="220">
        <f t="shared" si="2"/>
        <v>1</v>
      </c>
    </row>
    <row r="5" spans="1:39" hidden="1">
      <c r="A5" s="222" t="s">
        <v>32</v>
      </c>
      <c r="B5" s="222" t="s">
        <v>35</v>
      </c>
      <c r="C5" s="222" t="s">
        <v>376</v>
      </c>
      <c r="D5" s="34">
        <f>V5*' Demand-Supply Gap'!D$22</f>
        <v>1135.4925302740739</v>
      </c>
      <c r="E5" s="34">
        <f>W5*' Demand-Supply Gap'!E$22</f>
        <v>1206.774677190373</v>
      </c>
      <c r="F5" s="34">
        <f>X5*' Demand-Supply Gap'!F$22</f>
        <v>1321.0024024331874</v>
      </c>
      <c r="G5" s="34">
        <f>Y5*' Demand-Supply Gap'!G$22</f>
        <v>1380.8588333503444</v>
      </c>
      <c r="H5" s="34">
        <f>Z5*' Demand-Supply Gap'!H$22</f>
        <v>1449.1516673120163</v>
      </c>
      <c r="I5" s="34">
        <f>AA5*' Demand-Supply Gap'!I$22</f>
        <v>1486.1688214203334</v>
      </c>
      <c r="J5" s="34">
        <f>AB5*' Demand-Supply Gap'!J$22</f>
        <v>1606.1711003201522</v>
      </c>
      <c r="K5" s="34">
        <f>AC5*' Demand-Supply Gap'!K$22</f>
        <v>1750.9706941978111</v>
      </c>
      <c r="L5" s="34">
        <f>AD5*' Demand-Supply Gap'!L$22</f>
        <v>1880.7885003381314</v>
      </c>
      <c r="M5" s="34">
        <f>AE5*' Demand-Supply Gap'!M$22</f>
        <v>2019.4772667236084</v>
      </c>
      <c r="N5" s="34">
        <f>AF5*' Demand-Supply Gap'!N$22</f>
        <v>2159.2979629564334</v>
      </c>
      <c r="O5" s="34">
        <f>AG5*' Demand-Supply Gap'!O$22</f>
        <v>2303.8283980956089</v>
      </c>
      <c r="P5" s="34">
        <f>AH5*' Demand-Supply Gap'!P$22</f>
        <v>2453.1903011354493</v>
      </c>
      <c r="Q5" s="34">
        <f>AI5*' Demand-Supply Gap'!Q$22</f>
        <v>2610.7614809023034</v>
      </c>
      <c r="R5" s="34">
        <f>AJ5*' Demand-Supply Gap'!R$22</f>
        <v>2772.4434472317371</v>
      </c>
      <c r="S5" s="34">
        <f>AK5*' Demand-Supply Gap'!S$22</f>
        <v>2936.6460993693513</v>
      </c>
      <c r="T5" s="34"/>
      <c r="U5" s="220"/>
      <c r="V5" s="220">
        <v>0.9425</v>
      </c>
      <c r="W5" s="220">
        <v>0.9431533333333334</v>
      </c>
      <c r="X5" s="220">
        <v>0.94380666666666668</v>
      </c>
      <c r="Y5" s="220">
        <v>0.94446000000000008</v>
      </c>
      <c r="Z5" s="220">
        <v>0.94511333333333336</v>
      </c>
      <c r="AA5" s="220">
        <v>0.94576666666666664</v>
      </c>
      <c r="AB5" s="220">
        <v>0.94642000000000004</v>
      </c>
      <c r="AC5" s="220">
        <v>0.94707333333333332</v>
      </c>
      <c r="AD5" s="220">
        <v>0.94772666666666672</v>
      </c>
      <c r="AE5" s="220">
        <v>0.94838</v>
      </c>
      <c r="AF5" s="220">
        <v>0.94903333333333328</v>
      </c>
      <c r="AG5" s="220">
        <v>0.94968666666666668</v>
      </c>
      <c r="AH5" s="220">
        <v>0.95033999999999996</v>
      </c>
      <c r="AI5" s="220">
        <v>0.95099333333333336</v>
      </c>
      <c r="AJ5" s="220">
        <v>0.95164666666666664</v>
      </c>
      <c r="AK5" s="220">
        <v>0.95229999999999992</v>
      </c>
      <c r="AM5" s="94">
        <v>3.85E-2</v>
      </c>
    </row>
    <row r="6" spans="1:39" hidden="1">
      <c r="A6" s="32" t="s">
        <v>32</v>
      </c>
      <c r="B6" s="32" t="s">
        <v>35</v>
      </c>
      <c r="C6" s="32" t="s">
        <v>377</v>
      </c>
      <c r="D6" s="34">
        <f>V6*' Demand-Supply Gap'!D$22</f>
        <v>69.274080096296288</v>
      </c>
      <c r="E6" s="34">
        <f>W6*' Demand-Supply Gap'!E$22</f>
        <v>72.735911957774974</v>
      </c>
      <c r="F6" s="34">
        <f>X6*' Demand-Supply Gap'!F$22</f>
        <v>78.651201518032181</v>
      </c>
      <c r="G6" s="34">
        <f>Y6*' Demand-Supply Gap'!G$22</f>
        <v>81.202909180143166</v>
      </c>
      <c r="H6" s="34">
        <f>Z6*' Demand-Supply Gap'!H$22</f>
        <v>84.158271508741976</v>
      </c>
      <c r="I6" s="34">
        <f>AA6*' Demand-Supply Gap'!I$22</f>
        <v>85.221748579666709</v>
      </c>
      <c r="J6" s="34">
        <f>AB6*' Demand-Supply Gap'!J$22</f>
        <v>90.930715279847931</v>
      </c>
      <c r="K6" s="34">
        <f>AC6*' Demand-Supply Gap'!K$22</f>
        <v>97.852023716828867</v>
      </c>
      <c r="L6" s="34">
        <f>AD6*' Demand-Supply Gap'!L$22</f>
        <v>103.73780507144305</v>
      </c>
      <c r="M6" s="34">
        <f>AE6*' Demand-Supply Gap'!M$22</f>
        <v>109.9194589808649</v>
      </c>
      <c r="N6" s="34">
        <f>AF6*' Demand-Supply Gap'!N$22</f>
        <v>115.96243845879633</v>
      </c>
      <c r="O6" s="34">
        <f>AG6*' Demand-Supply Gap'!O$22</f>
        <v>122.05424189330907</v>
      </c>
      <c r="P6" s="34">
        <f>AH6*' Demand-Supply Gap'!P$22</f>
        <v>128.19141607675832</v>
      </c>
      <c r="Q6" s="34">
        <f>AI6*' Demand-Supply Gap'!Q$22</f>
        <v>134.5379753528789</v>
      </c>
      <c r="R6" s="34">
        <f>AJ6*' Demand-Supply Gap'!R$22</f>
        <v>140.86833574626297</v>
      </c>
      <c r="S6" s="34">
        <f>AK6*' Demand-Supply Gap'!S$22</f>
        <v>147.0944229128618</v>
      </c>
      <c r="T6" s="34"/>
      <c r="U6" s="220"/>
      <c r="V6" s="220">
        <v>5.7499999999999996E-2</v>
      </c>
      <c r="W6" s="220">
        <v>5.6846666666666601E-2</v>
      </c>
      <c r="X6" s="220">
        <v>5.6193333333333317E-2</v>
      </c>
      <c r="Y6" s="220">
        <v>5.5539999999999923E-2</v>
      </c>
      <c r="Z6" s="220">
        <v>5.4886666666666639E-2</v>
      </c>
      <c r="AA6" s="220">
        <v>5.4233333333333356E-2</v>
      </c>
      <c r="AB6" s="220">
        <v>5.3579999999999961E-2</v>
      </c>
      <c r="AC6" s="220">
        <v>5.2926666666666677E-2</v>
      </c>
      <c r="AD6" s="220">
        <v>5.2273333333333283E-2</v>
      </c>
      <c r="AE6" s="220">
        <v>5.1619999999999999E-2</v>
      </c>
      <c r="AF6" s="220">
        <v>5.0966666666666716E-2</v>
      </c>
      <c r="AG6" s="220">
        <v>5.0313333333333321E-2</v>
      </c>
      <c r="AH6" s="220">
        <v>4.9660000000000037E-2</v>
      </c>
      <c r="AI6" s="220">
        <v>4.9006666666666643E-2</v>
      </c>
      <c r="AJ6" s="220">
        <v>4.8353333333333359E-2</v>
      </c>
      <c r="AK6" s="220">
        <v>4.7700000000000076E-2</v>
      </c>
    </row>
    <row r="7" spans="1:39" ht="13.5" hidden="1" thickBot="1">
      <c r="A7" s="221" t="s">
        <v>32</v>
      </c>
      <c r="B7" s="221" t="s">
        <v>35</v>
      </c>
      <c r="C7" s="221" t="s">
        <v>60</v>
      </c>
      <c r="D7" s="34">
        <f t="shared" ref="D7:S7" si="3">SUM(D5:D6)</f>
        <v>1204.7666103703702</v>
      </c>
      <c r="E7" s="34">
        <f t="shared" si="3"/>
        <v>1279.510589148148</v>
      </c>
      <c r="F7" s="34">
        <f t="shared" si="3"/>
        <v>1399.6536039512196</v>
      </c>
      <c r="G7" s="34">
        <f t="shared" si="3"/>
        <v>1462.0617425304877</v>
      </c>
      <c r="H7" s="34">
        <f t="shared" si="3"/>
        <v>1533.3099388207584</v>
      </c>
      <c r="I7" s="34">
        <f t="shared" si="3"/>
        <v>1571.39057</v>
      </c>
      <c r="J7" s="34">
        <f t="shared" si="3"/>
        <v>1697.1018156</v>
      </c>
      <c r="K7" s="34">
        <f t="shared" si="3"/>
        <v>1848.82271791464</v>
      </c>
      <c r="L7" s="34">
        <f t="shared" si="3"/>
        <v>1984.5263054095744</v>
      </c>
      <c r="M7" s="34">
        <f t="shared" si="3"/>
        <v>2129.3967257044733</v>
      </c>
      <c r="N7" s="34">
        <f t="shared" si="3"/>
        <v>2275.2604014152298</v>
      </c>
      <c r="O7" s="34">
        <f t="shared" si="3"/>
        <v>2425.8826399889181</v>
      </c>
      <c r="P7" s="34">
        <f t="shared" si="3"/>
        <v>2581.3817172122076</v>
      </c>
      <c r="Q7" s="34">
        <f t="shared" si="3"/>
        <v>2745.2994562551821</v>
      </c>
      <c r="R7" s="34">
        <f t="shared" si="3"/>
        <v>2913.3117829779999</v>
      </c>
      <c r="S7" s="34">
        <f t="shared" si="3"/>
        <v>3083.7405222822131</v>
      </c>
      <c r="T7" s="34"/>
      <c r="U7" s="227"/>
      <c r="V7" s="220">
        <v>1</v>
      </c>
      <c r="W7" s="220">
        <v>1</v>
      </c>
      <c r="X7" s="220">
        <v>1</v>
      </c>
      <c r="Y7" s="220">
        <v>1</v>
      </c>
      <c r="Z7" s="220">
        <v>1</v>
      </c>
      <c r="AA7" s="220">
        <v>1</v>
      </c>
      <c r="AB7" s="220">
        <v>1</v>
      </c>
      <c r="AC7" s="220">
        <v>1</v>
      </c>
      <c r="AD7" s="220">
        <v>1</v>
      </c>
      <c r="AE7" s="220">
        <v>1</v>
      </c>
      <c r="AF7" s="220">
        <v>1</v>
      </c>
      <c r="AG7" s="220">
        <v>1</v>
      </c>
      <c r="AH7" s="220">
        <v>1</v>
      </c>
      <c r="AI7" s="220">
        <v>1</v>
      </c>
      <c r="AJ7" s="220">
        <v>1</v>
      </c>
      <c r="AK7" s="220">
        <v>1</v>
      </c>
    </row>
    <row r="8" spans="1:39" ht="12" hidden="1" customHeight="1">
      <c r="A8" s="222" t="s">
        <v>32</v>
      </c>
      <c r="B8" s="222" t="s">
        <v>43</v>
      </c>
      <c r="C8" s="222" t="s">
        <v>376</v>
      </c>
      <c r="D8" s="34">
        <f>ROUND(V8*' Demand-Supply Gap'!D$31,2)</f>
        <v>127.86</v>
      </c>
      <c r="E8" s="34">
        <f>ROUND(W8*' Demand-Supply Gap'!E$31,2)</f>
        <v>129.91999999999999</v>
      </c>
      <c r="F8" s="34">
        <f>ROUND(X8*' Demand-Supply Gap'!F$31,2)</f>
        <v>130.71</v>
      </c>
      <c r="G8" s="34">
        <f>ROUND(Y8*' Demand-Supply Gap'!G$31,2)</f>
        <v>125.46</v>
      </c>
      <c r="H8" s="34">
        <f>ROUND(Z8*' Demand-Supply Gap'!H$31,2)</f>
        <v>140.66</v>
      </c>
      <c r="I8" s="34">
        <f>ROUND(AA8*' Demand-Supply Gap'!I$31,2)</f>
        <v>140.05000000000001</v>
      </c>
      <c r="J8" s="34">
        <f>ROUND(AB8*' Demand-Supply Gap'!J$31,2)</f>
        <v>144.83000000000001</v>
      </c>
      <c r="K8" s="34">
        <f>ROUND(AC8*' Demand-Supply Gap'!K$31,2)</f>
        <v>150.08000000000001</v>
      </c>
      <c r="L8" s="34">
        <f>ROUND(AD8*' Demand-Supply Gap'!L$31,2)</f>
        <v>156.85</v>
      </c>
      <c r="M8" s="34">
        <f>ROUND(AE8*' Demand-Supply Gap'!M$31,2)</f>
        <v>165.8</v>
      </c>
      <c r="N8" s="34">
        <f>ROUND(AF8*' Demand-Supply Gap'!N$31,2)</f>
        <v>171.77</v>
      </c>
      <c r="O8" s="34">
        <f>ROUND(AG8*' Demand-Supply Gap'!O$31,2)</f>
        <v>178.5</v>
      </c>
      <c r="P8" s="34">
        <f>ROUND(AH8*' Demand-Supply Gap'!P$31,2)</f>
        <v>185.84</v>
      </c>
      <c r="Q8" s="34">
        <f>ROUND(AI8*' Demand-Supply Gap'!Q$31,2)</f>
        <v>193.79</v>
      </c>
      <c r="R8" s="34">
        <f>ROUND(AJ8*' Demand-Supply Gap'!R$31,2)</f>
        <v>202.53</v>
      </c>
      <c r="S8" s="34">
        <f>ROUND(AK8*' Demand-Supply Gap'!S$31,2)</f>
        <v>212.04</v>
      </c>
      <c r="T8" s="34"/>
      <c r="U8" s="220"/>
      <c r="V8" s="220">
        <v>0.89400000000000013</v>
      </c>
      <c r="W8" s="220">
        <v>0.89240000000000008</v>
      </c>
      <c r="X8" s="220">
        <v>0.89080000000000004</v>
      </c>
      <c r="Y8" s="220">
        <v>0.88919999999999999</v>
      </c>
      <c r="Z8" s="220">
        <v>0.88759999999999994</v>
      </c>
      <c r="AA8" s="220">
        <v>0.88600000000000012</v>
      </c>
      <c r="AB8" s="220">
        <v>0.88440000000000007</v>
      </c>
      <c r="AC8" s="220">
        <v>0.88280000000000003</v>
      </c>
      <c r="AD8" s="220">
        <v>0.88119999999999998</v>
      </c>
      <c r="AE8" s="220">
        <v>0.87960000000000016</v>
      </c>
      <c r="AF8" s="220">
        <v>0.87800000000000011</v>
      </c>
      <c r="AG8" s="220">
        <v>0.87640000000000007</v>
      </c>
      <c r="AH8" s="220">
        <v>0.87480000000000002</v>
      </c>
      <c r="AI8" s="220">
        <v>0.87319999999999998</v>
      </c>
      <c r="AJ8" s="220">
        <v>0.87160000000000015</v>
      </c>
      <c r="AK8" s="220">
        <v>0.87000000000000011</v>
      </c>
      <c r="AM8" s="94">
        <v>1.9199999999999998E-2</v>
      </c>
    </row>
    <row r="9" spans="1:39" hidden="1">
      <c r="A9" s="32" t="s">
        <v>32</v>
      </c>
      <c r="B9" s="32" t="s">
        <v>43</v>
      </c>
      <c r="C9" s="32" t="s">
        <v>377</v>
      </c>
      <c r="D9" s="34">
        <f>ROUND(V9*' Demand-Supply Gap'!D$31,2)</f>
        <v>15.16</v>
      </c>
      <c r="E9" s="34">
        <f>ROUND(W9*' Demand-Supply Gap'!E$31,2)</f>
        <v>15.3</v>
      </c>
      <c r="F9" s="34">
        <f>ROUND(X9*' Demand-Supply Gap'!F$31,2)</f>
        <v>15.29</v>
      </c>
      <c r="G9" s="34">
        <f>ROUND(Y9*' Demand-Supply Gap'!G$31,2)</f>
        <v>14.57</v>
      </c>
      <c r="H9" s="34">
        <f>ROUND(Z9*' Demand-Supply Gap'!H$31,2)</f>
        <v>16.22</v>
      </c>
      <c r="I9" s="34">
        <f>ROUND(AA9*' Demand-Supply Gap'!I$31,2)</f>
        <v>16.03</v>
      </c>
      <c r="J9" s="34">
        <f>ROUND(AB9*' Demand-Supply Gap'!J$31,2)</f>
        <v>16.46</v>
      </c>
      <c r="K9" s="34">
        <f>ROUND(AC9*' Demand-Supply Gap'!K$31,2)</f>
        <v>16.93</v>
      </c>
      <c r="L9" s="34">
        <f>ROUND(AD9*' Demand-Supply Gap'!L$31,2)</f>
        <v>17.57</v>
      </c>
      <c r="M9" s="34">
        <f>ROUND(AE9*' Demand-Supply Gap'!M$31,2)</f>
        <v>18.43</v>
      </c>
      <c r="N9" s="34">
        <f>ROUND(AF9*' Demand-Supply Gap'!N$31,2)</f>
        <v>18.95</v>
      </c>
      <c r="O9" s="34">
        <f>ROUND(AG9*' Demand-Supply Gap'!O$31,2)</f>
        <v>19.54</v>
      </c>
      <c r="P9" s="34">
        <f>ROUND(AH9*' Demand-Supply Gap'!P$31,2)</f>
        <v>20.190000000000001</v>
      </c>
      <c r="Q9" s="34">
        <f>ROUND(AI9*' Demand-Supply Gap'!Q$31,2)</f>
        <v>20.89</v>
      </c>
      <c r="R9" s="34">
        <f>ROUND(AJ9*' Demand-Supply Gap'!R$31,2)</f>
        <v>21.66</v>
      </c>
      <c r="S9" s="34">
        <f>ROUND(AK9*' Demand-Supply Gap'!S$31,2)</f>
        <v>22.5</v>
      </c>
      <c r="T9" s="34"/>
      <c r="U9" s="220"/>
      <c r="V9" s="220">
        <v>0.10599999999999987</v>
      </c>
      <c r="W9" s="220">
        <v>0.10508666666666655</v>
      </c>
      <c r="X9" s="220">
        <v>0.10417333333333322</v>
      </c>
      <c r="Y9" s="220">
        <v>0.10325999999999989</v>
      </c>
      <c r="Z9" s="220">
        <v>0.10234666666666657</v>
      </c>
      <c r="AA9" s="220">
        <v>0.10143333333333325</v>
      </c>
      <c r="AB9" s="220">
        <v>0.10051999999999991</v>
      </c>
      <c r="AC9" s="220">
        <v>9.9606666666666593E-2</v>
      </c>
      <c r="AD9" s="220">
        <v>9.8693333333333272E-2</v>
      </c>
      <c r="AE9" s="220">
        <v>9.777999999999995E-2</v>
      </c>
      <c r="AF9" s="220">
        <v>9.6866666666666615E-2</v>
      </c>
      <c r="AG9" s="220">
        <v>9.5953333333333293E-2</v>
      </c>
      <c r="AH9" s="220">
        <v>9.5039999999999972E-2</v>
      </c>
      <c r="AI9" s="220">
        <v>9.412666666666665E-2</v>
      </c>
      <c r="AJ9" s="220">
        <v>9.3213333333333315E-2</v>
      </c>
      <c r="AK9" s="220">
        <v>9.2299999999999993E-2</v>
      </c>
    </row>
    <row r="10" spans="1:39" ht="13.5" hidden="1" thickBot="1">
      <c r="A10" s="221" t="s">
        <v>32</v>
      </c>
      <c r="B10" s="221" t="s">
        <v>43</v>
      </c>
      <c r="C10" s="221" t="s">
        <v>60</v>
      </c>
      <c r="D10" s="34">
        <f t="shared" ref="D10:S10" si="4">SUM(D8:D9)</f>
        <v>143.02000000000001</v>
      </c>
      <c r="E10" s="34">
        <f t="shared" si="4"/>
        <v>145.22</v>
      </c>
      <c r="F10" s="34">
        <f t="shared" si="4"/>
        <v>146</v>
      </c>
      <c r="G10" s="34">
        <f t="shared" si="4"/>
        <v>140.03</v>
      </c>
      <c r="H10" s="34">
        <f t="shared" si="4"/>
        <v>156.88</v>
      </c>
      <c r="I10" s="34">
        <f t="shared" si="4"/>
        <v>156.08000000000001</v>
      </c>
      <c r="J10" s="34">
        <f t="shared" si="4"/>
        <v>161.29000000000002</v>
      </c>
      <c r="K10" s="34">
        <f t="shared" si="4"/>
        <v>167.01000000000002</v>
      </c>
      <c r="L10" s="34">
        <f t="shared" si="4"/>
        <v>174.42</v>
      </c>
      <c r="M10" s="34">
        <f t="shared" si="4"/>
        <v>184.23000000000002</v>
      </c>
      <c r="N10" s="34">
        <f t="shared" si="4"/>
        <v>190.72</v>
      </c>
      <c r="O10" s="34">
        <f t="shared" si="4"/>
        <v>198.04</v>
      </c>
      <c r="P10" s="34">
        <f t="shared" si="4"/>
        <v>206.03</v>
      </c>
      <c r="Q10" s="34">
        <f t="shared" si="4"/>
        <v>214.68</v>
      </c>
      <c r="R10" s="34">
        <f t="shared" si="4"/>
        <v>224.19</v>
      </c>
      <c r="S10" s="34">
        <f t="shared" si="4"/>
        <v>234.54</v>
      </c>
      <c r="T10" s="34"/>
      <c r="U10" s="223"/>
      <c r="V10" s="220">
        <v>1</v>
      </c>
      <c r="W10" s="220">
        <v>0.99748666666666663</v>
      </c>
      <c r="X10" s="220">
        <v>0.99497333333333327</v>
      </c>
      <c r="Y10" s="220">
        <v>0.9924599999999999</v>
      </c>
      <c r="Z10" s="220">
        <v>0.98994666666666653</v>
      </c>
      <c r="AA10" s="220">
        <v>0.98743333333333339</v>
      </c>
      <c r="AB10" s="220">
        <v>0.98492000000000002</v>
      </c>
      <c r="AC10" s="220">
        <v>0.98240666666666665</v>
      </c>
      <c r="AD10" s="220">
        <v>0.97989333333333328</v>
      </c>
      <c r="AE10" s="220">
        <v>0.97738000000000014</v>
      </c>
      <c r="AF10" s="220">
        <v>0.97486666666666677</v>
      </c>
      <c r="AG10" s="220">
        <v>0.9723533333333334</v>
      </c>
      <c r="AH10" s="220">
        <v>0.96984000000000004</v>
      </c>
      <c r="AI10" s="220">
        <v>0.96732666666666667</v>
      </c>
      <c r="AJ10" s="220">
        <v>0.96481333333333352</v>
      </c>
      <c r="AK10" s="220">
        <v>0.96230000000000016</v>
      </c>
    </row>
    <row r="11" spans="1:39" hidden="1">
      <c r="A11" s="222" t="s">
        <v>32</v>
      </c>
      <c r="B11" s="222" t="s">
        <v>51</v>
      </c>
      <c r="C11" s="222" t="s">
        <v>376</v>
      </c>
      <c r="D11" s="34">
        <f>ROUND(V11*' Demand-Supply Gap'!D$40,2)</f>
        <v>-15.12</v>
      </c>
      <c r="E11" s="34">
        <f>ROUND(W11*' Demand-Supply Gap'!E$40,2)</f>
        <v>-27.65</v>
      </c>
      <c r="F11" s="34">
        <f>ROUND(X11*' Demand-Supply Gap'!F$40,2)</f>
        <v>-42.39</v>
      </c>
      <c r="G11" s="34">
        <f>ROUND(Y11*' Demand-Supply Gap'!G$40,2)</f>
        <v>-53.98</v>
      </c>
      <c r="H11" s="34">
        <f>ROUND(Z11*' Demand-Supply Gap'!H$40,2)</f>
        <v>-63.45</v>
      </c>
      <c r="I11" s="34">
        <f>ROUND(AA11*' Demand-Supply Gap'!I$40,2)</f>
        <v>-72.849999999999994</v>
      </c>
      <c r="J11" s="34">
        <f>ROUND(AB11*' Demand-Supply Gap'!J$40,2)</f>
        <v>-76.94</v>
      </c>
      <c r="K11" s="34">
        <f>ROUND(AC11*' Demand-Supply Gap'!K$40,2)</f>
        <v>-81.239999999999995</v>
      </c>
      <c r="L11" s="34">
        <f>ROUND(AD11*' Demand-Supply Gap'!L$40,2)</f>
        <v>-87.01</v>
      </c>
      <c r="M11" s="34">
        <f>ROUND(AE11*' Demand-Supply Gap'!M$40,2)</f>
        <v>-93.45</v>
      </c>
      <c r="N11" s="34">
        <f>ROUND(AF11*' Demand-Supply Gap'!N$40,2)</f>
        <v>-100.77</v>
      </c>
      <c r="O11" s="34">
        <f>ROUND(AG11*' Demand-Supply Gap'!O$40,2)</f>
        <v>-108.23</v>
      </c>
      <c r="P11" s="34">
        <f>ROUND(AH11*' Demand-Supply Gap'!P$40,2)</f>
        <v>-116.3</v>
      </c>
      <c r="Q11" s="34">
        <f>ROUND(AI11*' Demand-Supply Gap'!Q$40,2)</f>
        <v>-125.26</v>
      </c>
      <c r="R11" s="34">
        <f>ROUND(AJ11*' Demand-Supply Gap'!R$40,2)</f>
        <v>-133.15</v>
      </c>
      <c r="S11" s="34">
        <f>ROUND(AK11*' Demand-Supply Gap'!S$40,2)</f>
        <v>-141.81</v>
      </c>
      <c r="T11" s="34"/>
      <c r="U11" s="220"/>
      <c r="V11" s="220">
        <v>0.88100000000000001</v>
      </c>
      <c r="W11" s="220">
        <v>0.88020000000000009</v>
      </c>
      <c r="X11" s="220">
        <v>0.87939999999999996</v>
      </c>
      <c r="Y11" s="220">
        <v>0.87860000000000005</v>
      </c>
      <c r="Z11" s="220">
        <v>0.87780000000000014</v>
      </c>
      <c r="AA11" s="220">
        <v>0.877</v>
      </c>
      <c r="AB11" s="220">
        <v>0.87620000000000009</v>
      </c>
      <c r="AC11" s="220">
        <v>0.87539999999999996</v>
      </c>
      <c r="AD11" s="220">
        <v>0.87460000000000004</v>
      </c>
      <c r="AE11" s="220">
        <v>0.87380000000000013</v>
      </c>
      <c r="AF11" s="220">
        <v>0.873</v>
      </c>
      <c r="AG11" s="220">
        <v>0.87220000000000009</v>
      </c>
      <c r="AH11" s="220">
        <v>0.87139999999999995</v>
      </c>
      <c r="AI11" s="220">
        <v>0.87060000000000004</v>
      </c>
      <c r="AJ11" s="220">
        <v>0.86980000000000013</v>
      </c>
      <c r="AK11" s="220">
        <v>0.86899999999999999</v>
      </c>
    </row>
    <row r="12" spans="1:39" hidden="1">
      <c r="A12" s="32" t="s">
        <v>32</v>
      </c>
      <c r="B12" s="32" t="s">
        <v>51</v>
      </c>
      <c r="C12" s="32" t="s">
        <v>377</v>
      </c>
      <c r="D12" s="34">
        <f>ROUND(V12*' Demand-Supply Gap'!D$40,2)</f>
        <v>-2.04</v>
      </c>
      <c r="E12" s="34">
        <f>ROUND(W12*' Demand-Supply Gap'!E$40,2)</f>
        <v>-3.69</v>
      </c>
      <c r="F12" s="34">
        <f>ROUND(X12*' Demand-Supply Gap'!F$40,2)</f>
        <v>-5.6</v>
      </c>
      <c r="G12" s="34">
        <f>ROUND(Y12*' Demand-Supply Gap'!G$40,2)</f>
        <v>-7.05</v>
      </c>
      <c r="H12" s="34">
        <f>ROUND(Z12*' Demand-Supply Gap'!H$40,2)</f>
        <v>-8.19</v>
      </c>
      <c r="I12" s="34">
        <f>ROUND(AA12*' Demand-Supply Gap'!I$40,2)</f>
        <v>-9.3000000000000007</v>
      </c>
      <c r="J12" s="34">
        <f>ROUND(AB12*' Demand-Supply Gap'!J$40,2)</f>
        <v>-9.6999999999999993</v>
      </c>
      <c r="K12" s="34">
        <f>ROUND(AC12*' Demand-Supply Gap'!K$40,2)</f>
        <v>-10.130000000000001</v>
      </c>
      <c r="L12" s="34">
        <f>ROUND(AD12*' Demand-Supply Gap'!L$40,2)</f>
        <v>-10.71</v>
      </c>
      <c r="M12" s="34">
        <f>ROUND(AE12*' Demand-Supply Gap'!M$40,2)</f>
        <v>-11.37</v>
      </c>
      <c r="N12" s="34">
        <f>ROUND(AF12*' Demand-Supply Gap'!N$40,2)</f>
        <v>-12.1</v>
      </c>
      <c r="O12" s="34">
        <f>ROUND(AG12*' Demand-Supply Gap'!O$40,2)</f>
        <v>-12.84</v>
      </c>
      <c r="P12" s="34">
        <f>ROUND(AH12*' Demand-Supply Gap'!P$40,2)</f>
        <v>-13.62</v>
      </c>
      <c r="Q12" s="34">
        <f>ROUND(AI12*' Demand-Supply Gap'!Q$40,2)</f>
        <v>-14.48</v>
      </c>
      <c r="R12" s="34">
        <f>ROUND(AJ12*' Demand-Supply Gap'!R$40,2)</f>
        <v>-15.19</v>
      </c>
      <c r="S12" s="34">
        <f>ROUND(AK12*' Demand-Supply Gap'!S$40,2)</f>
        <v>-15.96</v>
      </c>
      <c r="T12" s="34"/>
      <c r="U12" s="220"/>
      <c r="V12" s="220">
        <v>0.11899999999999999</v>
      </c>
      <c r="W12" s="220">
        <v>0.11758666666666666</v>
      </c>
      <c r="X12" s="220">
        <v>0.11617333333333334</v>
      </c>
      <c r="Y12" s="220">
        <v>0.11476</v>
      </c>
      <c r="Z12" s="220">
        <v>0.11334666666666667</v>
      </c>
      <c r="AA12" s="220">
        <v>0.11193333333333333</v>
      </c>
      <c r="AB12" s="220">
        <v>0.11052000000000001</v>
      </c>
      <c r="AC12" s="220">
        <v>0.10910666666666667</v>
      </c>
      <c r="AD12" s="220">
        <v>0.10769333333333334</v>
      </c>
      <c r="AE12" s="220">
        <v>0.10628</v>
      </c>
      <c r="AF12" s="220">
        <v>0.10486666666666666</v>
      </c>
      <c r="AG12" s="220">
        <v>0.10345333333333334</v>
      </c>
      <c r="AH12" s="220">
        <v>0.10204000000000001</v>
      </c>
      <c r="AI12" s="220">
        <v>0.10062666666666667</v>
      </c>
      <c r="AJ12" s="220">
        <v>9.9213333333333334E-2</v>
      </c>
      <c r="AK12" s="220">
        <v>9.7799999999999998E-2</v>
      </c>
    </row>
    <row r="13" spans="1:39" ht="13.5" hidden="1" thickBot="1">
      <c r="A13" s="221" t="s">
        <v>32</v>
      </c>
      <c r="B13" s="221" t="s">
        <v>51</v>
      </c>
      <c r="C13" s="221" t="s">
        <v>60</v>
      </c>
      <c r="D13" s="34">
        <f t="shared" ref="D13:S13" si="5">SUM(D11:D12)</f>
        <v>-17.16</v>
      </c>
      <c r="E13" s="34">
        <f t="shared" si="5"/>
        <v>-31.34</v>
      </c>
      <c r="F13" s="34">
        <f t="shared" si="5"/>
        <v>-47.99</v>
      </c>
      <c r="G13" s="34">
        <f t="shared" si="5"/>
        <v>-61.029999999999994</v>
      </c>
      <c r="H13" s="34">
        <f t="shared" si="5"/>
        <v>-71.64</v>
      </c>
      <c r="I13" s="34">
        <f t="shared" si="5"/>
        <v>-82.149999999999991</v>
      </c>
      <c r="J13" s="34">
        <f t="shared" si="5"/>
        <v>-86.64</v>
      </c>
      <c r="K13" s="34">
        <f t="shared" si="5"/>
        <v>-91.36999999999999</v>
      </c>
      <c r="L13" s="34">
        <f t="shared" si="5"/>
        <v>-97.72</v>
      </c>
      <c r="M13" s="34">
        <f t="shared" si="5"/>
        <v>-104.82000000000001</v>
      </c>
      <c r="N13" s="34">
        <f t="shared" si="5"/>
        <v>-112.86999999999999</v>
      </c>
      <c r="O13" s="34">
        <f t="shared" si="5"/>
        <v>-121.07000000000001</v>
      </c>
      <c r="P13" s="34">
        <f t="shared" si="5"/>
        <v>-129.91999999999999</v>
      </c>
      <c r="Q13" s="34">
        <f t="shared" si="5"/>
        <v>-139.74</v>
      </c>
      <c r="R13" s="34">
        <f t="shared" si="5"/>
        <v>-148.34</v>
      </c>
      <c r="S13" s="34">
        <f t="shared" si="5"/>
        <v>-157.77000000000001</v>
      </c>
      <c r="T13" s="34"/>
      <c r="U13" s="223"/>
      <c r="V13" s="220">
        <v>1</v>
      </c>
      <c r="W13" s="220">
        <v>0.99778666666666671</v>
      </c>
      <c r="X13" s="220">
        <v>0.99557333333333331</v>
      </c>
      <c r="Y13" s="220">
        <v>0.99336000000000002</v>
      </c>
      <c r="Z13" s="220">
        <v>0.99114666666666684</v>
      </c>
      <c r="AA13" s="220">
        <v>0.98893333333333333</v>
      </c>
      <c r="AB13" s="220">
        <v>0.98672000000000004</v>
      </c>
      <c r="AC13" s="220">
        <v>0.98450666666666664</v>
      </c>
      <c r="AD13" s="220">
        <v>0.98229333333333335</v>
      </c>
      <c r="AE13" s="220">
        <v>0.98008000000000017</v>
      </c>
      <c r="AF13" s="220">
        <v>0.97786666666666666</v>
      </c>
      <c r="AG13" s="220">
        <v>0.97565333333333348</v>
      </c>
      <c r="AH13" s="220">
        <v>0.97343999999999997</v>
      </c>
      <c r="AI13" s="220">
        <v>0.97122666666666668</v>
      </c>
      <c r="AJ13" s="220">
        <v>0.9690133333333335</v>
      </c>
      <c r="AK13" s="220">
        <v>0.96679999999999999</v>
      </c>
    </row>
    <row r="14" spans="1:39" hidden="1">
      <c r="A14" s="222" t="s">
        <v>32</v>
      </c>
      <c r="B14" s="222" t="s">
        <v>53</v>
      </c>
      <c r="C14" s="222" t="s">
        <v>376</v>
      </c>
      <c r="D14" s="34">
        <f>ROUND(V14*' Demand-Supply Gap'!D$49,2)</f>
        <v>68.2</v>
      </c>
      <c r="E14" s="34">
        <f>ROUND(W14*' Demand-Supply Gap'!E$49,2)</f>
        <v>68.03</v>
      </c>
      <c r="F14" s="34">
        <f>ROUND(X14*' Demand-Supply Gap'!F$49,2)</f>
        <v>78.38</v>
      </c>
      <c r="G14" s="34">
        <f>ROUND(Y14*' Demand-Supply Gap'!G$49,2)</f>
        <v>91.34</v>
      </c>
      <c r="H14" s="34">
        <f>ROUND(Z14*' Demand-Supply Gap'!H$49,2)</f>
        <v>110.6</v>
      </c>
      <c r="I14" s="34">
        <f>ROUND(AA14*' Demand-Supply Gap'!I$49,2)</f>
        <v>86.97</v>
      </c>
      <c r="J14" s="34">
        <f>ROUND(AB14*' Demand-Supply Gap'!J$49,2)</f>
        <v>91.35</v>
      </c>
      <c r="K14" s="34">
        <f>ROUND(AC14*' Demand-Supply Gap'!K$49,2)</f>
        <v>96.12</v>
      </c>
      <c r="L14" s="34">
        <f>ROUND(AD14*' Demand-Supply Gap'!L$49,2)</f>
        <v>103.82</v>
      </c>
      <c r="M14" s="34">
        <f>ROUND(AE14*' Demand-Supply Gap'!M$49,2)</f>
        <v>112.83</v>
      </c>
      <c r="N14" s="34">
        <f>ROUND(AF14*' Demand-Supply Gap'!N$49,2)</f>
        <v>123.04</v>
      </c>
      <c r="O14" s="34">
        <f>ROUND(AG14*' Demand-Supply Gap'!O$49,2)</f>
        <v>134.53</v>
      </c>
      <c r="P14" s="34">
        <f>ROUND(AH14*' Demand-Supply Gap'!P$49,2)</f>
        <v>146.84</v>
      </c>
      <c r="Q14" s="34">
        <f>ROUND(AI14*' Demand-Supply Gap'!Q$49,2)</f>
        <v>159.9</v>
      </c>
      <c r="R14" s="34">
        <f>ROUND(AJ14*' Demand-Supply Gap'!R$49,2)</f>
        <v>173.05</v>
      </c>
      <c r="S14" s="34">
        <f>ROUND(AK14*' Demand-Supply Gap'!S$49,2)</f>
        <v>188.07</v>
      </c>
      <c r="T14" s="34"/>
      <c r="U14" s="220"/>
      <c r="V14" s="220">
        <v>0.94559999999999989</v>
      </c>
      <c r="W14" s="220">
        <v>0.94663333333333322</v>
      </c>
      <c r="X14" s="220">
        <v>0.94766666666666655</v>
      </c>
      <c r="Y14" s="220">
        <v>0.94869999999999988</v>
      </c>
      <c r="Z14" s="220">
        <v>0.94973333333333321</v>
      </c>
      <c r="AA14" s="220">
        <v>0.95076666666666654</v>
      </c>
      <c r="AB14" s="220">
        <v>0.95179999999999987</v>
      </c>
      <c r="AC14" s="220">
        <v>0.9528333333333332</v>
      </c>
      <c r="AD14" s="220">
        <v>0.95386666666666653</v>
      </c>
      <c r="AE14" s="220">
        <v>0.95489999999999986</v>
      </c>
      <c r="AF14" s="220">
        <v>0.95593333333333319</v>
      </c>
      <c r="AG14" s="220">
        <v>0.95696666666666652</v>
      </c>
      <c r="AH14" s="220">
        <v>0.95799999999999985</v>
      </c>
      <c r="AI14" s="220">
        <v>0.95903333333333318</v>
      </c>
      <c r="AJ14" s="220">
        <v>0.96006666666666651</v>
      </c>
      <c r="AK14" s="220">
        <v>0.96109999999999984</v>
      </c>
    </row>
    <row r="15" spans="1:39" hidden="1">
      <c r="A15" s="32" t="s">
        <v>32</v>
      </c>
      <c r="B15" s="32" t="s">
        <v>53</v>
      </c>
      <c r="C15" s="32" t="s">
        <v>377</v>
      </c>
      <c r="D15" s="34">
        <f>ROUND(V15*' Demand-Supply Gap'!D$49,2)</f>
        <v>3.92</v>
      </c>
      <c r="E15" s="34">
        <f>ROUND(W15*' Demand-Supply Gap'!E$49,2)</f>
        <v>3.84</v>
      </c>
      <c r="F15" s="34">
        <f>ROUND(X15*' Demand-Supply Gap'!F$49,2)</f>
        <v>4.33</v>
      </c>
      <c r="G15" s="34">
        <f>ROUND(Y15*' Demand-Supply Gap'!G$49,2)</f>
        <v>4.9400000000000004</v>
      </c>
      <c r="H15" s="34">
        <f>ROUND(Z15*' Demand-Supply Gap'!H$49,2)</f>
        <v>5.85</v>
      </c>
      <c r="I15" s="34">
        <f>ROUND(AA15*' Demand-Supply Gap'!I$49,2)</f>
        <v>4.5</v>
      </c>
      <c r="J15" s="34">
        <f>ROUND(AB15*' Demand-Supply Gap'!J$49,2)</f>
        <v>4.63</v>
      </c>
      <c r="K15" s="34">
        <f>ROUND(AC15*' Demand-Supply Gap'!K$49,2)</f>
        <v>4.76</v>
      </c>
      <c r="L15" s="34">
        <f>ROUND(AD15*' Demand-Supply Gap'!L$49,2)</f>
        <v>5.0199999999999996</v>
      </c>
      <c r="M15" s="34">
        <f>ROUND(AE15*' Demand-Supply Gap'!M$49,2)</f>
        <v>5.33</v>
      </c>
      <c r="N15" s="34">
        <f>ROUND(AF15*' Demand-Supply Gap'!N$49,2)</f>
        <v>5.67</v>
      </c>
      <c r="O15" s="34">
        <f>ROUND(AG15*' Demand-Supply Gap'!O$49,2)</f>
        <v>6.05</v>
      </c>
      <c r="P15" s="34">
        <f>ROUND(AH15*' Demand-Supply Gap'!P$49,2)</f>
        <v>6.44</v>
      </c>
      <c r="Q15" s="34">
        <f>ROUND(AI15*' Demand-Supply Gap'!Q$49,2)</f>
        <v>6.83</v>
      </c>
      <c r="R15" s="34">
        <f>ROUND(AJ15*' Demand-Supply Gap'!R$49,2)</f>
        <v>7.2</v>
      </c>
      <c r="S15" s="34">
        <f>ROUND(AK15*' Demand-Supply Gap'!S$49,2)</f>
        <v>7.61</v>
      </c>
      <c r="T15" s="34"/>
      <c r="U15" s="220"/>
      <c r="V15" s="220">
        <v>5.4400000000000115E-2</v>
      </c>
      <c r="W15" s="220">
        <v>5.3366666666666784E-2</v>
      </c>
      <c r="X15" s="220">
        <v>5.2333333333333454E-2</v>
      </c>
      <c r="Y15" s="220">
        <v>5.1300000000000123E-2</v>
      </c>
      <c r="Z15" s="220">
        <v>5.0266666666666793E-2</v>
      </c>
      <c r="AA15" s="220">
        <v>4.9233333333333462E-2</v>
      </c>
      <c r="AB15" s="220">
        <v>4.8200000000000132E-2</v>
      </c>
      <c r="AC15" s="220">
        <v>4.7166666666666801E-2</v>
      </c>
      <c r="AD15" s="220">
        <v>4.6133333333333471E-2</v>
      </c>
      <c r="AE15" s="220">
        <v>4.510000000000014E-2</v>
      </c>
      <c r="AF15" s="220">
        <v>4.4066666666666809E-2</v>
      </c>
      <c r="AG15" s="220">
        <v>4.3033333333333479E-2</v>
      </c>
      <c r="AH15" s="220">
        <v>4.2000000000000148E-2</v>
      </c>
      <c r="AI15" s="220">
        <v>4.0966666666666818E-2</v>
      </c>
      <c r="AJ15" s="220">
        <v>3.9933333333333487E-2</v>
      </c>
      <c r="AK15" s="220">
        <v>3.8900000000000157E-2</v>
      </c>
    </row>
    <row r="16" spans="1:39" ht="13.5" hidden="1" thickBot="1">
      <c r="A16" s="221" t="s">
        <v>32</v>
      </c>
      <c r="B16" s="221" t="s">
        <v>53</v>
      </c>
      <c r="C16" s="221" t="s">
        <v>60</v>
      </c>
      <c r="D16" s="34">
        <f t="shared" ref="D16:S16" si="6">SUM(D14:D15)</f>
        <v>72.12</v>
      </c>
      <c r="E16" s="34">
        <f t="shared" si="6"/>
        <v>71.87</v>
      </c>
      <c r="F16" s="34">
        <f t="shared" si="6"/>
        <v>82.71</v>
      </c>
      <c r="G16" s="34">
        <f t="shared" si="6"/>
        <v>96.28</v>
      </c>
      <c r="H16" s="34">
        <f t="shared" si="6"/>
        <v>116.44999999999999</v>
      </c>
      <c r="I16" s="34">
        <f t="shared" si="6"/>
        <v>91.47</v>
      </c>
      <c r="J16" s="34">
        <f t="shared" si="6"/>
        <v>95.97999999999999</v>
      </c>
      <c r="K16" s="34">
        <f t="shared" si="6"/>
        <v>100.88000000000001</v>
      </c>
      <c r="L16" s="34">
        <f t="shared" si="6"/>
        <v>108.83999999999999</v>
      </c>
      <c r="M16" s="34">
        <f t="shared" si="6"/>
        <v>118.16</v>
      </c>
      <c r="N16" s="34">
        <f t="shared" si="6"/>
        <v>128.71</v>
      </c>
      <c r="O16" s="34">
        <f t="shared" si="6"/>
        <v>140.58000000000001</v>
      </c>
      <c r="P16" s="34">
        <f t="shared" si="6"/>
        <v>153.28</v>
      </c>
      <c r="Q16" s="34">
        <f t="shared" si="6"/>
        <v>166.73000000000002</v>
      </c>
      <c r="R16" s="34">
        <f t="shared" si="6"/>
        <v>180.25</v>
      </c>
      <c r="S16" s="34">
        <f t="shared" si="6"/>
        <v>195.68</v>
      </c>
      <c r="T16" s="34"/>
      <c r="U16" s="223"/>
      <c r="V16" s="220">
        <v>1</v>
      </c>
      <c r="W16" s="220">
        <v>1</v>
      </c>
      <c r="X16" s="220">
        <v>1</v>
      </c>
      <c r="Y16" s="220">
        <v>1</v>
      </c>
      <c r="Z16" s="220">
        <v>1</v>
      </c>
      <c r="AA16" s="220">
        <v>1</v>
      </c>
      <c r="AB16" s="220">
        <v>1</v>
      </c>
      <c r="AC16" s="220">
        <v>1</v>
      </c>
      <c r="AD16" s="220">
        <v>1</v>
      </c>
      <c r="AE16" s="220">
        <v>1</v>
      </c>
      <c r="AF16" s="220">
        <v>1</v>
      </c>
      <c r="AG16" s="220">
        <v>1</v>
      </c>
      <c r="AH16" s="220">
        <v>1</v>
      </c>
      <c r="AI16" s="220">
        <v>1</v>
      </c>
      <c r="AJ16" s="220">
        <v>1</v>
      </c>
      <c r="AK16" s="220">
        <v>1</v>
      </c>
    </row>
    <row r="17" spans="1:38" hidden="1">
      <c r="A17" s="222" t="s">
        <v>32</v>
      </c>
      <c r="B17" s="222" t="s">
        <v>52</v>
      </c>
      <c r="C17" s="222" t="s">
        <v>376</v>
      </c>
      <c r="D17" s="34">
        <f>ROUND(V17*' Demand-Supply Gap'!D$58,2)</f>
        <v>8.69</v>
      </c>
      <c r="E17" s="34">
        <f>ROUND(W17*' Demand-Supply Gap'!E$58,2)</f>
        <v>14.3</v>
      </c>
      <c r="F17" s="34">
        <f>ROUND(X17*' Demand-Supply Gap'!F$58,2)</f>
        <v>54.41</v>
      </c>
      <c r="G17" s="34">
        <f>ROUND(Y17*' Demand-Supply Gap'!G$58,2)</f>
        <v>42.79</v>
      </c>
      <c r="H17" s="34">
        <f>ROUND(Z17*' Demand-Supply Gap'!H$58,2)</f>
        <v>54.82</v>
      </c>
      <c r="I17" s="34">
        <f>ROUND(AA17*' Demand-Supply Gap'!I$58,2)</f>
        <v>57.94</v>
      </c>
      <c r="J17" s="34">
        <f>ROUND(AB17*' Demand-Supply Gap'!J$58,2)</f>
        <v>59.44</v>
      </c>
      <c r="K17" s="34">
        <f>ROUND(AC17*' Demand-Supply Gap'!K$58,2)</f>
        <v>61.18</v>
      </c>
      <c r="L17" s="34">
        <f>ROUND(AD17*' Demand-Supply Gap'!L$58,2)</f>
        <v>63.35</v>
      </c>
      <c r="M17" s="34">
        <f>ROUND(AE17*' Demand-Supply Gap'!M$58,2)</f>
        <v>65.84</v>
      </c>
      <c r="N17" s="34">
        <f>ROUND(AF17*' Demand-Supply Gap'!N$58,2)</f>
        <v>68.569999999999993</v>
      </c>
      <c r="O17" s="34">
        <f>ROUND(AG17*' Demand-Supply Gap'!O$58,2)</f>
        <v>71.48</v>
      </c>
      <c r="P17" s="34">
        <f>ROUND(AH17*' Demand-Supply Gap'!P$58,2)</f>
        <v>74.37</v>
      </c>
      <c r="Q17" s="34">
        <f>ROUND(AI17*' Demand-Supply Gap'!Q$58,2)</f>
        <v>77.540000000000006</v>
      </c>
      <c r="R17" s="34">
        <f>ROUND(AJ17*' Demand-Supply Gap'!R$58,2)</f>
        <v>81.010000000000005</v>
      </c>
      <c r="S17" s="34">
        <f>ROUND(AK17*' Demand-Supply Gap'!S$58,2)</f>
        <v>84.82</v>
      </c>
      <c r="T17" s="34"/>
      <c r="U17" s="220"/>
      <c r="V17" s="220">
        <v>0.93200000000000005</v>
      </c>
      <c r="W17" s="220">
        <v>0.9332733333333334</v>
      </c>
      <c r="X17" s="220">
        <v>0.93454666666666664</v>
      </c>
      <c r="Y17" s="220">
        <v>0.93581999999999999</v>
      </c>
      <c r="Z17" s="220">
        <v>0.93709333333333333</v>
      </c>
      <c r="AA17" s="220">
        <v>0.93836666666666668</v>
      </c>
      <c r="AB17" s="220">
        <v>0.93964000000000003</v>
      </c>
      <c r="AC17" s="220">
        <v>0.94091333333333327</v>
      </c>
      <c r="AD17" s="220">
        <v>0.94218666666666662</v>
      </c>
      <c r="AE17" s="220">
        <v>0.94345999999999997</v>
      </c>
      <c r="AF17" s="220">
        <v>0.94473333333333331</v>
      </c>
      <c r="AG17" s="220">
        <v>0.94600666666666666</v>
      </c>
      <c r="AH17" s="220">
        <v>0.9472799999999999</v>
      </c>
      <c r="AI17" s="220">
        <v>0.94855333333333325</v>
      </c>
      <c r="AJ17" s="220">
        <v>0.9498266666666666</v>
      </c>
      <c r="AK17" s="220">
        <v>0.95109999999999995</v>
      </c>
    </row>
    <row r="18" spans="1:38" hidden="1">
      <c r="A18" s="32" t="s">
        <v>32</v>
      </c>
      <c r="B18" s="32" t="s">
        <v>52</v>
      </c>
      <c r="C18" s="32" t="s">
        <v>377</v>
      </c>
      <c r="D18" s="34">
        <f>ROUND(V18*' Demand-Supply Gap'!D$58,2)</f>
        <v>0.63</v>
      </c>
      <c r="E18" s="34">
        <f>ROUND(W18*' Demand-Supply Gap'!E$58,2)</f>
        <v>1.02</v>
      </c>
      <c r="F18" s="34">
        <f>ROUND(X18*' Demand-Supply Gap'!F$58,2)</f>
        <v>3.81</v>
      </c>
      <c r="G18" s="34">
        <f>ROUND(Y18*' Demand-Supply Gap'!G$58,2)</f>
        <v>2.93</v>
      </c>
      <c r="H18" s="34">
        <f>ROUND(Z18*' Demand-Supply Gap'!H$58,2)</f>
        <v>3.68</v>
      </c>
      <c r="I18" s="34">
        <f>ROUND(AA18*' Demand-Supply Gap'!I$58,2)</f>
        <v>3.81</v>
      </c>
      <c r="J18" s="34">
        <f>ROUND(AB18*' Demand-Supply Gap'!J$58,2)</f>
        <v>3.82</v>
      </c>
      <c r="K18" s="34">
        <f>ROUND(AC18*' Demand-Supply Gap'!K$58,2)</f>
        <v>3.84</v>
      </c>
      <c r="L18" s="34">
        <f>ROUND(AD18*' Demand-Supply Gap'!L$58,2)</f>
        <v>3.89</v>
      </c>
      <c r="M18" s="34">
        <f>ROUND(AE18*' Demand-Supply Gap'!M$58,2)</f>
        <v>3.95</v>
      </c>
      <c r="N18" s="34">
        <f>ROUND(AF18*' Demand-Supply Gap'!N$58,2)</f>
        <v>4.01</v>
      </c>
      <c r="O18" s="34">
        <f>ROUND(AG18*' Demand-Supply Gap'!O$58,2)</f>
        <v>4.08</v>
      </c>
      <c r="P18" s="34">
        <f>ROUND(AH18*' Demand-Supply Gap'!P$58,2)</f>
        <v>4.1399999999999997</v>
      </c>
      <c r="Q18" s="34">
        <f>ROUND(AI18*' Demand-Supply Gap'!Q$58,2)</f>
        <v>4.21</v>
      </c>
      <c r="R18" s="34">
        <f>ROUND(AJ18*' Demand-Supply Gap'!R$58,2)</f>
        <v>4.28</v>
      </c>
      <c r="S18" s="34">
        <f>ROUND(AK18*' Demand-Supply Gap'!S$58,2)</f>
        <v>4.3600000000000003</v>
      </c>
      <c r="T18" s="34"/>
      <c r="U18" s="220"/>
      <c r="V18" s="220">
        <v>6.7999999999999949E-2</v>
      </c>
      <c r="W18" s="220">
        <v>6.6726666666666601E-2</v>
      </c>
      <c r="X18" s="220">
        <v>6.5453333333333363E-2</v>
      </c>
      <c r="Y18" s="220">
        <v>6.4180000000000015E-2</v>
      </c>
      <c r="Z18" s="220">
        <v>6.2906666666666666E-2</v>
      </c>
      <c r="AA18" s="220">
        <v>6.1633333333333318E-2</v>
      </c>
      <c r="AB18" s="220">
        <v>6.0359999999999969E-2</v>
      </c>
      <c r="AC18" s="220">
        <v>5.9086666666666732E-2</v>
      </c>
      <c r="AD18" s="220">
        <v>5.7813333333333383E-2</v>
      </c>
      <c r="AE18" s="220">
        <v>5.6540000000000035E-2</v>
      </c>
      <c r="AF18" s="220">
        <v>5.5266666666666686E-2</v>
      </c>
      <c r="AG18" s="220">
        <v>5.3993333333333338E-2</v>
      </c>
      <c r="AH18" s="220">
        <v>5.27200000000001E-2</v>
      </c>
      <c r="AI18" s="220">
        <v>5.1446666666666752E-2</v>
      </c>
      <c r="AJ18" s="220">
        <v>5.0173333333333403E-2</v>
      </c>
      <c r="AK18" s="220">
        <v>4.8900000000000055E-2</v>
      </c>
    </row>
    <row r="19" spans="1:38" ht="13.5" hidden="1" thickBot="1">
      <c r="A19" s="221" t="s">
        <v>32</v>
      </c>
      <c r="B19" s="221" t="s">
        <v>52</v>
      </c>
      <c r="C19" s="221" t="s">
        <v>60</v>
      </c>
      <c r="D19" s="34">
        <f t="shared" ref="D19:S19" si="7">SUM(D17:D18)</f>
        <v>9.32</v>
      </c>
      <c r="E19" s="34">
        <f t="shared" si="7"/>
        <v>15.32</v>
      </c>
      <c r="F19" s="34">
        <f t="shared" si="7"/>
        <v>58.22</v>
      </c>
      <c r="G19" s="34">
        <f t="shared" si="7"/>
        <v>45.72</v>
      </c>
      <c r="H19" s="34">
        <f t="shared" si="7"/>
        <v>58.5</v>
      </c>
      <c r="I19" s="34">
        <f t="shared" si="7"/>
        <v>61.75</v>
      </c>
      <c r="J19" s="34">
        <f t="shared" si="7"/>
        <v>63.26</v>
      </c>
      <c r="K19" s="34">
        <f t="shared" si="7"/>
        <v>65.02</v>
      </c>
      <c r="L19" s="34">
        <f t="shared" si="7"/>
        <v>67.239999999999995</v>
      </c>
      <c r="M19" s="34">
        <f t="shared" si="7"/>
        <v>69.790000000000006</v>
      </c>
      <c r="N19" s="34">
        <f t="shared" si="7"/>
        <v>72.58</v>
      </c>
      <c r="O19" s="34">
        <f t="shared" si="7"/>
        <v>75.56</v>
      </c>
      <c r="P19" s="34">
        <f t="shared" si="7"/>
        <v>78.510000000000005</v>
      </c>
      <c r="Q19" s="34">
        <f t="shared" si="7"/>
        <v>81.75</v>
      </c>
      <c r="R19" s="34">
        <f t="shared" si="7"/>
        <v>85.29</v>
      </c>
      <c r="S19" s="34">
        <f t="shared" si="7"/>
        <v>89.179999999999993</v>
      </c>
      <c r="T19" s="34"/>
      <c r="U19" s="223"/>
      <c r="V19" s="220">
        <v>1</v>
      </c>
      <c r="W19" s="220">
        <v>1</v>
      </c>
      <c r="X19" s="220">
        <v>1</v>
      </c>
      <c r="Y19" s="220">
        <v>1</v>
      </c>
      <c r="Z19" s="220">
        <v>1</v>
      </c>
      <c r="AA19" s="220">
        <v>1</v>
      </c>
      <c r="AB19" s="220">
        <v>1</v>
      </c>
      <c r="AC19" s="220">
        <v>1</v>
      </c>
      <c r="AD19" s="220">
        <v>1</v>
      </c>
      <c r="AE19" s="220">
        <v>1</v>
      </c>
      <c r="AF19" s="220">
        <v>1</v>
      </c>
      <c r="AG19" s="220">
        <v>1</v>
      </c>
      <c r="AH19" s="220">
        <v>1</v>
      </c>
      <c r="AI19" s="220">
        <v>1</v>
      </c>
      <c r="AJ19" s="220">
        <v>1</v>
      </c>
      <c r="AK19" s="220">
        <v>1</v>
      </c>
    </row>
    <row r="20" spans="1:38" hidden="1">
      <c r="A20" s="222" t="s">
        <v>32</v>
      </c>
      <c r="B20" s="222" t="s">
        <v>54</v>
      </c>
      <c r="C20" s="222" t="s">
        <v>376</v>
      </c>
      <c r="D20" s="34">
        <f>ROUND(V20*' Demand-Supply Gap'!D$67,2)</f>
        <v>77.48</v>
      </c>
      <c r="E20" s="34">
        <f>ROUND(W20*' Demand-Supply Gap'!E$67,2)</f>
        <v>87.67</v>
      </c>
      <c r="F20" s="34">
        <f>ROUND(X20*' Demand-Supply Gap'!F$67,2)</f>
        <v>100.09</v>
      </c>
      <c r="G20" s="34">
        <f>ROUND(Y20*' Demand-Supply Gap'!G$67,2)</f>
        <v>82.91</v>
      </c>
      <c r="H20" s="34">
        <f>ROUND(Z20*' Demand-Supply Gap'!H$67,2)</f>
        <v>89.19</v>
      </c>
      <c r="I20" s="34">
        <f>ROUND(AA20*' Demand-Supply Gap'!I$67,2)</f>
        <v>68.05</v>
      </c>
      <c r="J20" s="34">
        <f>ROUND(AB20*' Demand-Supply Gap'!J$67,2)</f>
        <v>70</v>
      </c>
      <c r="K20" s="34">
        <f>ROUND(AC20*' Demand-Supply Gap'!K$67,2)</f>
        <v>72.16</v>
      </c>
      <c r="L20" s="34">
        <f>ROUND(AD20*' Demand-Supply Gap'!L$67,2)</f>
        <v>74.680000000000007</v>
      </c>
      <c r="M20" s="34">
        <f>ROUND(AE20*' Demand-Supply Gap'!M$67,2)</f>
        <v>77.58</v>
      </c>
      <c r="N20" s="34">
        <f>ROUND(AF20*' Demand-Supply Gap'!N$67,2)</f>
        <v>80.760000000000005</v>
      </c>
      <c r="O20" s="34">
        <f>ROUND(AG20*' Demand-Supply Gap'!O$67,2)</f>
        <v>84.15</v>
      </c>
      <c r="P20" s="34">
        <f>ROUND(AH20*' Demand-Supply Gap'!P$67,2)</f>
        <v>87.51</v>
      </c>
      <c r="Q20" s="34">
        <f>ROUND(AI20*' Demand-Supply Gap'!Q$67,2)</f>
        <v>91.19</v>
      </c>
      <c r="R20" s="34">
        <f>ROUND(AJ20*' Demand-Supply Gap'!R$67,2)</f>
        <v>95.23</v>
      </c>
      <c r="S20" s="34">
        <f>ROUND(AK20*' Demand-Supply Gap'!S$67,2)</f>
        <v>99.66</v>
      </c>
      <c r="T20" s="34"/>
      <c r="U20" s="220"/>
      <c r="V20" s="220">
        <v>0.9345</v>
      </c>
      <c r="W20" s="220">
        <v>0.93531333333333333</v>
      </c>
      <c r="X20" s="220">
        <v>0.93612666666666666</v>
      </c>
      <c r="Y20" s="220">
        <v>0.93694</v>
      </c>
      <c r="Z20" s="220">
        <v>0.93775333333333333</v>
      </c>
      <c r="AA20" s="220">
        <v>0.93856666666666666</v>
      </c>
      <c r="AB20" s="220">
        <v>0.93937999999999999</v>
      </c>
      <c r="AC20" s="220">
        <v>0.94019333333333333</v>
      </c>
      <c r="AD20" s="220">
        <v>0.94100666666666666</v>
      </c>
      <c r="AE20" s="220">
        <v>0.94181999999999999</v>
      </c>
      <c r="AF20" s="220">
        <v>0.94263333333333332</v>
      </c>
      <c r="AG20" s="220">
        <v>0.94344666666666666</v>
      </c>
      <c r="AH20" s="220">
        <v>0.94425999999999999</v>
      </c>
      <c r="AI20" s="220">
        <v>0.94507333333333332</v>
      </c>
      <c r="AJ20" s="220">
        <v>0.94588666666666665</v>
      </c>
      <c r="AK20" s="220">
        <v>0.94669999999999999</v>
      </c>
    </row>
    <row r="21" spans="1:38" hidden="1">
      <c r="A21" s="32" t="s">
        <v>32</v>
      </c>
      <c r="B21" s="32" t="s">
        <v>54</v>
      </c>
      <c r="C21" s="32" t="s">
        <v>377</v>
      </c>
      <c r="D21" s="34">
        <f>ROUND(V21*' Demand-Supply Gap'!D$67,2)</f>
        <v>5.43</v>
      </c>
      <c r="E21" s="34">
        <f>ROUND(W21*' Demand-Supply Gap'!E$67,2)</f>
        <v>6.06</v>
      </c>
      <c r="F21" s="34">
        <f>ROUND(X21*' Demand-Supply Gap'!F$67,2)</f>
        <v>6.83</v>
      </c>
      <c r="G21" s="34">
        <f>ROUND(Y21*' Demand-Supply Gap'!G$67,2)</f>
        <v>5.58</v>
      </c>
      <c r="H21" s="34">
        <f>ROUND(Z21*' Demand-Supply Gap'!H$67,2)</f>
        <v>5.92</v>
      </c>
      <c r="I21" s="34">
        <f>ROUND(AA21*' Demand-Supply Gap'!I$67,2)</f>
        <v>4.45</v>
      </c>
      <c r="J21" s="34">
        <f>ROUND(AB21*' Demand-Supply Gap'!J$67,2)</f>
        <v>4.5199999999999996</v>
      </c>
      <c r="K21" s="34">
        <f>ROUND(AC21*' Demand-Supply Gap'!K$67,2)</f>
        <v>4.59</v>
      </c>
      <c r="L21" s="34">
        <f>ROUND(AD21*' Demand-Supply Gap'!L$67,2)</f>
        <v>4.68</v>
      </c>
      <c r="M21" s="34">
        <f>ROUND(AE21*' Demand-Supply Gap'!M$67,2)</f>
        <v>4.79</v>
      </c>
      <c r="N21" s="34">
        <f>ROUND(AF21*' Demand-Supply Gap'!N$67,2)</f>
        <v>4.91</v>
      </c>
      <c r="O21" s="34">
        <f>ROUND(AG21*' Demand-Supply Gap'!O$67,2)</f>
        <v>5.04</v>
      </c>
      <c r="P21" s="34">
        <f>ROUND(AH21*' Demand-Supply Gap'!P$67,2)</f>
        <v>5.17</v>
      </c>
      <c r="Q21" s="34">
        <f>ROUND(AI21*' Demand-Supply Gap'!Q$67,2)</f>
        <v>5.3</v>
      </c>
      <c r="R21" s="34">
        <f>ROUND(AJ21*' Demand-Supply Gap'!R$67,2)</f>
        <v>5.45</v>
      </c>
      <c r="S21" s="34">
        <f>ROUND(AK21*' Demand-Supply Gap'!S$67,2)</f>
        <v>5.61</v>
      </c>
      <c r="T21" s="34"/>
      <c r="U21" s="220"/>
      <c r="V21" s="220">
        <v>6.5500000000000003E-2</v>
      </c>
      <c r="W21" s="220">
        <v>6.468666666666667E-2</v>
      </c>
      <c r="X21" s="220">
        <v>6.3873333333333338E-2</v>
      </c>
      <c r="Y21" s="220">
        <v>6.3060000000000005E-2</v>
      </c>
      <c r="Z21" s="220">
        <v>6.2246666666666672E-2</v>
      </c>
      <c r="AA21" s="220">
        <v>6.143333333333334E-2</v>
      </c>
      <c r="AB21" s="220">
        <v>6.0620000000000007E-2</v>
      </c>
      <c r="AC21" s="220">
        <v>5.9806666666666675E-2</v>
      </c>
      <c r="AD21" s="220">
        <v>5.8993333333333342E-2</v>
      </c>
      <c r="AE21" s="220">
        <v>5.8180000000000009E-2</v>
      </c>
      <c r="AF21" s="220">
        <v>5.7366666666666677E-2</v>
      </c>
      <c r="AG21" s="220">
        <v>5.6553333333333344E-2</v>
      </c>
      <c r="AH21" s="220">
        <v>5.5740000000000012E-2</v>
      </c>
      <c r="AI21" s="220">
        <v>5.4926666666666679E-2</v>
      </c>
      <c r="AJ21" s="220">
        <v>5.4113333333333347E-2</v>
      </c>
      <c r="AK21" s="220">
        <v>5.3300000000000014E-2</v>
      </c>
    </row>
    <row r="22" spans="1:38" ht="13.5" hidden="1" thickBot="1">
      <c r="A22" s="221" t="s">
        <v>32</v>
      </c>
      <c r="B22" s="221" t="s">
        <v>54</v>
      </c>
      <c r="C22" s="221" t="s">
        <v>60</v>
      </c>
      <c r="D22" s="34">
        <f t="shared" ref="D22:S22" si="8">SUM(D20:D21)</f>
        <v>82.91</v>
      </c>
      <c r="E22" s="34">
        <f t="shared" si="8"/>
        <v>93.73</v>
      </c>
      <c r="F22" s="34">
        <f t="shared" si="8"/>
        <v>106.92</v>
      </c>
      <c r="G22" s="34">
        <f t="shared" si="8"/>
        <v>88.49</v>
      </c>
      <c r="H22" s="34">
        <f t="shared" si="8"/>
        <v>95.11</v>
      </c>
      <c r="I22" s="34">
        <f t="shared" si="8"/>
        <v>72.5</v>
      </c>
      <c r="J22" s="34">
        <f t="shared" si="8"/>
        <v>74.52</v>
      </c>
      <c r="K22" s="34">
        <f t="shared" si="8"/>
        <v>76.75</v>
      </c>
      <c r="L22" s="34">
        <f t="shared" si="8"/>
        <v>79.360000000000014</v>
      </c>
      <c r="M22" s="34">
        <f t="shared" si="8"/>
        <v>82.37</v>
      </c>
      <c r="N22" s="34">
        <f t="shared" si="8"/>
        <v>85.67</v>
      </c>
      <c r="O22" s="34">
        <f t="shared" si="8"/>
        <v>89.190000000000012</v>
      </c>
      <c r="P22" s="34">
        <f t="shared" si="8"/>
        <v>92.68</v>
      </c>
      <c r="Q22" s="34">
        <f t="shared" si="8"/>
        <v>96.49</v>
      </c>
      <c r="R22" s="34">
        <f t="shared" si="8"/>
        <v>100.68</v>
      </c>
      <c r="S22" s="34">
        <f t="shared" si="8"/>
        <v>105.27</v>
      </c>
      <c r="T22" s="34"/>
      <c r="U22" s="223"/>
      <c r="V22" s="220">
        <v>1</v>
      </c>
      <c r="W22" s="220">
        <v>1</v>
      </c>
      <c r="X22" s="220">
        <v>1</v>
      </c>
      <c r="Y22" s="220">
        <v>1</v>
      </c>
      <c r="Z22" s="220">
        <v>1</v>
      </c>
      <c r="AA22" s="220">
        <v>1</v>
      </c>
      <c r="AB22" s="220">
        <v>1</v>
      </c>
      <c r="AC22" s="220">
        <v>1</v>
      </c>
      <c r="AD22" s="220">
        <v>1</v>
      </c>
      <c r="AE22" s="220">
        <v>1</v>
      </c>
      <c r="AF22" s="220">
        <v>1</v>
      </c>
      <c r="AG22" s="220">
        <v>1</v>
      </c>
      <c r="AH22" s="220">
        <v>1</v>
      </c>
      <c r="AI22" s="220">
        <v>1</v>
      </c>
      <c r="AJ22" s="220">
        <v>1</v>
      </c>
      <c r="AK22" s="220">
        <v>1</v>
      </c>
    </row>
    <row r="23" spans="1:38" s="300" customFormat="1">
      <c r="A23" s="298" t="s">
        <v>32</v>
      </c>
      <c r="B23" s="298" t="s">
        <v>32</v>
      </c>
      <c r="C23" s="298" t="s">
        <v>376</v>
      </c>
      <c r="D23" s="294">
        <f>ROUND(V23*' Demand-Supply Gap'!D$76,2)</f>
        <v>1481.42</v>
      </c>
      <c r="E23" s="294">
        <f>ROUND(W23*' Demand-Supply Gap'!E$76,2)</f>
        <v>1539.95</v>
      </c>
      <c r="F23" s="294">
        <f>ROUND(X23*' Demand-Supply Gap'!F$76,2)</f>
        <v>1709.06</v>
      </c>
      <c r="G23" s="294">
        <f>ROUND(Y23*' Demand-Supply Gap'!G$76,2)</f>
        <v>1716.09</v>
      </c>
      <c r="H23" s="294">
        <f>ROUND(Z23*' Demand-Supply Gap'!H$76,2)</f>
        <v>1822.87</v>
      </c>
      <c r="I23" s="294">
        <f>ROUND(AA23*' Demand-Supply Gap'!I$76,2)</f>
        <v>1818.04</v>
      </c>
      <c r="J23" s="294">
        <f>ROUND(AB23*' Demand-Supply Gap'!J$76,2)</f>
        <v>1958.76</v>
      </c>
      <c r="K23" s="294">
        <f>ROUND(AC23*' Demand-Supply Gap'!K$76,2)</f>
        <v>2101.9499999999998</v>
      </c>
      <c r="L23" s="294">
        <f>ROUND(AD23*' Demand-Supply Gap'!L$76,2)</f>
        <v>2233.84</v>
      </c>
      <c r="M23" s="294">
        <f>ROUND(AE23*' Demand-Supply Gap'!M$76,2)</f>
        <v>2371.02</v>
      </c>
      <c r="N23" s="294">
        <f>ROUND(AF23*' Demand-Supply Gap'!N$76,2)</f>
        <v>2539.54</v>
      </c>
      <c r="O23" s="294">
        <f>ROUND(AG23*' Demand-Supply Gap'!O$76,2)</f>
        <v>2679.95</v>
      </c>
      <c r="P23" s="294">
        <f>ROUND(AH23*' Demand-Supply Gap'!P$76,2)</f>
        <v>2826.17</v>
      </c>
      <c r="Q23" s="294">
        <f>ROUND(AI23*' Demand-Supply Gap'!Q$76,2)</f>
        <v>2978.9</v>
      </c>
      <c r="R23" s="294">
        <f>ROUND(AJ23*' Demand-Supply Gap'!R$76,2)</f>
        <v>3107.21</v>
      </c>
      <c r="S23" s="294">
        <f>ROUND(AK23*' Demand-Supply Gap'!S$76,2)</f>
        <v>3231.26</v>
      </c>
      <c r="T23" s="223">
        <f>(I23/D23)^(1/5)-1</f>
        <v>4.1801662468310186E-2</v>
      </c>
      <c r="U23" s="223">
        <f>(S23/J23)^(1/9)-1</f>
        <v>5.7193586379815642E-2</v>
      </c>
      <c r="V23" s="299">
        <v>0.92910000000000004</v>
      </c>
      <c r="W23" s="299">
        <v>0.91500000000000004</v>
      </c>
      <c r="X23" s="299">
        <v>0.91700000000000004</v>
      </c>
      <c r="Y23" s="299">
        <v>0.90300000000000002</v>
      </c>
      <c r="Z23" s="299">
        <v>0.89849999999999997</v>
      </c>
      <c r="AA23" s="299">
        <v>0.89800000000000002</v>
      </c>
      <c r="AB23" s="299">
        <v>0.89700000000000002</v>
      </c>
      <c r="AC23" s="299">
        <v>0.89500000000000002</v>
      </c>
      <c r="AD23" s="299">
        <v>0.89100000000000001</v>
      </c>
      <c r="AE23" s="299">
        <v>0.88500000000000001</v>
      </c>
      <c r="AF23" s="299">
        <v>0.89149999999999996</v>
      </c>
      <c r="AG23" s="299">
        <v>0.89200000000000002</v>
      </c>
      <c r="AH23" s="299">
        <v>0.89400000000000002</v>
      </c>
      <c r="AI23" s="299">
        <v>0.89710000000000001</v>
      </c>
      <c r="AJ23" s="299">
        <v>0.89219999999999999</v>
      </c>
      <c r="AK23" s="299">
        <v>0.88600000000000001</v>
      </c>
    </row>
    <row r="24" spans="1:38" s="300" customFormat="1">
      <c r="A24" s="293" t="s">
        <v>32</v>
      </c>
      <c r="B24" s="293" t="s">
        <v>32</v>
      </c>
      <c r="C24" s="293" t="s">
        <v>377</v>
      </c>
      <c r="D24" s="294">
        <f>ROUND(V24*' Demand-Supply Gap'!D$76,2)</f>
        <v>113.05</v>
      </c>
      <c r="E24" s="294">
        <f>ROUND(W24*' Demand-Supply Gap'!E$76,2)</f>
        <v>143.06</v>
      </c>
      <c r="F24" s="294">
        <f>ROUND(X24*' Demand-Supply Gap'!F$76,2)</f>
        <v>154.69</v>
      </c>
      <c r="G24" s="294">
        <f>ROUND(Y24*' Demand-Supply Gap'!G$76,2)</f>
        <v>184.34</v>
      </c>
      <c r="H24" s="294">
        <f>ROUND(Z24*' Demand-Supply Gap'!H$76,2)</f>
        <v>205.92</v>
      </c>
      <c r="I24" s="294">
        <f>ROUND(AA24*' Demand-Supply Gap'!I$76,2)</f>
        <v>206.5</v>
      </c>
      <c r="J24" s="294">
        <f>ROUND(AB24*' Demand-Supply Gap'!J$76,2)</f>
        <v>224.92</v>
      </c>
      <c r="K24" s="294">
        <f>ROUND(AC24*' Demand-Supply Gap'!K$76,2)</f>
        <v>246.6</v>
      </c>
      <c r="L24" s="294">
        <f>ROUND(AD24*' Demand-Supply Gap'!L$76,2)</f>
        <v>273.27999999999997</v>
      </c>
      <c r="M24" s="294">
        <f>ROUND(AE24*' Demand-Supply Gap'!M$76,2)</f>
        <v>308.10000000000002</v>
      </c>
      <c r="N24" s="294">
        <f>ROUND(AF24*' Demand-Supply Gap'!N$76,2)</f>
        <v>309.07</v>
      </c>
      <c r="O24" s="294">
        <f>ROUND(AG24*' Demand-Supply Gap'!O$76,2)</f>
        <v>324.48</v>
      </c>
      <c r="P24" s="294">
        <f>ROUND(AH24*' Demand-Supply Gap'!P$76,2)</f>
        <v>335.09</v>
      </c>
      <c r="Q24" s="294">
        <f>ROUND(AI24*' Demand-Supply Gap'!Q$76,2)</f>
        <v>341.69</v>
      </c>
      <c r="R24" s="294">
        <f>ROUND(AJ24*' Demand-Supply Gap'!R$76,2)</f>
        <v>375.43</v>
      </c>
      <c r="S24" s="294">
        <f>ROUND(AK24*' Demand-Supply Gap'!S$76,2)</f>
        <v>415.76</v>
      </c>
      <c r="T24" s="223">
        <f t="shared" ref="T24" si="9">(I24/D24)^(1/5)-1</f>
        <v>0.12805402082948691</v>
      </c>
      <c r="U24" s="223">
        <f t="shared" ref="U24" si="10">(S24/J24)^(1/9)-1</f>
        <v>7.0646421803909787E-2</v>
      </c>
      <c r="V24" s="299">
        <f>1-SUM(V23)</f>
        <v>7.0899999999999963E-2</v>
      </c>
      <c r="W24" s="299">
        <f t="shared" ref="W24:AK24" si="11">1-SUM(W23)</f>
        <v>8.4999999999999964E-2</v>
      </c>
      <c r="X24" s="299">
        <f t="shared" si="11"/>
        <v>8.2999999999999963E-2</v>
      </c>
      <c r="Y24" s="299">
        <f t="shared" si="11"/>
        <v>9.6999999999999975E-2</v>
      </c>
      <c r="Z24" s="299">
        <f t="shared" si="11"/>
        <v>0.10150000000000003</v>
      </c>
      <c r="AA24" s="299">
        <f t="shared" si="11"/>
        <v>0.10199999999999998</v>
      </c>
      <c r="AB24" s="299">
        <f t="shared" si="11"/>
        <v>0.10299999999999998</v>
      </c>
      <c r="AC24" s="299">
        <f t="shared" si="11"/>
        <v>0.10499999999999998</v>
      </c>
      <c r="AD24" s="299">
        <f t="shared" si="11"/>
        <v>0.10899999999999999</v>
      </c>
      <c r="AE24" s="299">
        <f t="shared" si="11"/>
        <v>0.11499999999999999</v>
      </c>
      <c r="AF24" s="299">
        <f t="shared" si="11"/>
        <v>0.10850000000000004</v>
      </c>
      <c r="AG24" s="299">
        <f t="shared" si="11"/>
        <v>0.10799999999999998</v>
      </c>
      <c r="AH24" s="299">
        <f t="shared" si="11"/>
        <v>0.10599999999999998</v>
      </c>
      <c r="AI24" s="299">
        <f t="shared" si="11"/>
        <v>0.10289999999999999</v>
      </c>
      <c r="AJ24" s="299">
        <f t="shared" si="11"/>
        <v>0.10780000000000001</v>
      </c>
      <c r="AK24" s="299">
        <f t="shared" si="11"/>
        <v>0.11399999999999999</v>
      </c>
    </row>
    <row r="25" spans="1:38" s="300" customFormat="1" ht="13.5" thickBot="1">
      <c r="A25" s="301" t="s">
        <v>32</v>
      </c>
      <c r="B25" s="301" t="s">
        <v>32</v>
      </c>
      <c r="C25" s="301" t="s">
        <v>60</v>
      </c>
      <c r="D25" s="294">
        <f>SUM(D23:D24)</f>
        <v>1594.47</v>
      </c>
      <c r="E25" s="294">
        <f t="shared" ref="E25:S25" si="12">SUM(E23:E24)</f>
        <v>1683.01</v>
      </c>
      <c r="F25" s="294">
        <f t="shared" si="12"/>
        <v>1863.75</v>
      </c>
      <c r="G25" s="294">
        <f t="shared" si="12"/>
        <v>1900.4299999999998</v>
      </c>
      <c r="H25" s="294">
        <f t="shared" si="12"/>
        <v>2028.79</v>
      </c>
      <c r="I25" s="294">
        <f t="shared" si="12"/>
        <v>2024.54</v>
      </c>
      <c r="J25" s="294">
        <f t="shared" si="12"/>
        <v>2183.6799999999998</v>
      </c>
      <c r="K25" s="294">
        <f t="shared" si="12"/>
        <v>2348.5499999999997</v>
      </c>
      <c r="L25" s="294">
        <f t="shared" si="12"/>
        <v>2507.12</v>
      </c>
      <c r="M25" s="294">
        <f t="shared" si="12"/>
        <v>2679.12</v>
      </c>
      <c r="N25" s="294">
        <f t="shared" si="12"/>
        <v>2848.61</v>
      </c>
      <c r="O25" s="294">
        <f t="shared" si="12"/>
        <v>3004.43</v>
      </c>
      <c r="P25" s="294">
        <f t="shared" si="12"/>
        <v>3161.26</v>
      </c>
      <c r="Q25" s="294">
        <f t="shared" si="12"/>
        <v>3320.59</v>
      </c>
      <c r="R25" s="294">
        <f t="shared" si="12"/>
        <v>3482.64</v>
      </c>
      <c r="S25" s="294">
        <f t="shared" si="12"/>
        <v>3647.0200000000004</v>
      </c>
      <c r="T25" s="223">
        <f t="shared" ref="T25" si="13">(I25/D25)^(1/5)-1</f>
        <v>4.8919119883692685E-2</v>
      </c>
      <c r="U25" s="223">
        <f t="shared" ref="U25" si="14">(S25/J25)^(1/9)-1</f>
        <v>5.864391455518625E-2</v>
      </c>
      <c r="V25" s="299">
        <f>SUM(V23:V24)</f>
        <v>1</v>
      </c>
      <c r="W25" s="299">
        <f t="shared" ref="W25:AK25" si="15">SUM(W23:W24)</f>
        <v>1</v>
      </c>
      <c r="X25" s="299">
        <f t="shared" si="15"/>
        <v>1</v>
      </c>
      <c r="Y25" s="299">
        <f t="shared" si="15"/>
        <v>1</v>
      </c>
      <c r="Z25" s="299">
        <f t="shared" si="15"/>
        <v>1</v>
      </c>
      <c r="AA25" s="299">
        <f t="shared" si="15"/>
        <v>1</v>
      </c>
      <c r="AB25" s="299">
        <f t="shared" si="15"/>
        <v>1</v>
      </c>
      <c r="AC25" s="299">
        <f t="shared" si="15"/>
        <v>1</v>
      </c>
      <c r="AD25" s="299">
        <f t="shared" si="15"/>
        <v>1</v>
      </c>
      <c r="AE25" s="299">
        <f t="shared" si="15"/>
        <v>1</v>
      </c>
      <c r="AF25" s="299">
        <f t="shared" si="15"/>
        <v>1</v>
      </c>
      <c r="AG25" s="299">
        <f t="shared" si="15"/>
        <v>1</v>
      </c>
      <c r="AH25" s="299">
        <f t="shared" si="15"/>
        <v>1</v>
      </c>
      <c r="AI25" s="299">
        <f t="shared" si="15"/>
        <v>1</v>
      </c>
      <c r="AJ25" s="299">
        <f t="shared" si="15"/>
        <v>1</v>
      </c>
      <c r="AK25" s="299">
        <f t="shared" si="15"/>
        <v>1</v>
      </c>
    </row>
    <row r="26" spans="1:38">
      <c r="A26" s="222" t="s">
        <v>41</v>
      </c>
      <c r="B26" s="222" t="s">
        <v>38</v>
      </c>
      <c r="C26" s="222" t="s">
        <v>376</v>
      </c>
      <c r="D26" s="34">
        <f>ROUND(V26*' Demand-Supply Gap'!D$89,2)</f>
        <v>103.3</v>
      </c>
      <c r="E26" s="34">
        <f>ROUND(W26*' Demand-Supply Gap'!E$89,2)</f>
        <v>103.16</v>
      </c>
      <c r="F26" s="34">
        <f>ROUND(X26*' Demand-Supply Gap'!F$89,2)</f>
        <v>121.52</v>
      </c>
      <c r="G26" s="34">
        <f>ROUND(Y26*' Demand-Supply Gap'!G$89,2)</f>
        <v>122.1</v>
      </c>
      <c r="H26" s="34">
        <f>ROUND(Z26*' Demand-Supply Gap'!H$89,2)</f>
        <v>141.34</v>
      </c>
      <c r="I26" s="34">
        <f>ROUND(AA26*' Demand-Supply Gap'!I$89,2)</f>
        <v>99.83</v>
      </c>
      <c r="J26" s="34">
        <f>ROUND(AB26*' Demand-Supply Gap'!J$89,2)</f>
        <v>103.16</v>
      </c>
      <c r="K26" s="34">
        <f>ROUND(AC26*' Demand-Supply Gap'!K$89,2)</f>
        <v>106.75</v>
      </c>
      <c r="L26" s="34">
        <f>ROUND(AD26*' Demand-Supply Gap'!L$89,2)</f>
        <v>110.6</v>
      </c>
      <c r="M26" s="34">
        <f>ROUND(AE26*' Demand-Supply Gap'!M$89,2)</f>
        <v>114.56</v>
      </c>
      <c r="N26" s="34">
        <f>ROUND(AF26*' Demand-Supply Gap'!N$89,2)</f>
        <v>118.76</v>
      </c>
      <c r="O26" s="34">
        <f>ROUND(AG26*' Demand-Supply Gap'!O$89,2)</f>
        <v>123.3</v>
      </c>
      <c r="P26" s="34">
        <f>ROUND(AH26*' Demand-Supply Gap'!P$89,2)</f>
        <v>128.12</v>
      </c>
      <c r="Q26" s="34">
        <f>ROUND(AI26*' Demand-Supply Gap'!Q$89,2)</f>
        <v>133.33000000000001</v>
      </c>
      <c r="R26" s="34">
        <f>ROUND(AJ26*' Demand-Supply Gap'!R$89,2)</f>
        <v>139.06</v>
      </c>
      <c r="S26" s="34">
        <f>ROUND(AK26*' Demand-Supply Gap'!S$89,2)</f>
        <v>145.21</v>
      </c>
      <c r="T26" s="34"/>
      <c r="U26" s="220"/>
      <c r="V26" s="220">
        <v>0.94650000000000001</v>
      </c>
      <c r="W26" s="220">
        <v>0.94680666666666669</v>
      </c>
      <c r="X26" s="220">
        <v>0.94711333333333336</v>
      </c>
      <c r="Y26" s="220">
        <v>0.94742000000000004</v>
      </c>
      <c r="Z26" s="220">
        <v>0.94772666666666672</v>
      </c>
      <c r="AA26" s="220">
        <v>0.94803333333333339</v>
      </c>
      <c r="AB26" s="220">
        <v>0.94834000000000007</v>
      </c>
      <c r="AC26" s="220">
        <v>0.94864666666666664</v>
      </c>
      <c r="AD26" s="220">
        <v>0.94895333333333332</v>
      </c>
      <c r="AE26" s="220">
        <v>0.94925999999999999</v>
      </c>
      <c r="AF26" s="220">
        <v>0.94956666666666667</v>
      </c>
      <c r="AG26" s="220">
        <v>0.94987333333333335</v>
      </c>
      <c r="AH26" s="220">
        <v>0.95018000000000002</v>
      </c>
      <c r="AI26" s="220">
        <v>0.9504866666666667</v>
      </c>
      <c r="AJ26" s="220">
        <v>0.95079333333333338</v>
      </c>
      <c r="AK26" s="220">
        <v>0.95110000000000006</v>
      </c>
    </row>
    <row r="27" spans="1:38">
      <c r="A27" s="32" t="s">
        <v>41</v>
      </c>
      <c r="B27" s="32" t="s">
        <v>38</v>
      </c>
      <c r="C27" s="32" t="s">
        <v>377</v>
      </c>
      <c r="D27" s="34">
        <f>ROUND(V27*' Demand-Supply Gap'!D$89,2)</f>
        <v>5.84</v>
      </c>
      <c r="E27" s="34">
        <f>ROUND(W27*' Demand-Supply Gap'!E$89,2)</f>
        <v>5.8</v>
      </c>
      <c r="F27" s="34">
        <f>ROUND(X27*' Demand-Supply Gap'!F$89,2)</f>
        <v>6.79</v>
      </c>
      <c r="G27" s="34">
        <f>ROUND(Y27*' Demand-Supply Gap'!G$89,2)</f>
        <v>6.78</v>
      </c>
      <c r="H27" s="34">
        <f>ROUND(Z27*' Demand-Supply Gap'!H$89,2)</f>
        <v>7.8</v>
      </c>
      <c r="I27" s="34">
        <f>ROUND(AA27*' Demand-Supply Gap'!I$89,2)</f>
        <v>5.47</v>
      </c>
      <c r="J27" s="34">
        <f>ROUND(AB27*' Demand-Supply Gap'!J$89,2)</f>
        <v>5.62</v>
      </c>
      <c r="K27" s="34">
        <f>ROUND(AC27*' Demand-Supply Gap'!K$89,2)</f>
        <v>5.78</v>
      </c>
      <c r="L27" s="34">
        <f>ROUND(AD27*' Demand-Supply Gap'!L$89,2)</f>
        <v>5.95</v>
      </c>
      <c r="M27" s="34">
        <f>ROUND(AE27*' Demand-Supply Gap'!M$89,2)</f>
        <v>6.12</v>
      </c>
      <c r="N27" s="34">
        <f>ROUND(AF27*' Demand-Supply Gap'!N$89,2)</f>
        <v>6.31</v>
      </c>
      <c r="O27" s="34">
        <f>ROUND(AG27*' Demand-Supply Gap'!O$89,2)</f>
        <v>6.51</v>
      </c>
      <c r="P27" s="34">
        <f>ROUND(AH27*' Demand-Supply Gap'!P$89,2)</f>
        <v>6.72</v>
      </c>
      <c r="Q27" s="34">
        <f>ROUND(AI27*' Demand-Supply Gap'!Q$89,2)</f>
        <v>6.95</v>
      </c>
      <c r="R27" s="34">
        <f>ROUND(AJ27*' Demand-Supply Gap'!R$89,2)</f>
        <v>7.2</v>
      </c>
      <c r="S27" s="34">
        <f>ROUND(AK27*' Demand-Supply Gap'!S$89,2)</f>
        <v>7.47</v>
      </c>
      <c r="T27" s="34"/>
      <c r="U27" s="220"/>
      <c r="V27" s="220">
        <f>1-V26</f>
        <v>5.3499999999999992E-2</v>
      </c>
      <c r="W27" s="220">
        <f t="shared" ref="W27" si="16">1-W26</f>
        <v>5.3193333333333315E-2</v>
      </c>
      <c r="X27" s="220">
        <f t="shared" ref="X27" si="17">1-X26</f>
        <v>5.2886666666666637E-2</v>
      </c>
      <c r="Y27" s="220">
        <f t="shared" ref="Y27" si="18">1-Y26</f>
        <v>5.257999999999996E-2</v>
      </c>
      <c r="Z27" s="220">
        <f t="shared" ref="Z27" si="19">1-Z26</f>
        <v>5.2273333333333283E-2</v>
      </c>
      <c r="AA27" s="220">
        <f t="shared" ref="AA27" si="20">1-AA26</f>
        <v>5.1966666666666606E-2</v>
      </c>
      <c r="AB27" s="220">
        <f t="shared" ref="AB27" si="21">1-AB26</f>
        <v>5.1659999999999928E-2</v>
      </c>
      <c r="AC27" s="220">
        <f t="shared" ref="AC27" si="22">1-AC26</f>
        <v>5.1353333333333362E-2</v>
      </c>
      <c r="AD27" s="220">
        <f t="shared" ref="AD27" si="23">1-AD26</f>
        <v>5.1046666666666685E-2</v>
      </c>
      <c r="AE27" s="220">
        <f t="shared" ref="AE27" si="24">1-AE26</f>
        <v>5.0740000000000007E-2</v>
      </c>
      <c r="AF27" s="220">
        <f t="shared" ref="AF27" si="25">1-AF26</f>
        <v>5.043333333333333E-2</v>
      </c>
      <c r="AG27" s="220">
        <f t="shared" ref="AG27" si="26">1-AG26</f>
        <v>5.0126666666666653E-2</v>
      </c>
      <c r="AH27" s="220">
        <f t="shared" ref="AH27" si="27">1-AH26</f>
        <v>4.9819999999999975E-2</v>
      </c>
      <c r="AI27" s="220">
        <f t="shared" ref="AI27" si="28">1-AI26</f>
        <v>4.9513333333333298E-2</v>
      </c>
      <c r="AJ27" s="220">
        <f t="shared" ref="AJ27" si="29">1-AJ26</f>
        <v>4.9206666666666621E-2</v>
      </c>
      <c r="AK27" s="220">
        <f t="shared" ref="AK27" si="30">1-AK26</f>
        <v>4.8899999999999944E-2</v>
      </c>
      <c r="AL27" s="94"/>
    </row>
    <row r="28" spans="1:38" ht="13.5" thickBot="1">
      <c r="A28" s="221" t="s">
        <v>41</v>
      </c>
      <c r="B28" s="221" t="s">
        <v>38</v>
      </c>
      <c r="C28" s="221" t="s">
        <v>60</v>
      </c>
      <c r="D28" s="34">
        <f t="shared" ref="D28:S28" si="31">SUM(D26:D27)</f>
        <v>109.14</v>
      </c>
      <c r="E28" s="34">
        <f t="shared" si="31"/>
        <v>108.96</v>
      </c>
      <c r="F28" s="34">
        <f t="shared" si="31"/>
        <v>128.31</v>
      </c>
      <c r="G28" s="34">
        <f t="shared" si="31"/>
        <v>128.88</v>
      </c>
      <c r="H28" s="34">
        <f t="shared" si="31"/>
        <v>149.14000000000001</v>
      </c>
      <c r="I28" s="34">
        <f t="shared" si="31"/>
        <v>105.3</v>
      </c>
      <c r="J28" s="34">
        <f t="shared" si="31"/>
        <v>108.78</v>
      </c>
      <c r="K28" s="34">
        <f t="shared" si="31"/>
        <v>112.53</v>
      </c>
      <c r="L28" s="34">
        <f t="shared" si="31"/>
        <v>116.55</v>
      </c>
      <c r="M28" s="34">
        <f t="shared" si="31"/>
        <v>120.68</v>
      </c>
      <c r="N28" s="34">
        <f t="shared" si="31"/>
        <v>125.07000000000001</v>
      </c>
      <c r="O28" s="34">
        <f t="shared" si="31"/>
        <v>129.81</v>
      </c>
      <c r="P28" s="34">
        <f t="shared" si="31"/>
        <v>134.84</v>
      </c>
      <c r="Q28" s="34">
        <f t="shared" si="31"/>
        <v>140.28</v>
      </c>
      <c r="R28" s="34">
        <f t="shared" si="31"/>
        <v>146.26</v>
      </c>
      <c r="S28" s="34">
        <f t="shared" si="31"/>
        <v>152.68</v>
      </c>
      <c r="T28" s="34"/>
      <c r="U28" s="223"/>
      <c r="V28" s="220">
        <f>SUM(V26:V27)</f>
        <v>1</v>
      </c>
      <c r="W28" s="220">
        <f t="shared" ref="W28" si="32">SUM(W26:W27)</f>
        <v>1</v>
      </c>
      <c r="X28" s="220">
        <f t="shared" ref="X28" si="33">SUM(X26:X27)</f>
        <v>1</v>
      </c>
      <c r="Y28" s="220">
        <f t="shared" ref="Y28" si="34">SUM(Y26:Y27)</f>
        <v>1</v>
      </c>
      <c r="Z28" s="220">
        <f t="shared" ref="Z28" si="35">SUM(Z26:Z27)</f>
        <v>1</v>
      </c>
      <c r="AA28" s="220">
        <f t="shared" ref="AA28" si="36">SUM(AA26:AA27)</f>
        <v>1</v>
      </c>
      <c r="AB28" s="220">
        <f t="shared" ref="AB28" si="37">SUM(AB26:AB27)</f>
        <v>1</v>
      </c>
      <c r="AC28" s="220">
        <f t="shared" ref="AC28" si="38">SUM(AC26:AC27)</f>
        <v>1</v>
      </c>
      <c r="AD28" s="220">
        <f t="shared" ref="AD28" si="39">SUM(AD26:AD27)</f>
        <v>1</v>
      </c>
      <c r="AE28" s="220">
        <f t="shared" ref="AE28" si="40">SUM(AE26:AE27)</f>
        <v>1</v>
      </c>
      <c r="AF28" s="220">
        <f t="shared" ref="AF28" si="41">SUM(AF26:AF27)</f>
        <v>1</v>
      </c>
      <c r="AG28" s="220">
        <f t="shared" ref="AG28" si="42">SUM(AG26:AG27)</f>
        <v>1</v>
      </c>
      <c r="AH28" s="220">
        <f t="shared" ref="AH28" si="43">SUM(AH26:AH27)</f>
        <v>1</v>
      </c>
      <c r="AI28" s="220">
        <f t="shared" ref="AI28" si="44">SUM(AI26:AI27)</f>
        <v>1</v>
      </c>
      <c r="AJ28" s="220">
        <f t="shared" ref="AJ28" si="45">SUM(AJ26:AJ27)</f>
        <v>1</v>
      </c>
      <c r="AK28" s="220">
        <f t="shared" ref="AK28" si="46">SUM(AK26:AK27)</f>
        <v>1</v>
      </c>
    </row>
    <row r="29" spans="1:38" ht="13.5" thickBot="1">
      <c r="A29" s="222" t="s">
        <v>41</v>
      </c>
      <c r="B29" s="222" t="s">
        <v>37</v>
      </c>
      <c r="C29" s="222" t="s">
        <v>376</v>
      </c>
      <c r="D29" s="34">
        <f>ROUND(V29*' Demand-Supply Gap'!D$98,2)</f>
        <v>15.48</v>
      </c>
      <c r="E29" s="34">
        <f>ROUND(W29*' Demand-Supply Gap'!E$98,2)</f>
        <v>21.69</v>
      </c>
      <c r="F29" s="34">
        <f>ROUND(X29*' Demand-Supply Gap'!F$98,2)</f>
        <v>25.04</v>
      </c>
      <c r="G29" s="34">
        <f>ROUND(Y29*' Demand-Supply Gap'!G$98,2)</f>
        <v>39.549999999999997</v>
      </c>
      <c r="H29" s="34">
        <f>ROUND(Z29*' Demand-Supply Gap'!H$98,2)</f>
        <v>39.1</v>
      </c>
      <c r="I29" s="34">
        <f>ROUND(AA29*' Demand-Supply Gap'!I$98,2)</f>
        <v>39.22</v>
      </c>
      <c r="J29" s="34">
        <f>ROUND(AB29*' Demand-Supply Gap'!J$98,2)</f>
        <v>40.71</v>
      </c>
      <c r="K29" s="34">
        <f>ROUND(AC29*' Demand-Supply Gap'!K$98,2)</f>
        <v>42.33</v>
      </c>
      <c r="L29" s="34">
        <f>ROUND(AD29*' Demand-Supply Gap'!L$98,2)</f>
        <v>44.05</v>
      </c>
      <c r="M29" s="34">
        <f>ROUND(AE29*' Demand-Supply Gap'!M$98,2)</f>
        <v>45.93</v>
      </c>
      <c r="N29" s="34">
        <f>ROUND(AF29*' Demand-Supply Gap'!N$98,2)</f>
        <v>47.96</v>
      </c>
      <c r="O29" s="34">
        <f>ROUND(AG29*' Demand-Supply Gap'!O$98,2)</f>
        <v>50.15</v>
      </c>
      <c r="P29" s="34">
        <f>ROUND(AH29*' Demand-Supply Gap'!P$98,2)</f>
        <v>52.52</v>
      </c>
      <c r="Q29" s="34">
        <f>ROUND(AI29*' Demand-Supply Gap'!Q$98,2)</f>
        <v>55.06</v>
      </c>
      <c r="R29" s="34">
        <f>ROUND(AJ29*' Demand-Supply Gap'!R$98,2)</f>
        <v>57.78</v>
      </c>
      <c r="S29" s="34">
        <f>ROUND(AK29*' Demand-Supply Gap'!S$98,2)</f>
        <v>60.67</v>
      </c>
      <c r="T29" s="34"/>
      <c r="U29" s="220"/>
      <c r="V29" s="220">
        <v>0.94000000000000006</v>
      </c>
      <c r="W29" s="220">
        <v>0.94059999999999999</v>
      </c>
      <c r="X29" s="220">
        <v>0.94119999999999993</v>
      </c>
      <c r="Y29" s="220">
        <v>0.94180000000000008</v>
      </c>
      <c r="Z29" s="220">
        <v>0.94240000000000002</v>
      </c>
      <c r="AA29" s="220">
        <v>0.94299999999999995</v>
      </c>
      <c r="AB29" s="220">
        <v>0.94359999999999988</v>
      </c>
      <c r="AC29" s="220">
        <v>0.94420000000000004</v>
      </c>
      <c r="AD29" s="220">
        <v>0.94479999999999997</v>
      </c>
      <c r="AE29" s="220">
        <v>0.94539999999999991</v>
      </c>
      <c r="AF29" s="220">
        <v>0.94600000000000006</v>
      </c>
      <c r="AG29" s="220">
        <v>0.9466</v>
      </c>
      <c r="AH29" s="220">
        <v>0.94719999999999993</v>
      </c>
      <c r="AI29" s="220">
        <v>0.94780000000000009</v>
      </c>
      <c r="AJ29" s="220">
        <v>0.94840000000000002</v>
      </c>
      <c r="AK29" s="220">
        <v>0.94899999999999995</v>
      </c>
    </row>
    <row r="30" spans="1:38" ht="13.5" thickBot="1">
      <c r="A30" s="32" t="s">
        <v>41</v>
      </c>
      <c r="B30" s="222" t="s">
        <v>37</v>
      </c>
      <c r="C30" s="222" t="s">
        <v>377</v>
      </c>
      <c r="D30" s="34">
        <f>ROUND(V30*' Demand-Supply Gap'!D$98,2)</f>
        <v>0.99</v>
      </c>
      <c r="E30" s="34">
        <f>ROUND(W30*' Demand-Supply Gap'!E$98,2)</f>
        <v>1.37</v>
      </c>
      <c r="F30" s="34">
        <f>ROUND(X30*' Demand-Supply Gap'!F$98,2)</f>
        <v>1.56</v>
      </c>
      <c r="G30" s="34">
        <f>ROUND(Y30*' Demand-Supply Gap'!G$98,2)</f>
        <v>2.44</v>
      </c>
      <c r="H30" s="34">
        <f>ROUND(Z30*' Demand-Supply Gap'!H$98,2)</f>
        <v>2.39</v>
      </c>
      <c r="I30" s="34">
        <f>ROUND(AA30*' Demand-Supply Gap'!I$98,2)</f>
        <v>2.37</v>
      </c>
      <c r="J30" s="34">
        <f>ROUND(AB30*' Demand-Supply Gap'!J$98,2)</f>
        <v>2.4300000000000002</v>
      </c>
      <c r="K30" s="34">
        <f>ROUND(AC30*' Demand-Supply Gap'!K$98,2)</f>
        <v>2.5</v>
      </c>
      <c r="L30" s="34">
        <f>ROUND(AD30*' Demand-Supply Gap'!L$98,2)</f>
        <v>2.57</v>
      </c>
      <c r="M30" s="34">
        <f>ROUND(AE30*' Demand-Supply Gap'!M$98,2)</f>
        <v>2.65</v>
      </c>
      <c r="N30" s="34">
        <f>ROUND(AF30*' Demand-Supply Gap'!N$98,2)</f>
        <v>2.74</v>
      </c>
      <c r="O30" s="34">
        <f>ROUND(AG30*' Demand-Supply Gap'!O$98,2)</f>
        <v>2.83</v>
      </c>
      <c r="P30" s="34">
        <f>ROUND(AH30*' Demand-Supply Gap'!P$98,2)</f>
        <v>2.93</v>
      </c>
      <c r="Q30" s="34">
        <f>ROUND(AI30*' Demand-Supply Gap'!Q$98,2)</f>
        <v>3.03</v>
      </c>
      <c r="R30" s="34">
        <f>ROUND(AJ30*' Demand-Supply Gap'!R$98,2)</f>
        <v>3.14</v>
      </c>
      <c r="S30" s="34">
        <f>ROUND(AK30*' Demand-Supply Gap'!S$98,2)</f>
        <v>3.26</v>
      </c>
      <c r="T30" s="34"/>
      <c r="U30" s="220"/>
      <c r="V30" s="220">
        <f>1-V29</f>
        <v>5.9999999999999942E-2</v>
      </c>
      <c r="W30" s="220">
        <f t="shared" ref="W30" si="47">1-W29</f>
        <v>5.9400000000000008E-2</v>
      </c>
      <c r="X30" s="220">
        <f t="shared" ref="X30" si="48">1-X29</f>
        <v>5.8800000000000074E-2</v>
      </c>
      <c r="Y30" s="220">
        <f t="shared" ref="Y30" si="49">1-Y29</f>
        <v>5.8199999999999918E-2</v>
      </c>
      <c r="Z30" s="220">
        <f t="shared" ref="Z30" si="50">1-Z29</f>
        <v>5.7599999999999985E-2</v>
      </c>
      <c r="AA30" s="220">
        <f t="shared" ref="AA30" si="51">1-AA29</f>
        <v>5.7000000000000051E-2</v>
      </c>
      <c r="AB30" s="220">
        <f t="shared" ref="AB30" si="52">1-AB29</f>
        <v>5.6400000000000117E-2</v>
      </c>
      <c r="AC30" s="220">
        <f t="shared" ref="AC30" si="53">1-AC29</f>
        <v>5.5799999999999961E-2</v>
      </c>
      <c r="AD30" s="220">
        <f t="shared" ref="AD30" si="54">1-AD29</f>
        <v>5.5200000000000027E-2</v>
      </c>
      <c r="AE30" s="220">
        <f t="shared" ref="AE30" si="55">1-AE29</f>
        <v>5.4600000000000093E-2</v>
      </c>
      <c r="AF30" s="220">
        <f t="shared" ref="AF30" si="56">1-AF29</f>
        <v>5.3999999999999937E-2</v>
      </c>
      <c r="AG30" s="220">
        <f t="shared" ref="AG30" si="57">1-AG29</f>
        <v>5.3400000000000003E-2</v>
      </c>
      <c r="AH30" s="220">
        <f t="shared" ref="AH30" si="58">1-AH29</f>
        <v>5.2800000000000069E-2</v>
      </c>
      <c r="AI30" s="220">
        <f t="shared" ref="AI30" si="59">1-AI29</f>
        <v>5.2199999999999913E-2</v>
      </c>
      <c r="AJ30" s="220">
        <f t="shared" ref="AJ30" si="60">1-AJ29</f>
        <v>5.1599999999999979E-2</v>
      </c>
      <c r="AK30" s="220">
        <f t="shared" ref="AK30" si="61">1-AK29</f>
        <v>5.1000000000000045E-2</v>
      </c>
    </row>
    <row r="31" spans="1:38" ht="13.5" thickBot="1">
      <c r="A31" s="221" t="s">
        <v>41</v>
      </c>
      <c r="B31" s="230" t="s">
        <v>37</v>
      </c>
      <c r="C31" s="230" t="s">
        <v>60</v>
      </c>
      <c r="D31" s="34">
        <f t="shared" ref="D31:S31" si="62">SUM(D29:D30)</f>
        <v>16.47</v>
      </c>
      <c r="E31" s="34">
        <f t="shared" si="62"/>
        <v>23.060000000000002</v>
      </c>
      <c r="F31" s="34">
        <f t="shared" si="62"/>
        <v>26.599999999999998</v>
      </c>
      <c r="G31" s="34">
        <f t="shared" si="62"/>
        <v>41.989999999999995</v>
      </c>
      <c r="H31" s="34">
        <f t="shared" si="62"/>
        <v>41.49</v>
      </c>
      <c r="I31" s="34">
        <f t="shared" si="62"/>
        <v>41.589999999999996</v>
      </c>
      <c r="J31" s="34">
        <f t="shared" si="62"/>
        <v>43.14</v>
      </c>
      <c r="K31" s="34">
        <f t="shared" si="62"/>
        <v>44.83</v>
      </c>
      <c r="L31" s="34">
        <f t="shared" si="62"/>
        <v>46.62</v>
      </c>
      <c r="M31" s="34">
        <f t="shared" si="62"/>
        <v>48.58</v>
      </c>
      <c r="N31" s="34">
        <f t="shared" si="62"/>
        <v>50.7</v>
      </c>
      <c r="O31" s="34">
        <f t="shared" si="62"/>
        <v>52.98</v>
      </c>
      <c r="P31" s="34">
        <f t="shared" si="62"/>
        <v>55.45</v>
      </c>
      <c r="Q31" s="34">
        <f t="shared" si="62"/>
        <v>58.09</v>
      </c>
      <c r="R31" s="34">
        <f t="shared" si="62"/>
        <v>60.92</v>
      </c>
      <c r="S31" s="34">
        <f t="shared" si="62"/>
        <v>63.93</v>
      </c>
      <c r="T31" s="34"/>
      <c r="U31" s="223"/>
      <c r="V31" s="220">
        <f>SUM(V29:V30)</f>
        <v>1</v>
      </c>
      <c r="W31" s="220">
        <f t="shared" ref="W31" si="63">SUM(W29:W30)</f>
        <v>1</v>
      </c>
      <c r="X31" s="220">
        <f t="shared" ref="X31" si="64">SUM(X29:X30)</f>
        <v>1</v>
      </c>
      <c r="Y31" s="220">
        <f t="shared" ref="Y31" si="65">SUM(Y29:Y30)</f>
        <v>1</v>
      </c>
      <c r="Z31" s="220">
        <f t="shared" ref="Z31" si="66">SUM(Z29:Z30)</f>
        <v>1</v>
      </c>
      <c r="AA31" s="220">
        <f t="shared" ref="AA31" si="67">SUM(AA29:AA30)</f>
        <v>1</v>
      </c>
      <c r="AB31" s="220">
        <f t="shared" ref="AB31" si="68">SUM(AB29:AB30)</f>
        <v>1</v>
      </c>
      <c r="AC31" s="220">
        <f t="shared" ref="AC31" si="69">SUM(AC29:AC30)</f>
        <v>1</v>
      </c>
      <c r="AD31" s="220">
        <f t="shared" ref="AD31" si="70">SUM(AD29:AD30)</f>
        <v>1</v>
      </c>
      <c r="AE31" s="220">
        <f t="shared" ref="AE31" si="71">SUM(AE29:AE30)</f>
        <v>1</v>
      </c>
      <c r="AF31" s="220">
        <f t="shared" ref="AF31" si="72">SUM(AF29:AF30)</f>
        <v>1</v>
      </c>
      <c r="AG31" s="220">
        <f t="shared" ref="AG31" si="73">SUM(AG29:AG30)</f>
        <v>1</v>
      </c>
      <c r="AH31" s="220">
        <f t="shared" ref="AH31" si="74">SUM(AH29:AH30)</f>
        <v>1</v>
      </c>
      <c r="AI31" s="220">
        <f t="shared" ref="AI31" si="75">SUM(AI29:AI30)</f>
        <v>1</v>
      </c>
      <c r="AJ31" s="220">
        <f t="shared" ref="AJ31" si="76">SUM(AJ29:AJ30)</f>
        <v>1</v>
      </c>
      <c r="AK31" s="220">
        <f t="shared" ref="AK31" si="77">SUM(AK29:AK30)</f>
        <v>1</v>
      </c>
    </row>
    <row r="32" spans="1:38">
      <c r="A32" s="222" t="s">
        <v>41</v>
      </c>
      <c r="B32" s="222" t="s">
        <v>44</v>
      </c>
      <c r="C32" s="222" t="s">
        <v>376</v>
      </c>
      <c r="D32" s="34">
        <f>ROUND(V32*' Demand-Supply Gap'!D$107,2)</f>
        <v>54.18</v>
      </c>
      <c r="E32" s="34">
        <f>ROUND(W32*' Demand-Supply Gap'!E$107,2)</f>
        <v>54.67</v>
      </c>
      <c r="F32" s="34">
        <f>ROUND(X32*' Demand-Supply Gap'!F$107,2)</f>
        <v>56.78</v>
      </c>
      <c r="G32" s="34">
        <f>ROUND(Y32*' Demand-Supply Gap'!G$107,2)</f>
        <v>53.86</v>
      </c>
      <c r="H32" s="34">
        <f>ROUND(Z32*' Demand-Supply Gap'!H$107,2)</f>
        <v>57.46</v>
      </c>
      <c r="I32" s="34">
        <f>ROUND(AA32*' Demand-Supply Gap'!I$107,2)</f>
        <v>46.14</v>
      </c>
      <c r="J32" s="34">
        <f>ROUND(AB32*' Demand-Supply Gap'!J$107,2)</f>
        <v>47.74</v>
      </c>
      <c r="K32" s="34">
        <f>ROUND(AC32*' Demand-Supply Gap'!K$107,2)</f>
        <v>49.55</v>
      </c>
      <c r="L32" s="34">
        <f>ROUND(AD32*' Demand-Supply Gap'!L$107,2)</f>
        <v>51.62</v>
      </c>
      <c r="M32" s="34">
        <f>ROUND(AE32*' Demand-Supply Gap'!M$107,2)</f>
        <v>53.88</v>
      </c>
      <c r="N32" s="34">
        <f>ROUND(AF32*' Demand-Supply Gap'!N$107,2)</f>
        <v>56.3</v>
      </c>
      <c r="O32" s="34">
        <f>ROUND(AG32*' Demand-Supply Gap'!O$107,2)</f>
        <v>58.91</v>
      </c>
      <c r="P32" s="34">
        <f>ROUND(AH32*' Demand-Supply Gap'!P$107,2)</f>
        <v>61.74</v>
      </c>
      <c r="Q32" s="34">
        <f>ROUND(AI32*' Demand-Supply Gap'!Q$107,2)</f>
        <v>64.8</v>
      </c>
      <c r="R32" s="34">
        <f>ROUND(AJ32*' Demand-Supply Gap'!R$107,2)</f>
        <v>68.069999999999993</v>
      </c>
      <c r="S32" s="34">
        <f>ROUND(AK32*' Demand-Supply Gap'!S$107,2)</f>
        <v>71.44</v>
      </c>
      <c r="T32" s="34"/>
      <c r="U32" s="220"/>
      <c r="V32" s="220">
        <v>0.94899999999999995</v>
      </c>
      <c r="W32" s="220">
        <v>0.94973333333333321</v>
      </c>
      <c r="X32" s="220">
        <v>0.95046666666666668</v>
      </c>
      <c r="Y32" s="220">
        <v>0.95119999999999993</v>
      </c>
      <c r="Z32" s="220">
        <v>0.95193333333333319</v>
      </c>
      <c r="AA32" s="220">
        <v>0.95266666666666666</v>
      </c>
      <c r="AB32" s="220">
        <v>0.95339999999999991</v>
      </c>
      <c r="AC32" s="220">
        <v>0.95413333333333339</v>
      </c>
      <c r="AD32" s="220">
        <v>0.95486666666666664</v>
      </c>
      <c r="AE32" s="220">
        <v>0.95559999999999989</v>
      </c>
      <c r="AF32" s="220">
        <v>0.95633333333333337</v>
      </c>
      <c r="AG32" s="220">
        <v>0.95706666666666662</v>
      </c>
      <c r="AH32" s="220">
        <v>0.95779999999999987</v>
      </c>
      <c r="AI32" s="220">
        <v>0.95853333333333335</v>
      </c>
      <c r="AJ32" s="220">
        <v>0.9592666666666666</v>
      </c>
      <c r="AK32" s="220">
        <v>0.95999999999999985</v>
      </c>
    </row>
    <row r="33" spans="1:37">
      <c r="A33" s="32" t="s">
        <v>41</v>
      </c>
      <c r="B33" s="32" t="s">
        <v>44</v>
      </c>
      <c r="C33" s="32" t="s">
        <v>377</v>
      </c>
      <c r="D33" s="34">
        <f>ROUND(V33*' Demand-Supply Gap'!D$107,2)</f>
        <v>2.91</v>
      </c>
      <c r="E33" s="34">
        <f>ROUND(W33*' Demand-Supply Gap'!E$107,2)</f>
        <v>2.89</v>
      </c>
      <c r="F33" s="34">
        <f>ROUND(X33*' Demand-Supply Gap'!F$107,2)</f>
        <v>2.96</v>
      </c>
      <c r="G33" s="34">
        <f>ROUND(Y33*' Demand-Supply Gap'!G$107,2)</f>
        <v>2.76</v>
      </c>
      <c r="H33" s="34">
        <f>ROUND(Z33*' Demand-Supply Gap'!H$107,2)</f>
        <v>2.9</v>
      </c>
      <c r="I33" s="34">
        <f>ROUND(AA33*' Demand-Supply Gap'!I$107,2)</f>
        <v>2.29</v>
      </c>
      <c r="J33" s="34">
        <f>ROUND(AB33*' Demand-Supply Gap'!J$107,2)</f>
        <v>2.33</v>
      </c>
      <c r="K33" s="34">
        <f>ROUND(AC33*' Demand-Supply Gap'!K$107,2)</f>
        <v>2.38</v>
      </c>
      <c r="L33" s="34">
        <f>ROUND(AD33*' Demand-Supply Gap'!L$107,2)</f>
        <v>2.44</v>
      </c>
      <c r="M33" s="34">
        <f>ROUND(AE33*' Demand-Supply Gap'!M$107,2)</f>
        <v>2.5</v>
      </c>
      <c r="N33" s="34">
        <f>ROUND(AF33*' Demand-Supply Gap'!N$107,2)</f>
        <v>2.57</v>
      </c>
      <c r="O33" s="34">
        <f>ROUND(AG33*' Demand-Supply Gap'!O$107,2)</f>
        <v>2.64</v>
      </c>
      <c r="P33" s="34">
        <f>ROUND(AH33*' Demand-Supply Gap'!P$107,2)</f>
        <v>2.72</v>
      </c>
      <c r="Q33" s="34">
        <f>ROUND(AI33*' Demand-Supply Gap'!Q$107,2)</f>
        <v>2.8</v>
      </c>
      <c r="R33" s="34">
        <f>ROUND(AJ33*' Demand-Supply Gap'!R$107,2)</f>
        <v>2.89</v>
      </c>
      <c r="S33" s="34">
        <f>ROUND(AK33*' Demand-Supply Gap'!S$107,2)</f>
        <v>2.98</v>
      </c>
      <c r="T33" s="34"/>
      <c r="U33" s="220"/>
      <c r="V33" s="220">
        <f>1-V32</f>
        <v>5.1000000000000045E-2</v>
      </c>
      <c r="W33" s="220">
        <f t="shared" ref="W33" si="78">1-W32</f>
        <v>5.0266666666666793E-2</v>
      </c>
      <c r="X33" s="220">
        <f t="shared" ref="X33" si="79">1-X32</f>
        <v>4.9533333333333318E-2</v>
      </c>
      <c r="Y33" s="220">
        <f t="shared" ref="Y33" si="80">1-Y32</f>
        <v>4.8800000000000066E-2</v>
      </c>
      <c r="Z33" s="220">
        <f t="shared" ref="Z33" si="81">1-Z32</f>
        <v>4.8066666666666813E-2</v>
      </c>
      <c r="AA33" s="220">
        <f t="shared" ref="AA33" si="82">1-AA32</f>
        <v>4.7333333333333338E-2</v>
      </c>
      <c r="AB33" s="220">
        <f t="shared" ref="AB33" si="83">1-AB32</f>
        <v>4.6600000000000086E-2</v>
      </c>
      <c r="AC33" s="220">
        <f t="shared" ref="AC33" si="84">1-AC32</f>
        <v>4.5866666666666611E-2</v>
      </c>
      <c r="AD33" s="220">
        <f t="shared" ref="AD33" si="85">1-AD32</f>
        <v>4.5133333333333359E-2</v>
      </c>
      <c r="AE33" s="220">
        <f t="shared" ref="AE33" si="86">1-AE32</f>
        <v>4.4400000000000106E-2</v>
      </c>
      <c r="AF33" s="220">
        <f t="shared" ref="AF33" si="87">1-AF32</f>
        <v>4.3666666666666631E-2</v>
      </c>
      <c r="AG33" s="220">
        <f t="shared" ref="AG33" si="88">1-AG32</f>
        <v>4.2933333333333379E-2</v>
      </c>
      <c r="AH33" s="220">
        <f t="shared" ref="AH33" si="89">1-AH32</f>
        <v>4.2200000000000126E-2</v>
      </c>
      <c r="AI33" s="220">
        <f t="shared" ref="AI33" si="90">1-AI32</f>
        <v>4.1466666666666652E-2</v>
      </c>
      <c r="AJ33" s="220">
        <f t="shared" ref="AJ33" si="91">1-AJ32</f>
        <v>4.0733333333333399E-2</v>
      </c>
      <c r="AK33" s="220">
        <f t="shared" ref="AK33" si="92">1-AK32</f>
        <v>4.0000000000000147E-2</v>
      </c>
    </row>
    <row r="34" spans="1:37" ht="13.5" thickBot="1">
      <c r="A34" s="221" t="s">
        <v>41</v>
      </c>
      <c r="B34" s="221" t="s">
        <v>44</v>
      </c>
      <c r="C34" s="221" t="s">
        <v>60</v>
      </c>
      <c r="D34" s="34">
        <f t="shared" ref="D34:S34" si="93">SUM(D32:D33)</f>
        <v>57.09</v>
      </c>
      <c r="E34" s="34">
        <f t="shared" si="93"/>
        <v>57.56</v>
      </c>
      <c r="F34" s="34">
        <f t="shared" si="93"/>
        <v>59.74</v>
      </c>
      <c r="G34" s="34">
        <f t="shared" si="93"/>
        <v>56.62</v>
      </c>
      <c r="H34" s="34">
        <f t="shared" si="93"/>
        <v>60.36</v>
      </c>
      <c r="I34" s="34">
        <f t="shared" si="93"/>
        <v>48.43</v>
      </c>
      <c r="J34" s="34">
        <f t="shared" si="93"/>
        <v>50.07</v>
      </c>
      <c r="K34" s="34">
        <f t="shared" si="93"/>
        <v>51.93</v>
      </c>
      <c r="L34" s="34">
        <f t="shared" si="93"/>
        <v>54.059999999999995</v>
      </c>
      <c r="M34" s="34">
        <f t="shared" si="93"/>
        <v>56.38</v>
      </c>
      <c r="N34" s="34">
        <f t="shared" si="93"/>
        <v>58.87</v>
      </c>
      <c r="O34" s="34">
        <f t="shared" si="93"/>
        <v>61.55</v>
      </c>
      <c r="P34" s="34">
        <f t="shared" si="93"/>
        <v>64.460000000000008</v>
      </c>
      <c r="Q34" s="34">
        <f t="shared" si="93"/>
        <v>67.599999999999994</v>
      </c>
      <c r="R34" s="34">
        <f t="shared" si="93"/>
        <v>70.959999999999994</v>
      </c>
      <c r="S34" s="34">
        <f t="shared" si="93"/>
        <v>74.42</v>
      </c>
      <c r="T34" s="34"/>
      <c r="U34" s="223"/>
      <c r="V34" s="220">
        <f>SUM(V32:V33)</f>
        <v>1</v>
      </c>
      <c r="W34" s="220">
        <f t="shared" ref="W34" si="94">SUM(W32:W33)</f>
        <v>1</v>
      </c>
      <c r="X34" s="220">
        <f t="shared" ref="X34" si="95">SUM(X32:X33)</f>
        <v>1</v>
      </c>
      <c r="Y34" s="220">
        <f t="shared" ref="Y34" si="96">SUM(Y32:Y33)</f>
        <v>1</v>
      </c>
      <c r="Z34" s="220">
        <f t="shared" ref="Z34" si="97">SUM(Z32:Z33)</f>
        <v>1</v>
      </c>
      <c r="AA34" s="220">
        <f t="shared" ref="AA34" si="98">SUM(AA32:AA33)</f>
        <v>1</v>
      </c>
      <c r="AB34" s="220">
        <f t="shared" ref="AB34" si="99">SUM(AB32:AB33)</f>
        <v>1</v>
      </c>
      <c r="AC34" s="220">
        <f t="shared" ref="AC34" si="100">SUM(AC32:AC33)</f>
        <v>1</v>
      </c>
      <c r="AD34" s="220">
        <f t="shared" ref="AD34" si="101">SUM(AD32:AD33)</f>
        <v>1</v>
      </c>
      <c r="AE34" s="220">
        <f t="shared" ref="AE34" si="102">SUM(AE32:AE33)</f>
        <v>1</v>
      </c>
      <c r="AF34" s="220">
        <f t="shared" ref="AF34" si="103">SUM(AF32:AF33)</f>
        <v>1</v>
      </c>
      <c r="AG34" s="220">
        <f t="shared" ref="AG34" si="104">SUM(AG32:AG33)</f>
        <v>1</v>
      </c>
      <c r="AH34" s="220">
        <f t="shared" ref="AH34" si="105">SUM(AH32:AH33)</f>
        <v>1</v>
      </c>
      <c r="AI34" s="220">
        <f t="shared" ref="AI34" si="106">SUM(AI32:AI33)</f>
        <v>1</v>
      </c>
      <c r="AJ34" s="220">
        <f t="shared" ref="AJ34" si="107">SUM(AJ32:AJ33)</f>
        <v>1</v>
      </c>
      <c r="AK34" s="220">
        <f t="shared" ref="AK34" si="108">SUM(AK32:AK33)</f>
        <v>1</v>
      </c>
    </row>
    <row r="35" spans="1:37">
      <c r="A35" s="222" t="s">
        <v>41</v>
      </c>
      <c r="B35" s="222" t="s">
        <v>113</v>
      </c>
      <c r="C35" s="222" t="s">
        <v>376</v>
      </c>
      <c r="D35" s="34">
        <f>ROUND(V35*' Demand-Supply Gap'!D$116,2)</f>
        <v>-6.62</v>
      </c>
      <c r="E35" s="34">
        <f>ROUND(W35*' Demand-Supply Gap'!E$116,2)</f>
        <v>-3.5</v>
      </c>
      <c r="F35" s="34">
        <f>ROUND(X35*' Demand-Supply Gap'!F$116,2)</f>
        <v>-7.04</v>
      </c>
      <c r="G35" s="34">
        <f>ROUND(Y35*' Demand-Supply Gap'!G$116,2)</f>
        <v>38.57</v>
      </c>
      <c r="H35" s="34">
        <f>ROUND(Z35*' Demand-Supply Gap'!H$116,2)</f>
        <v>47.04</v>
      </c>
      <c r="I35" s="34">
        <f>ROUND(AA35*' Demand-Supply Gap'!I$116,2)</f>
        <v>37.67</v>
      </c>
      <c r="J35" s="34">
        <f>ROUND(AB35*' Demand-Supply Gap'!J$116,2)</f>
        <v>39.24</v>
      </c>
      <c r="K35" s="34">
        <f>ROUND(AC35*' Demand-Supply Gap'!K$116,2)</f>
        <v>41.05</v>
      </c>
      <c r="L35" s="34">
        <f>ROUND(AD35*' Demand-Supply Gap'!L$116,2)</f>
        <v>42.99</v>
      </c>
      <c r="M35" s="34">
        <f>ROUND(AE35*' Demand-Supply Gap'!M$116,2)</f>
        <v>45.08</v>
      </c>
      <c r="N35" s="34">
        <f>ROUND(AF35*' Demand-Supply Gap'!N$116,2)</f>
        <v>47.14</v>
      </c>
      <c r="O35" s="34">
        <f>ROUND(AG35*' Demand-Supply Gap'!O$116,2)</f>
        <v>49.14</v>
      </c>
      <c r="P35" s="34">
        <f>ROUND(AH35*' Demand-Supply Gap'!P$116,2)</f>
        <v>51.29</v>
      </c>
      <c r="Q35" s="34">
        <f>ROUND(AI35*' Demand-Supply Gap'!Q$116,2)</f>
        <v>53.62</v>
      </c>
      <c r="R35" s="34">
        <f>ROUND(AJ35*' Demand-Supply Gap'!R$116,2)</f>
        <v>56.38</v>
      </c>
      <c r="S35" s="34">
        <f>ROUND(AK35*' Demand-Supply Gap'!S$116,2)</f>
        <v>59.35</v>
      </c>
      <c r="T35" s="34"/>
      <c r="U35" s="220"/>
      <c r="V35" s="220">
        <v>0.94899999999999995</v>
      </c>
      <c r="W35" s="220">
        <v>0.94939999999999991</v>
      </c>
      <c r="X35" s="220">
        <v>0.94979999999999987</v>
      </c>
      <c r="Y35" s="220">
        <v>0.95019999999999982</v>
      </c>
      <c r="Z35" s="220">
        <v>0.9506</v>
      </c>
      <c r="AA35" s="220">
        <v>0.95099999999999996</v>
      </c>
      <c r="AB35" s="220">
        <v>0.95139999999999991</v>
      </c>
      <c r="AC35" s="220">
        <v>0.95179999999999987</v>
      </c>
      <c r="AD35" s="220">
        <v>0.95219999999999982</v>
      </c>
      <c r="AE35" s="220">
        <v>0.9526</v>
      </c>
      <c r="AF35" s="220">
        <v>0.95299999999999996</v>
      </c>
      <c r="AG35" s="220">
        <v>0.95339999999999991</v>
      </c>
      <c r="AH35" s="220">
        <v>0.95379999999999987</v>
      </c>
      <c r="AI35" s="220">
        <v>0.95419999999999983</v>
      </c>
      <c r="AJ35" s="220">
        <v>0.9546</v>
      </c>
      <c r="AK35" s="220">
        <v>0.95499999999999996</v>
      </c>
    </row>
    <row r="36" spans="1:37">
      <c r="A36" s="32" t="s">
        <v>41</v>
      </c>
      <c r="B36" s="32" t="s">
        <v>113</v>
      </c>
      <c r="C36" s="32" t="s">
        <v>377</v>
      </c>
      <c r="D36" s="34">
        <f>ROUND(V36*' Demand-Supply Gap'!D$116,2)</f>
        <v>-0.36</v>
      </c>
      <c r="E36" s="34">
        <f>ROUND(W36*' Demand-Supply Gap'!E$116,2)</f>
        <v>-0.19</v>
      </c>
      <c r="F36" s="34">
        <f>ROUND(X36*' Demand-Supply Gap'!F$116,2)</f>
        <v>-0.37</v>
      </c>
      <c r="G36" s="34">
        <f>ROUND(Y36*' Demand-Supply Gap'!G$116,2)</f>
        <v>2.02</v>
      </c>
      <c r="H36" s="34">
        <f>ROUND(Z36*' Demand-Supply Gap'!H$116,2)</f>
        <v>2.44</v>
      </c>
      <c r="I36" s="34">
        <f>ROUND(AA36*' Demand-Supply Gap'!I$116,2)</f>
        <v>1.94</v>
      </c>
      <c r="J36" s="34">
        <f>ROUND(AB36*' Demand-Supply Gap'!J$116,2)</f>
        <v>2</v>
      </c>
      <c r="K36" s="34">
        <f>ROUND(AC36*' Demand-Supply Gap'!K$116,2)</f>
        <v>2.08</v>
      </c>
      <c r="L36" s="34">
        <f>ROUND(AD36*' Demand-Supply Gap'!L$116,2)</f>
        <v>2.16</v>
      </c>
      <c r="M36" s="34">
        <f>ROUND(AE36*' Demand-Supply Gap'!M$116,2)</f>
        <v>2.2400000000000002</v>
      </c>
      <c r="N36" s="34">
        <f>ROUND(AF36*' Demand-Supply Gap'!N$116,2)</f>
        <v>2.3199999999999998</v>
      </c>
      <c r="O36" s="34">
        <f>ROUND(AG36*' Demand-Supply Gap'!O$116,2)</f>
        <v>2.4</v>
      </c>
      <c r="P36" s="34">
        <f>ROUND(AH36*' Demand-Supply Gap'!P$116,2)</f>
        <v>2.48</v>
      </c>
      <c r="Q36" s="34">
        <f>ROUND(AI36*' Demand-Supply Gap'!Q$116,2)</f>
        <v>2.57</v>
      </c>
      <c r="R36" s="34">
        <f>ROUND(AJ36*' Demand-Supply Gap'!R$116,2)</f>
        <v>2.68</v>
      </c>
      <c r="S36" s="34">
        <f>ROUND(AK36*' Demand-Supply Gap'!S$116,2)</f>
        <v>2.8</v>
      </c>
      <c r="T36" s="34"/>
      <c r="U36" s="220"/>
      <c r="V36" s="220">
        <f>1-V35</f>
        <v>5.1000000000000045E-2</v>
      </c>
      <c r="W36" s="220">
        <f t="shared" ref="W36" si="109">1-W35</f>
        <v>5.0600000000000089E-2</v>
      </c>
      <c r="X36" s="220">
        <f t="shared" ref="X36" si="110">1-X35</f>
        <v>5.0200000000000133E-2</v>
      </c>
      <c r="Y36" s="220">
        <f t="shared" ref="Y36" si="111">1-Y35</f>
        <v>4.9800000000000177E-2</v>
      </c>
      <c r="Z36" s="220">
        <f t="shared" ref="Z36" si="112">1-Z35</f>
        <v>4.9399999999999999E-2</v>
      </c>
      <c r="AA36" s="220">
        <f t="shared" ref="AA36" si="113">1-AA35</f>
        <v>4.9000000000000044E-2</v>
      </c>
      <c r="AB36" s="220">
        <f t="shared" ref="AB36" si="114">1-AB35</f>
        <v>4.8600000000000088E-2</v>
      </c>
      <c r="AC36" s="220">
        <f t="shared" ref="AC36" si="115">1-AC35</f>
        <v>4.8200000000000132E-2</v>
      </c>
      <c r="AD36" s="220">
        <f t="shared" ref="AD36" si="116">1-AD35</f>
        <v>4.7800000000000176E-2</v>
      </c>
      <c r="AE36" s="220">
        <f t="shared" ref="AE36" si="117">1-AE35</f>
        <v>4.7399999999999998E-2</v>
      </c>
      <c r="AF36" s="220">
        <f t="shared" ref="AF36" si="118">1-AF35</f>
        <v>4.7000000000000042E-2</v>
      </c>
      <c r="AG36" s="220">
        <f t="shared" ref="AG36" si="119">1-AG35</f>
        <v>4.6600000000000086E-2</v>
      </c>
      <c r="AH36" s="220">
        <f t="shared" ref="AH36" si="120">1-AH35</f>
        <v>4.620000000000013E-2</v>
      </c>
      <c r="AI36" s="220">
        <f t="shared" ref="AI36" si="121">1-AI35</f>
        <v>4.5800000000000174E-2</v>
      </c>
      <c r="AJ36" s="220">
        <f t="shared" ref="AJ36" si="122">1-AJ35</f>
        <v>4.5399999999999996E-2</v>
      </c>
      <c r="AK36" s="220">
        <f t="shared" ref="AK36" si="123">1-AK35</f>
        <v>4.500000000000004E-2</v>
      </c>
    </row>
    <row r="37" spans="1:37" ht="13.5" thickBot="1">
      <c r="A37" s="221" t="s">
        <v>41</v>
      </c>
      <c r="B37" s="221" t="s">
        <v>113</v>
      </c>
      <c r="C37" s="221" t="s">
        <v>60</v>
      </c>
      <c r="D37" s="34">
        <f t="shared" ref="D37:S37" si="124">SUM(D35:D36)</f>
        <v>-6.98</v>
      </c>
      <c r="E37" s="34">
        <f t="shared" si="124"/>
        <v>-3.69</v>
      </c>
      <c r="F37" s="34">
        <f t="shared" si="124"/>
        <v>-7.41</v>
      </c>
      <c r="G37" s="34">
        <f t="shared" si="124"/>
        <v>40.590000000000003</v>
      </c>
      <c r="H37" s="34">
        <f t="shared" si="124"/>
        <v>49.48</v>
      </c>
      <c r="I37" s="34">
        <f t="shared" si="124"/>
        <v>39.61</v>
      </c>
      <c r="J37" s="34">
        <f t="shared" si="124"/>
        <v>41.24</v>
      </c>
      <c r="K37" s="34">
        <f t="shared" si="124"/>
        <v>43.129999999999995</v>
      </c>
      <c r="L37" s="34">
        <f t="shared" si="124"/>
        <v>45.150000000000006</v>
      </c>
      <c r="M37" s="34">
        <f t="shared" si="124"/>
        <v>47.32</v>
      </c>
      <c r="N37" s="34">
        <f t="shared" si="124"/>
        <v>49.46</v>
      </c>
      <c r="O37" s="34">
        <f t="shared" si="124"/>
        <v>51.54</v>
      </c>
      <c r="P37" s="34">
        <f t="shared" si="124"/>
        <v>53.769999999999996</v>
      </c>
      <c r="Q37" s="34">
        <f t="shared" si="124"/>
        <v>56.19</v>
      </c>
      <c r="R37" s="34">
        <f t="shared" si="124"/>
        <v>59.06</v>
      </c>
      <c r="S37" s="34">
        <f t="shared" si="124"/>
        <v>62.15</v>
      </c>
      <c r="T37" s="34"/>
      <c r="U37" s="223"/>
      <c r="V37" s="220">
        <f>SUM(V35:V36)</f>
        <v>1</v>
      </c>
      <c r="W37" s="220">
        <f t="shared" ref="W37" si="125">SUM(W35:W36)</f>
        <v>1</v>
      </c>
      <c r="X37" s="220">
        <f t="shared" ref="X37" si="126">SUM(X35:X36)</f>
        <v>1</v>
      </c>
      <c r="Y37" s="220">
        <f t="shared" ref="Y37" si="127">SUM(Y35:Y36)</f>
        <v>1</v>
      </c>
      <c r="Z37" s="220">
        <f t="shared" ref="Z37" si="128">SUM(Z35:Z36)</f>
        <v>1</v>
      </c>
      <c r="AA37" s="220">
        <f t="shared" ref="AA37" si="129">SUM(AA35:AA36)</f>
        <v>1</v>
      </c>
      <c r="AB37" s="220">
        <f t="shared" ref="AB37" si="130">SUM(AB35:AB36)</f>
        <v>1</v>
      </c>
      <c r="AC37" s="220">
        <f t="shared" ref="AC37" si="131">SUM(AC35:AC36)</f>
        <v>1</v>
      </c>
      <c r="AD37" s="220">
        <f t="shared" ref="AD37" si="132">SUM(AD35:AD36)</f>
        <v>1</v>
      </c>
      <c r="AE37" s="220">
        <f t="shared" ref="AE37" si="133">SUM(AE35:AE36)</f>
        <v>1</v>
      </c>
      <c r="AF37" s="220">
        <f t="shared" ref="AF37" si="134">SUM(AF35:AF36)</f>
        <v>1</v>
      </c>
      <c r="AG37" s="220">
        <f t="shared" ref="AG37" si="135">SUM(AG35:AG36)</f>
        <v>1</v>
      </c>
      <c r="AH37" s="220">
        <f t="shared" ref="AH37" si="136">SUM(AH35:AH36)</f>
        <v>1</v>
      </c>
      <c r="AI37" s="220">
        <f t="shared" ref="AI37" si="137">SUM(AI35:AI36)</f>
        <v>1</v>
      </c>
      <c r="AJ37" s="220">
        <f t="shared" ref="AJ37" si="138">SUM(AJ35:AJ36)</f>
        <v>1</v>
      </c>
      <c r="AK37" s="220">
        <f t="shared" ref="AK37" si="139">SUM(AK35:AK36)</f>
        <v>1</v>
      </c>
    </row>
    <row r="38" spans="1:37">
      <c r="A38" s="222" t="s">
        <v>41</v>
      </c>
      <c r="B38" s="222" t="s">
        <v>110</v>
      </c>
      <c r="C38" s="222" t="s">
        <v>376</v>
      </c>
      <c r="D38" s="34">
        <f>ROUND(V38*' Demand-Supply Gap'!D$125,2)</f>
        <v>-60.52</v>
      </c>
      <c r="E38" s="34">
        <f>ROUND(W38*' Demand-Supply Gap'!E$125,2)</f>
        <v>-46.21</v>
      </c>
      <c r="F38" s="34">
        <f>ROUND(X38*' Demand-Supply Gap'!F$125,2)</f>
        <v>-44.21</v>
      </c>
      <c r="G38" s="34">
        <f>ROUND(Y38*' Demand-Supply Gap'!G$125,2)</f>
        <v>-11.99</v>
      </c>
      <c r="H38" s="34">
        <f>ROUND(Z38*' Demand-Supply Gap'!H$125,2)</f>
        <v>-15.37</v>
      </c>
      <c r="I38" s="34">
        <f>ROUND(AA38*' Demand-Supply Gap'!I$125,2)</f>
        <v>-6.93</v>
      </c>
      <c r="J38" s="34">
        <f>ROUND(AB38*' Demand-Supply Gap'!J$125,2)</f>
        <v>-7.25</v>
      </c>
      <c r="K38" s="34">
        <f>ROUND(AC38*' Demand-Supply Gap'!K$125,2)</f>
        <v>-7.63</v>
      </c>
      <c r="L38" s="34">
        <f>ROUND(AD38*' Demand-Supply Gap'!L$125,2)</f>
        <v>-7.98</v>
      </c>
      <c r="M38" s="34">
        <f>ROUND(AE38*' Demand-Supply Gap'!M$125,2)</f>
        <v>-8.32</v>
      </c>
      <c r="N38" s="34">
        <f>ROUND(AF38*' Demand-Supply Gap'!N$125,2)</f>
        <v>-8.69</v>
      </c>
      <c r="O38" s="34">
        <f>ROUND(AG38*' Demand-Supply Gap'!O$125,2)</f>
        <v>-9.09</v>
      </c>
      <c r="P38" s="34">
        <f>ROUND(AH38*' Demand-Supply Gap'!P$125,2)</f>
        <v>-9.52</v>
      </c>
      <c r="Q38" s="34">
        <f>ROUND(AI38*' Demand-Supply Gap'!Q$125,2)</f>
        <v>-9.98</v>
      </c>
      <c r="R38" s="34">
        <f>ROUND(AJ38*' Demand-Supply Gap'!R$125,2)</f>
        <v>-10.49</v>
      </c>
      <c r="S38" s="34">
        <f>ROUND(AK38*' Demand-Supply Gap'!S$125,2)</f>
        <v>-11.03</v>
      </c>
      <c r="T38" s="34"/>
      <c r="U38" s="220"/>
      <c r="V38" s="220">
        <v>0.90699999999999992</v>
      </c>
      <c r="W38" s="220">
        <v>0.90739999999999987</v>
      </c>
      <c r="X38" s="220">
        <v>0.90779999999999983</v>
      </c>
      <c r="Y38" s="220">
        <v>0.90819999999999979</v>
      </c>
      <c r="Z38" s="220">
        <v>0.90859999999999996</v>
      </c>
      <c r="AA38" s="220">
        <v>0.90899999999999992</v>
      </c>
      <c r="AB38" s="220">
        <v>0.90939999999999988</v>
      </c>
      <c r="AC38" s="220">
        <v>0.90979999999999983</v>
      </c>
      <c r="AD38" s="220">
        <v>0.91019999999999979</v>
      </c>
      <c r="AE38" s="220">
        <v>0.91059999999999997</v>
      </c>
      <c r="AF38" s="220">
        <v>0.91099999999999992</v>
      </c>
      <c r="AG38" s="220">
        <v>0.91139999999999988</v>
      </c>
      <c r="AH38" s="220">
        <v>0.91179999999999983</v>
      </c>
      <c r="AI38" s="220">
        <v>0.91219999999999979</v>
      </c>
      <c r="AJ38" s="220">
        <v>0.91259999999999997</v>
      </c>
      <c r="AK38" s="220">
        <v>0.91299999999999992</v>
      </c>
    </row>
    <row r="39" spans="1:37">
      <c r="A39" s="32" t="s">
        <v>41</v>
      </c>
      <c r="B39" s="32" t="s">
        <v>110</v>
      </c>
      <c r="C39" s="32" t="s">
        <v>377</v>
      </c>
      <c r="D39" s="34">
        <f>ROUND(V39*' Demand-Supply Gap'!D$125,2)</f>
        <v>-6.21</v>
      </c>
      <c r="E39" s="34">
        <f>ROUND(W39*' Demand-Supply Gap'!E$125,2)</f>
        <v>-4.72</v>
      </c>
      <c r="F39" s="34">
        <f>ROUND(X39*' Demand-Supply Gap'!F$125,2)</f>
        <v>-4.49</v>
      </c>
      <c r="G39" s="34">
        <f>ROUND(Y39*' Demand-Supply Gap'!G$125,2)</f>
        <v>-1.21</v>
      </c>
      <c r="H39" s="34">
        <f>ROUND(Z39*' Demand-Supply Gap'!H$125,2)</f>
        <v>-1.55</v>
      </c>
      <c r="I39" s="34">
        <f>ROUND(AA39*' Demand-Supply Gap'!I$125,2)</f>
        <v>-0.69</v>
      </c>
      <c r="J39" s="34">
        <f>ROUND(AB39*' Demand-Supply Gap'!J$125,2)</f>
        <v>-0.72</v>
      </c>
      <c r="K39" s="34">
        <f>ROUND(AC39*' Demand-Supply Gap'!K$125,2)</f>
        <v>-0.76</v>
      </c>
      <c r="L39" s="34">
        <f>ROUND(AD39*' Demand-Supply Gap'!L$125,2)</f>
        <v>-0.79</v>
      </c>
      <c r="M39" s="34">
        <f>ROUND(AE39*' Demand-Supply Gap'!M$125,2)</f>
        <v>-0.82</v>
      </c>
      <c r="N39" s="34">
        <f>ROUND(AF39*' Demand-Supply Gap'!N$125,2)</f>
        <v>-0.85</v>
      </c>
      <c r="O39" s="34">
        <f>ROUND(AG39*' Demand-Supply Gap'!O$125,2)</f>
        <v>-0.88</v>
      </c>
      <c r="P39" s="34">
        <f>ROUND(AH39*' Demand-Supply Gap'!P$125,2)</f>
        <v>-0.92</v>
      </c>
      <c r="Q39" s="34">
        <f>ROUND(AI39*' Demand-Supply Gap'!Q$125,2)</f>
        <v>-0.96</v>
      </c>
      <c r="R39" s="34">
        <f>ROUND(AJ39*' Demand-Supply Gap'!R$125,2)</f>
        <v>-1</v>
      </c>
      <c r="S39" s="34">
        <f>ROUND(AK39*' Demand-Supply Gap'!S$125,2)</f>
        <v>-1.05</v>
      </c>
      <c r="T39" s="34"/>
      <c r="U39" s="220"/>
      <c r="V39" s="220">
        <f>1-V38</f>
        <v>9.3000000000000083E-2</v>
      </c>
      <c r="W39" s="220">
        <f t="shared" ref="W39" si="140">1-W38</f>
        <v>9.2600000000000127E-2</v>
      </c>
      <c r="X39" s="220">
        <f t="shared" ref="X39" si="141">1-X38</f>
        <v>9.2200000000000171E-2</v>
      </c>
      <c r="Y39" s="220">
        <f t="shared" ref="Y39" si="142">1-Y38</f>
        <v>9.1800000000000215E-2</v>
      </c>
      <c r="Z39" s="220">
        <f t="shared" ref="Z39" si="143">1-Z38</f>
        <v>9.1400000000000037E-2</v>
      </c>
      <c r="AA39" s="220">
        <f t="shared" ref="AA39" si="144">1-AA38</f>
        <v>9.1000000000000081E-2</v>
      </c>
      <c r="AB39" s="220">
        <f t="shared" ref="AB39" si="145">1-AB38</f>
        <v>9.0600000000000125E-2</v>
      </c>
      <c r="AC39" s="220">
        <f t="shared" ref="AC39" si="146">1-AC38</f>
        <v>9.0200000000000169E-2</v>
      </c>
      <c r="AD39" s="220">
        <f t="shared" ref="AD39" si="147">1-AD38</f>
        <v>8.9800000000000213E-2</v>
      </c>
      <c r="AE39" s="220">
        <f t="shared" ref="AE39" si="148">1-AE38</f>
        <v>8.9400000000000035E-2</v>
      </c>
      <c r="AF39" s="220">
        <f t="shared" ref="AF39" si="149">1-AF38</f>
        <v>8.9000000000000079E-2</v>
      </c>
      <c r="AG39" s="220">
        <f t="shared" ref="AG39" si="150">1-AG38</f>
        <v>8.8600000000000123E-2</v>
      </c>
      <c r="AH39" s="220">
        <f t="shared" ref="AH39" si="151">1-AH38</f>
        <v>8.8200000000000167E-2</v>
      </c>
      <c r="AI39" s="220">
        <f t="shared" ref="AI39" si="152">1-AI38</f>
        <v>8.7800000000000211E-2</v>
      </c>
      <c r="AJ39" s="220">
        <f t="shared" ref="AJ39" si="153">1-AJ38</f>
        <v>8.7400000000000033E-2</v>
      </c>
      <c r="AK39" s="220">
        <f t="shared" ref="AK39" si="154">1-AK38</f>
        <v>8.7000000000000077E-2</v>
      </c>
    </row>
    <row r="40" spans="1:37" ht="13.5" thickBot="1">
      <c r="A40" s="221" t="s">
        <v>41</v>
      </c>
      <c r="B40" s="221" t="s">
        <v>110</v>
      </c>
      <c r="C40" s="221" t="s">
        <v>60</v>
      </c>
      <c r="D40" s="34">
        <f t="shared" ref="D40:S40" si="155">SUM(D38:D39)</f>
        <v>-66.73</v>
      </c>
      <c r="E40" s="34">
        <f t="shared" si="155"/>
        <v>-50.93</v>
      </c>
      <c r="F40" s="34">
        <f t="shared" si="155"/>
        <v>-48.7</v>
      </c>
      <c r="G40" s="34">
        <f t="shared" si="155"/>
        <v>-13.2</v>
      </c>
      <c r="H40" s="34">
        <f t="shared" si="155"/>
        <v>-16.919999999999998</v>
      </c>
      <c r="I40" s="34">
        <f t="shared" si="155"/>
        <v>-7.6199999999999992</v>
      </c>
      <c r="J40" s="34">
        <f t="shared" si="155"/>
        <v>-7.97</v>
      </c>
      <c r="K40" s="34">
        <f t="shared" si="155"/>
        <v>-8.39</v>
      </c>
      <c r="L40" s="34">
        <f t="shared" si="155"/>
        <v>-8.77</v>
      </c>
      <c r="M40" s="34">
        <f t="shared" si="155"/>
        <v>-9.14</v>
      </c>
      <c r="N40" s="34">
        <f t="shared" si="155"/>
        <v>-9.5399999999999991</v>
      </c>
      <c r="O40" s="34">
        <f t="shared" si="155"/>
        <v>-9.9700000000000006</v>
      </c>
      <c r="P40" s="34">
        <f t="shared" si="155"/>
        <v>-10.44</v>
      </c>
      <c r="Q40" s="34">
        <f t="shared" si="155"/>
        <v>-10.940000000000001</v>
      </c>
      <c r="R40" s="34">
        <f t="shared" si="155"/>
        <v>-11.49</v>
      </c>
      <c r="S40" s="34">
        <f t="shared" si="155"/>
        <v>-12.08</v>
      </c>
      <c r="T40" s="34"/>
      <c r="U40" s="223"/>
      <c r="V40" s="220">
        <f>SUM(V38:V39)</f>
        <v>1</v>
      </c>
      <c r="W40" s="220">
        <f t="shared" ref="W40" si="156">SUM(W38:W39)</f>
        <v>1</v>
      </c>
      <c r="X40" s="220">
        <f t="shared" ref="X40" si="157">SUM(X38:X39)</f>
        <v>1</v>
      </c>
      <c r="Y40" s="220">
        <f t="shared" ref="Y40" si="158">SUM(Y38:Y39)</f>
        <v>1</v>
      </c>
      <c r="Z40" s="220">
        <f t="shared" ref="Z40" si="159">SUM(Z38:Z39)</f>
        <v>1</v>
      </c>
      <c r="AA40" s="220">
        <f t="shared" ref="AA40" si="160">SUM(AA38:AA39)</f>
        <v>1</v>
      </c>
      <c r="AB40" s="220">
        <f t="shared" ref="AB40" si="161">SUM(AB38:AB39)</f>
        <v>1</v>
      </c>
      <c r="AC40" s="220">
        <f t="shared" ref="AC40" si="162">SUM(AC38:AC39)</f>
        <v>1</v>
      </c>
      <c r="AD40" s="220">
        <f t="shared" ref="AD40" si="163">SUM(AD38:AD39)</f>
        <v>1</v>
      </c>
      <c r="AE40" s="220">
        <f t="shared" ref="AE40" si="164">SUM(AE38:AE39)</f>
        <v>1</v>
      </c>
      <c r="AF40" s="220">
        <f t="shared" ref="AF40" si="165">SUM(AF38:AF39)</f>
        <v>1</v>
      </c>
      <c r="AG40" s="220">
        <f t="shared" ref="AG40" si="166">SUM(AG38:AG39)</f>
        <v>1</v>
      </c>
      <c r="AH40" s="220">
        <f t="shared" ref="AH40" si="167">SUM(AH38:AH39)</f>
        <v>1</v>
      </c>
      <c r="AI40" s="220">
        <f t="shared" ref="AI40" si="168">SUM(AI38:AI39)</f>
        <v>1</v>
      </c>
      <c r="AJ40" s="220">
        <f t="shared" ref="AJ40" si="169">SUM(AJ38:AJ39)</f>
        <v>1</v>
      </c>
      <c r="AK40" s="220">
        <f t="shared" ref="AK40" si="170">SUM(AK38:AK39)</f>
        <v>1</v>
      </c>
    </row>
    <row r="41" spans="1:37" ht="13.5" thickBot="1">
      <c r="A41" s="222" t="s">
        <v>41</v>
      </c>
      <c r="B41" s="222" t="s">
        <v>100</v>
      </c>
      <c r="C41" s="222" t="s">
        <v>376</v>
      </c>
      <c r="D41" s="34">
        <f>ROUND(V41*' Demand-Supply Gap'!D$134,2)</f>
        <v>19.09</v>
      </c>
      <c r="E41" s="34">
        <f>ROUND(W41*' Demand-Supply Gap'!E$134,2)</f>
        <v>25.75</v>
      </c>
      <c r="F41" s="34">
        <f>ROUND(X41*' Demand-Supply Gap'!F$134,2)</f>
        <v>27.95</v>
      </c>
      <c r="G41" s="34">
        <f>ROUND(Y41*' Demand-Supply Gap'!G$134,2)</f>
        <v>31.02</v>
      </c>
      <c r="H41" s="34">
        <f>ROUND(Z41*' Demand-Supply Gap'!H$134,2)</f>
        <v>29.91</v>
      </c>
      <c r="I41" s="34">
        <f>ROUND(AA41*' Demand-Supply Gap'!I$134,2)</f>
        <v>25.28</v>
      </c>
      <c r="J41" s="34">
        <f>ROUND(AB41*' Demand-Supply Gap'!J$134,2)</f>
        <v>26.05</v>
      </c>
      <c r="K41" s="34">
        <f>ROUND(AC41*' Demand-Supply Gap'!K$134,2)</f>
        <v>27</v>
      </c>
      <c r="L41" s="34">
        <f>ROUND(AD41*' Demand-Supply Gap'!L$134,2)</f>
        <v>27.88</v>
      </c>
      <c r="M41" s="34">
        <f>ROUND(AE41*' Demand-Supply Gap'!M$134,2)</f>
        <v>28.61</v>
      </c>
      <c r="N41" s="34">
        <f>ROUND(AF41*' Demand-Supply Gap'!N$134,2)</f>
        <v>29.41</v>
      </c>
      <c r="O41" s="34">
        <f>ROUND(AG41*' Demand-Supply Gap'!O$134,2)</f>
        <v>30.31</v>
      </c>
      <c r="P41" s="34">
        <f>ROUND(AH41*' Demand-Supply Gap'!P$134,2)</f>
        <v>31.27</v>
      </c>
      <c r="Q41" s="34">
        <f>ROUND(AI41*' Demand-Supply Gap'!Q$134,2)</f>
        <v>32.29</v>
      </c>
      <c r="R41" s="34">
        <f>ROUND(AJ41*' Demand-Supply Gap'!R$134,2)</f>
        <v>33.409999999999997</v>
      </c>
      <c r="S41" s="34">
        <f>ROUND(AK41*' Demand-Supply Gap'!S$134,2)</f>
        <v>34.590000000000003</v>
      </c>
      <c r="T41" s="34"/>
      <c r="U41" s="220"/>
      <c r="V41" s="220">
        <v>0.91359999999999986</v>
      </c>
      <c r="W41" s="220">
        <v>0.91400000000000003</v>
      </c>
      <c r="X41" s="220">
        <v>0.91439999999999999</v>
      </c>
      <c r="Y41" s="220">
        <v>0.91479999999999995</v>
      </c>
      <c r="Z41" s="220">
        <v>0.9151999999999999</v>
      </c>
      <c r="AA41" s="220">
        <v>0.91559999999999986</v>
      </c>
      <c r="AB41" s="220">
        <v>0.91600000000000004</v>
      </c>
      <c r="AC41" s="220">
        <v>0.91639999999999999</v>
      </c>
      <c r="AD41" s="220">
        <v>0.91679999999999995</v>
      </c>
      <c r="AE41" s="220">
        <v>0.9171999999999999</v>
      </c>
      <c r="AF41" s="220">
        <v>0.91759999999999986</v>
      </c>
      <c r="AG41" s="220">
        <v>0.91800000000000004</v>
      </c>
      <c r="AH41" s="220">
        <v>0.91839999999999999</v>
      </c>
      <c r="AI41" s="220">
        <v>0.91879999999999995</v>
      </c>
      <c r="AJ41" s="220">
        <v>0.91919999999999991</v>
      </c>
      <c r="AK41" s="220">
        <v>0.91959999999999986</v>
      </c>
    </row>
    <row r="42" spans="1:37" ht="13.5" thickBot="1">
      <c r="A42" s="32" t="s">
        <v>41</v>
      </c>
      <c r="B42" s="222" t="s">
        <v>100</v>
      </c>
      <c r="C42" s="222" t="s">
        <v>377</v>
      </c>
      <c r="D42" s="34">
        <f>ROUND(V42*' Demand-Supply Gap'!D$134,2)</f>
        <v>1.81</v>
      </c>
      <c r="E42" s="34">
        <f>ROUND(W42*' Demand-Supply Gap'!E$134,2)</f>
        <v>2.42</v>
      </c>
      <c r="F42" s="34">
        <f>ROUND(X42*' Demand-Supply Gap'!F$134,2)</f>
        <v>2.62</v>
      </c>
      <c r="G42" s="34">
        <f>ROUND(Y42*' Demand-Supply Gap'!G$134,2)</f>
        <v>2.89</v>
      </c>
      <c r="H42" s="34">
        <f>ROUND(Z42*' Demand-Supply Gap'!H$134,2)</f>
        <v>2.77</v>
      </c>
      <c r="I42" s="34">
        <f>ROUND(AA42*' Demand-Supply Gap'!I$134,2)</f>
        <v>2.33</v>
      </c>
      <c r="J42" s="34">
        <f>ROUND(AB42*' Demand-Supply Gap'!J$134,2)</f>
        <v>2.39</v>
      </c>
      <c r="K42" s="34">
        <f>ROUND(AC42*' Demand-Supply Gap'!K$134,2)</f>
        <v>2.46</v>
      </c>
      <c r="L42" s="34">
        <f>ROUND(AD42*' Demand-Supply Gap'!L$134,2)</f>
        <v>2.5299999999999998</v>
      </c>
      <c r="M42" s="34">
        <f>ROUND(AE42*' Demand-Supply Gap'!M$134,2)</f>
        <v>2.58</v>
      </c>
      <c r="N42" s="34">
        <f>ROUND(AF42*' Demand-Supply Gap'!N$134,2)</f>
        <v>2.64</v>
      </c>
      <c r="O42" s="34">
        <f>ROUND(AG42*' Demand-Supply Gap'!O$134,2)</f>
        <v>2.71</v>
      </c>
      <c r="P42" s="34">
        <f>ROUND(AH42*' Demand-Supply Gap'!P$134,2)</f>
        <v>2.78</v>
      </c>
      <c r="Q42" s="34">
        <f>ROUND(AI42*' Demand-Supply Gap'!Q$134,2)</f>
        <v>2.85</v>
      </c>
      <c r="R42" s="34">
        <f>ROUND(AJ42*' Demand-Supply Gap'!R$134,2)</f>
        <v>2.94</v>
      </c>
      <c r="S42" s="34">
        <f>ROUND(AK42*' Demand-Supply Gap'!S$134,2)</f>
        <v>3.02</v>
      </c>
      <c r="T42" s="34"/>
      <c r="U42" s="220"/>
      <c r="V42" s="220">
        <f>1-V41</f>
        <v>8.6400000000000143E-2</v>
      </c>
      <c r="W42" s="220">
        <f t="shared" ref="W42" si="171">1-W41</f>
        <v>8.5999999999999965E-2</v>
      </c>
      <c r="X42" s="220">
        <f t="shared" ref="X42" si="172">1-X41</f>
        <v>8.5600000000000009E-2</v>
      </c>
      <c r="Y42" s="220">
        <f t="shared" ref="Y42" si="173">1-Y41</f>
        <v>8.5200000000000053E-2</v>
      </c>
      <c r="Z42" s="220">
        <f t="shared" ref="Z42" si="174">1-Z41</f>
        <v>8.4800000000000098E-2</v>
      </c>
      <c r="AA42" s="220">
        <f t="shared" ref="AA42" si="175">1-AA41</f>
        <v>8.4400000000000142E-2</v>
      </c>
      <c r="AB42" s="220">
        <f t="shared" ref="AB42" si="176">1-AB41</f>
        <v>8.3999999999999964E-2</v>
      </c>
      <c r="AC42" s="220">
        <f t="shared" ref="AC42" si="177">1-AC41</f>
        <v>8.3600000000000008E-2</v>
      </c>
      <c r="AD42" s="220">
        <f t="shared" ref="AD42" si="178">1-AD41</f>
        <v>8.3200000000000052E-2</v>
      </c>
      <c r="AE42" s="220">
        <f t="shared" ref="AE42" si="179">1-AE41</f>
        <v>8.2800000000000096E-2</v>
      </c>
      <c r="AF42" s="220">
        <f t="shared" ref="AF42" si="180">1-AF41</f>
        <v>8.240000000000014E-2</v>
      </c>
      <c r="AG42" s="220">
        <f t="shared" ref="AG42" si="181">1-AG41</f>
        <v>8.1999999999999962E-2</v>
      </c>
      <c r="AH42" s="220">
        <f t="shared" ref="AH42" si="182">1-AH41</f>
        <v>8.1600000000000006E-2</v>
      </c>
      <c r="AI42" s="220">
        <f t="shared" ref="AI42" si="183">1-AI41</f>
        <v>8.120000000000005E-2</v>
      </c>
      <c r="AJ42" s="220">
        <f t="shared" ref="AJ42" si="184">1-AJ41</f>
        <v>8.0800000000000094E-2</v>
      </c>
      <c r="AK42" s="220">
        <f t="shared" ref="AK42" si="185">1-AK41</f>
        <v>8.0400000000000138E-2</v>
      </c>
    </row>
    <row r="43" spans="1:37" ht="13.5" thickBot="1">
      <c r="A43" s="221" t="s">
        <v>41</v>
      </c>
      <c r="B43" s="230" t="s">
        <v>100</v>
      </c>
      <c r="C43" s="230" t="s">
        <v>60</v>
      </c>
      <c r="D43" s="34">
        <f t="shared" ref="D43:S43" si="186">SUM(D41:D42)</f>
        <v>20.9</v>
      </c>
      <c r="E43" s="34">
        <f t="shared" si="186"/>
        <v>28.17</v>
      </c>
      <c r="F43" s="34">
        <f t="shared" si="186"/>
        <v>30.57</v>
      </c>
      <c r="G43" s="34">
        <f t="shared" si="186"/>
        <v>33.909999999999997</v>
      </c>
      <c r="H43" s="34">
        <f t="shared" si="186"/>
        <v>32.68</v>
      </c>
      <c r="I43" s="34">
        <f t="shared" si="186"/>
        <v>27.61</v>
      </c>
      <c r="J43" s="34">
        <f t="shared" si="186"/>
        <v>28.44</v>
      </c>
      <c r="K43" s="34">
        <f t="shared" si="186"/>
        <v>29.46</v>
      </c>
      <c r="L43" s="34">
        <f t="shared" si="186"/>
        <v>30.41</v>
      </c>
      <c r="M43" s="34">
        <f t="shared" si="186"/>
        <v>31.189999999999998</v>
      </c>
      <c r="N43" s="34">
        <f t="shared" si="186"/>
        <v>32.049999999999997</v>
      </c>
      <c r="O43" s="34">
        <f t="shared" si="186"/>
        <v>33.019999999999996</v>
      </c>
      <c r="P43" s="34">
        <f t="shared" si="186"/>
        <v>34.049999999999997</v>
      </c>
      <c r="Q43" s="34">
        <f t="shared" si="186"/>
        <v>35.14</v>
      </c>
      <c r="R43" s="34">
        <f t="shared" si="186"/>
        <v>36.349999999999994</v>
      </c>
      <c r="S43" s="34">
        <f t="shared" si="186"/>
        <v>37.610000000000007</v>
      </c>
      <c r="T43" s="34"/>
      <c r="U43" s="223"/>
      <c r="V43" s="220">
        <f>SUM(V41:V42)</f>
        <v>1</v>
      </c>
      <c r="W43" s="220">
        <f t="shared" ref="W43" si="187">SUM(W41:W42)</f>
        <v>1</v>
      </c>
      <c r="X43" s="220">
        <f t="shared" ref="X43" si="188">SUM(X41:X42)</f>
        <v>1</v>
      </c>
      <c r="Y43" s="220">
        <f t="shared" ref="Y43" si="189">SUM(Y41:Y42)</f>
        <v>1</v>
      </c>
      <c r="Z43" s="220">
        <f t="shared" ref="Z43" si="190">SUM(Z41:Z42)</f>
        <v>1</v>
      </c>
      <c r="AA43" s="220">
        <f t="shared" ref="AA43" si="191">SUM(AA41:AA42)</f>
        <v>1</v>
      </c>
      <c r="AB43" s="220">
        <f t="shared" ref="AB43" si="192">SUM(AB41:AB42)</f>
        <v>1</v>
      </c>
      <c r="AC43" s="220">
        <f t="shared" ref="AC43" si="193">SUM(AC41:AC42)</f>
        <v>1</v>
      </c>
      <c r="AD43" s="220">
        <f t="shared" ref="AD43" si="194">SUM(AD41:AD42)</f>
        <v>1</v>
      </c>
      <c r="AE43" s="220">
        <f t="shared" ref="AE43" si="195">SUM(AE41:AE42)</f>
        <v>1</v>
      </c>
      <c r="AF43" s="220">
        <f t="shared" ref="AF43" si="196">SUM(AF41:AF42)</f>
        <v>1</v>
      </c>
      <c r="AG43" s="220">
        <f t="shared" ref="AG43" si="197">SUM(AG41:AG42)</f>
        <v>1</v>
      </c>
      <c r="AH43" s="220">
        <f t="shared" ref="AH43" si="198">SUM(AH41:AH42)</f>
        <v>1</v>
      </c>
      <c r="AI43" s="220">
        <f t="shared" ref="AI43" si="199">SUM(AI41:AI42)</f>
        <v>1</v>
      </c>
      <c r="AJ43" s="220">
        <f t="shared" ref="AJ43" si="200">SUM(AJ41:AJ42)</f>
        <v>1</v>
      </c>
      <c r="AK43" s="220">
        <f t="shared" ref="AK43" si="201">SUM(AK41:AK42)</f>
        <v>1</v>
      </c>
    </row>
    <row r="44" spans="1:37" ht="13.5" thickBot="1">
      <c r="A44" s="222" t="s">
        <v>41</v>
      </c>
      <c r="B44" s="222" t="s">
        <v>223</v>
      </c>
      <c r="C44" s="222" t="s">
        <v>376</v>
      </c>
      <c r="D44" s="34">
        <f>ROUND(V44*' Demand-Supply Gap'!D$143,2)</f>
        <v>14.41</v>
      </c>
      <c r="E44" s="34">
        <f>ROUND(W44*' Demand-Supply Gap'!E$143,2)</f>
        <v>13.91</v>
      </c>
      <c r="F44" s="34">
        <f>ROUND(X44*' Demand-Supply Gap'!F$143,2)</f>
        <v>7.84</v>
      </c>
      <c r="G44" s="34">
        <f>ROUND(Y44*' Demand-Supply Gap'!G$143,2)</f>
        <v>3.42</v>
      </c>
      <c r="H44" s="34">
        <f>ROUND(Z44*' Demand-Supply Gap'!H$143,2)</f>
        <v>1.86</v>
      </c>
      <c r="I44" s="34">
        <f>ROUND(AA44*' Demand-Supply Gap'!I$143,2)</f>
        <v>-2.6</v>
      </c>
      <c r="J44" s="34">
        <f>ROUND(AB44*' Demand-Supply Gap'!J$143,2)</f>
        <v>-2.71</v>
      </c>
      <c r="K44" s="34">
        <f>ROUND(AC44*' Demand-Supply Gap'!K$143,2)</f>
        <v>-2.83</v>
      </c>
      <c r="L44" s="34">
        <f>ROUND(AD44*' Demand-Supply Gap'!L$143,2)</f>
        <v>-2.97</v>
      </c>
      <c r="M44" s="34">
        <f>ROUND(AE44*' Demand-Supply Gap'!M$143,2)</f>
        <v>-3.12</v>
      </c>
      <c r="N44" s="34">
        <f>ROUND(AF44*' Demand-Supply Gap'!N$143,2)</f>
        <v>-3.27</v>
      </c>
      <c r="O44" s="34">
        <f>ROUND(AG44*' Demand-Supply Gap'!O$143,2)</f>
        <v>-3.41</v>
      </c>
      <c r="P44" s="34">
        <f>ROUND(AH44*' Demand-Supply Gap'!P$143,2)</f>
        <v>-3.55</v>
      </c>
      <c r="Q44" s="34">
        <f>ROUND(AI44*' Demand-Supply Gap'!Q$143,2)</f>
        <v>-3.69</v>
      </c>
      <c r="R44" s="34">
        <f>ROUND(AJ44*' Demand-Supply Gap'!R$143,2)</f>
        <v>-3.84</v>
      </c>
      <c r="S44" s="34">
        <f>ROUND(AK44*' Demand-Supply Gap'!S$143,2)</f>
        <v>-3.98</v>
      </c>
      <c r="T44" s="34"/>
      <c r="U44" s="220"/>
      <c r="V44" s="220">
        <v>0.9123</v>
      </c>
      <c r="W44" s="220">
        <v>0.91269999999999996</v>
      </c>
      <c r="X44" s="220">
        <v>0.91309999999999991</v>
      </c>
      <c r="Y44" s="220">
        <v>0.91349999999999987</v>
      </c>
      <c r="Z44" s="220">
        <v>0.91390000000000005</v>
      </c>
      <c r="AA44" s="220">
        <v>0.9143</v>
      </c>
      <c r="AB44" s="220">
        <v>0.91469999999999996</v>
      </c>
      <c r="AC44" s="220">
        <v>0.91509999999999991</v>
      </c>
      <c r="AD44" s="220">
        <v>0.91549999999999987</v>
      </c>
      <c r="AE44" s="220">
        <v>0.91590000000000005</v>
      </c>
      <c r="AF44" s="220">
        <v>0.9163</v>
      </c>
      <c r="AG44" s="220">
        <v>0.91669999999999996</v>
      </c>
      <c r="AH44" s="220">
        <v>0.91709999999999992</v>
      </c>
      <c r="AI44" s="220">
        <v>0.91749999999999987</v>
      </c>
      <c r="AJ44" s="220">
        <v>0.91790000000000005</v>
      </c>
      <c r="AK44" s="220">
        <v>0.91830000000000001</v>
      </c>
    </row>
    <row r="45" spans="1:37" ht="13.5" thickBot="1">
      <c r="A45" s="32" t="s">
        <v>41</v>
      </c>
      <c r="B45" s="222" t="s">
        <v>223</v>
      </c>
      <c r="C45" s="222" t="s">
        <v>377</v>
      </c>
      <c r="D45" s="34">
        <f>ROUND(V45*' Demand-Supply Gap'!D$143,2)</f>
        <v>1.38</v>
      </c>
      <c r="E45" s="34">
        <f>ROUND(W45*' Demand-Supply Gap'!E$143,2)</f>
        <v>1.33</v>
      </c>
      <c r="F45" s="34">
        <f>ROUND(X45*' Demand-Supply Gap'!F$143,2)</f>
        <v>0.75</v>
      </c>
      <c r="G45" s="34">
        <f>ROUND(Y45*' Demand-Supply Gap'!G$143,2)</f>
        <v>0.32</v>
      </c>
      <c r="H45" s="34">
        <f>ROUND(Z45*' Demand-Supply Gap'!H$143,2)</f>
        <v>0.17</v>
      </c>
      <c r="I45" s="34">
        <f>ROUND(AA45*' Demand-Supply Gap'!I$143,2)</f>
        <v>-0.24</v>
      </c>
      <c r="J45" s="34">
        <f>ROUND(AB45*' Demand-Supply Gap'!J$143,2)</f>
        <v>-0.25</v>
      </c>
      <c r="K45" s="34">
        <f>ROUND(AC45*' Demand-Supply Gap'!K$143,2)</f>
        <v>-0.26</v>
      </c>
      <c r="L45" s="34">
        <f>ROUND(AD45*' Demand-Supply Gap'!L$143,2)</f>
        <v>-0.27</v>
      </c>
      <c r="M45" s="34">
        <f>ROUND(AE45*' Demand-Supply Gap'!M$143,2)</f>
        <v>-0.28999999999999998</v>
      </c>
      <c r="N45" s="34">
        <f>ROUND(AF45*' Demand-Supply Gap'!N$143,2)</f>
        <v>-0.3</v>
      </c>
      <c r="O45" s="34">
        <f>ROUND(AG45*' Demand-Supply Gap'!O$143,2)</f>
        <v>-0.31</v>
      </c>
      <c r="P45" s="34">
        <f>ROUND(AH45*' Demand-Supply Gap'!P$143,2)</f>
        <v>-0.32</v>
      </c>
      <c r="Q45" s="34">
        <f>ROUND(AI45*' Demand-Supply Gap'!Q$143,2)</f>
        <v>-0.33</v>
      </c>
      <c r="R45" s="34">
        <f>ROUND(AJ45*' Demand-Supply Gap'!R$143,2)</f>
        <v>-0.34</v>
      </c>
      <c r="S45" s="34">
        <f>ROUND(AK45*' Demand-Supply Gap'!S$143,2)</f>
        <v>-0.35</v>
      </c>
      <c r="T45" s="34"/>
      <c r="U45" s="220"/>
      <c r="V45" s="220">
        <f>1-V44</f>
        <v>8.77E-2</v>
      </c>
      <c r="W45" s="220">
        <f t="shared" ref="W45" si="202">1-W44</f>
        <v>8.7300000000000044E-2</v>
      </c>
      <c r="X45" s="220">
        <f t="shared" ref="X45" si="203">1-X44</f>
        <v>8.6900000000000088E-2</v>
      </c>
      <c r="Y45" s="220">
        <f t="shared" ref="Y45" si="204">1-Y44</f>
        <v>8.6500000000000132E-2</v>
      </c>
      <c r="Z45" s="220">
        <f t="shared" ref="Z45" si="205">1-Z44</f>
        <v>8.6099999999999954E-2</v>
      </c>
      <c r="AA45" s="220">
        <f t="shared" ref="AA45" si="206">1-AA44</f>
        <v>8.5699999999999998E-2</v>
      </c>
      <c r="AB45" s="220">
        <f t="shared" ref="AB45" si="207">1-AB44</f>
        <v>8.5300000000000042E-2</v>
      </c>
      <c r="AC45" s="220">
        <f t="shared" ref="AC45" si="208">1-AC44</f>
        <v>8.4900000000000087E-2</v>
      </c>
      <c r="AD45" s="220">
        <f t="shared" ref="AD45" si="209">1-AD44</f>
        <v>8.4500000000000131E-2</v>
      </c>
      <c r="AE45" s="220">
        <f t="shared" ref="AE45" si="210">1-AE44</f>
        <v>8.4099999999999953E-2</v>
      </c>
      <c r="AF45" s="220">
        <f t="shared" ref="AF45" si="211">1-AF44</f>
        <v>8.3699999999999997E-2</v>
      </c>
      <c r="AG45" s="220">
        <f t="shared" ref="AG45" si="212">1-AG44</f>
        <v>8.3300000000000041E-2</v>
      </c>
      <c r="AH45" s="220">
        <f t="shared" ref="AH45" si="213">1-AH44</f>
        <v>8.2900000000000085E-2</v>
      </c>
      <c r="AI45" s="220">
        <f t="shared" ref="AI45" si="214">1-AI44</f>
        <v>8.2500000000000129E-2</v>
      </c>
      <c r="AJ45" s="220">
        <f t="shared" ref="AJ45" si="215">1-AJ44</f>
        <v>8.2099999999999951E-2</v>
      </c>
      <c r="AK45" s="220">
        <f t="shared" ref="AK45" si="216">1-AK44</f>
        <v>8.1699999999999995E-2</v>
      </c>
    </row>
    <row r="46" spans="1:37" ht="13.5" thickBot="1">
      <c r="A46" s="221" t="s">
        <v>41</v>
      </c>
      <c r="B46" s="230" t="s">
        <v>223</v>
      </c>
      <c r="C46" s="230" t="s">
        <v>60</v>
      </c>
      <c r="D46" s="34">
        <f t="shared" ref="D46:S46" si="217">SUM(D44:D45)</f>
        <v>15.79</v>
      </c>
      <c r="E46" s="34">
        <f t="shared" si="217"/>
        <v>15.24</v>
      </c>
      <c r="F46" s="34">
        <f t="shared" si="217"/>
        <v>8.59</v>
      </c>
      <c r="G46" s="34">
        <f t="shared" si="217"/>
        <v>3.7399999999999998</v>
      </c>
      <c r="H46" s="34">
        <f t="shared" si="217"/>
        <v>2.0300000000000002</v>
      </c>
      <c r="I46" s="34">
        <f t="shared" si="217"/>
        <v>-2.84</v>
      </c>
      <c r="J46" s="34">
        <f t="shared" si="217"/>
        <v>-2.96</v>
      </c>
      <c r="K46" s="34">
        <f t="shared" si="217"/>
        <v>-3.09</v>
      </c>
      <c r="L46" s="34">
        <f t="shared" si="217"/>
        <v>-3.24</v>
      </c>
      <c r="M46" s="34">
        <f t="shared" si="217"/>
        <v>-3.41</v>
      </c>
      <c r="N46" s="34">
        <f t="shared" si="217"/>
        <v>-3.57</v>
      </c>
      <c r="O46" s="34">
        <f t="shared" si="217"/>
        <v>-3.72</v>
      </c>
      <c r="P46" s="34">
        <f t="shared" si="217"/>
        <v>-3.8699999999999997</v>
      </c>
      <c r="Q46" s="34">
        <f t="shared" si="217"/>
        <v>-4.0199999999999996</v>
      </c>
      <c r="R46" s="34">
        <f t="shared" si="217"/>
        <v>-4.18</v>
      </c>
      <c r="S46" s="34">
        <f t="shared" si="217"/>
        <v>-4.33</v>
      </c>
      <c r="T46" s="34"/>
      <c r="U46" s="223"/>
      <c r="V46" s="220">
        <f>SUM(V44:V45)</f>
        <v>1</v>
      </c>
      <c r="W46" s="220">
        <f t="shared" ref="W46" si="218">SUM(W44:W45)</f>
        <v>1</v>
      </c>
      <c r="X46" s="220">
        <f t="shared" ref="X46" si="219">SUM(X44:X45)</f>
        <v>1</v>
      </c>
      <c r="Y46" s="220">
        <f t="shared" ref="Y46" si="220">SUM(Y44:Y45)</f>
        <v>1</v>
      </c>
      <c r="Z46" s="220">
        <f t="shared" ref="Z46" si="221">SUM(Z44:Z45)</f>
        <v>1</v>
      </c>
      <c r="AA46" s="220">
        <f t="shared" ref="AA46" si="222">SUM(AA44:AA45)</f>
        <v>1</v>
      </c>
      <c r="AB46" s="220">
        <f t="shared" ref="AB46" si="223">SUM(AB44:AB45)</f>
        <v>1</v>
      </c>
      <c r="AC46" s="220">
        <f t="shared" ref="AC46" si="224">SUM(AC44:AC45)</f>
        <v>1</v>
      </c>
      <c r="AD46" s="220">
        <f t="shared" ref="AD46" si="225">SUM(AD44:AD45)</f>
        <v>1</v>
      </c>
      <c r="AE46" s="220">
        <f t="shared" ref="AE46" si="226">SUM(AE44:AE45)</f>
        <v>1</v>
      </c>
      <c r="AF46" s="220">
        <f t="shared" ref="AF46" si="227">SUM(AF44:AF45)</f>
        <v>1</v>
      </c>
      <c r="AG46" s="220">
        <f t="shared" ref="AG46" si="228">SUM(AG44:AG45)</f>
        <v>1</v>
      </c>
      <c r="AH46" s="220">
        <f t="shared" ref="AH46" si="229">SUM(AH44:AH45)</f>
        <v>1</v>
      </c>
      <c r="AI46" s="220">
        <f t="shared" ref="AI46" si="230">SUM(AI44:AI45)</f>
        <v>1</v>
      </c>
      <c r="AJ46" s="220">
        <f t="shared" ref="AJ46" si="231">SUM(AJ44:AJ45)</f>
        <v>1</v>
      </c>
      <c r="AK46" s="220">
        <f t="shared" ref="AK46" si="232">SUM(AK44:AK45)</f>
        <v>1</v>
      </c>
    </row>
    <row r="47" spans="1:37">
      <c r="A47" s="222" t="s">
        <v>41</v>
      </c>
      <c r="B47" s="222" t="s">
        <v>111</v>
      </c>
      <c r="C47" s="222" t="s">
        <v>376</v>
      </c>
      <c r="D47" s="34">
        <f>ROUND(V47*' Demand-Supply Gap'!D$152,2)</f>
        <v>97.84</v>
      </c>
      <c r="E47" s="34">
        <f>ROUND(W47*' Demand-Supply Gap'!E$152,2)</f>
        <v>104.76</v>
      </c>
      <c r="F47" s="34">
        <f>ROUND(X47*' Demand-Supply Gap'!F$152,2)</f>
        <v>107.2</v>
      </c>
      <c r="G47" s="34">
        <f>ROUND(Y47*' Demand-Supply Gap'!G$152,2)</f>
        <v>99.14</v>
      </c>
      <c r="H47" s="34">
        <f>ROUND(Z47*' Demand-Supply Gap'!H$152,2)</f>
        <v>105.22</v>
      </c>
      <c r="I47" s="34">
        <f>ROUND(AA47*' Demand-Supply Gap'!I$152,2)</f>
        <v>90.37</v>
      </c>
      <c r="J47" s="34">
        <f>ROUND(AB47*' Demand-Supply Gap'!J$152,2)</f>
        <v>94.87</v>
      </c>
      <c r="K47" s="34">
        <f>ROUND(AC47*' Demand-Supply Gap'!K$152,2)</f>
        <v>99.36</v>
      </c>
      <c r="L47" s="34">
        <f>ROUND(AD47*' Demand-Supply Gap'!L$152,2)</f>
        <v>103.82</v>
      </c>
      <c r="M47" s="34">
        <f>ROUND(AE47*' Demand-Supply Gap'!M$152,2)</f>
        <v>107.92</v>
      </c>
      <c r="N47" s="34">
        <f>ROUND(AF47*' Demand-Supply Gap'!N$152,2)</f>
        <v>111.75</v>
      </c>
      <c r="O47" s="34">
        <f>ROUND(AG47*' Demand-Supply Gap'!O$152,2)</f>
        <v>115.95</v>
      </c>
      <c r="P47" s="34">
        <f>ROUND(AH47*' Demand-Supply Gap'!P$152,2)</f>
        <v>120.54</v>
      </c>
      <c r="Q47" s="34">
        <f>ROUND(AI47*' Demand-Supply Gap'!Q$152,2)</f>
        <v>125.29</v>
      </c>
      <c r="R47" s="34">
        <f>ROUND(AJ47*' Demand-Supply Gap'!R$152,2)</f>
        <v>130.28</v>
      </c>
      <c r="S47" s="34">
        <f>ROUND(AK47*' Demand-Supply Gap'!S$152,2)</f>
        <v>135.6</v>
      </c>
      <c r="T47" s="34"/>
      <c r="U47" s="220"/>
      <c r="V47" s="220">
        <v>0.94000000000000006</v>
      </c>
      <c r="W47" s="220">
        <v>0.94040000000000001</v>
      </c>
      <c r="X47" s="220">
        <v>0.94079999999999997</v>
      </c>
      <c r="Y47" s="220">
        <v>0.94119999999999993</v>
      </c>
      <c r="Z47" s="220">
        <v>0.94159999999999988</v>
      </c>
      <c r="AA47" s="220">
        <v>0.94200000000000006</v>
      </c>
      <c r="AB47" s="220">
        <v>0.94240000000000002</v>
      </c>
      <c r="AC47" s="220">
        <v>0.94279999999999997</v>
      </c>
      <c r="AD47" s="220">
        <v>0.94319999999999993</v>
      </c>
      <c r="AE47" s="220">
        <v>0.94359999999999988</v>
      </c>
      <c r="AF47" s="220">
        <v>0.94400000000000006</v>
      </c>
      <c r="AG47" s="220">
        <v>0.94440000000000002</v>
      </c>
      <c r="AH47" s="220">
        <v>0.94479999999999997</v>
      </c>
      <c r="AI47" s="220">
        <v>0.94519999999999993</v>
      </c>
      <c r="AJ47" s="220">
        <v>0.94559999999999989</v>
      </c>
      <c r="AK47" s="220">
        <v>0.94600000000000006</v>
      </c>
    </row>
    <row r="48" spans="1:37">
      <c r="A48" s="32" t="s">
        <v>41</v>
      </c>
      <c r="B48" s="32" t="s">
        <v>111</v>
      </c>
      <c r="C48" s="32" t="s">
        <v>377</v>
      </c>
      <c r="D48" s="34">
        <f>ROUND(V48*' Demand-Supply Gap'!D$152,2)</f>
        <v>6.24</v>
      </c>
      <c r="E48" s="34">
        <f>ROUND(W48*' Demand-Supply Gap'!E$152,2)</f>
        <v>6.64</v>
      </c>
      <c r="F48" s="34">
        <f>ROUND(X48*' Demand-Supply Gap'!F$152,2)</f>
        <v>6.75</v>
      </c>
      <c r="G48" s="34">
        <f>ROUND(Y48*' Demand-Supply Gap'!G$152,2)</f>
        <v>6.19</v>
      </c>
      <c r="H48" s="34">
        <f>ROUND(Z48*' Demand-Supply Gap'!H$152,2)</f>
        <v>6.53</v>
      </c>
      <c r="I48" s="34">
        <f>ROUND(AA48*' Demand-Supply Gap'!I$152,2)</f>
        <v>5.56</v>
      </c>
      <c r="J48" s="34">
        <f>ROUND(AB48*' Demand-Supply Gap'!J$152,2)</f>
        <v>5.8</v>
      </c>
      <c r="K48" s="34">
        <f>ROUND(AC48*' Demand-Supply Gap'!K$152,2)</f>
        <v>6.03</v>
      </c>
      <c r="L48" s="34">
        <f>ROUND(AD48*' Demand-Supply Gap'!L$152,2)</f>
        <v>6.25</v>
      </c>
      <c r="M48" s="34">
        <f>ROUND(AE48*' Demand-Supply Gap'!M$152,2)</f>
        <v>6.45</v>
      </c>
      <c r="N48" s="34">
        <f>ROUND(AF48*' Demand-Supply Gap'!N$152,2)</f>
        <v>6.63</v>
      </c>
      <c r="O48" s="34">
        <f>ROUND(AG48*' Demand-Supply Gap'!O$152,2)</f>
        <v>6.83</v>
      </c>
      <c r="P48" s="34">
        <f>ROUND(AH48*' Demand-Supply Gap'!P$152,2)</f>
        <v>7.04</v>
      </c>
      <c r="Q48" s="34">
        <f>ROUND(AI48*' Demand-Supply Gap'!Q$152,2)</f>
        <v>7.26</v>
      </c>
      <c r="R48" s="34">
        <f>ROUND(AJ48*' Demand-Supply Gap'!R$152,2)</f>
        <v>7.49</v>
      </c>
      <c r="S48" s="34">
        <f>ROUND(AK48*' Demand-Supply Gap'!S$152,2)</f>
        <v>7.74</v>
      </c>
      <c r="T48" s="34"/>
      <c r="U48" s="220"/>
      <c r="V48" s="220">
        <f>1-V47</f>
        <v>5.9999999999999942E-2</v>
      </c>
      <c r="W48" s="220">
        <f t="shared" ref="W48" si="233">1-W47</f>
        <v>5.9599999999999986E-2</v>
      </c>
      <c r="X48" s="220">
        <f t="shared" ref="X48" si="234">1-X47</f>
        <v>5.920000000000003E-2</v>
      </c>
      <c r="Y48" s="220">
        <f t="shared" ref="Y48" si="235">1-Y47</f>
        <v>5.8800000000000074E-2</v>
      </c>
      <c r="Z48" s="220">
        <f t="shared" ref="Z48" si="236">1-Z47</f>
        <v>5.8400000000000118E-2</v>
      </c>
      <c r="AA48" s="220">
        <f t="shared" ref="AA48" si="237">1-AA47</f>
        <v>5.799999999999994E-2</v>
      </c>
      <c r="AB48" s="220">
        <f t="shared" ref="AB48" si="238">1-AB47</f>
        <v>5.7599999999999985E-2</v>
      </c>
      <c r="AC48" s="220">
        <f t="shared" ref="AC48" si="239">1-AC47</f>
        <v>5.7200000000000029E-2</v>
      </c>
      <c r="AD48" s="220">
        <f t="shared" ref="AD48" si="240">1-AD47</f>
        <v>5.6800000000000073E-2</v>
      </c>
      <c r="AE48" s="220">
        <f t="shared" ref="AE48" si="241">1-AE47</f>
        <v>5.6400000000000117E-2</v>
      </c>
      <c r="AF48" s="220">
        <f t="shared" ref="AF48" si="242">1-AF47</f>
        <v>5.5999999999999939E-2</v>
      </c>
      <c r="AG48" s="220">
        <f t="shared" ref="AG48" si="243">1-AG47</f>
        <v>5.5599999999999983E-2</v>
      </c>
      <c r="AH48" s="220">
        <f t="shared" ref="AH48" si="244">1-AH47</f>
        <v>5.5200000000000027E-2</v>
      </c>
      <c r="AI48" s="220">
        <f t="shared" ref="AI48" si="245">1-AI47</f>
        <v>5.4800000000000071E-2</v>
      </c>
      <c r="AJ48" s="220">
        <f t="shared" ref="AJ48" si="246">1-AJ47</f>
        <v>5.4400000000000115E-2</v>
      </c>
      <c r="AK48" s="220">
        <f t="shared" ref="AK48" si="247">1-AK47</f>
        <v>5.3999999999999937E-2</v>
      </c>
    </row>
    <row r="49" spans="1:37" ht="13.5" thickBot="1">
      <c r="A49" s="221" t="s">
        <v>41</v>
      </c>
      <c r="B49" s="221" t="s">
        <v>111</v>
      </c>
      <c r="C49" s="221" t="s">
        <v>60</v>
      </c>
      <c r="D49" s="34">
        <f t="shared" ref="D49:S49" si="248">SUM(D47:D48)</f>
        <v>104.08</v>
      </c>
      <c r="E49" s="34">
        <f t="shared" si="248"/>
        <v>111.4</v>
      </c>
      <c r="F49" s="34">
        <f t="shared" si="248"/>
        <v>113.95</v>
      </c>
      <c r="G49" s="34">
        <f t="shared" si="248"/>
        <v>105.33</v>
      </c>
      <c r="H49" s="34">
        <f t="shared" si="248"/>
        <v>111.75</v>
      </c>
      <c r="I49" s="34">
        <f t="shared" si="248"/>
        <v>95.93</v>
      </c>
      <c r="J49" s="34">
        <f t="shared" si="248"/>
        <v>100.67</v>
      </c>
      <c r="K49" s="34">
        <f t="shared" si="248"/>
        <v>105.39</v>
      </c>
      <c r="L49" s="34">
        <f t="shared" si="248"/>
        <v>110.07</v>
      </c>
      <c r="M49" s="34">
        <f t="shared" si="248"/>
        <v>114.37</v>
      </c>
      <c r="N49" s="34">
        <f t="shared" si="248"/>
        <v>118.38</v>
      </c>
      <c r="O49" s="34">
        <f t="shared" si="248"/>
        <v>122.78</v>
      </c>
      <c r="P49" s="34">
        <f t="shared" si="248"/>
        <v>127.58000000000001</v>
      </c>
      <c r="Q49" s="34">
        <f t="shared" si="248"/>
        <v>132.55000000000001</v>
      </c>
      <c r="R49" s="34">
        <f t="shared" si="248"/>
        <v>137.77000000000001</v>
      </c>
      <c r="S49" s="34">
        <f t="shared" si="248"/>
        <v>143.34</v>
      </c>
      <c r="T49" s="34"/>
      <c r="U49" s="223"/>
      <c r="V49" s="220">
        <f>SUM(V47:V48)</f>
        <v>1</v>
      </c>
      <c r="W49" s="220">
        <f t="shared" ref="W49" si="249">SUM(W47:W48)</f>
        <v>1</v>
      </c>
      <c r="X49" s="220">
        <f t="shared" ref="X49" si="250">SUM(X47:X48)</f>
        <v>1</v>
      </c>
      <c r="Y49" s="220">
        <f t="shared" ref="Y49" si="251">SUM(Y47:Y48)</f>
        <v>1</v>
      </c>
      <c r="Z49" s="220">
        <f t="shared" ref="Z49" si="252">SUM(Z47:Z48)</f>
        <v>1</v>
      </c>
      <c r="AA49" s="220">
        <f t="shared" ref="AA49" si="253">SUM(AA47:AA48)</f>
        <v>1</v>
      </c>
      <c r="AB49" s="220">
        <f t="shared" ref="AB49" si="254">SUM(AB47:AB48)</f>
        <v>1</v>
      </c>
      <c r="AC49" s="220">
        <f t="shared" ref="AC49" si="255">SUM(AC47:AC48)</f>
        <v>1</v>
      </c>
      <c r="AD49" s="220">
        <f t="shared" ref="AD49" si="256">SUM(AD47:AD48)</f>
        <v>1</v>
      </c>
      <c r="AE49" s="220">
        <f t="shared" ref="AE49" si="257">SUM(AE47:AE48)</f>
        <v>1</v>
      </c>
      <c r="AF49" s="220">
        <f t="shared" ref="AF49" si="258">SUM(AF47:AF48)</f>
        <v>1</v>
      </c>
      <c r="AG49" s="220">
        <f t="shared" ref="AG49" si="259">SUM(AG47:AG48)</f>
        <v>1</v>
      </c>
      <c r="AH49" s="220">
        <f t="shared" ref="AH49" si="260">SUM(AH47:AH48)</f>
        <v>1</v>
      </c>
      <c r="AI49" s="220">
        <f t="shared" ref="AI49" si="261">SUM(AI47:AI48)</f>
        <v>1</v>
      </c>
      <c r="AJ49" s="220">
        <f t="shared" ref="AJ49" si="262">SUM(AJ47:AJ48)</f>
        <v>1</v>
      </c>
      <c r="AK49" s="220">
        <f t="shared" ref="AK49" si="263">SUM(AK47:AK48)</f>
        <v>1</v>
      </c>
    </row>
    <row r="50" spans="1:37">
      <c r="A50" s="222" t="s">
        <v>41</v>
      </c>
      <c r="B50" s="222" t="s">
        <v>56</v>
      </c>
      <c r="C50" s="222" t="s">
        <v>376</v>
      </c>
      <c r="D50" s="34">
        <f>ROUND(V50*' Demand-Supply Gap'!D$161,2)</f>
        <v>319.45999999999998</v>
      </c>
      <c r="E50" s="34">
        <f>ROUND(W50*' Demand-Supply Gap'!E$161,2)</f>
        <v>303.45</v>
      </c>
      <c r="F50" s="34">
        <f>ROUND(X50*' Demand-Supply Gap'!F$161,2)</f>
        <v>305.97000000000003</v>
      </c>
      <c r="G50" s="34">
        <f>ROUND(Y50*' Demand-Supply Gap'!G$161,2)</f>
        <v>268.94</v>
      </c>
      <c r="H50" s="34">
        <f>ROUND(Z50*' Demand-Supply Gap'!H$161,2)</f>
        <v>250.12</v>
      </c>
      <c r="I50" s="34">
        <f>ROUND(AA50*' Demand-Supply Gap'!I$161,2)</f>
        <v>271.42</v>
      </c>
      <c r="J50" s="34">
        <f>ROUND(AB50*' Demand-Supply Gap'!J$161,2)</f>
        <v>62.41</v>
      </c>
      <c r="K50" s="34">
        <f>ROUND(AC50*' Demand-Supply Gap'!K$161,2)</f>
        <v>63.83</v>
      </c>
      <c r="L50" s="34">
        <f>ROUND(AD50*' Demand-Supply Gap'!L$161,2)</f>
        <v>64.38</v>
      </c>
      <c r="M50" s="34">
        <f>ROUND(AE50*' Demand-Supply Gap'!M$161,2)</f>
        <v>66.290000000000006</v>
      </c>
      <c r="N50" s="34">
        <f>ROUND(AF50*' Demand-Supply Gap'!N$161,2)</f>
        <v>66.36</v>
      </c>
      <c r="O50" s="34">
        <f>ROUND(AG50*' Demand-Supply Gap'!O$161,2)</f>
        <v>69.19</v>
      </c>
      <c r="P50" s="34">
        <f>ROUND(AH50*' Demand-Supply Gap'!P$161,2)</f>
        <v>69.260000000000005</v>
      </c>
      <c r="Q50" s="34">
        <f>ROUND(AI50*' Demand-Supply Gap'!Q$161,2)</f>
        <v>72.11</v>
      </c>
      <c r="R50" s="34">
        <f>ROUND(AJ50*' Demand-Supply Gap'!R$161,2)</f>
        <v>72.180000000000007</v>
      </c>
      <c r="S50" s="34">
        <f>ROUND(AK50*' Demand-Supply Gap'!S$161,2)</f>
        <v>74.11</v>
      </c>
      <c r="T50" s="34"/>
      <c r="U50" s="220"/>
      <c r="V50" s="220">
        <v>0.95</v>
      </c>
      <c r="W50" s="220">
        <v>0.95100000000000007</v>
      </c>
      <c r="X50" s="220">
        <v>0.95199999999999996</v>
      </c>
      <c r="Y50" s="220">
        <v>0.95300000000000007</v>
      </c>
      <c r="Z50" s="220">
        <v>0.95399999999999996</v>
      </c>
      <c r="AA50" s="220">
        <v>0.95500000000000007</v>
      </c>
      <c r="AB50" s="220">
        <v>0.95599999999999996</v>
      </c>
      <c r="AC50" s="220">
        <v>0.95700000000000007</v>
      </c>
      <c r="AD50" s="220">
        <v>0.95799999999999996</v>
      </c>
      <c r="AE50" s="220">
        <v>0.95900000000000007</v>
      </c>
      <c r="AF50" s="220">
        <v>0.96</v>
      </c>
      <c r="AG50" s="220">
        <v>0.96100000000000008</v>
      </c>
      <c r="AH50" s="220">
        <v>0.96199999999999997</v>
      </c>
      <c r="AI50" s="220">
        <v>0.96300000000000008</v>
      </c>
      <c r="AJ50" s="220">
        <v>0.96399999999999997</v>
      </c>
      <c r="AK50" s="220">
        <v>0.96500000000000008</v>
      </c>
    </row>
    <row r="51" spans="1:37">
      <c r="A51" s="32" t="s">
        <v>41</v>
      </c>
      <c r="B51" s="32" t="s">
        <v>56</v>
      </c>
      <c r="C51" s="32" t="s">
        <v>377</v>
      </c>
      <c r="D51" s="34">
        <f>ROUND(V51*' Demand-Supply Gap'!D$161,2)</f>
        <v>16.809999999999999</v>
      </c>
      <c r="E51" s="34">
        <f>ROUND(W51*' Demand-Supply Gap'!E$161,2)</f>
        <v>15.64</v>
      </c>
      <c r="F51" s="34">
        <f>ROUND(X51*' Demand-Supply Gap'!F$161,2)</f>
        <v>15.43</v>
      </c>
      <c r="G51" s="34">
        <f>ROUND(Y51*' Demand-Supply Gap'!G$161,2)</f>
        <v>13.26</v>
      </c>
      <c r="H51" s="34">
        <f>ROUND(Z51*' Demand-Supply Gap'!H$161,2)</f>
        <v>12.06</v>
      </c>
      <c r="I51" s="34">
        <f>ROUND(AA51*' Demand-Supply Gap'!I$161,2)</f>
        <v>12.79</v>
      </c>
      <c r="J51" s="34">
        <f>ROUND(AB51*' Demand-Supply Gap'!J$161,2)</f>
        <v>2.87</v>
      </c>
      <c r="K51" s="34">
        <f>ROUND(AC51*' Demand-Supply Gap'!K$161,2)</f>
        <v>2.87</v>
      </c>
      <c r="L51" s="34">
        <f>ROUND(AD51*' Demand-Supply Gap'!L$161,2)</f>
        <v>2.82</v>
      </c>
      <c r="M51" s="34">
        <f>ROUND(AE51*' Demand-Supply Gap'!M$161,2)</f>
        <v>2.83</v>
      </c>
      <c r="N51" s="34">
        <f>ROUND(AF51*' Demand-Supply Gap'!N$161,2)</f>
        <v>2.76</v>
      </c>
      <c r="O51" s="34">
        <f>ROUND(AG51*' Demand-Supply Gap'!O$161,2)</f>
        <v>2.81</v>
      </c>
      <c r="P51" s="34">
        <f>ROUND(AH51*' Demand-Supply Gap'!P$161,2)</f>
        <v>2.74</v>
      </c>
      <c r="Q51" s="34">
        <f>ROUND(AI51*' Demand-Supply Gap'!Q$161,2)</f>
        <v>2.77</v>
      </c>
      <c r="R51" s="34">
        <f>ROUND(AJ51*' Demand-Supply Gap'!R$161,2)</f>
        <v>2.7</v>
      </c>
      <c r="S51" s="34">
        <f>ROUND(AK51*' Demand-Supply Gap'!S$161,2)</f>
        <v>2.69</v>
      </c>
      <c r="T51" s="34"/>
      <c r="U51" s="220"/>
      <c r="V51" s="220">
        <f>1-V50</f>
        <v>5.0000000000000044E-2</v>
      </c>
      <c r="W51" s="220">
        <f t="shared" ref="W51" si="264">1-W50</f>
        <v>4.8999999999999932E-2</v>
      </c>
      <c r="X51" s="220">
        <f t="shared" ref="X51" si="265">1-X50</f>
        <v>4.8000000000000043E-2</v>
      </c>
      <c r="Y51" s="220">
        <f t="shared" ref="Y51" si="266">1-Y50</f>
        <v>4.6999999999999931E-2</v>
      </c>
      <c r="Z51" s="220">
        <f t="shared" ref="Z51" si="267">1-Z50</f>
        <v>4.6000000000000041E-2</v>
      </c>
      <c r="AA51" s="220">
        <f t="shared" ref="AA51" si="268">1-AA50</f>
        <v>4.4999999999999929E-2</v>
      </c>
      <c r="AB51" s="220">
        <f t="shared" ref="AB51" si="269">1-AB50</f>
        <v>4.4000000000000039E-2</v>
      </c>
      <c r="AC51" s="220">
        <f t="shared" ref="AC51" si="270">1-AC50</f>
        <v>4.2999999999999927E-2</v>
      </c>
      <c r="AD51" s="220">
        <f t="shared" ref="AD51" si="271">1-AD50</f>
        <v>4.2000000000000037E-2</v>
      </c>
      <c r="AE51" s="220">
        <f t="shared" ref="AE51" si="272">1-AE50</f>
        <v>4.0999999999999925E-2</v>
      </c>
      <c r="AF51" s="220">
        <f t="shared" ref="AF51" si="273">1-AF50</f>
        <v>4.0000000000000036E-2</v>
      </c>
      <c r="AG51" s="220">
        <f t="shared" ref="AG51" si="274">1-AG50</f>
        <v>3.8999999999999924E-2</v>
      </c>
      <c r="AH51" s="220">
        <f t="shared" ref="AH51" si="275">1-AH50</f>
        <v>3.8000000000000034E-2</v>
      </c>
      <c r="AI51" s="220">
        <f t="shared" ref="AI51" si="276">1-AI50</f>
        <v>3.6999999999999922E-2</v>
      </c>
      <c r="AJ51" s="220">
        <f t="shared" ref="AJ51" si="277">1-AJ50</f>
        <v>3.6000000000000032E-2</v>
      </c>
      <c r="AK51" s="220">
        <f t="shared" ref="AK51" si="278">1-AK50</f>
        <v>3.499999999999992E-2</v>
      </c>
    </row>
    <row r="52" spans="1:37" ht="13.5" thickBot="1">
      <c r="A52" s="231" t="s">
        <v>41</v>
      </c>
      <c r="B52" s="231" t="s">
        <v>56</v>
      </c>
      <c r="C52" s="231" t="s">
        <v>60</v>
      </c>
      <c r="D52" s="232">
        <f t="shared" ref="D52:S52" si="279">SUM(D50:D51)</f>
        <v>336.27</v>
      </c>
      <c r="E52" s="232">
        <f t="shared" si="279"/>
        <v>319.08999999999997</v>
      </c>
      <c r="F52" s="232">
        <f t="shared" si="279"/>
        <v>321.40000000000003</v>
      </c>
      <c r="G52" s="232">
        <f t="shared" si="279"/>
        <v>282.2</v>
      </c>
      <c r="H52" s="232">
        <f t="shared" si="279"/>
        <v>262.18</v>
      </c>
      <c r="I52" s="232">
        <f t="shared" si="279"/>
        <v>284.21000000000004</v>
      </c>
      <c r="J52" s="232">
        <f t="shared" si="279"/>
        <v>65.28</v>
      </c>
      <c r="K52" s="232">
        <f t="shared" si="279"/>
        <v>66.7</v>
      </c>
      <c r="L52" s="232">
        <f t="shared" si="279"/>
        <v>67.199999999999989</v>
      </c>
      <c r="M52" s="232">
        <f t="shared" si="279"/>
        <v>69.12</v>
      </c>
      <c r="N52" s="232">
        <f t="shared" si="279"/>
        <v>69.12</v>
      </c>
      <c r="O52" s="232">
        <f t="shared" si="279"/>
        <v>72</v>
      </c>
      <c r="P52" s="232">
        <f t="shared" si="279"/>
        <v>72</v>
      </c>
      <c r="Q52" s="232">
        <f t="shared" si="279"/>
        <v>74.88</v>
      </c>
      <c r="R52" s="232">
        <f t="shared" si="279"/>
        <v>74.88000000000001</v>
      </c>
      <c r="S52" s="232">
        <f t="shared" si="279"/>
        <v>76.8</v>
      </c>
      <c r="T52" s="232"/>
      <c r="U52" s="223"/>
      <c r="V52" s="220">
        <f>SUM(V50:V51)</f>
        <v>1</v>
      </c>
      <c r="W52" s="220">
        <f t="shared" ref="W52" si="280">SUM(W50:W51)</f>
        <v>1</v>
      </c>
      <c r="X52" s="220">
        <f t="shared" ref="X52" si="281">SUM(X50:X51)</f>
        <v>1</v>
      </c>
      <c r="Y52" s="220">
        <f t="shared" ref="Y52" si="282">SUM(Y50:Y51)</f>
        <v>1</v>
      </c>
      <c r="Z52" s="220">
        <f t="shared" ref="Z52" si="283">SUM(Z50:Z51)</f>
        <v>1</v>
      </c>
      <c r="AA52" s="220">
        <f t="shared" ref="AA52" si="284">SUM(AA50:AA51)</f>
        <v>1</v>
      </c>
      <c r="AB52" s="220">
        <f t="shared" ref="AB52" si="285">SUM(AB50:AB51)</f>
        <v>1</v>
      </c>
      <c r="AC52" s="220">
        <f t="shared" ref="AC52" si="286">SUM(AC50:AC51)</f>
        <v>1</v>
      </c>
      <c r="AD52" s="220">
        <f t="shared" ref="AD52" si="287">SUM(AD50:AD51)</f>
        <v>1</v>
      </c>
      <c r="AE52" s="220">
        <f t="shared" ref="AE52" si="288">SUM(AE50:AE51)</f>
        <v>1</v>
      </c>
      <c r="AF52" s="220">
        <f t="shared" ref="AF52" si="289">SUM(AF50:AF51)</f>
        <v>1</v>
      </c>
      <c r="AG52" s="220">
        <f t="shared" ref="AG52" si="290">SUM(AG50:AG51)</f>
        <v>1</v>
      </c>
      <c r="AH52" s="220">
        <f t="shared" ref="AH52" si="291">SUM(AH50:AH51)</f>
        <v>1</v>
      </c>
      <c r="AI52" s="220">
        <f t="shared" ref="AI52" si="292">SUM(AI50:AI51)</f>
        <v>1</v>
      </c>
      <c r="AJ52" s="220">
        <f t="shared" ref="AJ52" si="293">SUM(AJ50:AJ51)</f>
        <v>1</v>
      </c>
      <c r="AK52" s="220">
        <f t="shared" ref="AK52" si="294">SUM(AK50:AK51)</f>
        <v>1</v>
      </c>
    </row>
    <row r="53" spans="1:37" s="93" customFormat="1" ht="13.5" thickBot="1">
      <c r="A53" s="235" t="s">
        <v>41</v>
      </c>
      <c r="B53" s="224" t="s">
        <v>41</v>
      </c>
      <c r="C53" s="224" t="s">
        <v>376</v>
      </c>
      <c r="D53" s="474">
        <f>ROUND(' Demand-Supply Gap'!D$170*'Demand ByType'!V53,2)</f>
        <v>481.35</v>
      </c>
      <c r="E53" s="474">
        <f>ROUND(' Demand-Supply Gap'!E$170*'Demand ByType'!W53,2)</f>
        <v>503.16</v>
      </c>
      <c r="F53" s="474">
        <f>ROUND(' Demand-Supply Gap'!F$170*'Demand ByType'!X53,2)</f>
        <v>526.69000000000005</v>
      </c>
      <c r="G53" s="474">
        <f>ROUND(' Demand-Supply Gap'!G$170*'Demand ByType'!Y53,2)</f>
        <v>543.79999999999995</v>
      </c>
      <c r="H53" s="474">
        <f>ROUND(' Demand-Supply Gap'!H$170*'Demand ByType'!Z53,2)</f>
        <v>568.63</v>
      </c>
      <c r="I53" s="474">
        <f>ROUND(' Demand-Supply Gap'!I$170*'Demand ByType'!AA53,2)</f>
        <v>522.87</v>
      </c>
      <c r="J53" s="474">
        <f>ROUND(' Demand-Supply Gap'!J$170*'Demand ByType'!AB53,2)</f>
        <v>551.33000000000004</v>
      </c>
      <c r="K53" s="474">
        <f>ROUND(' Demand-Supply Gap'!K$170*'Demand ByType'!AC53,2)</f>
        <v>572.29999999999995</v>
      </c>
      <c r="L53" s="474">
        <f>ROUND(' Demand-Supply Gap'!L$170*'Demand ByType'!AD53,2)</f>
        <v>595.38</v>
      </c>
      <c r="M53" s="474">
        <f>ROUND(' Demand-Supply Gap'!M$170*'Demand ByType'!AE53,2)</f>
        <v>619.02</v>
      </c>
      <c r="N53" s="474">
        <f>ROUND(' Demand-Supply Gap'!N$170*'Demand ByType'!AF53,2)</f>
        <v>640.91</v>
      </c>
      <c r="O53" s="474">
        <f>ROUND(' Demand-Supply Gap'!O$170*'Demand ByType'!AG53,2)</f>
        <v>665.95</v>
      </c>
      <c r="P53" s="474">
        <f>ROUND(' Demand-Supply Gap'!P$170*'Demand ByType'!AH53,2)</f>
        <v>692.84</v>
      </c>
      <c r="Q53" s="474">
        <f>ROUND(' Demand-Supply Gap'!Q$170*'Demand ByType'!AI53,2)</f>
        <v>720.69</v>
      </c>
      <c r="R53" s="474">
        <f>ROUND(' Demand-Supply Gap'!R$170*'Demand ByType'!AJ53,2)</f>
        <v>750.63</v>
      </c>
      <c r="S53" s="474">
        <f>ROUND(' Demand-Supply Gap'!S$170*'Demand ByType'!AK53,2)</f>
        <v>782.31</v>
      </c>
      <c r="T53" s="223">
        <f>(I53/D53)^(1/5)-1</f>
        <v>1.6685312752726222E-2</v>
      </c>
      <c r="U53" s="223">
        <f>(S53/J53)^(1/9)-1</f>
        <v>3.9645434563962079E-2</v>
      </c>
      <c r="V53" s="227">
        <v>0.94979999999999998</v>
      </c>
      <c r="W53" s="227">
        <v>0.94879999999999998</v>
      </c>
      <c r="X53" s="227">
        <v>0.94950000000000001</v>
      </c>
      <c r="Y53" s="227">
        <v>0.94789999999999996</v>
      </c>
      <c r="Z53" s="227">
        <v>0.94869999999999999</v>
      </c>
      <c r="AA53" s="227">
        <v>0.94969999999999999</v>
      </c>
      <c r="AB53" s="227">
        <v>0.94730000000000003</v>
      </c>
      <c r="AC53" s="227">
        <v>0.94779999999999998</v>
      </c>
      <c r="AD53" s="227">
        <v>0.94840000000000002</v>
      </c>
      <c r="AE53" s="227">
        <v>0.94889999999999997</v>
      </c>
      <c r="AF53" s="227">
        <v>0.94940000000000002</v>
      </c>
      <c r="AG53" s="227">
        <v>0.94989999999999997</v>
      </c>
      <c r="AH53" s="227">
        <v>0.95040000000000002</v>
      </c>
      <c r="AI53" s="227">
        <v>0.95099999999999996</v>
      </c>
      <c r="AJ53" s="227">
        <v>0.95150000000000001</v>
      </c>
      <c r="AK53" s="227">
        <v>0.95199999999999996</v>
      </c>
    </row>
    <row r="54" spans="1:37" s="93" customFormat="1">
      <c r="A54" s="236" t="s">
        <v>41</v>
      </c>
      <c r="B54" s="226" t="s">
        <v>41</v>
      </c>
      <c r="C54" s="226" t="s">
        <v>377</v>
      </c>
      <c r="D54" s="474">
        <f>ROUND(' Demand-Supply Gap'!D$170*'Demand ByType'!V54,2)</f>
        <v>25.44</v>
      </c>
      <c r="E54" s="474">
        <f>ROUND(' Demand-Supply Gap'!E$170*'Demand ByType'!W54,2)</f>
        <v>27.15</v>
      </c>
      <c r="F54" s="474">
        <f>ROUND(' Demand-Supply Gap'!F$170*'Demand ByType'!X54,2)</f>
        <v>28.01</v>
      </c>
      <c r="G54" s="474">
        <f>ROUND(' Demand-Supply Gap'!G$170*'Demand ByType'!Y54,2)</f>
        <v>29.89</v>
      </c>
      <c r="H54" s="474">
        <f>ROUND(' Demand-Supply Gap'!H$170*'Demand ByType'!Z54,2)</f>
        <v>30.75</v>
      </c>
      <c r="I54" s="474">
        <f>ROUND(' Demand-Supply Gap'!I$170*'Demand ByType'!AA54,2)</f>
        <v>27.69</v>
      </c>
      <c r="J54" s="474">
        <f>ROUND(' Demand-Supply Gap'!J$170*'Demand ByType'!AB54,2)</f>
        <v>30.67</v>
      </c>
      <c r="K54" s="474">
        <f>ROUND(' Demand-Supply Gap'!K$170*'Demand ByType'!AC54,2)</f>
        <v>31.52</v>
      </c>
      <c r="L54" s="474">
        <f>ROUND(' Demand-Supply Gap'!L$170*'Demand ByType'!AD54,2)</f>
        <v>32.39</v>
      </c>
      <c r="M54" s="474">
        <f>ROUND(' Demand-Supply Gap'!M$170*'Demand ByType'!AE54,2)</f>
        <v>33.340000000000003</v>
      </c>
      <c r="N54" s="474">
        <f>ROUND(' Demand-Supply Gap'!N$170*'Demand ByType'!AF54,2)</f>
        <v>34.159999999999997</v>
      </c>
      <c r="O54" s="474">
        <f>ROUND(' Demand-Supply Gap'!O$170*'Demand ByType'!AG54,2)</f>
        <v>35.119999999999997</v>
      </c>
      <c r="P54" s="474">
        <f>ROUND(' Demand-Supply Gap'!P$170*'Demand ByType'!AH54,2)</f>
        <v>36.159999999999997</v>
      </c>
      <c r="Q54" s="474">
        <f>ROUND(' Demand-Supply Gap'!Q$170*'Demand ByType'!AI54,2)</f>
        <v>37.130000000000003</v>
      </c>
      <c r="R54" s="474">
        <f>ROUND(' Demand-Supply Gap'!R$170*'Demand ByType'!AJ54,2)</f>
        <v>38.26</v>
      </c>
      <c r="S54" s="474">
        <f>ROUND(' Demand-Supply Gap'!S$170*'Demand ByType'!AK54,2)</f>
        <v>39.44</v>
      </c>
      <c r="T54" s="223">
        <f t="shared" ref="T54" si="295">(I54/D54)^(1/5)-1</f>
        <v>1.7094181281906984E-2</v>
      </c>
      <c r="U54" s="223">
        <f t="shared" ref="U54" si="296">(S54/J54)^(1/9)-1</f>
        <v>2.8338044642449267E-2</v>
      </c>
      <c r="V54" s="227">
        <f>1-V53</f>
        <v>5.0200000000000022E-2</v>
      </c>
      <c r="W54" s="227">
        <f t="shared" ref="W54:AK54" si="297">1-W53</f>
        <v>5.1200000000000023E-2</v>
      </c>
      <c r="X54" s="227">
        <f t="shared" si="297"/>
        <v>5.0499999999999989E-2</v>
      </c>
      <c r="Y54" s="227">
        <f t="shared" si="297"/>
        <v>5.2100000000000035E-2</v>
      </c>
      <c r="Z54" s="227">
        <f t="shared" si="297"/>
        <v>5.1300000000000012E-2</v>
      </c>
      <c r="AA54" s="227">
        <f t="shared" si="297"/>
        <v>5.0300000000000011E-2</v>
      </c>
      <c r="AB54" s="227">
        <f t="shared" si="297"/>
        <v>5.2699999999999969E-2</v>
      </c>
      <c r="AC54" s="227">
        <f t="shared" si="297"/>
        <v>5.2200000000000024E-2</v>
      </c>
      <c r="AD54" s="227">
        <f t="shared" si="297"/>
        <v>5.1599999999999979E-2</v>
      </c>
      <c r="AE54" s="227">
        <f t="shared" si="297"/>
        <v>5.1100000000000034E-2</v>
      </c>
      <c r="AF54" s="227">
        <f t="shared" si="297"/>
        <v>5.0599999999999978E-2</v>
      </c>
      <c r="AG54" s="227">
        <f t="shared" si="297"/>
        <v>5.0100000000000033E-2</v>
      </c>
      <c r="AH54" s="227">
        <f t="shared" si="297"/>
        <v>4.9599999999999977E-2</v>
      </c>
      <c r="AI54" s="227">
        <f t="shared" si="297"/>
        <v>4.9000000000000044E-2</v>
      </c>
      <c r="AJ54" s="227">
        <f t="shared" si="297"/>
        <v>4.8499999999999988E-2</v>
      </c>
      <c r="AK54" s="227">
        <f t="shared" si="297"/>
        <v>4.8000000000000043E-2</v>
      </c>
    </row>
    <row r="55" spans="1:37" s="93" customFormat="1" ht="13.5" thickBot="1">
      <c r="A55" s="237" t="s">
        <v>41</v>
      </c>
      <c r="B55" s="228" t="s">
        <v>41</v>
      </c>
      <c r="C55" s="228" t="s">
        <v>60</v>
      </c>
      <c r="D55" s="475">
        <f t="shared" ref="D55:S55" si="298">SUM(D53:D54)</f>
        <v>506.79</v>
      </c>
      <c r="E55" s="475">
        <f t="shared" si="298"/>
        <v>530.31000000000006</v>
      </c>
      <c r="F55" s="475">
        <f t="shared" si="298"/>
        <v>554.70000000000005</v>
      </c>
      <c r="G55" s="475">
        <f t="shared" si="298"/>
        <v>573.68999999999994</v>
      </c>
      <c r="H55" s="475">
        <f t="shared" si="298"/>
        <v>599.38</v>
      </c>
      <c r="I55" s="475">
        <f t="shared" si="298"/>
        <v>550.56000000000006</v>
      </c>
      <c r="J55" s="475">
        <f t="shared" si="298"/>
        <v>582</v>
      </c>
      <c r="K55" s="475">
        <f t="shared" si="298"/>
        <v>603.81999999999994</v>
      </c>
      <c r="L55" s="475">
        <f t="shared" si="298"/>
        <v>627.77</v>
      </c>
      <c r="M55" s="475">
        <f t="shared" si="298"/>
        <v>652.36</v>
      </c>
      <c r="N55" s="475">
        <f t="shared" si="298"/>
        <v>675.06999999999994</v>
      </c>
      <c r="O55" s="475">
        <f t="shared" si="298"/>
        <v>701.07</v>
      </c>
      <c r="P55" s="475">
        <f t="shared" si="298"/>
        <v>729</v>
      </c>
      <c r="Q55" s="475">
        <f t="shared" si="298"/>
        <v>757.82</v>
      </c>
      <c r="R55" s="475">
        <f t="shared" si="298"/>
        <v>788.89</v>
      </c>
      <c r="S55" s="476">
        <f t="shared" si="298"/>
        <v>821.75</v>
      </c>
      <c r="T55" s="223"/>
      <c r="U55" s="223"/>
      <c r="V55" s="227">
        <f>SUM(V53:V54)</f>
        <v>1</v>
      </c>
      <c r="W55" s="227">
        <f t="shared" ref="W55:AK55" si="299">SUM(W53:W54)</f>
        <v>1</v>
      </c>
      <c r="X55" s="227">
        <f t="shared" si="299"/>
        <v>1</v>
      </c>
      <c r="Y55" s="227">
        <f t="shared" si="299"/>
        <v>1</v>
      </c>
      <c r="Z55" s="227">
        <f t="shared" si="299"/>
        <v>1</v>
      </c>
      <c r="AA55" s="227">
        <f t="shared" si="299"/>
        <v>1</v>
      </c>
      <c r="AB55" s="227">
        <f t="shared" si="299"/>
        <v>1</v>
      </c>
      <c r="AC55" s="227">
        <f t="shared" si="299"/>
        <v>1</v>
      </c>
      <c r="AD55" s="227">
        <f t="shared" si="299"/>
        <v>1</v>
      </c>
      <c r="AE55" s="227">
        <f t="shared" si="299"/>
        <v>1</v>
      </c>
      <c r="AF55" s="227">
        <f t="shared" si="299"/>
        <v>1</v>
      </c>
      <c r="AG55" s="227">
        <f t="shared" si="299"/>
        <v>1</v>
      </c>
      <c r="AH55" s="227">
        <f t="shared" si="299"/>
        <v>1</v>
      </c>
      <c r="AI55" s="227">
        <f t="shared" si="299"/>
        <v>1</v>
      </c>
      <c r="AJ55" s="227">
        <f t="shared" si="299"/>
        <v>1</v>
      </c>
      <c r="AK55" s="227">
        <f t="shared" si="299"/>
        <v>1</v>
      </c>
    </row>
    <row r="56" spans="1:37">
      <c r="A56" s="239"/>
      <c r="B56" s="238"/>
      <c r="C56" s="238"/>
      <c r="D56" s="240">
        <f>D55-' Demand-Supply Gap'!D170</f>
        <v>-1.5999999999394277E-3</v>
      </c>
      <c r="E56" s="240">
        <f>E55-' Demand-Supply Gap'!E170</f>
        <v>-3.0000000000427463E-3</v>
      </c>
      <c r="F56" s="240">
        <f>F55-' Demand-Supply Gap'!F170</f>
        <v>1.8800000001419903E-3</v>
      </c>
      <c r="G56" s="240">
        <f>G55-' Demand-Supply Gap'!G170</f>
        <v>-3.6000000001195076E-3</v>
      </c>
      <c r="H56" s="240">
        <f>H55-' Demand-Supply Gap'!H170</f>
        <v>2.0399999999654028E-3</v>
      </c>
      <c r="I56" s="240">
        <f>I55-' Demand-Supply Gap'!I170</f>
        <v>-4.2666666665809316E-3</v>
      </c>
      <c r="J56" s="240">
        <f>J55-' Demand-Supply Gap'!J170</f>
        <v>-1.4862933333006367E-3</v>
      </c>
      <c r="K56" s="240">
        <f>K55-' Demand-Supply Gap'!K170</f>
        <v>-2.6532003596457798E-4</v>
      </c>
      <c r="L56" s="240">
        <f>L55-' Demand-Supply Gap'!L170</f>
        <v>1.2442676772934647E-3</v>
      </c>
      <c r="M56" s="240">
        <f>M55-' Demand-Supply Gap'!M170</f>
        <v>3.9126316474948908E-3</v>
      </c>
      <c r="N56" s="240">
        <f>N55-' Demand-Supply Gap'!N170</f>
        <v>9.1401814177061169E-4</v>
      </c>
      <c r="O56" s="240">
        <f>O55-' Demand-Supply Gap'!O170</f>
        <v>-6.9099799900413927E-3</v>
      </c>
      <c r="P56" s="240">
        <f>P55-' Demand-Supply Gap'!P170</f>
        <v>-1.1384404524505953E-4</v>
      </c>
      <c r="Q56" s="240">
        <f>Q55-' Demand-Supply Gap'!Q170</f>
        <v>-2.6086583920914563E-4</v>
      </c>
      <c r="R56" s="240">
        <f>R55-' Demand-Supply Gap'!R170</f>
        <v>1.1151053877256345E-3</v>
      </c>
      <c r="S56" s="240">
        <f>S55-' Demand-Supply Gap'!S170</f>
        <v>-8.308538862252135E-3</v>
      </c>
      <c r="T56" s="282"/>
      <c r="U56" s="302"/>
      <c r="V56" s="220">
        <v>0.35</v>
      </c>
      <c r="W56" s="220">
        <v>0.35</v>
      </c>
      <c r="X56" s="220">
        <v>0.35</v>
      </c>
      <c r="Y56" s="220">
        <v>0.35</v>
      </c>
      <c r="Z56" s="220">
        <v>0.35</v>
      </c>
      <c r="AA56" s="220">
        <v>0.35</v>
      </c>
      <c r="AB56" s="220">
        <v>0.35</v>
      </c>
      <c r="AC56" s="220">
        <v>0.35</v>
      </c>
      <c r="AD56" s="220">
        <v>0.35</v>
      </c>
      <c r="AE56" s="220">
        <v>0.35</v>
      </c>
      <c r="AF56" s="220">
        <v>0.35</v>
      </c>
      <c r="AG56" s="220">
        <v>0.35</v>
      </c>
      <c r="AH56" s="220">
        <v>0.35</v>
      </c>
      <c r="AI56" s="220">
        <v>0.35</v>
      </c>
      <c r="AJ56" s="220">
        <v>0.35</v>
      </c>
      <c r="AK56" s="220">
        <v>0.35</v>
      </c>
    </row>
    <row r="57" spans="1:37">
      <c r="A57" s="233" t="s">
        <v>40</v>
      </c>
      <c r="B57" s="233" t="s">
        <v>36</v>
      </c>
      <c r="C57" s="233" t="s">
        <v>376</v>
      </c>
      <c r="D57" s="234">
        <f>ROUND(V57*' Demand-Supply Gap'!D$183,2)</f>
        <v>256.47000000000003</v>
      </c>
      <c r="E57" s="234">
        <f>ROUND(W57*' Demand-Supply Gap'!E$183,2)</f>
        <v>228.47</v>
      </c>
      <c r="F57" s="234">
        <f>ROUND(X57*' Demand-Supply Gap'!F$183,2)</f>
        <v>220.01</v>
      </c>
      <c r="G57" s="234">
        <f>ROUND(Y57*' Demand-Supply Gap'!G$183,2)</f>
        <v>249.22</v>
      </c>
      <c r="H57" s="234">
        <f>ROUND(Z57*' Demand-Supply Gap'!H$183,2)</f>
        <v>206.11</v>
      </c>
      <c r="I57" s="234">
        <f>ROUND(AA57*' Demand-Supply Gap'!I$183,2)</f>
        <v>184.32</v>
      </c>
      <c r="J57" s="234">
        <f>ROUND(AB57*' Demand-Supply Gap'!J$183,2)</f>
        <v>192.3</v>
      </c>
      <c r="K57" s="234">
        <f>ROUND(AC57*' Demand-Supply Gap'!K$183,2)</f>
        <v>201.76</v>
      </c>
      <c r="L57" s="234">
        <f>ROUND(AD57*' Demand-Supply Gap'!L$183,2)</f>
        <v>211.14</v>
      </c>
      <c r="M57" s="234">
        <f>ROUND(AE57*' Demand-Supply Gap'!M$183,2)</f>
        <v>220.32</v>
      </c>
      <c r="N57" s="234">
        <f>ROUND(AF57*' Demand-Supply Gap'!N$183,2)</f>
        <v>229.27</v>
      </c>
      <c r="O57" s="234">
        <f>ROUND(AG57*' Demand-Supply Gap'!O$183,2)</f>
        <v>238.5</v>
      </c>
      <c r="P57" s="234">
        <f>ROUND(AH57*' Demand-Supply Gap'!P$183,2)</f>
        <v>246.99</v>
      </c>
      <c r="Q57" s="234">
        <f>ROUND(AI57*' Demand-Supply Gap'!Q$183,2)</f>
        <v>254.94</v>
      </c>
      <c r="R57" s="234">
        <f>ROUND(AJ57*' Demand-Supply Gap'!R$183,2)</f>
        <v>262.45999999999998</v>
      </c>
      <c r="S57" s="234">
        <f>ROUND(AK57*' Demand-Supply Gap'!S$183,2)</f>
        <v>270.49</v>
      </c>
      <c r="T57" s="234"/>
      <c r="U57" s="220"/>
      <c r="V57" s="220">
        <v>0.9467000000000001</v>
      </c>
      <c r="W57" s="220">
        <v>0.94769999999999999</v>
      </c>
      <c r="X57" s="220">
        <v>0.9487000000000001</v>
      </c>
      <c r="Y57" s="220">
        <v>0.94969999999999999</v>
      </c>
      <c r="Z57" s="220">
        <v>0.9507000000000001</v>
      </c>
      <c r="AA57" s="220">
        <v>0.95169999999999999</v>
      </c>
      <c r="AB57" s="220">
        <v>0.9527000000000001</v>
      </c>
      <c r="AC57" s="220">
        <v>0.95369999999999999</v>
      </c>
      <c r="AD57" s="220">
        <v>0.9547000000000001</v>
      </c>
      <c r="AE57" s="220">
        <v>0.95569999999999999</v>
      </c>
      <c r="AF57" s="220">
        <v>0.95670000000000011</v>
      </c>
      <c r="AG57" s="220">
        <v>0.9577</v>
      </c>
      <c r="AH57" s="220">
        <v>0.95870000000000011</v>
      </c>
      <c r="AI57" s="220">
        <v>0.9597</v>
      </c>
      <c r="AJ57" s="220">
        <v>0.96070000000000011</v>
      </c>
      <c r="AK57" s="220">
        <v>0.9617</v>
      </c>
    </row>
    <row r="58" spans="1:37">
      <c r="A58" s="32" t="s">
        <v>40</v>
      </c>
      <c r="B58" s="32" t="s">
        <v>36</v>
      </c>
      <c r="C58" s="32" t="s">
        <v>377</v>
      </c>
      <c r="D58" s="234">
        <f>ROUND(V58*' Demand-Supply Gap'!D$183,2)</f>
        <v>14.44</v>
      </c>
      <c r="E58" s="234">
        <f>ROUND(W58*' Demand-Supply Gap'!E$183,2)</f>
        <v>12.61</v>
      </c>
      <c r="F58" s="234">
        <f>ROUND(X58*' Demand-Supply Gap'!F$183,2)</f>
        <v>11.9</v>
      </c>
      <c r="G58" s="234">
        <f>ROUND(Y58*' Demand-Supply Gap'!G$183,2)</f>
        <v>13.2</v>
      </c>
      <c r="H58" s="234">
        <f>ROUND(Z58*' Demand-Supply Gap'!H$183,2)</f>
        <v>10.69</v>
      </c>
      <c r="I58" s="234">
        <f>ROUND(AA58*' Demand-Supply Gap'!I$183,2)</f>
        <v>9.35</v>
      </c>
      <c r="J58" s="234">
        <f>ROUND(AB58*' Demand-Supply Gap'!J$183,2)</f>
        <v>9.5500000000000007</v>
      </c>
      <c r="K58" s="234">
        <f>ROUND(AC58*' Demand-Supply Gap'!K$183,2)</f>
        <v>9.7899999999999991</v>
      </c>
      <c r="L58" s="234">
        <f>ROUND(AD58*' Demand-Supply Gap'!L$183,2)</f>
        <v>10.02</v>
      </c>
      <c r="M58" s="234">
        <f>ROUND(AE58*' Demand-Supply Gap'!M$183,2)</f>
        <v>10.210000000000001</v>
      </c>
      <c r="N58" s="234">
        <f>ROUND(AF58*' Demand-Supply Gap'!N$183,2)</f>
        <v>10.38</v>
      </c>
      <c r="O58" s="234">
        <f>ROUND(AG58*' Demand-Supply Gap'!O$183,2)</f>
        <v>10.53</v>
      </c>
      <c r="P58" s="234">
        <f>ROUND(AH58*' Demand-Supply Gap'!P$183,2)</f>
        <v>10.64</v>
      </c>
      <c r="Q58" s="234">
        <f>ROUND(AI58*' Demand-Supply Gap'!Q$183,2)</f>
        <v>10.71</v>
      </c>
      <c r="R58" s="234">
        <f>ROUND(AJ58*' Demand-Supply Gap'!R$183,2)</f>
        <v>10.74</v>
      </c>
      <c r="S58" s="234">
        <f>ROUND(AK58*' Demand-Supply Gap'!S$183,2)</f>
        <v>10.77</v>
      </c>
      <c r="T58" s="234"/>
      <c r="U58" s="220"/>
      <c r="V58" s="220">
        <f>1-V57</f>
        <v>5.3299999999999903E-2</v>
      </c>
      <c r="W58" s="220">
        <f t="shared" ref="W58" si="300">1-W57</f>
        <v>5.2300000000000013E-2</v>
      </c>
      <c r="X58" s="220">
        <f t="shared" ref="X58" si="301">1-X57</f>
        <v>5.1299999999999901E-2</v>
      </c>
      <c r="Y58" s="220">
        <f t="shared" ref="Y58" si="302">1-Y57</f>
        <v>5.0300000000000011E-2</v>
      </c>
      <c r="Z58" s="220">
        <f t="shared" ref="Z58" si="303">1-Z57</f>
        <v>4.9299999999999899E-2</v>
      </c>
      <c r="AA58" s="220">
        <f t="shared" ref="AA58" si="304">1-AA57</f>
        <v>4.830000000000001E-2</v>
      </c>
      <c r="AB58" s="220">
        <f t="shared" ref="AB58" si="305">1-AB57</f>
        <v>4.7299999999999898E-2</v>
      </c>
      <c r="AC58" s="220">
        <f t="shared" ref="AC58" si="306">1-AC57</f>
        <v>4.6300000000000008E-2</v>
      </c>
      <c r="AD58" s="220">
        <f t="shared" ref="AD58" si="307">1-AD57</f>
        <v>4.5299999999999896E-2</v>
      </c>
      <c r="AE58" s="220">
        <f t="shared" ref="AE58" si="308">1-AE57</f>
        <v>4.4300000000000006E-2</v>
      </c>
      <c r="AF58" s="220">
        <f t="shared" ref="AF58" si="309">1-AF57</f>
        <v>4.3299999999999894E-2</v>
      </c>
      <c r="AG58" s="220">
        <f t="shared" ref="AG58" si="310">1-AG57</f>
        <v>4.2300000000000004E-2</v>
      </c>
      <c r="AH58" s="220">
        <f t="shared" ref="AH58" si="311">1-AH57</f>
        <v>4.1299999999999892E-2</v>
      </c>
      <c r="AI58" s="220">
        <f t="shared" ref="AI58" si="312">1-AI57</f>
        <v>4.0300000000000002E-2</v>
      </c>
      <c r="AJ58" s="220">
        <f t="shared" ref="AJ58" si="313">1-AJ57</f>
        <v>3.9299999999999891E-2</v>
      </c>
      <c r="AK58" s="220">
        <f t="shared" ref="AK58" si="314">1-AK57</f>
        <v>3.8300000000000001E-2</v>
      </c>
    </row>
    <row r="59" spans="1:37" ht="13.5" thickBot="1">
      <c r="A59" s="221" t="s">
        <v>40</v>
      </c>
      <c r="B59" s="221" t="s">
        <v>36</v>
      </c>
      <c r="C59" s="221" t="s">
        <v>60</v>
      </c>
      <c r="D59" s="34">
        <f t="shared" ref="D59:S59" si="315">SUM(D57:D58)</f>
        <v>270.91000000000003</v>
      </c>
      <c r="E59" s="34">
        <f t="shared" si="315"/>
        <v>241.07999999999998</v>
      </c>
      <c r="F59" s="34">
        <f t="shared" si="315"/>
        <v>231.91</v>
      </c>
      <c r="G59" s="34">
        <f t="shared" si="315"/>
        <v>262.42</v>
      </c>
      <c r="H59" s="34">
        <f t="shared" si="315"/>
        <v>216.8</v>
      </c>
      <c r="I59" s="34">
        <f t="shared" si="315"/>
        <v>193.67</v>
      </c>
      <c r="J59" s="34">
        <f t="shared" si="315"/>
        <v>201.85000000000002</v>
      </c>
      <c r="K59" s="34">
        <f t="shared" si="315"/>
        <v>211.54999999999998</v>
      </c>
      <c r="L59" s="34">
        <f t="shared" si="315"/>
        <v>221.16</v>
      </c>
      <c r="M59" s="34">
        <f t="shared" si="315"/>
        <v>230.53</v>
      </c>
      <c r="N59" s="34">
        <f t="shared" si="315"/>
        <v>239.65</v>
      </c>
      <c r="O59" s="34">
        <f t="shared" si="315"/>
        <v>249.03</v>
      </c>
      <c r="P59" s="34">
        <f t="shared" si="315"/>
        <v>257.63</v>
      </c>
      <c r="Q59" s="34">
        <f t="shared" si="315"/>
        <v>265.64999999999998</v>
      </c>
      <c r="R59" s="34">
        <f t="shared" si="315"/>
        <v>273.2</v>
      </c>
      <c r="S59" s="34">
        <f t="shared" si="315"/>
        <v>281.26</v>
      </c>
      <c r="T59" s="34"/>
      <c r="U59" s="223"/>
      <c r="V59" s="220">
        <f>SUM(V57:V58)</f>
        <v>1</v>
      </c>
      <c r="W59" s="220">
        <f t="shared" ref="W59" si="316">SUM(W57:W58)</f>
        <v>1</v>
      </c>
      <c r="X59" s="220">
        <f t="shared" ref="X59" si="317">SUM(X57:X58)</f>
        <v>1</v>
      </c>
      <c r="Y59" s="220">
        <f t="shared" ref="Y59" si="318">SUM(Y57:Y58)</f>
        <v>1</v>
      </c>
      <c r="Z59" s="220">
        <f t="shared" ref="Z59" si="319">SUM(Z57:Z58)</f>
        <v>1</v>
      </c>
      <c r="AA59" s="220">
        <f t="shared" ref="AA59" si="320">SUM(AA57:AA58)</f>
        <v>1</v>
      </c>
      <c r="AB59" s="220">
        <f t="shared" ref="AB59" si="321">SUM(AB57:AB58)</f>
        <v>1</v>
      </c>
      <c r="AC59" s="220">
        <f t="shared" ref="AC59" si="322">SUM(AC57:AC58)</f>
        <v>1</v>
      </c>
      <c r="AD59" s="220">
        <f t="shared" ref="AD59" si="323">SUM(AD57:AD58)</f>
        <v>1</v>
      </c>
      <c r="AE59" s="220">
        <f t="shared" ref="AE59" si="324">SUM(AE57:AE58)</f>
        <v>1</v>
      </c>
      <c r="AF59" s="220">
        <f t="shared" ref="AF59" si="325">SUM(AF57:AF58)</f>
        <v>1</v>
      </c>
      <c r="AG59" s="220">
        <f t="shared" ref="AG59" si="326">SUM(AG57:AG58)</f>
        <v>1</v>
      </c>
      <c r="AH59" s="220">
        <f t="shared" ref="AH59" si="327">SUM(AH57:AH58)</f>
        <v>1</v>
      </c>
      <c r="AI59" s="220">
        <f t="shared" ref="AI59" si="328">SUM(AI57:AI58)</f>
        <v>1</v>
      </c>
      <c r="AJ59" s="220">
        <f t="shared" ref="AJ59" si="329">SUM(AJ57:AJ58)</f>
        <v>1</v>
      </c>
      <c r="AK59" s="220">
        <f t="shared" ref="AK59" si="330">SUM(AK57:AK58)</f>
        <v>1</v>
      </c>
    </row>
    <row r="60" spans="1:37">
      <c r="A60" s="222" t="s">
        <v>40</v>
      </c>
      <c r="B60" s="222" t="s">
        <v>109</v>
      </c>
      <c r="C60" s="222" t="s">
        <v>376</v>
      </c>
      <c r="D60" s="34">
        <f>ROUND(V60*' Demand-Supply Gap'!D$192,2)</f>
        <v>37.1</v>
      </c>
      <c r="E60" s="34">
        <f>ROUND(W60*' Demand-Supply Gap'!E$192,2)</f>
        <v>38.83</v>
      </c>
      <c r="F60" s="34">
        <f>ROUND(X60*' Demand-Supply Gap'!F$192,2)</f>
        <v>39.25</v>
      </c>
      <c r="G60" s="34">
        <f>ROUND(Y60*' Demand-Supply Gap'!G$192,2)</f>
        <v>35.94</v>
      </c>
      <c r="H60" s="34">
        <f>ROUND(Z60*' Demand-Supply Gap'!H$192,2)</f>
        <v>32.53</v>
      </c>
      <c r="I60" s="34">
        <f>ROUND(AA60*' Demand-Supply Gap'!I$192,2)</f>
        <v>27.27</v>
      </c>
      <c r="J60" s="34">
        <f>ROUND(AB60*' Demand-Supply Gap'!J$192,2)</f>
        <v>28.62</v>
      </c>
      <c r="K60" s="34">
        <f>ROUND(AC60*' Demand-Supply Gap'!K$192,2)</f>
        <v>30.11</v>
      </c>
      <c r="L60" s="34">
        <f>ROUND(AD60*' Demand-Supply Gap'!L$192,2)</f>
        <v>31.74</v>
      </c>
      <c r="M60" s="34">
        <f>ROUND(AE60*' Demand-Supply Gap'!M$192,2)</f>
        <v>33.19</v>
      </c>
      <c r="N60" s="34">
        <f>ROUND(AF60*' Demand-Supply Gap'!N$192,2)</f>
        <v>34.64</v>
      </c>
      <c r="O60" s="34">
        <f>ROUND(AG60*' Demand-Supply Gap'!O$192,2)</f>
        <v>36</v>
      </c>
      <c r="P60" s="34">
        <f>ROUND(AH60*' Demand-Supply Gap'!P$192,2)</f>
        <v>37.369999999999997</v>
      </c>
      <c r="Q60" s="34">
        <f>ROUND(AI60*' Demand-Supply Gap'!Q$192,2)</f>
        <v>38.76</v>
      </c>
      <c r="R60" s="34">
        <f>ROUND(AJ60*' Demand-Supply Gap'!R$192,2)</f>
        <v>40.119999999999997</v>
      </c>
      <c r="S60" s="34">
        <f>ROUND(AK60*' Demand-Supply Gap'!S$192,2)</f>
        <v>41.45</v>
      </c>
      <c r="T60" s="34"/>
      <c r="U60" s="220"/>
      <c r="V60" s="220">
        <v>1.007863</v>
      </c>
      <c r="W60" s="220">
        <v>1.0014173117530001</v>
      </c>
      <c r="X60" s="220">
        <v>0.99951219241000011</v>
      </c>
      <c r="Y60" s="220">
        <v>1.0026412310000001</v>
      </c>
      <c r="Z60" s="220">
        <v>1.0052971592916999</v>
      </c>
      <c r="AA60" s="220">
        <v>1.0059848077533999</v>
      </c>
      <c r="AB60" s="220">
        <v>1.0066724562150999</v>
      </c>
      <c r="AC60" s="220">
        <v>1.0073601046767999</v>
      </c>
      <c r="AD60" s="220">
        <v>1.0080477531385001</v>
      </c>
      <c r="AE60" s="220">
        <v>1.0087354016002001</v>
      </c>
      <c r="AF60" s="220">
        <v>1.009985415727614</v>
      </c>
      <c r="AG60" s="220">
        <v>1.0108839513139571</v>
      </c>
      <c r="AH60" s="220">
        <v>1.0117824869003</v>
      </c>
      <c r="AI60" s="220">
        <v>1.0126810224866429</v>
      </c>
      <c r="AJ60" s="220">
        <v>1.0135795580729861</v>
      </c>
      <c r="AK60" s="220">
        <v>1.0144780936593289</v>
      </c>
    </row>
    <row r="61" spans="1:37">
      <c r="A61" s="32" t="s">
        <v>40</v>
      </c>
      <c r="B61" s="32" t="s">
        <v>109</v>
      </c>
      <c r="C61" s="32" t="s">
        <v>377</v>
      </c>
      <c r="D61" s="34">
        <f>ROUND(V61*' Demand-Supply Gap'!D$192,2)</f>
        <v>-0.28999999999999998</v>
      </c>
      <c r="E61" s="34">
        <f>ROUND(W61*' Demand-Supply Gap'!E$192,2)</f>
        <v>-0.05</v>
      </c>
      <c r="F61" s="34">
        <f>ROUND(X61*' Demand-Supply Gap'!F$192,2)</f>
        <v>0.02</v>
      </c>
      <c r="G61" s="34">
        <f>ROUND(Y61*' Demand-Supply Gap'!G$192,2)</f>
        <v>-0.09</v>
      </c>
      <c r="H61" s="34">
        <f>ROUND(Z61*' Demand-Supply Gap'!H$192,2)</f>
        <v>-0.17</v>
      </c>
      <c r="I61" s="34">
        <f>ROUND(AA61*' Demand-Supply Gap'!I$192,2)</f>
        <v>-0.16</v>
      </c>
      <c r="J61" s="34">
        <f>ROUND(AB61*' Demand-Supply Gap'!J$192,2)</f>
        <v>-0.19</v>
      </c>
      <c r="K61" s="34">
        <f>ROUND(AC61*' Demand-Supply Gap'!K$192,2)</f>
        <v>-0.22</v>
      </c>
      <c r="L61" s="34">
        <f>ROUND(AD61*' Demand-Supply Gap'!L$192,2)</f>
        <v>-0.25</v>
      </c>
      <c r="M61" s="34">
        <f>ROUND(AE61*' Demand-Supply Gap'!M$192,2)</f>
        <v>-0.28999999999999998</v>
      </c>
      <c r="N61" s="34">
        <f>ROUND(AF61*' Demand-Supply Gap'!N$192,2)</f>
        <v>-0.34</v>
      </c>
      <c r="O61" s="34">
        <f>ROUND(AG61*' Demand-Supply Gap'!O$192,2)</f>
        <v>-0.39</v>
      </c>
      <c r="P61" s="34">
        <f>ROUND(AH61*' Demand-Supply Gap'!P$192,2)</f>
        <v>-0.44</v>
      </c>
      <c r="Q61" s="34">
        <f>ROUND(AI61*' Demand-Supply Gap'!Q$192,2)</f>
        <v>-0.49</v>
      </c>
      <c r="R61" s="34">
        <f>ROUND(AJ61*' Demand-Supply Gap'!R$192,2)</f>
        <v>-0.54</v>
      </c>
      <c r="S61" s="34">
        <f>ROUND(AK61*' Demand-Supply Gap'!S$192,2)</f>
        <v>-0.59</v>
      </c>
      <c r="T61" s="34"/>
      <c r="U61" s="220"/>
      <c r="V61" s="220">
        <f>1-V60</f>
        <v>-7.8629999999999534E-3</v>
      </c>
      <c r="W61" s="220">
        <f t="shared" ref="W61" si="331">1-W60</f>
        <v>-1.4173117530000834E-3</v>
      </c>
      <c r="X61" s="220">
        <f t="shared" ref="X61" si="332">1-X60</f>
        <v>4.8780758999988905E-4</v>
      </c>
      <c r="Y61" s="220">
        <f t="shared" ref="Y61" si="333">1-Y60</f>
        <v>-2.6412310000001327E-3</v>
      </c>
      <c r="Z61" s="220">
        <f t="shared" ref="Z61" si="334">1-Z60</f>
        <v>-5.2971592916999377E-3</v>
      </c>
      <c r="AA61" s="220">
        <f t="shared" ref="AA61" si="335">1-AA60</f>
        <v>-5.9848077533999344E-3</v>
      </c>
      <c r="AB61" s="220">
        <f t="shared" ref="AB61" si="336">1-AB60</f>
        <v>-6.6724562150999311E-3</v>
      </c>
      <c r="AC61" s="220">
        <f t="shared" ref="AC61" si="337">1-AC60</f>
        <v>-7.3601046767999279E-3</v>
      </c>
      <c r="AD61" s="220">
        <f t="shared" ref="AD61" si="338">1-AD60</f>
        <v>-8.0477531385001466E-3</v>
      </c>
      <c r="AE61" s="220">
        <f t="shared" ref="AE61" si="339">1-AE60</f>
        <v>-8.7354016002001433E-3</v>
      </c>
      <c r="AF61" s="220">
        <f t="shared" ref="AF61" si="340">1-AF60</f>
        <v>-9.9854157276140221E-3</v>
      </c>
      <c r="AG61" s="220">
        <f t="shared" ref="AG61" si="341">1-AG60</f>
        <v>-1.0883951313957141E-2</v>
      </c>
      <c r="AH61" s="220">
        <f t="shared" ref="AH61" si="342">1-AH60</f>
        <v>-1.1782486900300038E-2</v>
      </c>
      <c r="AI61" s="220">
        <f t="shared" ref="AI61" si="343">1-AI60</f>
        <v>-1.2681022486642934E-2</v>
      </c>
      <c r="AJ61" s="220">
        <f t="shared" ref="AJ61" si="344">1-AJ60</f>
        <v>-1.3579558072986053E-2</v>
      </c>
      <c r="AK61" s="220">
        <f t="shared" ref="AK61" si="345">1-AK60</f>
        <v>-1.447809365932895E-2</v>
      </c>
    </row>
    <row r="62" spans="1:37" ht="13.5" thickBot="1">
      <c r="A62" s="221" t="s">
        <v>40</v>
      </c>
      <c r="B62" s="221" t="s">
        <v>109</v>
      </c>
      <c r="C62" s="221" t="s">
        <v>60</v>
      </c>
      <c r="D62" s="34">
        <f t="shared" ref="D62:S62" si="346">SUM(D60:D61)</f>
        <v>36.81</v>
      </c>
      <c r="E62" s="34">
        <f t="shared" si="346"/>
        <v>38.78</v>
      </c>
      <c r="F62" s="34">
        <f t="shared" si="346"/>
        <v>39.270000000000003</v>
      </c>
      <c r="G62" s="34">
        <f t="shared" si="346"/>
        <v>35.849999999999994</v>
      </c>
      <c r="H62" s="34">
        <f t="shared" si="346"/>
        <v>32.36</v>
      </c>
      <c r="I62" s="34">
        <f t="shared" si="346"/>
        <v>27.11</v>
      </c>
      <c r="J62" s="34">
        <f t="shared" si="346"/>
        <v>28.43</v>
      </c>
      <c r="K62" s="34">
        <f t="shared" si="346"/>
        <v>29.89</v>
      </c>
      <c r="L62" s="34">
        <f t="shared" si="346"/>
        <v>31.49</v>
      </c>
      <c r="M62" s="34">
        <f t="shared" si="346"/>
        <v>32.9</v>
      </c>
      <c r="N62" s="34">
        <f t="shared" si="346"/>
        <v>34.299999999999997</v>
      </c>
      <c r="O62" s="34">
        <f t="shared" si="346"/>
        <v>35.61</v>
      </c>
      <c r="P62" s="34">
        <f t="shared" si="346"/>
        <v>36.93</v>
      </c>
      <c r="Q62" s="34">
        <f t="shared" si="346"/>
        <v>38.269999999999996</v>
      </c>
      <c r="R62" s="34">
        <f t="shared" si="346"/>
        <v>39.58</v>
      </c>
      <c r="S62" s="34">
        <f t="shared" si="346"/>
        <v>40.86</v>
      </c>
      <c r="T62" s="34"/>
      <c r="U62" s="223"/>
      <c r="V62" s="220">
        <f>SUM(V60:V61)</f>
        <v>1</v>
      </c>
      <c r="W62" s="220">
        <f t="shared" ref="W62" si="347">SUM(W60:W61)</f>
        <v>1</v>
      </c>
      <c r="X62" s="220">
        <f t="shared" ref="X62" si="348">SUM(X60:X61)</f>
        <v>1</v>
      </c>
      <c r="Y62" s="220">
        <f t="shared" ref="Y62" si="349">SUM(Y60:Y61)</f>
        <v>1</v>
      </c>
      <c r="Z62" s="220">
        <f t="shared" ref="Z62" si="350">SUM(Z60:Z61)</f>
        <v>1</v>
      </c>
      <c r="AA62" s="220">
        <f t="shared" ref="AA62" si="351">SUM(AA60:AA61)</f>
        <v>1</v>
      </c>
      <c r="AB62" s="220">
        <f t="shared" ref="AB62" si="352">SUM(AB60:AB61)</f>
        <v>1</v>
      </c>
      <c r="AC62" s="220">
        <f t="shared" ref="AC62" si="353">SUM(AC60:AC61)</f>
        <v>1</v>
      </c>
      <c r="AD62" s="220">
        <f t="shared" ref="AD62" si="354">SUM(AD60:AD61)</f>
        <v>1</v>
      </c>
      <c r="AE62" s="220">
        <f t="shared" ref="AE62" si="355">SUM(AE60:AE61)</f>
        <v>1</v>
      </c>
      <c r="AF62" s="220">
        <f t="shared" ref="AF62" si="356">SUM(AF60:AF61)</f>
        <v>1</v>
      </c>
      <c r="AG62" s="220">
        <f t="shared" ref="AG62" si="357">SUM(AG60:AG61)</f>
        <v>1</v>
      </c>
      <c r="AH62" s="220">
        <f t="shared" ref="AH62" si="358">SUM(AH60:AH61)</f>
        <v>1</v>
      </c>
      <c r="AI62" s="220">
        <f t="shared" ref="AI62" si="359">SUM(AI60:AI61)</f>
        <v>1</v>
      </c>
      <c r="AJ62" s="220">
        <f t="shared" ref="AJ62" si="360">SUM(AJ60:AJ61)</f>
        <v>1</v>
      </c>
      <c r="AK62" s="220">
        <f t="shared" ref="AK62" si="361">SUM(AK60:AK61)</f>
        <v>1</v>
      </c>
    </row>
    <row r="63" spans="1:37">
      <c r="A63" s="222" t="s">
        <v>40</v>
      </c>
      <c r="B63" s="222" t="s">
        <v>304</v>
      </c>
      <c r="C63" s="222" t="s">
        <v>376</v>
      </c>
      <c r="D63" s="34">
        <f>ROUND(V63*' Demand-Supply Gap'!D$201,2)</f>
        <v>39.06</v>
      </c>
      <c r="E63" s="34">
        <f>ROUND(W63*' Demand-Supply Gap'!E$201,2)</f>
        <v>41.53</v>
      </c>
      <c r="F63" s="34">
        <f>ROUND(X63*' Demand-Supply Gap'!F$201,2)</f>
        <v>42.67</v>
      </c>
      <c r="G63" s="34">
        <f>ROUND(Y63*' Demand-Supply Gap'!G$201,2)</f>
        <v>48.84</v>
      </c>
      <c r="H63" s="34">
        <f>ROUND(Z63*' Demand-Supply Gap'!H$201,2)</f>
        <v>50.54</v>
      </c>
      <c r="I63" s="34">
        <f>ROUND(AA63*' Demand-Supply Gap'!I$201,2)</f>
        <v>32.32</v>
      </c>
      <c r="J63" s="34">
        <f>ROUND(AB63*' Demand-Supply Gap'!J$201,2)</f>
        <v>33.6</v>
      </c>
      <c r="K63" s="34">
        <f>ROUND(AC63*' Demand-Supply Gap'!K$201,2)</f>
        <v>35.03</v>
      </c>
      <c r="L63" s="34">
        <f>ROUND(AD63*' Demand-Supply Gap'!L$201,2)</f>
        <v>36.76</v>
      </c>
      <c r="M63" s="34">
        <f>ROUND(AE63*' Demand-Supply Gap'!M$201,2)</f>
        <v>38.22</v>
      </c>
      <c r="N63" s="34">
        <f>ROUND(AF63*' Demand-Supply Gap'!N$201,2)</f>
        <v>39.61</v>
      </c>
      <c r="O63" s="34">
        <f>ROUND(AG63*' Demand-Supply Gap'!O$201,2)</f>
        <v>40.93</v>
      </c>
      <c r="P63" s="34">
        <f>ROUND(AH63*' Demand-Supply Gap'!P$201,2)</f>
        <v>42.16</v>
      </c>
      <c r="Q63" s="34">
        <f>ROUND(AI63*' Demand-Supply Gap'!Q$201,2)</f>
        <v>43.35</v>
      </c>
      <c r="R63" s="34">
        <f>ROUND(AJ63*' Demand-Supply Gap'!R$201,2)</f>
        <v>44.53</v>
      </c>
      <c r="S63" s="34">
        <f>ROUND(AK63*' Demand-Supply Gap'!S$201,2)</f>
        <v>45.7</v>
      </c>
      <c r="T63" s="34"/>
      <c r="U63" s="220"/>
      <c r="V63" s="220">
        <v>0.96541300000000008</v>
      </c>
      <c r="W63" s="220">
        <v>0.95896731175299998</v>
      </c>
      <c r="X63" s="220">
        <v>0.95706219241000001</v>
      </c>
      <c r="Y63" s="220">
        <v>0.96019123100000003</v>
      </c>
      <c r="Z63" s="220">
        <v>0.96284715929170006</v>
      </c>
      <c r="AA63" s="220">
        <v>0.96353480775340006</v>
      </c>
      <c r="AB63" s="220">
        <v>0.96422245621510005</v>
      </c>
      <c r="AC63" s="220">
        <v>0.96491010467680005</v>
      </c>
      <c r="AD63" s="220">
        <v>0.96559775313850005</v>
      </c>
      <c r="AE63" s="220">
        <v>0.96628540160020004</v>
      </c>
      <c r="AF63" s="220">
        <v>0.96753541572761415</v>
      </c>
      <c r="AG63" s="220">
        <v>0.96843395131395704</v>
      </c>
      <c r="AH63" s="220">
        <v>0.96933248690029994</v>
      </c>
      <c r="AI63" s="220">
        <v>0.97023102248664306</v>
      </c>
      <c r="AJ63" s="220">
        <v>0.97112955807298595</v>
      </c>
      <c r="AK63" s="220">
        <v>0.97202809365932907</v>
      </c>
    </row>
    <row r="64" spans="1:37">
      <c r="A64" s="32" t="s">
        <v>40</v>
      </c>
      <c r="B64" s="32" t="s">
        <v>304</v>
      </c>
      <c r="C64" s="32" t="s">
        <v>377</v>
      </c>
      <c r="D64" s="34">
        <f>ROUND(V64*' Demand-Supply Gap'!D$201,2)</f>
        <v>1.4</v>
      </c>
      <c r="E64" s="34">
        <f>ROUND(W64*' Demand-Supply Gap'!E$201,2)</f>
        <v>1.78</v>
      </c>
      <c r="F64" s="34">
        <f>ROUND(X64*' Demand-Supply Gap'!F$201,2)</f>
        <v>1.91</v>
      </c>
      <c r="G64" s="34">
        <f>ROUND(Y64*' Demand-Supply Gap'!G$201,2)</f>
        <v>2.02</v>
      </c>
      <c r="H64" s="34">
        <f>ROUND(Z64*' Demand-Supply Gap'!H$201,2)</f>
        <v>1.95</v>
      </c>
      <c r="I64" s="34">
        <f>ROUND(AA64*' Demand-Supply Gap'!I$201,2)</f>
        <v>1.22</v>
      </c>
      <c r="J64" s="34">
        <f>ROUND(AB64*' Demand-Supply Gap'!J$201,2)</f>
        <v>1.25</v>
      </c>
      <c r="K64" s="34">
        <f>ROUND(AC64*' Demand-Supply Gap'!K$201,2)</f>
        <v>1.27</v>
      </c>
      <c r="L64" s="34">
        <f>ROUND(AD64*' Demand-Supply Gap'!L$201,2)</f>
        <v>1.31</v>
      </c>
      <c r="M64" s="34">
        <f>ROUND(AE64*' Demand-Supply Gap'!M$201,2)</f>
        <v>1.33</v>
      </c>
      <c r="N64" s="34">
        <f>ROUND(AF64*' Demand-Supply Gap'!N$201,2)</f>
        <v>1.33</v>
      </c>
      <c r="O64" s="34">
        <f>ROUND(AG64*' Demand-Supply Gap'!O$201,2)</f>
        <v>1.33</v>
      </c>
      <c r="P64" s="34">
        <f>ROUND(AH64*' Demand-Supply Gap'!P$201,2)</f>
        <v>1.33</v>
      </c>
      <c r="Q64" s="34">
        <f>ROUND(AI64*' Demand-Supply Gap'!Q$201,2)</f>
        <v>1.33</v>
      </c>
      <c r="R64" s="34">
        <f>ROUND(AJ64*' Demand-Supply Gap'!R$201,2)</f>
        <v>1.32</v>
      </c>
      <c r="S64" s="34">
        <f>ROUND(AK64*' Demand-Supply Gap'!S$201,2)</f>
        <v>1.32</v>
      </c>
      <c r="T64" s="34"/>
      <c r="U64" s="220"/>
      <c r="V64" s="220">
        <f>1-V63</f>
        <v>3.4586999999999923E-2</v>
      </c>
      <c r="W64" s="220">
        <f t="shared" ref="W64" si="362">1-W63</f>
        <v>4.1032688247000015E-2</v>
      </c>
      <c r="X64" s="220">
        <f t="shared" ref="X64" si="363">1-X63</f>
        <v>4.2937807589999988E-2</v>
      </c>
      <c r="Y64" s="220">
        <f t="shared" ref="Y64" si="364">1-Y63</f>
        <v>3.9808768999999966E-2</v>
      </c>
      <c r="Z64" s="220">
        <f t="shared" ref="Z64" si="365">1-Z63</f>
        <v>3.7152840708299939E-2</v>
      </c>
      <c r="AA64" s="220">
        <f t="shared" ref="AA64" si="366">1-AA63</f>
        <v>3.6465192246599942E-2</v>
      </c>
      <c r="AB64" s="220">
        <f t="shared" ref="AB64" si="367">1-AB63</f>
        <v>3.5777543784899946E-2</v>
      </c>
      <c r="AC64" s="220">
        <f t="shared" ref="AC64" si="368">1-AC63</f>
        <v>3.5089895323199949E-2</v>
      </c>
      <c r="AD64" s="220">
        <f t="shared" ref="AD64" si="369">1-AD63</f>
        <v>3.4402246861499952E-2</v>
      </c>
      <c r="AE64" s="220">
        <f t="shared" ref="AE64" si="370">1-AE63</f>
        <v>3.3714598399799955E-2</v>
      </c>
      <c r="AF64" s="220">
        <f t="shared" ref="AF64" si="371">1-AF63</f>
        <v>3.2464584272385855E-2</v>
      </c>
      <c r="AG64" s="220">
        <f t="shared" ref="AG64" si="372">1-AG63</f>
        <v>3.1566048686042958E-2</v>
      </c>
      <c r="AH64" s="220">
        <f t="shared" ref="AH64" si="373">1-AH63</f>
        <v>3.0667513099700061E-2</v>
      </c>
      <c r="AI64" s="220">
        <f t="shared" ref="AI64" si="374">1-AI63</f>
        <v>2.9768977513356942E-2</v>
      </c>
      <c r="AJ64" s="220">
        <f t="shared" ref="AJ64" si="375">1-AJ63</f>
        <v>2.8870441927014046E-2</v>
      </c>
      <c r="AK64" s="220">
        <f t="shared" ref="AK64" si="376">1-AK63</f>
        <v>2.7971906340670927E-2</v>
      </c>
    </row>
    <row r="65" spans="1:39" ht="13.5" thickBot="1">
      <c r="A65" s="221" t="s">
        <v>40</v>
      </c>
      <c r="B65" s="221" t="s">
        <v>304</v>
      </c>
      <c r="C65" s="221" t="s">
        <v>60</v>
      </c>
      <c r="D65" s="34">
        <f t="shared" ref="D65:S65" si="377">SUM(D63:D64)</f>
        <v>40.46</v>
      </c>
      <c r="E65" s="34">
        <f t="shared" si="377"/>
        <v>43.31</v>
      </c>
      <c r="F65" s="34">
        <f t="shared" si="377"/>
        <v>44.58</v>
      </c>
      <c r="G65" s="34">
        <f t="shared" si="377"/>
        <v>50.860000000000007</v>
      </c>
      <c r="H65" s="34">
        <f t="shared" si="377"/>
        <v>52.49</v>
      </c>
      <c r="I65" s="34">
        <f t="shared" si="377"/>
        <v>33.54</v>
      </c>
      <c r="J65" s="34">
        <f t="shared" si="377"/>
        <v>34.85</v>
      </c>
      <c r="K65" s="34">
        <f t="shared" si="377"/>
        <v>36.300000000000004</v>
      </c>
      <c r="L65" s="34">
        <f t="shared" si="377"/>
        <v>38.07</v>
      </c>
      <c r="M65" s="34">
        <f t="shared" si="377"/>
        <v>39.549999999999997</v>
      </c>
      <c r="N65" s="34">
        <f t="shared" si="377"/>
        <v>40.94</v>
      </c>
      <c r="O65" s="34">
        <f t="shared" si="377"/>
        <v>42.26</v>
      </c>
      <c r="P65" s="34">
        <f t="shared" si="377"/>
        <v>43.489999999999995</v>
      </c>
      <c r="Q65" s="34">
        <f t="shared" si="377"/>
        <v>44.68</v>
      </c>
      <c r="R65" s="34">
        <f t="shared" si="377"/>
        <v>45.85</v>
      </c>
      <c r="S65" s="34">
        <f t="shared" si="377"/>
        <v>47.02</v>
      </c>
      <c r="T65" s="34"/>
      <c r="U65" s="223"/>
      <c r="V65" s="220">
        <f>SUM(V63:V64)</f>
        <v>1</v>
      </c>
      <c r="W65" s="220">
        <f t="shared" ref="W65" si="378">SUM(W63:W64)</f>
        <v>1</v>
      </c>
      <c r="X65" s="220">
        <f t="shared" ref="X65" si="379">SUM(X63:X64)</f>
        <v>1</v>
      </c>
      <c r="Y65" s="220">
        <f t="shared" ref="Y65" si="380">SUM(Y63:Y64)</f>
        <v>1</v>
      </c>
      <c r="Z65" s="220">
        <f t="shared" ref="Z65" si="381">SUM(Z63:Z64)</f>
        <v>1</v>
      </c>
      <c r="AA65" s="220">
        <f t="shared" ref="AA65" si="382">SUM(AA63:AA64)</f>
        <v>1</v>
      </c>
      <c r="AB65" s="220">
        <f t="shared" ref="AB65" si="383">SUM(AB63:AB64)</f>
        <v>1</v>
      </c>
      <c r="AC65" s="220">
        <f t="shared" ref="AC65" si="384">SUM(AC63:AC64)</f>
        <v>1</v>
      </c>
      <c r="AD65" s="220">
        <f t="shared" ref="AD65" si="385">SUM(AD63:AD64)</f>
        <v>1</v>
      </c>
      <c r="AE65" s="220">
        <f t="shared" ref="AE65" si="386">SUM(AE63:AE64)</f>
        <v>1</v>
      </c>
      <c r="AF65" s="220">
        <f t="shared" ref="AF65" si="387">SUM(AF63:AF64)</f>
        <v>1</v>
      </c>
      <c r="AG65" s="220">
        <f t="shared" ref="AG65" si="388">SUM(AG63:AG64)</f>
        <v>1</v>
      </c>
      <c r="AH65" s="220">
        <f t="shared" ref="AH65" si="389">SUM(AH63:AH64)</f>
        <v>1</v>
      </c>
      <c r="AI65" s="220">
        <f t="shared" ref="AI65" si="390">SUM(AI63:AI64)</f>
        <v>1</v>
      </c>
      <c r="AJ65" s="220">
        <f t="shared" ref="AJ65" si="391">SUM(AJ63:AJ64)</f>
        <v>1</v>
      </c>
      <c r="AK65" s="220">
        <f t="shared" ref="AK65" si="392">SUM(AK63:AK64)</f>
        <v>1</v>
      </c>
    </row>
    <row r="66" spans="1:39" s="93" customFormat="1">
      <c r="A66" s="224" t="s">
        <v>40</v>
      </c>
      <c r="B66" s="224" t="s">
        <v>40</v>
      </c>
      <c r="C66" s="224" t="s">
        <v>376</v>
      </c>
      <c r="D66" s="380">
        <f>ROUND(V66*' Demand-Supply Gap'!D$210,2)</f>
        <v>285.5</v>
      </c>
      <c r="E66" s="380">
        <f>ROUND(W66*' Demand-Supply Gap'!E$210,2)</f>
        <v>295.14999999999998</v>
      </c>
      <c r="F66" s="380">
        <f>ROUND(X66*' Demand-Supply Gap'!F$210,2)</f>
        <v>304.29000000000002</v>
      </c>
      <c r="G66" s="380">
        <f>ROUND(Y66*' Demand-Supply Gap'!G$210,2)</f>
        <v>312.29000000000002</v>
      </c>
      <c r="H66" s="380">
        <f>ROUND(Z66*' Demand-Supply Gap'!H$210,2)</f>
        <v>322.69</v>
      </c>
      <c r="I66" s="380">
        <f>ROUND(AA66*' Demand-Supply Gap'!I$210,2)</f>
        <v>303.63</v>
      </c>
      <c r="J66" s="380">
        <f>ROUND(AB66*' Demand-Supply Gap'!J$210,2)</f>
        <v>321.27</v>
      </c>
      <c r="K66" s="380">
        <f>ROUND(AC66*' Demand-Supply Gap'!K$210,2)</f>
        <v>336.46</v>
      </c>
      <c r="L66" s="380">
        <f>ROUND(AD66*' Demand-Supply Gap'!L$210,2)</f>
        <v>352.66</v>
      </c>
      <c r="M66" s="380">
        <f>ROUND(AE66*' Demand-Supply Gap'!M$210,2)</f>
        <v>367.92</v>
      </c>
      <c r="N66" s="380">
        <f>ROUND(AF66*' Demand-Supply Gap'!N$210,2)</f>
        <v>382.71</v>
      </c>
      <c r="O66" s="380">
        <f>ROUND(AG66*' Demand-Supply Gap'!O$210,2)</f>
        <v>397.62</v>
      </c>
      <c r="P66" s="380">
        <f>ROUND(AH66*' Demand-Supply Gap'!P$210,2)</f>
        <v>411.53</v>
      </c>
      <c r="Q66" s="380">
        <f>ROUND(AI66*' Demand-Supply Gap'!Q$210,2)</f>
        <v>424.81</v>
      </c>
      <c r="R66" s="380">
        <f>ROUND(AJ66*' Demand-Supply Gap'!R$210,2)</f>
        <v>437.53</v>
      </c>
      <c r="S66" s="380">
        <f>ROUND(AK66*' Demand-Supply Gap'!S$210,2)</f>
        <v>450.74</v>
      </c>
      <c r="T66" s="223">
        <f>(I66/D66)^(1/5)-1</f>
        <v>1.2389689230019485E-2</v>
      </c>
      <c r="U66" s="223">
        <f>(S66/J66)^(1/9)-1</f>
        <v>3.83399110075342E-2</v>
      </c>
      <c r="V66" s="227">
        <v>0.95530000000000004</v>
      </c>
      <c r="W66" s="227">
        <v>0.9556</v>
      </c>
      <c r="X66" s="227">
        <v>0.95620000000000005</v>
      </c>
      <c r="Y66" s="227">
        <v>0.95669999999999999</v>
      </c>
      <c r="Z66" s="227">
        <v>0.9587</v>
      </c>
      <c r="AA66" s="227">
        <v>0.95909999999999995</v>
      </c>
      <c r="AB66" s="227">
        <v>0.96</v>
      </c>
      <c r="AC66" s="227">
        <v>0.96099999999999997</v>
      </c>
      <c r="AD66" s="227">
        <v>0.96189999999999998</v>
      </c>
      <c r="AE66" s="227">
        <v>0.96289999999999998</v>
      </c>
      <c r="AF66" s="227">
        <v>0.96389999999999998</v>
      </c>
      <c r="AG66" s="227">
        <v>0.96489999999999998</v>
      </c>
      <c r="AH66" s="227">
        <v>0.96589999999999998</v>
      </c>
      <c r="AI66" s="227">
        <v>0.96689999999999998</v>
      </c>
      <c r="AJ66" s="227">
        <v>0.96789999999999998</v>
      </c>
      <c r="AK66" s="227">
        <v>0.96879999999999999</v>
      </c>
    </row>
    <row r="67" spans="1:39" s="93" customFormat="1">
      <c r="A67" s="226" t="s">
        <v>40</v>
      </c>
      <c r="B67" s="226" t="s">
        <v>40</v>
      </c>
      <c r="C67" s="226" t="s">
        <v>377</v>
      </c>
      <c r="D67" s="380">
        <f>ROUND(V67*' Demand-Supply Gap'!D$210,2)</f>
        <v>13.36</v>
      </c>
      <c r="E67" s="380">
        <f>ROUND(W67*' Demand-Supply Gap'!E$210,2)</f>
        <v>13.71</v>
      </c>
      <c r="F67" s="380">
        <f>ROUND(X67*' Demand-Supply Gap'!F$210,2)</f>
        <v>13.94</v>
      </c>
      <c r="G67" s="380">
        <f>ROUND(Y67*' Demand-Supply Gap'!G$210,2)</f>
        <v>14.13</v>
      </c>
      <c r="H67" s="380">
        <f>ROUND(Z67*' Demand-Supply Gap'!H$210,2)</f>
        <v>13.9</v>
      </c>
      <c r="I67" s="380">
        <f>ROUND(AA67*' Demand-Supply Gap'!I$210,2)</f>
        <v>12.95</v>
      </c>
      <c r="J67" s="380">
        <f>ROUND(AB67*' Demand-Supply Gap'!J$210,2)</f>
        <v>13.39</v>
      </c>
      <c r="K67" s="380">
        <f>ROUND(AC67*' Demand-Supply Gap'!K$210,2)</f>
        <v>13.65</v>
      </c>
      <c r="L67" s="380">
        <f>ROUND(AD67*' Demand-Supply Gap'!L$210,2)</f>
        <v>13.97</v>
      </c>
      <c r="M67" s="380">
        <f>ROUND(AE67*' Demand-Supply Gap'!M$210,2)</f>
        <v>14.18</v>
      </c>
      <c r="N67" s="380">
        <f>ROUND(AF67*' Demand-Supply Gap'!N$210,2)</f>
        <v>14.33</v>
      </c>
      <c r="O67" s="380">
        <f>ROUND(AG67*' Demand-Supply Gap'!O$210,2)</f>
        <v>14.46</v>
      </c>
      <c r="P67" s="380">
        <f>ROUND(AH67*' Demand-Supply Gap'!P$210,2)</f>
        <v>14.53</v>
      </c>
      <c r="Q67" s="380">
        <f>ROUND(AI67*' Demand-Supply Gap'!Q$210,2)</f>
        <v>14.54</v>
      </c>
      <c r="R67" s="380">
        <f>ROUND(AJ67*' Demand-Supply Gap'!R$210,2)</f>
        <v>14.51</v>
      </c>
      <c r="S67" s="380">
        <f>ROUND(AK67*' Demand-Supply Gap'!S$210,2)</f>
        <v>14.52</v>
      </c>
      <c r="T67" s="223">
        <f t="shared" ref="T67" si="393">(I67/D67)^(1/5)-1</f>
        <v>-6.214485700792638E-3</v>
      </c>
      <c r="U67" s="223">
        <f t="shared" ref="U67" si="394">(S67/J67)^(1/9)-1</f>
        <v>9.0427351212496454E-3</v>
      </c>
      <c r="V67" s="227">
        <f>1-V66</f>
        <v>4.4699999999999962E-2</v>
      </c>
      <c r="W67" s="227">
        <f t="shared" ref="W67:AK67" si="395">1-W66</f>
        <v>4.4399999999999995E-2</v>
      </c>
      <c r="X67" s="227">
        <f t="shared" si="395"/>
        <v>4.379999999999995E-2</v>
      </c>
      <c r="Y67" s="227">
        <f t="shared" si="395"/>
        <v>4.3300000000000005E-2</v>
      </c>
      <c r="Z67" s="227">
        <f t="shared" si="395"/>
        <v>4.1300000000000003E-2</v>
      </c>
      <c r="AA67" s="227">
        <f t="shared" si="395"/>
        <v>4.0900000000000047E-2</v>
      </c>
      <c r="AB67" s="227">
        <f t="shared" si="395"/>
        <v>4.0000000000000036E-2</v>
      </c>
      <c r="AC67" s="227">
        <f t="shared" si="395"/>
        <v>3.9000000000000035E-2</v>
      </c>
      <c r="AD67" s="227">
        <f t="shared" si="395"/>
        <v>3.8100000000000023E-2</v>
      </c>
      <c r="AE67" s="227">
        <f t="shared" si="395"/>
        <v>3.7100000000000022E-2</v>
      </c>
      <c r="AF67" s="227">
        <f t="shared" si="395"/>
        <v>3.6100000000000021E-2</v>
      </c>
      <c r="AG67" s="227">
        <f t="shared" si="395"/>
        <v>3.510000000000002E-2</v>
      </c>
      <c r="AH67" s="227">
        <f t="shared" si="395"/>
        <v>3.4100000000000019E-2</v>
      </c>
      <c r="AI67" s="227">
        <f t="shared" si="395"/>
        <v>3.3100000000000018E-2</v>
      </c>
      <c r="AJ67" s="227">
        <f t="shared" si="395"/>
        <v>3.2100000000000017E-2</v>
      </c>
      <c r="AK67" s="227">
        <f t="shared" si="395"/>
        <v>3.1200000000000006E-2</v>
      </c>
    </row>
    <row r="68" spans="1:39" s="93" customFormat="1" ht="13.5" thickBot="1">
      <c r="A68" s="228" t="s">
        <v>40</v>
      </c>
      <c r="B68" s="228" t="s">
        <v>40</v>
      </c>
      <c r="C68" s="228" t="s">
        <v>60</v>
      </c>
      <c r="D68" s="380">
        <f t="shared" ref="D68:R68" si="396">SUM(D66:D67)</f>
        <v>298.86</v>
      </c>
      <c r="E68" s="380">
        <f t="shared" si="396"/>
        <v>308.85999999999996</v>
      </c>
      <c r="F68" s="380">
        <f t="shared" si="396"/>
        <v>318.23</v>
      </c>
      <c r="G68" s="380">
        <f t="shared" si="396"/>
        <v>326.42</v>
      </c>
      <c r="H68" s="380">
        <f t="shared" si="396"/>
        <v>336.59</v>
      </c>
      <c r="I68" s="380">
        <f t="shared" si="396"/>
        <v>316.58</v>
      </c>
      <c r="J68" s="380">
        <f t="shared" si="396"/>
        <v>334.65999999999997</v>
      </c>
      <c r="K68" s="380">
        <f t="shared" si="396"/>
        <v>350.10999999999996</v>
      </c>
      <c r="L68" s="380">
        <f t="shared" si="396"/>
        <v>366.63000000000005</v>
      </c>
      <c r="M68" s="380">
        <f t="shared" si="396"/>
        <v>382.1</v>
      </c>
      <c r="N68" s="380">
        <f t="shared" si="396"/>
        <v>397.03999999999996</v>
      </c>
      <c r="O68" s="380">
        <f t="shared" si="396"/>
        <v>412.08</v>
      </c>
      <c r="P68" s="380">
        <f t="shared" si="396"/>
        <v>426.05999999999995</v>
      </c>
      <c r="Q68" s="380">
        <f t="shared" si="396"/>
        <v>439.35</v>
      </c>
      <c r="R68" s="380">
        <f t="shared" si="396"/>
        <v>452.03999999999996</v>
      </c>
      <c r="S68" s="380">
        <f>SUM(S66:S67)</f>
        <v>465.26</v>
      </c>
      <c r="T68" s="61"/>
      <c r="U68" s="223"/>
      <c r="V68" s="227">
        <f>SUM(V66:V67)</f>
        <v>1</v>
      </c>
      <c r="W68" s="227">
        <f t="shared" ref="W68:AK68" si="397">SUM(W66:W67)</f>
        <v>1</v>
      </c>
      <c r="X68" s="227">
        <f t="shared" si="397"/>
        <v>1</v>
      </c>
      <c r="Y68" s="227">
        <f t="shared" si="397"/>
        <v>1</v>
      </c>
      <c r="Z68" s="227">
        <f t="shared" si="397"/>
        <v>1</v>
      </c>
      <c r="AA68" s="227">
        <f t="shared" si="397"/>
        <v>1</v>
      </c>
      <c r="AB68" s="227">
        <f t="shared" si="397"/>
        <v>1</v>
      </c>
      <c r="AC68" s="227">
        <f t="shared" si="397"/>
        <v>1</v>
      </c>
      <c r="AD68" s="227">
        <f t="shared" si="397"/>
        <v>1</v>
      </c>
      <c r="AE68" s="227">
        <f t="shared" si="397"/>
        <v>1</v>
      </c>
      <c r="AF68" s="227">
        <f t="shared" si="397"/>
        <v>1</v>
      </c>
      <c r="AG68" s="227">
        <f t="shared" si="397"/>
        <v>1</v>
      </c>
      <c r="AH68" s="227">
        <f t="shared" si="397"/>
        <v>1</v>
      </c>
      <c r="AI68" s="227">
        <f t="shared" si="397"/>
        <v>1</v>
      </c>
      <c r="AJ68" s="227">
        <f t="shared" si="397"/>
        <v>1</v>
      </c>
      <c r="AK68" s="227">
        <f t="shared" si="397"/>
        <v>1</v>
      </c>
    </row>
    <row r="69" spans="1:39" ht="13.5" thickBot="1">
      <c r="A69" s="241"/>
      <c r="B69" s="241"/>
      <c r="C69" s="241"/>
      <c r="D69" s="34">
        <f>D68-' Demand-Supply Gap'!D210</f>
        <v>-2.0117647059123556E-3</v>
      </c>
      <c r="E69" s="34">
        <f>E68-' Demand-Supply Gap'!E210</f>
        <v>-3.1764705884143041E-3</v>
      </c>
      <c r="F69" s="34">
        <f>F68-' Demand-Supply Gap'!F210</f>
        <v>-2.0000000000663931E-4</v>
      </c>
      <c r="G69" s="34">
        <f>G68-' Demand-Supply Gap'!G210</f>
        <v>-8.679999999969823E-3</v>
      </c>
      <c r="H69" s="34">
        <f>H68-' Demand-Supply Gap'!H210</f>
        <v>-5.4000000000087311E-3</v>
      </c>
      <c r="I69" s="34">
        <f>I68-' Demand-Supply Gap'!I210</f>
        <v>1.2000000000398359E-3</v>
      </c>
      <c r="J69" s="34">
        <f>J68-' Demand-Supply Gap'!J210</f>
        <v>4.5505200000093282E-3</v>
      </c>
      <c r="K69" s="34">
        <f>K68-' Demand-Supply Gap'!K210</f>
        <v>-6.5312459760207275E-3</v>
      </c>
      <c r="L69" s="34">
        <f>L68-' Demand-Supply Gap'!L210</f>
        <v>5.4597793422885843E-3</v>
      </c>
      <c r="M69" s="34">
        <f>M68-' Demand-Supply Gap'!M210</f>
        <v>6.9608088170411975E-3</v>
      </c>
      <c r="N69" s="34">
        <f>N68-' Demand-Supply Gap'!N210</f>
        <v>1.882453784048721E-3</v>
      </c>
      <c r="O69" s="34">
        <f>O68-' Demand-Supply Gap'!O210</f>
        <v>-1.3017756553495019E-3</v>
      </c>
      <c r="P69" s="34">
        <f>P68-' Demand-Supply Gap'!P210</f>
        <v>6.071199348070877E-3</v>
      </c>
      <c r="Q69" s="34">
        <f>Q68-' Demand-Supply Gap'!Q210</f>
        <v>2.4398646941108382E-3</v>
      </c>
      <c r="R69" s="34">
        <f>R68-' Demand-Supply Gap'!R210</f>
        <v>-1.1794037852723704E-3</v>
      </c>
      <c r="S69" s="34">
        <f>S68-' Demand-Supply Gap'!S210</f>
        <v>3.394691924199833E-3</v>
      </c>
      <c r="T69" s="34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  <c r="AI69" s="223"/>
      <c r="AJ69" s="223"/>
      <c r="AK69" s="223"/>
    </row>
    <row r="70" spans="1:39">
      <c r="A70" s="222" t="s">
        <v>42</v>
      </c>
      <c r="B70" s="222" t="s">
        <v>18</v>
      </c>
      <c r="C70" s="222" t="s">
        <v>376</v>
      </c>
      <c r="D70" s="34">
        <f>ROUND(V70*' Demand-Supply Gap'!D$223,2)</f>
        <v>66.37</v>
      </c>
      <c r="E70" s="34">
        <f>ROUND(W70*' Demand-Supply Gap'!E$223,2)</f>
        <v>56.77</v>
      </c>
      <c r="F70" s="34">
        <f>ROUND(X70*' Demand-Supply Gap'!F$223,2)</f>
        <v>52.97</v>
      </c>
      <c r="G70" s="34">
        <f>ROUND(Y70*' Demand-Supply Gap'!G$223,2)</f>
        <v>52.86</v>
      </c>
      <c r="H70" s="34">
        <f>ROUND(Z70*' Demand-Supply Gap'!H$223,2)</f>
        <v>54.68</v>
      </c>
      <c r="I70" s="34">
        <f>ROUND(AA70*' Demand-Supply Gap'!I$223,2)</f>
        <v>57.12</v>
      </c>
      <c r="J70" s="34">
        <f>ROUND(AB70*' Demand-Supply Gap'!J$223,2)</f>
        <v>60.19</v>
      </c>
      <c r="K70" s="34">
        <f>ROUND(AC70*' Demand-Supply Gap'!K$223,2)</f>
        <v>63.84</v>
      </c>
      <c r="L70" s="34">
        <f>ROUND(AD70*' Demand-Supply Gap'!L$223,2)</f>
        <v>67.38</v>
      </c>
      <c r="M70" s="34">
        <f>ROUND(AE70*' Demand-Supply Gap'!M$223,2)</f>
        <v>70.709999999999994</v>
      </c>
      <c r="N70" s="34">
        <f>ROUND(AF70*' Demand-Supply Gap'!N$223,2)</f>
        <v>73.92</v>
      </c>
      <c r="O70" s="34">
        <f>ROUND(AG70*' Demand-Supply Gap'!O$223,2)</f>
        <v>77.27</v>
      </c>
      <c r="P70" s="34">
        <f>ROUND(AH70*' Demand-Supply Gap'!P$223,2)</f>
        <v>80.489999999999995</v>
      </c>
      <c r="Q70" s="34">
        <f>ROUND(AI70*' Demand-Supply Gap'!Q$223,2)</f>
        <v>83.65</v>
      </c>
      <c r="R70" s="34">
        <f>ROUND(AJ70*' Demand-Supply Gap'!R$223,2)</f>
        <v>86.78</v>
      </c>
      <c r="S70" s="34">
        <f>ROUND(AK70*' Demand-Supply Gap'!S$223,2)</f>
        <v>90.01</v>
      </c>
      <c r="T70" s="34"/>
      <c r="U70" s="220"/>
      <c r="V70" s="88">
        <v>0.93345630000000002</v>
      </c>
      <c r="W70" s="88">
        <v>0.93281173117529992</v>
      </c>
      <c r="X70" s="88">
        <v>0.94062121924099995</v>
      </c>
      <c r="Y70" s="88">
        <v>0.93893412310000013</v>
      </c>
      <c r="Z70" s="88">
        <v>0.93619971592916995</v>
      </c>
      <c r="AA70" s="88">
        <v>0.93936480775340003</v>
      </c>
      <c r="AB70" s="88">
        <v>0.94069992255523904</v>
      </c>
      <c r="AC70" s="88">
        <v>0.94178619103774208</v>
      </c>
      <c r="AD70" s="88">
        <v>0.94287245952024601</v>
      </c>
      <c r="AE70" s="88">
        <v>0.94395872800274905</v>
      </c>
      <c r="AF70" s="88">
        <v>0.94504499648525209</v>
      </c>
      <c r="AG70" s="88">
        <v>0.94613126496775513</v>
      </c>
      <c r="AH70" s="88">
        <v>0.94721753345025794</v>
      </c>
      <c r="AI70" s="88">
        <v>0.94830380193276098</v>
      </c>
      <c r="AJ70" s="88">
        <v>0.94939007041526402</v>
      </c>
      <c r="AK70" s="88">
        <v>0.95047633889776795</v>
      </c>
    </row>
    <row r="71" spans="1:39">
      <c r="A71" s="32" t="s">
        <v>42</v>
      </c>
      <c r="B71" s="32" t="s">
        <v>18</v>
      </c>
      <c r="C71" s="32" t="s">
        <v>377</v>
      </c>
      <c r="D71" s="34">
        <f>ROUND(V71*' Demand-Supply Gap'!D$223,2)</f>
        <v>4.7300000000000004</v>
      </c>
      <c r="E71" s="34">
        <f>ROUND(W71*' Demand-Supply Gap'!E$223,2)</f>
        <v>4.09</v>
      </c>
      <c r="F71" s="34">
        <f>ROUND(X71*' Demand-Supply Gap'!F$223,2)</f>
        <v>3.34</v>
      </c>
      <c r="G71" s="34">
        <f>ROUND(Y71*' Demand-Supply Gap'!G$223,2)</f>
        <v>3.44</v>
      </c>
      <c r="H71" s="34">
        <f>ROUND(Z71*' Demand-Supply Gap'!H$223,2)</f>
        <v>3.73</v>
      </c>
      <c r="I71" s="34">
        <f>ROUND(AA71*' Demand-Supply Gap'!I$223,2)</f>
        <v>3.69</v>
      </c>
      <c r="J71" s="34">
        <f>ROUND(AB71*' Demand-Supply Gap'!J$223,2)</f>
        <v>3.79</v>
      </c>
      <c r="K71" s="34">
        <f>ROUND(AC71*' Demand-Supply Gap'!K$223,2)</f>
        <v>3.95</v>
      </c>
      <c r="L71" s="34">
        <f>ROUND(AD71*' Demand-Supply Gap'!L$223,2)</f>
        <v>4.08</v>
      </c>
      <c r="M71" s="34">
        <f>ROUND(AE71*' Demand-Supply Gap'!M$223,2)</f>
        <v>4.2</v>
      </c>
      <c r="N71" s="34">
        <f>ROUND(AF71*' Demand-Supply Gap'!N$223,2)</f>
        <v>4.3</v>
      </c>
      <c r="O71" s="34">
        <f>ROUND(AG71*' Demand-Supply Gap'!O$223,2)</f>
        <v>4.4000000000000004</v>
      </c>
      <c r="P71" s="34">
        <f>ROUND(AH71*' Demand-Supply Gap'!P$223,2)</f>
        <v>4.49</v>
      </c>
      <c r="Q71" s="34">
        <f>ROUND(AI71*' Demand-Supply Gap'!Q$223,2)</f>
        <v>4.5599999999999996</v>
      </c>
      <c r="R71" s="34">
        <f>ROUND(AJ71*' Demand-Supply Gap'!R$223,2)</f>
        <v>4.63</v>
      </c>
      <c r="S71" s="34">
        <f>ROUND(AK71*' Demand-Supply Gap'!S$223,2)</f>
        <v>4.6900000000000004</v>
      </c>
      <c r="T71" s="34"/>
      <c r="U71" s="220"/>
      <c r="V71" s="220">
        <f>1-V70</f>
        <v>6.6543699999999983E-2</v>
      </c>
      <c r="W71" s="220">
        <f t="shared" ref="W71" si="398">1-W70</f>
        <v>6.7188268824700081E-2</v>
      </c>
      <c r="X71" s="220">
        <f t="shared" ref="X71" si="399">1-X70</f>
        <v>5.9378780759000049E-2</v>
      </c>
      <c r="Y71" s="220">
        <f t="shared" ref="Y71" si="400">1-Y70</f>
        <v>6.1065876899999871E-2</v>
      </c>
      <c r="Z71" s="220">
        <f t="shared" ref="Z71" si="401">1-Z70</f>
        <v>6.3800284070830049E-2</v>
      </c>
      <c r="AA71" s="220">
        <f t="shared" ref="AA71" si="402">1-AA70</f>
        <v>6.0635192246599967E-2</v>
      </c>
      <c r="AB71" s="220">
        <f t="shared" ref="AB71" si="403">1-AB70</f>
        <v>5.9300077444760957E-2</v>
      </c>
      <c r="AC71" s="220">
        <f t="shared" ref="AC71" si="404">1-AC70</f>
        <v>5.8213808962257918E-2</v>
      </c>
      <c r="AD71" s="220">
        <f t="shared" ref="AD71" si="405">1-AD70</f>
        <v>5.7127540479753991E-2</v>
      </c>
      <c r="AE71" s="220">
        <f t="shared" ref="AE71" si="406">1-AE70</f>
        <v>5.6041271997250952E-2</v>
      </c>
      <c r="AF71" s="220">
        <f t="shared" ref="AF71" si="407">1-AF70</f>
        <v>5.4955003514747913E-2</v>
      </c>
      <c r="AG71" s="220">
        <f t="shared" ref="AG71" si="408">1-AG70</f>
        <v>5.3868735032244874E-2</v>
      </c>
      <c r="AH71" s="220">
        <f t="shared" ref="AH71" si="409">1-AH70</f>
        <v>5.2782466549742058E-2</v>
      </c>
      <c r="AI71" s="220">
        <f t="shared" ref="AI71" si="410">1-AI70</f>
        <v>5.1696198067239019E-2</v>
      </c>
      <c r="AJ71" s="220">
        <f t="shared" ref="AJ71" si="411">1-AJ70</f>
        <v>5.060992958473598E-2</v>
      </c>
      <c r="AK71" s="220">
        <f t="shared" ref="AK71" si="412">1-AK70</f>
        <v>4.9523661102232053E-2</v>
      </c>
    </row>
    <row r="72" spans="1:39" ht="13.5" thickBot="1">
      <c r="A72" s="221" t="s">
        <v>42</v>
      </c>
      <c r="B72" s="221" t="s">
        <v>18</v>
      </c>
      <c r="C72" s="221" t="s">
        <v>60</v>
      </c>
      <c r="D72" s="34">
        <f t="shared" ref="D72:S72" si="413">SUM(D70:D71)</f>
        <v>71.100000000000009</v>
      </c>
      <c r="E72" s="34">
        <f t="shared" si="413"/>
        <v>60.86</v>
      </c>
      <c r="F72" s="34">
        <f t="shared" si="413"/>
        <v>56.31</v>
      </c>
      <c r="G72" s="34">
        <f t="shared" si="413"/>
        <v>56.3</v>
      </c>
      <c r="H72" s="34">
        <f t="shared" si="413"/>
        <v>58.41</v>
      </c>
      <c r="I72" s="34">
        <f t="shared" si="413"/>
        <v>60.809999999999995</v>
      </c>
      <c r="J72" s="34">
        <f t="shared" si="413"/>
        <v>63.98</v>
      </c>
      <c r="K72" s="34">
        <f t="shared" si="413"/>
        <v>67.790000000000006</v>
      </c>
      <c r="L72" s="34">
        <f t="shared" si="413"/>
        <v>71.459999999999994</v>
      </c>
      <c r="M72" s="34">
        <f t="shared" si="413"/>
        <v>74.91</v>
      </c>
      <c r="N72" s="34">
        <f t="shared" si="413"/>
        <v>78.22</v>
      </c>
      <c r="O72" s="34">
        <f t="shared" si="413"/>
        <v>81.67</v>
      </c>
      <c r="P72" s="34">
        <f t="shared" si="413"/>
        <v>84.97999999999999</v>
      </c>
      <c r="Q72" s="34">
        <f t="shared" si="413"/>
        <v>88.210000000000008</v>
      </c>
      <c r="R72" s="34">
        <f t="shared" si="413"/>
        <v>91.41</v>
      </c>
      <c r="S72" s="34">
        <f t="shared" si="413"/>
        <v>94.7</v>
      </c>
      <c r="T72" s="34"/>
      <c r="U72" s="223"/>
      <c r="V72" s="220">
        <f>SUM(V70:V71)</f>
        <v>1</v>
      </c>
      <c r="W72" s="220">
        <f t="shared" ref="W72" si="414">SUM(W70:W71)</f>
        <v>1</v>
      </c>
      <c r="X72" s="220">
        <f t="shared" ref="X72" si="415">SUM(X70:X71)</f>
        <v>1</v>
      </c>
      <c r="Y72" s="220">
        <f t="shared" ref="Y72" si="416">SUM(Y70:Y71)</f>
        <v>1</v>
      </c>
      <c r="Z72" s="220">
        <f t="shared" ref="Z72" si="417">SUM(Z70:Z71)</f>
        <v>1</v>
      </c>
      <c r="AA72" s="220">
        <f t="shared" ref="AA72" si="418">SUM(AA70:AA71)</f>
        <v>1</v>
      </c>
      <c r="AB72" s="220">
        <f t="shared" ref="AB72" si="419">SUM(AB70:AB71)</f>
        <v>1</v>
      </c>
      <c r="AC72" s="220">
        <f t="shared" ref="AC72" si="420">SUM(AC70:AC71)</f>
        <v>1</v>
      </c>
      <c r="AD72" s="220">
        <f t="shared" ref="AD72" si="421">SUM(AD70:AD71)</f>
        <v>1</v>
      </c>
      <c r="AE72" s="220">
        <f t="shared" ref="AE72" si="422">SUM(AE70:AE71)</f>
        <v>1</v>
      </c>
      <c r="AF72" s="220">
        <f t="shared" ref="AF72" si="423">SUM(AF70:AF71)</f>
        <v>1</v>
      </c>
      <c r="AG72" s="220">
        <f t="shared" ref="AG72" si="424">SUM(AG70:AG71)</f>
        <v>1</v>
      </c>
      <c r="AH72" s="220">
        <f t="shared" ref="AH72" si="425">SUM(AH70:AH71)</f>
        <v>1</v>
      </c>
      <c r="AI72" s="220">
        <f t="shared" ref="AI72" si="426">SUM(AI70:AI71)</f>
        <v>1</v>
      </c>
      <c r="AJ72" s="220">
        <f t="shared" ref="AJ72" si="427">SUM(AJ70:AJ71)</f>
        <v>1</v>
      </c>
      <c r="AK72" s="220">
        <f t="shared" ref="AK72" si="428">SUM(AK70:AK71)</f>
        <v>1</v>
      </c>
    </row>
    <row r="73" spans="1:39">
      <c r="A73" s="222" t="s">
        <v>42</v>
      </c>
      <c r="B73" s="222" t="s">
        <v>107</v>
      </c>
      <c r="C73" s="222" t="s">
        <v>376</v>
      </c>
      <c r="D73" s="34">
        <f>ROUND(V73*' Demand-Supply Gap'!D$232,2)</f>
        <v>8.93</v>
      </c>
      <c r="E73" s="34">
        <f>ROUND(W73*' Demand-Supply Gap'!E$232,2)</f>
        <v>6.32</v>
      </c>
      <c r="F73" s="34">
        <f>ROUND(X73*' Demand-Supply Gap'!F$232,2)</f>
        <v>6.75</v>
      </c>
      <c r="G73" s="34">
        <f>ROUND(Y73*' Demand-Supply Gap'!G$232,2)</f>
        <v>7.06</v>
      </c>
      <c r="H73" s="34">
        <f>ROUND(Z73*' Demand-Supply Gap'!H$232,2)</f>
        <v>6.65</v>
      </c>
      <c r="I73" s="34">
        <f>ROUND(AA73*' Demand-Supply Gap'!I$232,2)</f>
        <v>7.4</v>
      </c>
      <c r="J73" s="34">
        <f>ROUND(AB73*' Demand-Supply Gap'!J$232,2)</f>
        <v>7.77</v>
      </c>
      <c r="K73" s="34">
        <f>ROUND(AC73*' Demand-Supply Gap'!K$232,2)</f>
        <v>8.16</v>
      </c>
      <c r="L73" s="34">
        <f>ROUND(AD73*' Demand-Supply Gap'!L$232,2)</f>
        <v>8.5</v>
      </c>
      <c r="M73" s="34">
        <f>ROUND(AE73*' Demand-Supply Gap'!M$232,2)</f>
        <v>8.84</v>
      </c>
      <c r="N73" s="34">
        <f>ROUND(AF73*' Demand-Supply Gap'!N$232,2)</f>
        <v>9.19</v>
      </c>
      <c r="O73" s="34">
        <f>ROUND(AG73*' Demand-Supply Gap'!O$232,2)</f>
        <v>9.5399999999999991</v>
      </c>
      <c r="P73" s="34">
        <f>ROUND(AH73*' Demand-Supply Gap'!P$232,2)</f>
        <v>9.8800000000000008</v>
      </c>
      <c r="Q73" s="34">
        <f>ROUND(AI73*' Demand-Supply Gap'!Q$232,2)</f>
        <v>10.24</v>
      </c>
      <c r="R73" s="34">
        <f>ROUND(AJ73*' Demand-Supply Gap'!R$232,2)</f>
        <v>10.61</v>
      </c>
      <c r="S73" s="34">
        <f>ROUND(AK73*' Demand-Supply Gap'!S$232,2)</f>
        <v>10.98</v>
      </c>
      <c r="T73" s="34"/>
      <c r="U73" s="220"/>
      <c r="V73" s="220">
        <v>0.9523600000000001</v>
      </c>
      <c r="W73" s="220">
        <v>0.95009999999999994</v>
      </c>
      <c r="X73" s="220">
        <v>0.94785999999999992</v>
      </c>
      <c r="Y73" s="220">
        <v>0.95118000000000014</v>
      </c>
      <c r="Z73" s="220">
        <v>0.95565999999999995</v>
      </c>
      <c r="AA73" s="220">
        <v>0.95306000000000002</v>
      </c>
      <c r="AB73" s="220">
        <v>0.95412000000000008</v>
      </c>
      <c r="AC73" s="220">
        <v>0.95447714285714302</v>
      </c>
      <c r="AD73" s="220">
        <v>0.95483428571428597</v>
      </c>
      <c r="AE73" s="220">
        <v>0.95519142857142914</v>
      </c>
      <c r="AF73" s="220">
        <v>0.95554857142857097</v>
      </c>
      <c r="AG73" s="220">
        <v>0.95590571428571414</v>
      </c>
      <c r="AH73" s="220">
        <v>0.95626285714285708</v>
      </c>
      <c r="AI73" s="220">
        <v>0.95662000000000003</v>
      </c>
      <c r="AJ73" s="220">
        <v>0.95697714285714297</v>
      </c>
      <c r="AK73" s="220">
        <v>0.95733428571428614</v>
      </c>
    </row>
    <row r="74" spans="1:39">
      <c r="A74" s="32" t="s">
        <v>42</v>
      </c>
      <c r="B74" s="32" t="s">
        <v>107</v>
      </c>
      <c r="C74" s="32" t="s">
        <v>377</v>
      </c>
      <c r="D74" s="34">
        <f>ROUND(V74*' Demand-Supply Gap'!D$232,2)</f>
        <v>0.45</v>
      </c>
      <c r="E74" s="34">
        <f>ROUND(W74*' Demand-Supply Gap'!E$232,2)</f>
        <v>0.33</v>
      </c>
      <c r="F74" s="34">
        <f>ROUND(X74*' Demand-Supply Gap'!F$232,2)</f>
        <v>0.37</v>
      </c>
      <c r="G74" s="34">
        <f>ROUND(Y74*' Demand-Supply Gap'!G$232,2)</f>
        <v>0.36</v>
      </c>
      <c r="H74" s="34">
        <f>ROUND(Z74*' Demand-Supply Gap'!H$232,2)</f>
        <v>0.31</v>
      </c>
      <c r="I74" s="34">
        <f>ROUND(AA74*' Demand-Supply Gap'!I$232,2)</f>
        <v>0.36</v>
      </c>
      <c r="J74" s="34">
        <f>ROUND(AB74*' Demand-Supply Gap'!J$232,2)</f>
        <v>0.37</v>
      </c>
      <c r="K74" s="34">
        <f>ROUND(AC74*' Demand-Supply Gap'!K$232,2)</f>
        <v>0.39</v>
      </c>
      <c r="L74" s="34">
        <f>ROUND(AD74*' Demand-Supply Gap'!L$232,2)</f>
        <v>0.4</v>
      </c>
      <c r="M74" s="34">
        <f>ROUND(AE74*' Demand-Supply Gap'!M$232,2)</f>
        <v>0.41</v>
      </c>
      <c r="N74" s="34">
        <f>ROUND(AF74*' Demand-Supply Gap'!N$232,2)</f>
        <v>0.43</v>
      </c>
      <c r="O74" s="34">
        <f>ROUND(AG74*' Demand-Supply Gap'!O$232,2)</f>
        <v>0.44</v>
      </c>
      <c r="P74" s="34">
        <f>ROUND(AH74*' Demand-Supply Gap'!P$232,2)</f>
        <v>0.45</v>
      </c>
      <c r="Q74" s="34">
        <f>ROUND(AI74*' Demand-Supply Gap'!Q$232,2)</f>
        <v>0.46</v>
      </c>
      <c r="R74" s="34">
        <f>ROUND(AJ74*' Demand-Supply Gap'!R$232,2)</f>
        <v>0.48</v>
      </c>
      <c r="S74" s="34">
        <f>ROUND(AK74*' Demand-Supply Gap'!S$232,2)</f>
        <v>0.49</v>
      </c>
      <c r="T74" s="34"/>
      <c r="U74" s="220"/>
      <c r="V74" s="220">
        <f>1-V73</f>
        <v>4.7639999999999905E-2</v>
      </c>
      <c r="W74" s="220">
        <f t="shared" ref="W74" si="429">1-W73</f>
        <v>4.9900000000000055E-2</v>
      </c>
      <c r="X74" s="220">
        <f t="shared" ref="X74" si="430">1-X73</f>
        <v>5.2140000000000075E-2</v>
      </c>
      <c r="Y74" s="220">
        <f t="shared" ref="Y74" si="431">1-Y73</f>
        <v>4.8819999999999864E-2</v>
      </c>
      <c r="Z74" s="220">
        <f t="shared" ref="Z74" si="432">1-Z73</f>
        <v>4.4340000000000046E-2</v>
      </c>
      <c r="AA74" s="220">
        <f t="shared" ref="AA74" si="433">1-AA73</f>
        <v>4.6939999999999982E-2</v>
      </c>
      <c r="AB74" s="220">
        <f t="shared" ref="AB74" si="434">1-AB73</f>
        <v>4.5879999999999921E-2</v>
      </c>
      <c r="AC74" s="220">
        <f t="shared" ref="AC74" si="435">1-AC73</f>
        <v>4.5522857142856976E-2</v>
      </c>
      <c r="AD74" s="220">
        <f t="shared" ref="AD74" si="436">1-AD73</f>
        <v>4.5165714285714031E-2</v>
      </c>
      <c r="AE74" s="220">
        <f t="shared" ref="AE74" si="437">1-AE73</f>
        <v>4.4808571428570865E-2</v>
      </c>
      <c r="AF74" s="220">
        <f t="shared" ref="AF74" si="438">1-AF73</f>
        <v>4.445142857142903E-2</v>
      </c>
      <c r="AG74" s="220">
        <f t="shared" ref="AG74" si="439">1-AG73</f>
        <v>4.4094285714285864E-2</v>
      </c>
      <c r="AH74" s="220">
        <f t="shared" ref="AH74" si="440">1-AH73</f>
        <v>4.3737142857142919E-2</v>
      </c>
      <c r="AI74" s="220">
        <f t="shared" ref="AI74" si="441">1-AI73</f>
        <v>4.3379999999999974E-2</v>
      </c>
      <c r="AJ74" s="220">
        <f t="shared" ref="AJ74" si="442">1-AJ73</f>
        <v>4.3022857142857029E-2</v>
      </c>
      <c r="AK74" s="220">
        <f t="shared" ref="AK74" si="443">1-AK73</f>
        <v>4.2665714285713863E-2</v>
      </c>
      <c r="AM74" s="94">
        <v>2.23E-2</v>
      </c>
    </row>
    <row r="75" spans="1:39" ht="13.5" thickBot="1">
      <c r="A75" s="221" t="s">
        <v>42</v>
      </c>
      <c r="B75" s="221" t="s">
        <v>107</v>
      </c>
      <c r="C75" s="221" t="s">
        <v>60</v>
      </c>
      <c r="D75" s="34">
        <f t="shared" ref="D75:S75" si="444">SUM(D73:D74)</f>
        <v>9.379999999999999</v>
      </c>
      <c r="E75" s="34">
        <f t="shared" si="444"/>
        <v>6.65</v>
      </c>
      <c r="F75" s="34">
        <f t="shared" si="444"/>
        <v>7.12</v>
      </c>
      <c r="G75" s="34">
        <f t="shared" si="444"/>
        <v>7.42</v>
      </c>
      <c r="H75" s="34">
        <f t="shared" si="444"/>
        <v>6.96</v>
      </c>
      <c r="I75" s="34">
        <f t="shared" si="444"/>
        <v>7.7600000000000007</v>
      </c>
      <c r="J75" s="34">
        <f t="shared" si="444"/>
        <v>8.1399999999999988</v>
      </c>
      <c r="K75" s="34">
        <f t="shared" si="444"/>
        <v>8.5500000000000007</v>
      </c>
      <c r="L75" s="34">
        <f t="shared" si="444"/>
        <v>8.9</v>
      </c>
      <c r="M75" s="34">
        <f t="shared" si="444"/>
        <v>9.25</v>
      </c>
      <c r="N75" s="34">
        <f t="shared" si="444"/>
        <v>9.6199999999999992</v>
      </c>
      <c r="O75" s="34">
        <f t="shared" si="444"/>
        <v>9.9799999999999986</v>
      </c>
      <c r="P75" s="34">
        <f t="shared" si="444"/>
        <v>10.33</v>
      </c>
      <c r="Q75" s="34">
        <f t="shared" si="444"/>
        <v>10.700000000000001</v>
      </c>
      <c r="R75" s="34">
        <f t="shared" si="444"/>
        <v>11.09</v>
      </c>
      <c r="S75" s="34">
        <f t="shared" si="444"/>
        <v>11.47</v>
      </c>
      <c r="T75" s="34"/>
      <c r="U75" s="223"/>
      <c r="V75" s="220">
        <f>SUM(V73:V74)</f>
        <v>1</v>
      </c>
      <c r="W75" s="220">
        <f t="shared" ref="W75" si="445">SUM(W73:W74)</f>
        <v>1</v>
      </c>
      <c r="X75" s="220">
        <f t="shared" ref="X75" si="446">SUM(X73:X74)</f>
        <v>1</v>
      </c>
      <c r="Y75" s="220">
        <f t="shared" ref="Y75" si="447">SUM(Y73:Y74)</f>
        <v>1</v>
      </c>
      <c r="Z75" s="220">
        <f t="shared" ref="Z75" si="448">SUM(Z73:Z74)</f>
        <v>1</v>
      </c>
      <c r="AA75" s="220">
        <f t="shared" ref="AA75" si="449">SUM(AA73:AA74)</f>
        <v>1</v>
      </c>
      <c r="AB75" s="220">
        <f t="shared" ref="AB75" si="450">SUM(AB73:AB74)</f>
        <v>1</v>
      </c>
      <c r="AC75" s="220">
        <f t="shared" ref="AC75" si="451">SUM(AC73:AC74)</f>
        <v>1</v>
      </c>
      <c r="AD75" s="220">
        <f t="shared" ref="AD75" si="452">SUM(AD73:AD74)</f>
        <v>1</v>
      </c>
      <c r="AE75" s="220">
        <f t="shared" ref="AE75" si="453">SUM(AE73:AE74)</f>
        <v>1</v>
      </c>
      <c r="AF75" s="220">
        <f t="shared" ref="AF75" si="454">SUM(AF73:AF74)</f>
        <v>1</v>
      </c>
      <c r="AG75" s="220">
        <f t="shared" ref="AG75" si="455">SUM(AG73:AG74)</f>
        <v>1</v>
      </c>
      <c r="AH75" s="220">
        <f t="shared" ref="AH75" si="456">SUM(AH73:AH74)</f>
        <v>1</v>
      </c>
      <c r="AI75" s="220">
        <f t="shared" ref="AI75" si="457">SUM(AI73:AI74)</f>
        <v>1</v>
      </c>
      <c r="AJ75" s="220">
        <f t="shared" ref="AJ75" si="458">SUM(AJ73:AJ74)</f>
        <v>1</v>
      </c>
      <c r="AK75" s="220">
        <f t="shared" ref="AK75" si="459">SUM(AK73:AK74)</f>
        <v>1</v>
      </c>
    </row>
    <row r="76" spans="1:39">
      <c r="A76" s="222" t="s">
        <v>42</v>
      </c>
      <c r="B76" s="222" t="s">
        <v>62</v>
      </c>
      <c r="C76" s="222" t="s">
        <v>376</v>
      </c>
      <c r="D76" s="34">
        <f>ROUND(V76*' Demand-Supply Gap'!D$241,2)</f>
        <v>76.489999999999995</v>
      </c>
      <c r="E76" s="34">
        <f>ROUND(W76*' Demand-Supply Gap'!E$241,2)</f>
        <v>81.44</v>
      </c>
      <c r="F76" s="34">
        <f>ROUND(X76*' Demand-Supply Gap'!F$241,2)</f>
        <v>86.78</v>
      </c>
      <c r="G76" s="34">
        <f>ROUND(Y76*' Demand-Supply Gap'!G$241,2)</f>
        <v>103.8</v>
      </c>
      <c r="H76" s="34">
        <f>ROUND(Z76*' Demand-Supply Gap'!H$241,2)</f>
        <v>92.5</v>
      </c>
      <c r="I76" s="34">
        <f>ROUND(AA76*' Demand-Supply Gap'!I$241,2)</f>
        <v>65.58</v>
      </c>
      <c r="J76" s="34">
        <f>ROUND(AB76*' Demand-Supply Gap'!J$241,2)</f>
        <v>68.25</v>
      </c>
      <c r="K76" s="34">
        <f>ROUND(AC76*' Demand-Supply Gap'!K$241,2)</f>
        <v>71.239999999999995</v>
      </c>
      <c r="L76" s="34">
        <f>ROUND(AD76*' Demand-Supply Gap'!L$241,2)</f>
        <v>74.06</v>
      </c>
      <c r="M76" s="34">
        <f>ROUND(AE76*' Demand-Supply Gap'!M$241,2)</f>
        <v>77.05</v>
      </c>
      <c r="N76" s="34">
        <f>ROUND(AF76*' Demand-Supply Gap'!N$241,2)</f>
        <v>79.66</v>
      </c>
      <c r="O76" s="34">
        <f>ROUND(AG76*' Demand-Supply Gap'!O$241,2)</f>
        <v>82.11</v>
      </c>
      <c r="P76" s="34">
        <f>ROUND(AH76*' Demand-Supply Gap'!P$241,2)</f>
        <v>84.43</v>
      </c>
      <c r="Q76" s="34">
        <f>ROUND(AI76*' Demand-Supply Gap'!Q$241,2)</f>
        <v>86.69</v>
      </c>
      <c r="R76" s="34">
        <f>ROUND(AJ76*' Demand-Supply Gap'!R$241,2)</f>
        <v>89.25</v>
      </c>
      <c r="S76" s="34">
        <f>ROUND(AK76*' Demand-Supply Gap'!S$241,2)</f>
        <v>92.08</v>
      </c>
      <c r="T76" s="34"/>
      <c r="U76" s="220"/>
      <c r="V76" s="220">
        <v>0.95018480775340008</v>
      </c>
      <c r="W76" s="220">
        <v>0.95135915390317349</v>
      </c>
      <c r="X76" s="220">
        <v>0.95253350005294679</v>
      </c>
      <c r="Y76" s="220">
        <v>0.95370784620272009</v>
      </c>
      <c r="Z76" s="220">
        <v>0.95488219235249339</v>
      </c>
      <c r="AA76" s="220">
        <v>0.9560565385022668</v>
      </c>
      <c r="AB76" s="220">
        <v>0.95723088465204009</v>
      </c>
      <c r="AC76" s="220">
        <v>0.95840523080181339</v>
      </c>
      <c r="AD76" s="220">
        <v>0.95957957695158669</v>
      </c>
      <c r="AE76" s="220">
        <v>0.9607539231013601</v>
      </c>
      <c r="AF76" s="220">
        <v>0.96192826925113339</v>
      </c>
      <c r="AG76" s="220">
        <v>0.96310261540090669</v>
      </c>
      <c r="AH76" s="220">
        <v>0.96427696155067999</v>
      </c>
      <c r="AI76" s="220">
        <v>0.9654513077004534</v>
      </c>
      <c r="AJ76" s="220">
        <v>0.9666256538502267</v>
      </c>
      <c r="AK76" s="220">
        <v>0.96779999999999999</v>
      </c>
    </row>
    <row r="77" spans="1:39">
      <c r="A77" s="32" t="s">
        <v>42</v>
      </c>
      <c r="B77" s="32" t="s">
        <v>62</v>
      </c>
      <c r="C77" s="32" t="s">
        <v>377</v>
      </c>
      <c r="D77" s="34">
        <f>ROUND(V77*' Demand-Supply Gap'!D$241,2)</f>
        <v>4.01</v>
      </c>
      <c r="E77" s="34">
        <f>ROUND(W77*' Demand-Supply Gap'!E$241,2)</f>
        <v>4.16</v>
      </c>
      <c r="F77" s="34">
        <f>ROUND(X77*' Demand-Supply Gap'!F$241,2)</f>
        <v>4.32</v>
      </c>
      <c r="G77" s="34">
        <f>ROUND(Y77*' Demand-Supply Gap'!G$241,2)</f>
        <v>5.04</v>
      </c>
      <c r="H77" s="34">
        <f>ROUND(Z77*' Demand-Supply Gap'!H$241,2)</f>
        <v>4.37</v>
      </c>
      <c r="I77" s="34">
        <f>ROUND(AA77*' Demand-Supply Gap'!I$241,2)</f>
        <v>3.01</v>
      </c>
      <c r="J77" s="34">
        <f>ROUND(AB77*' Demand-Supply Gap'!J$241,2)</f>
        <v>3.05</v>
      </c>
      <c r="K77" s="34">
        <f>ROUND(AC77*' Demand-Supply Gap'!K$241,2)</f>
        <v>3.09</v>
      </c>
      <c r="L77" s="34">
        <f>ROUND(AD77*' Demand-Supply Gap'!L$241,2)</f>
        <v>3.12</v>
      </c>
      <c r="M77" s="34">
        <f>ROUND(AE77*' Demand-Supply Gap'!M$241,2)</f>
        <v>3.15</v>
      </c>
      <c r="N77" s="34">
        <f>ROUND(AF77*' Demand-Supply Gap'!N$241,2)</f>
        <v>3.15</v>
      </c>
      <c r="O77" s="34">
        <f>ROUND(AG77*' Demand-Supply Gap'!O$241,2)</f>
        <v>3.15</v>
      </c>
      <c r="P77" s="34">
        <f>ROUND(AH77*' Demand-Supply Gap'!P$241,2)</f>
        <v>3.13</v>
      </c>
      <c r="Q77" s="34">
        <f>ROUND(AI77*' Demand-Supply Gap'!Q$241,2)</f>
        <v>3.1</v>
      </c>
      <c r="R77" s="34">
        <f>ROUND(AJ77*' Demand-Supply Gap'!R$241,2)</f>
        <v>3.08</v>
      </c>
      <c r="S77" s="34">
        <f>ROUND(AK77*' Demand-Supply Gap'!S$241,2)</f>
        <v>3.06</v>
      </c>
      <c r="T77" s="34"/>
      <c r="U77" s="220"/>
      <c r="V77" s="220">
        <f>1-V76</f>
        <v>4.9815192246599915E-2</v>
      </c>
      <c r="W77" s="220">
        <f t="shared" ref="W77" si="460">1-W76</f>
        <v>4.8640846096826507E-2</v>
      </c>
      <c r="X77" s="220">
        <f t="shared" ref="X77" si="461">1-X76</f>
        <v>4.7466499947053209E-2</v>
      </c>
      <c r="Y77" s="220">
        <f t="shared" ref="Y77" si="462">1-Y76</f>
        <v>4.6292153797279911E-2</v>
      </c>
      <c r="Z77" s="220">
        <f t="shared" ref="Z77" si="463">1-Z76</f>
        <v>4.5117807647506614E-2</v>
      </c>
      <c r="AA77" s="220">
        <f t="shared" ref="AA77" si="464">1-AA76</f>
        <v>4.3943461497733205E-2</v>
      </c>
      <c r="AB77" s="220">
        <f t="shared" ref="AB77" si="465">1-AB76</f>
        <v>4.2769115347959907E-2</v>
      </c>
      <c r="AC77" s="220">
        <f t="shared" ref="AC77" si="466">1-AC76</f>
        <v>4.159476919818661E-2</v>
      </c>
      <c r="AD77" s="220">
        <f t="shared" ref="AD77" si="467">1-AD76</f>
        <v>4.0420423048413312E-2</v>
      </c>
      <c r="AE77" s="220">
        <f t="shared" ref="AE77" si="468">1-AE76</f>
        <v>3.9246076898639903E-2</v>
      </c>
      <c r="AF77" s="220">
        <f t="shared" ref="AF77" si="469">1-AF76</f>
        <v>3.8071730748866606E-2</v>
      </c>
      <c r="AG77" s="220">
        <f t="shared" ref="AG77" si="470">1-AG76</f>
        <v>3.6897384599093308E-2</v>
      </c>
      <c r="AH77" s="220">
        <f t="shared" ref="AH77" si="471">1-AH76</f>
        <v>3.572303844932001E-2</v>
      </c>
      <c r="AI77" s="220">
        <f t="shared" ref="AI77" si="472">1-AI76</f>
        <v>3.4548692299546602E-2</v>
      </c>
      <c r="AJ77" s="220">
        <f t="shared" ref="AJ77" si="473">1-AJ76</f>
        <v>3.3374346149773304E-2</v>
      </c>
      <c r="AK77" s="220">
        <f t="shared" ref="AK77" si="474">1-AK76</f>
        <v>3.2200000000000006E-2</v>
      </c>
    </row>
    <row r="78" spans="1:39" ht="13.5" thickBot="1">
      <c r="A78" s="221" t="s">
        <v>42</v>
      </c>
      <c r="B78" s="221" t="s">
        <v>62</v>
      </c>
      <c r="C78" s="221" t="s">
        <v>60</v>
      </c>
      <c r="D78" s="34">
        <f t="shared" ref="D78:S78" si="475">SUM(D76:D77)</f>
        <v>80.5</v>
      </c>
      <c r="E78" s="34">
        <f t="shared" si="475"/>
        <v>85.6</v>
      </c>
      <c r="F78" s="34">
        <f t="shared" si="475"/>
        <v>91.1</v>
      </c>
      <c r="G78" s="34">
        <f t="shared" si="475"/>
        <v>108.84</v>
      </c>
      <c r="H78" s="34">
        <f t="shared" si="475"/>
        <v>96.87</v>
      </c>
      <c r="I78" s="34">
        <f t="shared" si="475"/>
        <v>68.59</v>
      </c>
      <c r="J78" s="34">
        <f t="shared" si="475"/>
        <v>71.3</v>
      </c>
      <c r="K78" s="34">
        <f t="shared" si="475"/>
        <v>74.33</v>
      </c>
      <c r="L78" s="34">
        <f t="shared" si="475"/>
        <v>77.180000000000007</v>
      </c>
      <c r="M78" s="34">
        <f t="shared" si="475"/>
        <v>80.2</v>
      </c>
      <c r="N78" s="34">
        <f t="shared" si="475"/>
        <v>82.81</v>
      </c>
      <c r="O78" s="34">
        <f t="shared" si="475"/>
        <v>85.26</v>
      </c>
      <c r="P78" s="34">
        <f t="shared" si="475"/>
        <v>87.56</v>
      </c>
      <c r="Q78" s="34">
        <f t="shared" si="475"/>
        <v>89.789999999999992</v>
      </c>
      <c r="R78" s="34">
        <f t="shared" si="475"/>
        <v>92.33</v>
      </c>
      <c r="S78" s="34">
        <f t="shared" si="475"/>
        <v>95.14</v>
      </c>
      <c r="T78" s="34"/>
      <c r="U78" s="223"/>
      <c r="V78" s="220">
        <f>SUM(V76:V77)</f>
        <v>1</v>
      </c>
      <c r="W78" s="220">
        <f t="shared" ref="W78" si="476">SUM(W76:W77)</f>
        <v>1</v>
      </c>
      <c r="X78" s="220">
        <f t="shared" ref="X78" si="477">SUM(X76:X77)</f>
        <v>1</v>
      </c>
      <c r="Y78" s="220">
        <f t="shared" ref="Y78" si="478">SUM(Y76:Y77)</f>
        <v>1</v>
      </c>
      <c r="Z78" s="220">
        <f t="shared" ref="Z78" si="479">SUM(Z76:Z77)</f>
        <v>1</v>
      </c>
      <c r="AA78" s="220">
        <f t="shared" ref="AA78" si="480">SUM(AA76:AA77)</f>
        <v>1</v>
      </c>
      <c r="AB78" s="220">
        <f t="shared" ref="AB78" si="481">SUM(AB76:AB77)</f>
        <v>1</v>
      </c>
      <c r="AC78" s="220">
        <f t="shared" ref="AC78" si="482">SUM(AC76:AC77)</f>
        <v>1</v>
      </c>
      <c r="AD78" s="220">
        <f t="shared" ref="AD78" si="483">SUM(AD76:AD77)</f>
        <v>1</v>
      </c>
      <c r="AE78" s="220">
        <f t="shared" ref="AE78" si="484">SUM(AE76:AE77)</f>
        <v>1</v>
      </c>
      <c r="AF78" s="220">
        <f t="shared" ref="AF78" si="485">SUM(AF76:AF77)</f>
        <v>1</v>
      </c>
      <c r="AG78" s="220">
        <f t="shared" ref="AG78" si="486">SUM(AG76:AG77)</f>
        <v>1</v>
      </c>
      <c r="AH78" s="220">
        <f t="shared" ref="AH78" si="487">SUM(AH76:AH77)</f>
        <v>1</v>
      </c>
      <c r="AI78" s="220">
        <f t="shared" ref="AI78" si="488">SUM(AI76:AI77)</f>
        <v>1</v>
      </c>
      <c r="AJ78" s="220">
        <f t="shared" ref="AJ78" si="489">SUM(AJ76:AJ77)</f>
        <v>1</v>
      </c>
      <c r="AK78" s="220">
        <f t="shared" ref="AK78" si="490">SUM(AK76:AK77)</f>
        <v>1</v>
      </c>
    </row>
    <row r="79" spans="1:39" s="93" customFormat="1">
      <c r="A79" s="224" t="s">
        <v>42</v>
      </c>
      <c r="B79" s="224" t="s">
        <v>42</v>
      </c>
      <c r="C79" s="224" t="s">
        <v>376</v>
      </c>
      <c r="D79" s="380">
        <f>ROUND(' Demand-Supply Gap'!D$250*'Demand ByType'!V79,2)</f>
        <v>75.03</v>
      </c>
      <c r="E79" s="380">
        <f>ROUND(' Demand-Supply Gap'!E$250*'Demand ByType'!W79,2)</f>
        <v>79.959999999999994</v>
      </c>
      <c r="F79" s="380">
        <f>ROUND(' Demand-Supply Gap'!F$250*'Demand ByType'!X79,2)</f>
        <v>77.77</v>
      </c>
      <c r="G79" s="380">
        <f>ROUND(' Demand-Supply Gap'!G$250*'Demand ByType'!Y79,2)</f>
        <v>81.75</v>
      </c>
      <c r="H79" s="380">
        <f>ROUND(' Demand-Supply Gap'!H$250*'Demand ByType'!Z79,2)</f>
        <v>80.91</v>
      </c>
      <c r="I79" s="380">
        <f>ROUND(' Demand-Supply Gap'!I$250*'Demand ByType'!AA79,2)</f>
        <v>78.599999999999994</v>
      </c>
      <c r="J79" s="380">
        <f>ROUND(' Demand-Supply Gap'!J$250*'Demand ByType'!AB79,2)</f>
        <v>83.2</v>
      </c>
      <c r="K79" s="380">
        <f>ROUND(' Demand-Supply Gap'!K$250*'Demand ByType'!AC79,2)</f>
        <v>87.6</v>
      </c>
      <c r="L79" s="380">
        <f>ROUND(' Demand-Supply Gap'!L$250*'Demand ByType'!AD79,2)</f>
        <v>91.83</v>
      </c>
      <c r="M79" s="380">
        <f>ROUND(' Demand-Supply Gap'!M$250*'Demand ByType'!AE79,2)</f>
        <v>95.97</v>
      </c>
      <c r="N79" s="380">
        <f>ROUND(' Demand-Supply Gap'!N$250*'Demand ByType'!AF79,2)</f>
        <v>99.83</v>
      </c>
      <c r="O79" s="380">
        <f>ROUND(' Demand-Supply Gap'!O$250*'Demand ByType'!AG79,2)</f>
        <v>103.72</v>
      </c>
      <c r="P79" s="380">
        <f>ROUND(' Demand-Supply Gap'!P$250*'Demand ByType'!AH79,2)</f>
        <v>107.46</v>
      </c>
      <c r="Q79" s="380">
        <f>ROUND(' Demand-Supply Gap'!Q$250*'Demand ByType'!AI79,2)</f>
        <v>111.12</v>
      </c>
      <c r="R79" s="380">
        <f>ROUND(' Demand-Supply Gap'!R$250*'Demand ByType'!AJ79,2)</f>
        <v>114.9</v>
      </c>
      <c r="S79" s="380">
        <f>ROUND(' Demand-Supply Gap'!S$250*'Demand ByType'!AK79,2)</f>
        <v>118.92</v>
      </c>
      <c r="T79" s="223">
        <f>(I79/D79)^(1/5)-1</f>
        <v>9.3400820294788911E-3</v>
      </c>
      <c r="U79" s="223">
        <f>(S79/J79)^(1/9)-1</f>
        <v>4.0487438771225959E-2</v>
      </c>
      <c r="V79" s="227">
        <v>0.94289999999999996</v>
      </c>
      <c r="W79" s="227">
        <v>0.94399999999999995</v>
      </c>
      <c r="X79" s="227">
        <v>0.94799999999999995</v>
      </c>
      <c r="Y79" s="227">
        <v>0.94879999999999998</v>
      </c>
      <c r="Z79" s="227">
        <v>0.94820000000000004</v>
      </c>
      <c r="AA79" s="227">
        <v>0.94850000000000001</v>
      </c>
      <c r="AB79" s="227">
        <v>0.94969999999999999</v>
      </c>
      <c r="AC79" s="227">
        <v>0.95069999999999999</v>
      </c>
      <c r="AD79" s="227">
        <v>0.95179999999999998</v>
      </c>
      <c r="AE79" s="227">
        <v>0.95279999999999998</v>
      </c>
      <c r="AF79" s="227">
        <v>0.95379999999999998</v>
      </c>
      <c r="AG79" s="227">
        <v>0.95479999999999998</v>
      </c>
      <c r="AH79" s="227">
        <v>0.95589999999999997</v>
      </c>
      <c r="AI79" s="227">
        <v>0.95699999999999996</v>
      </c>
      <c r="AJ79" s="227">
        <v>0.95799999999999996</v>
      </c>
      <c r="AK79" s="227">
        <v>0.95909999999999995</v>
      </c>
    </row>
    <row r="80" spans="1:39" s="93" customFormat="1">
      <c r="A80" s="226" t="s">
        <v>42</v>
      </c>
      <c r="B80" s="226" t="s">
        <v>42</v>
      </c>
      <c r="C80" s="226" t="s">
        <v>377</v>
      </c>
      <c r="D80" s="380">
        <f>ROUND(' Demand-Supply Gap'!D$250*'Demand ByType'!V80,2)</f>
        <v>4.54</v>
      </c>
      <c r="E80" s="380">
        <f>ROUND(' Demand-Supply Gap'!E$250*'Demand ByType'!W80,2)</f>
        <v>4.74</v>
      </c>
      <c r="F80" s="380">
        <f>ROUND(' Demand-Supply Gap'!F$250*'Demand ByType'!X80,2)</f>
        <v>4.2699999999999996</v>
      </c>
      <c r="G80" s="380">
        <f>ROUND(' Demand-Supply Gap'!G$250*'Demand ByType'!Y80,2)</f>
        <v>4.41</v>
      </c>
      <c r="H80" s="380">
        <f>ROUND(' Demand-Supply Gap'!H$250*'Demand ByType'!Z80,2)</f>
        <v>4.42</v>
      </c>
      <c r="I80" s="380">
        <f>ROUND(' Demand-Supply Gap'!I$250*'Demand ByType'!AA80,2)</f>
        <v>4.2699999999999996</v>
      </c>
      <c r="J80" s="380">
        <f>ROUND(' Demand-Supply Gap'!J$250*'Demand ByType'!AB80,2)</f>
        <v>4.41</v>
      </c>
      <c r="K80" s="380">
        <f>ROUND(' Demand-Supply Gap'!K$250*'Demand ByType'!AC80,2)</f>
        <v>4.54</v>
      </c>
      <c r="L80" s="380">
        <f>ROUND(' Demand-Supply Gap'!L$250*'Demand ByType'!AD80,2)</f>
        <v>4.6500000000000004</v>
      </c>
      <c r="M80" s="380">
        <f>ROUND(' Demand-Supply Gap'!M$250*'Demand ByType'!AE80,2)</f>
        <v>4.75</v>
      </c>
      <c r="N80" s="380">
        <f>ROUND(' Demand-Supply Gap'!N$250*'Demand ByType'!AF80,2)</f>
        <v>4.84</v>
      </c>
      <c r="O80" s="380">
        <f>ROUND(' Demand-Supply Gap'!O$250*'Demand ByType'!AG80,2)</f>
        <v>4.91</v>
      </c>
      <c r="P80" s="380">
        <f>ROUND(' Demand-Supply Gap'!P$250*'Demand ByType'!AH80,2)</f>
        <v>4.96</v>
      </c>
      <c r="Q80" s="380">
        <f>ROUND(' Demand-Supply Gap'!Q$250*'Demand ByType'!AI80,2)</f>
        <v>4.99</v>
      </c>
      <c r="R80" s="380">
        <f>ROUND(' Demand-Supply Gap'!R$250*'Demand ByType'!AJ80,2)</f>
        <v>5.04</v>
      </c>
      <c r="S80" s="380">
        <f>ROUND(' Demand-Supply Gap'!S$250*'Demand ByType'!AK80,2)</f>
        <v>5.07</v>
      </c>
      <c r="T80" s="223">
        <f t="shared" ref="T80" si="491">(I80/D80)^(1/5)-1</f>
        <v>-1.2187757216803763E-2</v>
      </c>
      <c r="U80" s="223">
        <f t="shared" ref="U80" si="492">(S80/J80)^(1/9)-1</f>
        <v>1.5616925736682719E-2</v>
      </c>
      <c r="V80" s="227">
        <f>1-V79</f>
        <v>5.710000000000004E-2</v>
      </c>
      <c r="W80" s="227">
        <f t="shared" ref="W80:AK80" si="493">1-W79</f>
        <v>5.600000000000005E-2</v>
      </c>
      <c r="X80" s="227">
        <f t="shared" si="493"/>
        <v>5.2000000000000046E-2</v>
      </c>
      <c r="Y80" s="227">
        <f t="shared" si="493"/>
        <v>5.1200000000000023E-2</v>
      </c>
      <c r="Z80" s="227">
        <f t="shared" si="493"/>
        <v>5.1799999999999957E-2</v>
      </c>
      <c r="AA80" s="227">
        <f t="shared" si="493"/>
        <v>5.149999999999999E-2</v>
      </c>
      <c r="AB80" s="227">
        <f t="shared" si="493"/>
        <v>5.0300000000000011E-2</v>
      </c>
      <c r="AC80" s="227">
        <f t="shared" si="493"/>
        <v>4.930000000000001E-2</v>
      </c>
      <c r="AD80" s="227">
        <f t="shared" si="493"/>
        <v>4.8200000000000021E-2</v>
      </c>
      <c r="AE80" s="227">
        <f t="shared" si="493"/>
        <v>4.720000000000002E-2</v>
      </c>
      <c r="AF80" s="227">
        <f t="shared" si="493"/>
        <v>4.6200000000000019E-2</v>
      </c>
      <c r="AG80" s="227">
        <f t="shared" si="493"/>
        <v>4.5200000000000018E-2</v>
      </c>
      <c r="AH80" s="227">
        <f t="shared" si="493"/>
        <v>4.4100000000000028E-2</v>
      </c>
      <c r="AI80" s="227">
        <f t="shared" si="493"/>
        <v>4.3000000000000038E-2</v>
      </c>
      <c r="AJ80" s="227">
        <f t="shared" si="493"/>
        <v>4.2000000000000037E-2</v>
      </c>
      <c r="AK80" s="227">
        <f t="shared" si="493"/>
        <v>4.0900000000000047E-2</v>
      </c>
    </row>
    <row r="81" spans="1:37" s="93" customFormat="1" ht="13.5" thickBot="1">
      <c r="A81" s="228" t="s">
        <v>42</v>
      </c>
      <c r="B81" s="228" t="s">
        <v>42</v>
      </c>
      <c r="C81" s="228" t="s">
        <v>60</v>
      </c>
      <c r="D81" s="380">
        <f t="shared" ref="D81:S81" si="494">SUM(D79:D80)</f>
        <v>79.570000000000007</v>
      </c>
      <c r="E81" s="380">
        <f t="shared" si="494"/>
        <v>84.699999999999989</v>
      </c>
      <c r="F81" s="380">
        <f t="shared" si="494"/>
        <v>82.039999999999992</v>
      </c>
      <c r="G81" s="380">
        <f t="shared" si="494"/>
        <v>86.16</v>
      </c>
      <c r="H81" s="380">
        <f t="shared" si="494"/>
        <v>85.33</v>
      </c>
      <c r="I81" s="380">
        <f t="shared" si="494"/>
        <v>82.86999999999999</v>
      </c>
      <c r="J81" s="380">
        <f t="shared" si="494"/>
        <v>87.61</v>
      </c>
      <c r="K81" s="380">
        <f t="shared" si="494"/>
        <v>92.14</v>
      </c>
      <c r="L81" s="380">
        <f t="shared" si="494"/>
        <v>96.48</v>
      </c>
      <c r="M81" s="380">
        <f t="shared" si="494"/>
        <v>100.72</v>
      </c>
      <c r="N81" s="380">
        <f t="shared" si="494"/>
        <v>104.67</v>
      </c>
      <c r="O81" s="380">
        <f t="shared" si="494"/>
        <v>108.63</v>
      </c>
      <c r="P81" s="380">
        <f t="shared" si="494"/>
        <v>112.41999999999999</v>
      </c>
      <c r="Q81" s="380">
        <f t="shared" si="494"/>
        <v>116.11</v>
      </c>
      <c r="R81" s="380">
        <f t="shared" si="494"/>
        <v>119.94000000000001</v>
      </c>
      <c r="S81" s="380">
        <f t="shared" si="494"/>
        <v>123.99000000000001</v>
      </c>
      <c r="T81" s="61"/>
      <c r="U81" s="227"/>
      <c r="V81" s="227">
        <f>SUM(V79:V80)</f>
        <v>1</v>
      </c>
      <c r="W81" s="227">
        <f t="shared" ref="W81:AK81" si="495">SUM(W79:W80)</f>
        <v>1</v>
      </c>
      <c r="X81" s="227">
        <f t="shared" si="495"/>
        <v>1</v>
      </c>
      <c r="Y81" s="227">
        <f t="shared" si="495"/>
        <v>1</v>
      </c>
      <c r="Z81" s="227">
        <f t="shared" si="495"/>
        <v>1</v>
      </c>
      <c r="AA81" s="227">
        <f t="shared" si="495"/>
        <v>1</v>
      </c>
      <c r="AB81" s="227">
        <f t="shared" si="495"/>
        <v>1</v>
      </c>
      <c r="AC81" s="227">
        <f t="shared" si="495"/>
        <v>1</v>
      </c>
      <c r="AD81" s="227">
        <f t="shared" si="495"/>
        <v>1</v>
      </c>
      <c r="AE81" s="227">
        <f t="shared" si="495"/>
        <v>1</v>
      </c>
      <c r="AF81" s="227">
        <f t="shared" si="495"/>
        <v>1</v>
      </c>
      <c r="AG81" s="227">
        <f t="shared" si="495"/>
        <v>1</v>
      </c>
      <c r="AH81" s="227">
        <f t="shared" si="495"/>
        <v>1</v>
      </c>
      <c r="AI81" s="227">
        <f t="shared" si="495"/>
        <v>1</v>
      </c>
      <c r="AJ81" s="227">
        <f t="shared" si="495"/>
        <v>1</v>
      </c>
      <c r="AK81" s="227">
        <f t="shared" si="495"/>
        <v>1</v>
      </c>
    </row>
    <row r="82" spans="1:37" ht="13.5" thickBot="1">
      <c r="A82" s="238"/>
      <c r="B82" s="238"/>
      <c r="C82" s="238"/>
      <c r="D82" s="34">
        <f>D81-' Demand-Supply Gap'!D250</f>
        <v>-7.3999999999898591E-3</v>
      </c>
      <c r="E82" s="34">
        <f>E81-' Demand-Supply Gap'!E250</f>
        <v>0</v>
      </c>
      <c r="F82" s="34">
        <f>F81-' Demand-Supply Gap'!F250</f>
        <v>0</v>
      </c>
      <c r="G82" s="34">
        <f>G81-' Demand-Supply Gap'!G250</f>
        <v>0</v>
      </c>
      <c r="H82" s="34">
        <f>H81-' Demand-Supply Gap'!H250</f>
        <v>0</v>
      </c>
      <c r="I82" s="34">
        <f>I81-' Demand-Supply Gap'!I250</f>
        <v>0</v>
      </c>
      <c r="J82" s="34">
        <f>J81-' Demand-Supply Gap'!J250</f>
        <v>8.1230000000118707E-3</v>
      </c>
      <c r="K82" s="34">
        <f>K81-' Demand-Supply Gap'!K250</f>
        <v>-1.280750997608493E-3</v>
      </c>
      <c r="L82" s="34">
        <f>L81-' Demand-Supply Gap'!L250</f>
        <v>3.4297546119432809E-3</v>
      </c>
      <c r="M82" s="34">
        <f>M81-' Demand-Supply Gap'!M250</f>
        <v>-8.798595911386542E-3</v>
      </c>
      <c r="N82" s="34">
        <f>N81-' Demand-Supply Gap'!N250</f>
        <v>7.2687365092605205E-3</v>
      </c>
      <c r="O82" s="34">
        <f>O81-' Demand-Supply Gap'!O250</f>
        <v>2.7373398191770093E-3</v>
      </c>
      <c r="P82" s="34">
        <f>P81-' Demand-Supply Gap'!P250</f>
        <v>7.5862429183786162E-3</v>
      </c>
      <c r="Q82" s="34">
        <f>Q81-' Demand-Supply Gap'!Q250</f>
        <v>1.3260945176511996E-3</v>
      </c>
      <c r="R82" s="34">
        <f>R81-' Demand-Supply Gap'!R250</f>
        <v>5.6242067805669649E-3</v>
      </c>
      <c r="S82" s="34">
        <f>S81-' Demand-Supply Gap'!S250</f>
        <v>3.0048265344646552E-3</v>
      </c>
      <c r="T82" s="34"/>
      <c r="U82" s="227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  <c r="AI82" s="220"/>
      <c r="AJ82" s="220"/>
      <c r="AK82" s="220"/>
    </row>
    <row r="83" spans="1:37" ht="13.5" thickBot="1">
      <c r="A83" s="222" t="s">
        <v>39</v>
      </c>
      <c r="B83" s="222" t="s">
        <v>34</v>
      </c>
      <c r="C83" s="222" t="s">
        <v>376</v>
      </c>
      <c r="D83" s="34">
        <f>ROUND(V83*' Demand-Supply Gap'!D$263,2)</f>
        <v>77.459999999999994</v>
      </c>
      <c r="E83" s="34">
        <f>ROUND(W83*' Demand-Supply Gap'!E$263,2)</f>
        <v>72.64</v>
      </c>
      <c r="F83" s="34">
        <f>ROUND(X83*' Demand-Supply Gap'!F$263,2)</f>
        <v>65.78</v>
      </c>
      <c r="G83" s="34">
        <f>ROUND(Y83*' Demand-Supply Gap'!G$263,2)</f>
        <v>75.77</v>
      </c>
      <c r="H83" s="34">
        <f>ROUND(Z83*' Demand-Supply Gap'!H$263,2)</f>
        <v>78.48</v>
      </c>
      <c r="I83" s="34">
        <f>ROUND(AA83*' Demand-Supply Gap'!I$263,2)</f>
        <v>77.75</v>
      </c>
      <c r="J83" s="34">
        <f>ROUND(AB83*' Demand-Supply Gap'!J$263,2)</f>
        <v>82.22</v>
      </c>
      <c r="K83" s="34">
        <f>ROUND(AC83*' Demand-Supply Gap'!K$263,2)</f>
        <v>87.25</v>
      </c>
      <c r="L83" s="34">
        <f>ROUND(AD83*' Demand-Supply Gap'!L$263,2)</f>
        <v>91.85</v>
      </c>
      <c r="M83" s="34">
        <f>ROUND(AE83*' Demand-Supply Gap'!M$263,2)</f>
        <v>97.02</v>
      </c>
      <c r="N83" s="34">
        <f>ROUND(AF83*' Demand-Supply Gap'!N$263,2)</f>
        <v>102.34</v>
      </c>
      <c r="O83" s="34">
        <f>ROUND(AG83*' Demand-Supply Gap'!O$263,2)</f>
        <v>106.46</v>
      </c>
      <c r="P83" s="34">
        <f>ROUND(AH83*' Demand-Supply Gap'!P$263,2)</f>
        <v>110.2</v>
      </c>
      <c r="Q83" s="34">
        <f>ROUND(AI83*' Demand-Supply Gap'!Q$263,2)</f>
        <v>113.73</v>
      </c>
      <c r="R83" s="34">
        <f>ROUND(AJ83*' Demand-Supply Gap'!R$263,2)</f>
        <v>117.18</v>
      </c>
      <c r="S83" s="34">
        <f>ROUND(AK83*' Demand-Supply Gap'!S$263,2)</f>
        <v>120.63</v>
      </c>
      <c r="T83" s="34"/>
      <c r="U83" s="220"/>
      <c r="V83" s="220">
        <v>0.9577</v>
      </c>
      <c r="W83" s="220">
        <v>0.95837333333333341</v>
      </c>
      <c r="X83" s="220">
        <v>0.95904666666666671</v>
      </c>
      <c r="Y83" s="220">
        <v>0.95972000000000002</v>
      </c>
      <c r="Z83" s="220">
        <v>0.96039333333333332</v>
      </c>
      <c r="AA83" s="220">
        <v>0.96106666666666674</v>
      </c>
      <c r="AB83" s="220">
        <v>0.96174000000000004</v>
      </c>
      <c r="AC83" s="220">
        <v>0.96241333333333334</v>
      </c>
      <c r="AD83" s="220">
        <v>0.96308666666666665</v>
      </c>
      <c r="AE83" s="220">
        <v>0.96376000000000006</v>
      </c>
      <c r="AF83" s="220">
        <v>0.96443333333333336</v>
      </c>
      <c r="AG83" s="220">
        <v>0.96510666666666667</v>
      </c>
      <c r="AH83" s="220">
        <v>0.96577999999999997</v>
      </c>
      <c r="AI83" s="220">
        <v>0.96645333333333339</v>
      </c>
      <c r="AJ83" s="220">
        <v>0.96712666666666669</v>
      </c>
      <c r="AK83" s="220">
        <v>0.96779999999999999</v>
      </c>
    </row>
    <row r="84" spans="1:37" ht="13.5" thickBot="1">
      <c r="A84" s="32" t="s">
        <v>39</v>
      </c>
      <c r="B84" s="222" t="s">
        <v>34</v>
      </c>
      <c r="C84" s="222" t="s">
        <v>377</v>
      </c>
      <c r="D84" s="34">
        <f>ROUND(V84*' Demand-Supply Gap'!D$263,2)</f>
        <v>3.42</v>
      </c>
      <c r="E84" s="34">
        <f>ROUND(W84*' Demand-Supply Gap'!E$263,2)</f>
        <v>3.15</v>
      </c>
      <c r="F84" s="34">
        <f>ROUND(X84*' Demand-Supply Gap'!F$263,2)</f>
        <v>2.81</v>
      </c>
      <c r="G84" s="34">
        <f>ROUND(Y84*' Demand-Supply Gap'!G$263,2)</f>
        <v>3.18</v>
      </c>
      <c r="H84" s="34">
        <f>ROUND(Z84*' Demand-Supply Gap'!H$263,2)</f>
        <v>3.24</v>
      </c>
      <c r="I84" s="34">
        <f>ROUND(AA84*' Demand-Supply Gap'!I$263,2)</f>
        <v>3.15</v>
      </c>
      <c r="J84" s="34">
        <f>ROUND(AB84*' Demand-Supply Gap'!J$263,2)</f>
        <v>3.27</v>
      </c>
      <c r="K84" s="34">
        <f>ROUND(AC84*' Demand-Supply Gap'!K$263,2)</f>
        <v>3.41</v>
      </c>
      <c r="L84" s="34">
        <f>ROUND(AD84*' Demand-Supply Gap'!L$263,2)</f>
        <v>3.52</v>
      </c>
      <c r="M84" s="34">
        <f>ROUND(AE84*' Demand-Supply Gap'!M$263,2)</f>
        <v>3.65</v>
      </c>
      <c r="N84" s="34">
        <f>ROUND(AF84*' Demand-Supply Gap'!N$263,2)</f>
        <v>3.77</v>
      </c>
      <c r="O84" s="34">
        <f>ROUND(AG84*' Demand-Supply Gap'!O$263,2)</f>
        <v>3.85</v>
      </c>
      <c r="P84" s="34">
        <f>ROUND(AH84*' Demand-Supply Gap'!P$263,2)</f>
        <v>3.9</v>
      </c>
      <c r="Q84" s="34">
        <f>ROUND(AI84*' Demand-Supply Gap'!Q$263,2)</f>
        <v>3.95</v>
      </c>
      <c r="R84" s="34">
        <f>ROUND(AJ84*' Demand-Supply Gap'!R$263,2)</f>
        <v>3.98</v>
      </c>
      <c r="S84" s="34">
        <f>ROUND(AK84*' Demand-Supply Gap'!S$263,2)</f>
        <v>4.01</v>
      </c>
      <c r="T84" s="34"/>
      <c r="U84" s="220"/>
      <c r="V84" s="220">
        <f>1-V83</f>
        <v>4.2300000000000004E-2</v>
      </c>
      <c r="W84" s="220">
        <f t="shared" ref="W84" si="496">1-W83</f>
        <v>4.162666666666659E-2</v>
      </c>
      <c r="X84" s="220">
        <f t="shared" ref="X84" si="497">1-X83</f>
        <v>4.0953333333333286E-2</v>
      </c>
      <c r="Y84" s="220">
        <f t="shared" ref="Y84" si="498">1-Y83</f>
        <v>4.0279999999999982E-2</v>
      </c>
      <c r="Z84" s="220">
        <f t="shared" ref="Z84" si="499">1-Z83</f>
        <v>3.9606666666666679E-2</v>
      </c>
      <c r="AA84" s="220">
        <f t="shared" ref="AA84" si="500">1-AA83</f>
        <v>3.8933333333333264E-2</v>
      </c>
      <c r="AB84" s="220">
        <f t="shared" ref="AB84" si="501">1-AB83</f>
        <v>3.8259999999999961E-2</v>
      </c>
      <c r="AC84" s="220">
        <f t="shared" ref="AC84" si="502">1-AC83</f>
        <v>3.7586666666666657E-2</v>
      </c>
      <c r="AD84" s="220">
        <f t="shared" ref="AD84" si="503">1-AD83</f>
        <v>3.6913333333333354E-2</v>
      </c>
      <c r="AE84" s="220">
        <f t="shared" ref="AE84" si="504">1-AE83</f>
        <v>3.6239999999999939E-2</v>
      </c>
      <c r="AF84" s="220">
        <f t="shared" ref="AF84" si="505">1-AF83</f>
        <v>3.5566666666666635E-2</v>
      </c>
      <c r="AG84" s="220">
        <f t="shared" ref="AG84" si="506">1-AG83</f>
        <v>3.4893333333333332E-2</v>
      </c>
      <c r="AH84" s="220">
        <f t="shared" ref="AH84" si="507">1-AH83</f>
        <v>3.4220000000000028E-2</v>
      </c>
      <c r="AI84" s="220">
        <f t="shared" ref="AI84" si="508">1-AI83</f>
        <v>3.3546666666666614E-2</v>
      </c>
      <c r="AJ84" s="220">
        <f t="shared" ref="AJ84" si="509">1-AJ83</f>
        <v>3.287333333333331E-2</v>
      </c>
      <c r="AK84" s="220">
        <f t="shared" ref="AK84" si="510">1-AK83</f>
        <v>3.2200000000000006E-2</v>
      </c>
    </row>
    <row r="85" spans="1:37" ht="13.5" thickBot="1">
      <c r="A85" s="221" t="s">
        <v>39</v>
      </c>
      <c r="B85" s="230" t="s">
        <v>34</v>
      </c>
      <c r="C85" s="230" t="s">
        <v>60</v>
      </c>
      <c r="D85" s="34">
        <f>SUM(D83:D84)</f>
        <v>80.88</v>
      </c>
      <c r="E85" s="51">
        <f>ROUND(L85*' Demand-Supply Gap'!E$263,2)</f>
        <v>900979.91</v>
      </c>
      <c r="F85" s="51">
        <f>ROUND(M85*' Demand-Supply Gap'!F$263,2)</f>
        <v>0</v>
      </c>
      <c r="G85" s="51">
        <f>ROUND(N85*' Demand-Supply Gap'!G$263,2)</f>
        <v>8378.67</v>
      </c>
      <c r="H85" s="51">
        <f>ROUND(O85*' Demand-Supply Gap'!H$263,2)</f>
        <v>9014.5300000000007</v>
      </c>
      <c r="I85" s="51">
        <f>ROUND(P85*' Demand-Supply Gap'!I$263,2)</f>
        <v>9230.69</v>
      </c>
      <c r="J85" s="51">
        <f>ROUND(Q85*' Demand-Supply Gap'!J$263,2)</f>
        <v>10060.11</v>
      </c>
      <c r="K85" s="51">
        <f>ROUND(R85*' Demand-Supply Gap'!K$263,2)</f>
        <v>10984.24</v>
      </c>
      <c r="L85" s="51">
        <f>ROUND(S85*' Demand-Supply Gap'!L$263,2)</f>
        <v>11887.69</v>
      </c>
      <c r="M85" s="51">
        <f>ROUND(U85*' Demand-Supply Gap'!M$263,2)</f>
        <v>0</v>
      </c>
      <c r="N85" s="51">
        <f>ROUND(V85*' Demand-Supply Gap'!N$263,2)</f>
        <v>106.12</v>
      </c>
      <c r="O85" s="51">
        <f>ROUND(W85*' Demand-Supply Gap'!O$263,2)</f>
        <v>110.31</v>
      </c>
      <c r="P85" s="51">
        <f>ROUND(X85*' Demand-Supply Gap'!P$263,2)</f>
        <v>114.1</v>
      </c>
      <c r="Q85" s="51">
        <f>ROUND(Y85*' Demand-Supply Gap'!Q$263,2)</f>
        <v>117.68</v>
      </c>
      <c r="R85" s="51">
        <f>ROUND(Z85*' Demand-Supply Gap'!R$263,2)</f>
        <v>121.16</v>
      </c>
      <c r="S85" s="51">
        <f>ROUND(AA85*' Demand-Supply Gap'!S$263,2)</f>
        <v>124.65</v>
      </c>
      <c r="T85" s="51"/>
      <c r="U85" s="223"/>
      <c r="V85" s="220">
        <f>SUM(V83:V84)</f>
        <v>1</v>
      </c>
      <c r="W85" s="220">
        <f t="shared" ref="W85" si="511">SUM(W83:W84)</f>
        <v>1</v>
      </c>
      <c r="X85" s="220">
        <f t="shared" ref="X85" si="512">SUM(X83:X84)</f>
        <v>1</v>
      </c>
      <c r="Y85" s="220">
        <f t="shared" ref="Y85" si="513">SUM(Y83:Y84)</f>
        <v>1</v>
      </c>
      <c r="Z85" s="220">
        <f t="shared" ref="Z85" si="514">SUM(Z83:Z84)</f>
        <v>1</v>
      </c>
      <c r="AA85" s="220">
        <f t="shared" ref="AA85" si="515">SUM(AA83:AA84)</f>
        <v>1</v>
      </c>
      <c r="AB85" s="220">
        <f t="shared" ref="AB85" si="516">SUM(AB83:AB84)</f>
        <v>1</v>
      </c>
      <c r="AC85" s="220">
        <f t="shared" ref="AC85" si="517">SUM(AC83:AC84)</f>
        <v>1</v>
      </c>
      <c r="AD85" s="220">
        <f t="shared" ref="AD85" si="518">SUM(AD83:AD84)</f>
        <v>1</v>
      </c>
      <c r="AE85" s="220">
        <f t="shared" ref="AE85" si="519">SUM(AE83:AE84)</f>
        <v>1</v>
      </c>
      <c r="AF85" s="220">
        <f t="shared" ref="AF85" si="520">SUM(AF83:AF84)</f>
        <v>1</v>
      </c>
      <c r="AG85" s="220">
        <f t="shared" ref="AG85" si="521">SUM(AG83:AG84)</f>
        <v>1</v>
      </c>
      <c r="AH85" s="220">
        <f t="shared" ref="AH85" si="522">SUM(AH83:AH84)</f>
        <v>1</v>
      </c>
      <c r="AI85" s="220">
        <f t="shared" ref="AI85" si="523">SUM(AI83:AI84)</f>
        <v>1</v>
      </c>
      <c r="AJ85" s="220">
        <f t="shared" ref="AJ85" si="524">SUM(AJ83:AJ84)</f>
        <v>1</v>
      </c>
      <c r="AK85" s="220">
        <f t="shared" ref="AK85" si="525">SUM(AK83:AK84)</f>
        <v>1</v>
      </c>
    </row>
    <row r="86" spans="1:37">
      <c r="A86" s="222" t="s">
        <v>39</v>
      </c>
      <c r="B86" s="222" t="s">
        <v>207</v>
      </c>
      <c r="C86" s="222" t="s">
        <v>376</v>
      </c>
      <c r="D86" s="34">
        <f>ROUND(V86*' Demand-Supply Gap'!D$272,2)</f>
        <v>62.25</v>
      </c>
      <c r="E86" s="34">
        <f>ROUND(W86*' Demand-Supply Gap'!E$272,2)</f>
        <v>64.25</v>
      </c>
      <c r="F86" s="34">
        <f>ROUND(X86*' Demand-Supply Gap'!F$272,2)</f>
        <v>60.2</v>
      </c>
      <c r="G86" s="34">
        <f>ROUND(Y86*' Demand-Supply Gap'!G$272,2)</f>
        <v>54.21</v>
      </c>
      <c r="H86" s="34">
        <f>ROUND(Z86*' Demand-Supply Gap'!H$272,2)</f>
        <v>71.62</v>
      </c>
      <c r="I86" s="34">
        <f>ROUND(AA86*' Demand-Supply Gap'!I$272,2)</f>
        <v>74.099999999999994</v>
      </c>
      <c r="J86" s="34">
        <f>ROUND(AB86*' Demand-Supply Gap'!J$272,2)</f>
        <v>76.97</v>
      </c>
      <c r="K86" s="34">
        <f>ROUND(AC86*' Demand-Supply Gap'!K$272,2)</f>
        <v>80.17</v>
      </c>
      <c r="L86" s="34">
        <f>ROUND(AD86*' Demand-Supply Gap'!L$272,2)</f>
        <v>84.38</v>
      </c>
      <c r="M86" s="34">
        <f>ROUND(AE86*' Demand-Supply Gap'!M$272,2)</f>
        <v>88.93</v>
      </c>
      <c r="N86" s="34">
        <f>ROUND(AF86*' Demand-Supply Gap'!N$272,2)</f>
        <v>94.02</v>
      </c>
      <c r="O86" s="34">
        <f>ROUND(AG86*' Demand-Supply Gap'!O$272,2)</f>
        <v>99.53</v>
      </c>
      <c r="P86" s="34">
        <f>ROUND(AH86*' Demand-Supply Gap'!P$272,2)</f>
        <v>105.67</v>
      </c>
      <c r="Q86" s="34">
        <f>ROUND(AI86*' Demand-Supply Gap'!Q$272,2)</f>
        <v>112.42</v>
      </c>
      <c r="R86" s="34">
        <f>ROUND(AJ86*' Demand-Supply Gap'!R$272,2)</f>
        <v>119.87</v>
      </c>
      <c r="S86" s="34">
        <f>ROUND(AK86*' Demand-Supply Gap'!S$272,2)</f>
        <v>128.02000000000001</v>
      </c>
      <c r="T86" s="34"/>
      <c r="U86" s="220"/>
      <c r="V86" s="220">
        <v>0.93760000000000032</v>
      </c>
      <c r="W86" s="220">
        <v>0.93806000000000023</v>
      </c>
      <c r="X86" s="220">
        <v>0.93852000000000024</v>
      </c>
      <c r="Y86" s="220">
        <v>0.93898000000000026</v>
      </c>
      <c r="Z86" s="220">
        <v>0.93944000000000027</v>
      </c>
      <c r="AA86" s="220">
        <v>0.93990000000000018</v>
      </c>
      <c r="AB86" s="220">
        <v>0.9403600000000002</v>
      </c>
      <c r="AC86" s="220">
        <v>0.94082000000000021</v>
      </c>
      <c r="AD86" s="220">
        <v>0.94128000000000023</v>
      </c>
      <c r="AE86" s="220">
        <v>0.94174000000000013</v>
      </c>
      <c r="AF86" s="220">
        <v>0.94220000000000015</v>
      </c>
      <c r="AG86" s="220">
        <v>0.94266000000000016</v>
      </c>
      <c r="AH86" s="220">
        <v>0.94312000000000018</v>
      </c>
      <c r="AI86" s="220">
        <v>0.94358000000000009</v>
      </c>
      <c r="AJ86" s="220">
        <v>0.9440400000000001</v>
      </c>
      <c r="AK86" s="220">
        <v>0.94450000000000012</v>
      </c>
    </row>
    <row r="87" spans="1:37">
      <c r="A87" s="32" t="s">
        <v>39</v>
      </c>
      <c r="B87" s="32" t="s">
        <v>207</v>
      </c>
      <c r="C87" s="32" t="s">
        <v>377</v>
      </c>
      <c r="D87" s="34">
        <f>ROUND(V87*' Demand-Supply Gap'!D$272,2)</f>
        <v>4.1399999999999997</v>
      </c>
      <c r="E87" s="34">
        <f>ROUND(W87*' Demand-Supply Gap'!E$272,2)</f>
        <v>4.24</v>
      </c>
      <c r="F87" s="34">
        <f>ROUND(X87*' Demand-Supply Gap'!F$272,2)</f>
        <v>3.94</v>
      </c>
      <c r="G87" s="34">
        <f>ROUND(Y87*' Demand-Supply Gap'!G$272,2)</f>
        <v>3.52</v>
      </c>
      <c r="H87" s="34">
        <f>ROUND(Z87*' Demand-Supply Gap'!H$272,2)</f>
        <v>4.62</v>
      </c>
      <c r="I87" s="34">
        <f>ROUND(AA87*' Demand-Supply Gap'!I$272,2)</f>
        <v>4.74</v>
      </c>
      <c r="J87" s="34">
        <f>ROUND(AB87*' Demand-Supply Gap'!J$272,2)</f>
        <v>4.88</v>
      </c>
      <c r="K87" s="34">
        <f>ROUND(AC87*' Demand-Supply Gap'!K$272,2)</f>
        <v>5.04</v>
      </c>
      <c r="L87" s="34">
        <f>ROUND(AD87*' Demand-Supply Gap'!L$272,2)</f>
        <v>5.26</v>
      </c>
      <c r="M87" s="34">
        <f>ROUND(AE87*' Demand-Supply Gap'!M$272,2)</f>
        <v>5.5</v>
      </c>
      <c r="N87" s="34">
        <f>ROUND(AF87*' Demand-Supply Gap'!N$272,2)</f>
        <v>5.77</v>
      </c>
      <c r="O87" s="34">
        <f>ROUND(AG87*' Demand-Supply Gap'!O$272,2)</f>
        <v>6.05</v>
      </c>
      <c r="P87" s="34">
        <f>ROUND(AH87*' Demand-Supply Gap'!P$272,2)</f>
        <v>6.37</v>
      </c>
      <c r="Q87" s="34">
        <f>ROUND(AI87*' Demand-Supply Gap'!Q$272,2)</f>
        <v>6.72</v>
      </c>
      <c r="R87" s="34">
        <f>ROUND(AJ87*' Demand-Supply Gap'!R$272,2)</f>
        <v>7.11</v>
      </c>
      <c r="S87" s="34">
        <f>ROUND(AK87*' Demand-Supply Gap'!S$272,2)</f>
        <v>7.52</v>
      </c>
      <c r="T87" s="34"/>
      <c r="U87" s="220"/>
      <c r="V87" s="220">
        <f>1-V86</f>
        <v>6.2399999999999678E-2</v>
      </c>
      <c r="W87" s="220">
        <f t="shared" ref="W87" si="526">1-W86</f>
        <v>6.1939999999999773E-2</v>
      </c>
      <c r="X87" s="220">
        <f t="shared" ref="X87" si="527">1-X86</f>
        <v>6.1479999999999757E-2</v>
      </c>
      <c r="Y87" s="220">
        <f t="shared" ref="Y87" si="528">1-Y86</f>
        <v>6.1019999999999741E-2</v>
      </c>
      <c r="Z87" s="220">
        <f t="shared" ref="Z87" si="529">1-Z86</f>
        <v>6.0559999999999725E-2</v>
      </c>
      <c r="AA87" s="220">
        <f t="shared" ref="AA87" si="530">1-AA86</f>
        <v>6.009999999999982E-2</v>
      </c>
      <c r="AB87" s="220">
        <f t="shared" ref="AB87" si="531">1-AB86</f>
        <v>5.9639999999999804E-2</v>
      </c>
      <c r="AC87" s="220">
        <f t="shared" ref="AC87" si="532">1-AC86</f>
        <v>5.9179999999999788E-2</v>
      </c>
      <c r="AD87" s="220">
        <f t="shared" ref="AD87" si="533">1-AD86</f>
        <v>5.8719999999999772E-2</v>
      </c>
      <c r="AE87" s="220">
        <f t="shared" ref="AE87" si="534">1-AE86</f>
        <v>5.8259999999999867E-2</v>
      </c>
      <c r="AF87" s="220">
        <f t="shared" ref="AF87" si="535">1-AF86</f>
        <v>5.7799999999999851E-2</v>
      </c>
      <c r="AG87" s="220">
        <f t="shared" ref="AG87" si="536">1-AG86</f>
        <v>5.7339999999999836E-2</v>
      </c>
      <c r="AH87" s="220">
        <f t="shared" ref="AH87" si="537">1-AH86</f>
        <v>5.687999999999982E-2</v>
      </c>
      <c r="AI87" s="220">
        <f t="shared" ref="AI87" si="538">1-AI86</f>
        <v>5.6419999999999915E-2</v>
      </c>
      <c r="AJ87" s="220">
        <f t="shared" ref="AJ87" si="539">1-AJ86</f>
        <v>5.5959999999999899E-2</v>
      </c>
      <c r="AK87" s="220">
        <f t="shared" ref="AK87" si="540">1-AK86</f>
        <v>5.5499999999999883E-2</v>
      </c>
    </row>
    <row r="88" spans="1:37" ht="13.5" thickBot="1">
      <c r="A88" s="221" t="s">
        <v>39</v>
      </c>
      <c r="B88" s="221" t="s">
        <v>207</v>
      </c>
      <c r="C88" s="221" t="s">
        <v>60</v>
      </c>
      <c r="D88" s="34">
        <f>SUM(D86:D87)</f>
        <v>66.39</v>
      </c>
      <c r="E88" s="51">
        <f>ROUND(L88*' Demand-Supply Gap'!E$272,2)</f>
        <v>832140.23</v>
      </c>
      <c r="F88" s="51">
        <f>ROUND(M88*' Demand-Supply Gap'!F$272,2)</f>
        <v>0</v>
      </c>
      <c r="G88" s="51">
        <f>ROUND(N88*' Demand-Supply Gap'!G$272,2)</f>
        <v>5760.73</v>
      </c>
      <c r="H88" s="51">
        <f>ROUND(O88*' Demand-Supply Gap'!H$272,2)</f>
        <v>8049.71</v>
      </c>
      <c r="I88" s="51">
        <f>ROUND(P88*' Demand-Supply Gap'!I$272,2)</f>
        <v>8833.25</v>
      </c>
      <c r="J88" s="51">
        <f>ROUND(Q88*' Demand-Supply Gap'!J$272,2)</f>
        <v>9751.83</v>
      </c>
      <c r="K88" s="51">
        <f>ROUND(R88*' Demand-Supply Gap'!K$272,2)</f>
        <v>10819.68</v>
      </c>
      <c r="L88" s="51">
        <f>ROUND(S88*' Demand-Supply Gap'!L$272,2)</f>
        <v>12149.61</v>
      </c>
      <c r="M88" s="51">
        <f>ROUND(U88*' Demand-Supply Gap'!M$272,2)</f>
        <v>0</v>
      </c>
      <c r="N88" s="51">
        <f>ROUND(V88*' Demand-Supply Gap'!N$272,2)</f>
        <v>99.79</v>
      </c>
      <c r="O88" s="51">
        <f>ROUND(W88*' Demand-Supply Gap'!O$272,2)</f>
        <v>105.59</v>
      </c>
      <c r="P88" s="51">
        <f>ROUND(X88*' Demand-Supply Gap'!P$272,2)</f>
        <v>112.04</v>
      </c>
      <c r="Q88" s="51">
        <f>ROUND(Y88*' Demand-Supply Gap'!Q$272,2)</f>
        <v>119.14</v>
      </c>
      <c r="R88" s="51">
        <f>ROUND(Z88*' Demand-Supply Gap'!R$272,2)</f>
        <v>126.98</v>
      </c>
      <c r="S88" s="51">
        <f>ROUND(AA88*' Demand-Supply Gap'!S$272,2)</f>
        <v>135.54</v>
      </c>
      <c r="T88" s="51"/>
      <c r="U88" s="223"/>
      <c r="V88" s="220">
        <f>SUM(V86:V87)</f>
        <v>1</v>
      </c>
      <c r="W88" s="220">
        <f t="shared" ref="W88" si="541">SUM(W86:W87)</f>
        <v>1</v>
      </c>
      <c r="X88" s="220">
        <f t="shared" ref="X88" si="542">SUM(X86:X87)</f>
        <v>1</v>
      </c>
      <c r="Y88" s="220">
        <f t="shared" ref="Y88" si="543">SUM(Y86:Y87)</f>
        <v>1</v>
      </c>
      <c r="Z88" s="220">
        <f t="shared" ref="Z88" si="544">SUM(Z86:Z87)</f>
        <v>1</v>
      </c>
      <c r="AA88" s="220">
        <f t="shared" ref="AA88" si="545">SUM(AA86:AA87)</f>
        <v>1</v>
      </c>
      <c r="AB88" s="220">
        <f t="shared" ref="AB88" si="546">SUM(AB86:AB87)</f>
        <v>1</v>
      </c>
      <c r="AC88" s="220">
        <f t="shared" ref="AC88" si="547">SUM(AC86:AC87)</f>
        <v>1</v>
      </c>
      <c r="AD88" s="220">
        <f t="shared" ref="AD88" si="548">SUM(AD86:AD87)</f>
        <v>1</v>
      </c>
      <c r="AE88" s="220">
        <f t="shared" ref="AE88" si="549">SUM(AE86:AE87)</f>
        <v>1</v>
      </c>
      <c r="AF88" s="220">
        <f t="shared" ref="AF88" si="550">SUM(AF86:AF87)</f>
        <v>1</v>
      </c>
      <c r="AG88" s="220">
        <f t="shared" ref="AG88" si="551">SUM(AG86:AG87)</f>
        <v>1</v>
      </c>
      <c r="AH88" s="220">
        <f t="shared" ref="AH88" si="552">SUM(AH86:AH87)</f>
        <v>1</v>
      </c>
      <c r="AI88" s="220">
        <f t="shared" ref="AI88" si="553">SUM(AI86:AI87)</f>
        <v>1</v>
      </c>
      <c r="AJ88" s="220">
        <f t="shared" ref="AJ88" si="554">SUM(AJ86:AJ87)</f>
        <v>1</v>
      </c>
      <c r="AK88" s="220">
        <f t="shared" ref="AK88" si="555">SUM(AK86:AK87)</f>
        <v>1</v>
      </c>
    </row>
    <row r="89" spans="1:37">
      <c r="A89" s="222" t="s">
        <v>39</v>
      </c>
      <c r="B89" s="222" t="s">
        <v>57</v>
      </c>
      <c r="C89" s="222" t="s">
        <v>376</v>
      </c>
      <c r="D89" s="34">
        <f>ROUND(V89*' Demand-Supply Gap'!D$281,2)</f>
        <v>189.34</v>
      </c>
      <c r="E89" s="34">
        <f>ROUND(W89*' Demand-Supply Gap'!E$281,2)</f>
        <v>214.46</v>
      </c>
      <c r="F89" s="34">
        <f>ROUND(X89*' Demand-Supply Gap'!F$281,2)</f>
        <v>258.57</v>
      </c>
      <c r="G89" s="34">
        <f>ROUND(Y89*' Demand-Supply Gap'!G$281,2)</f>
        <v>226.84</v>
      </c>
      <c r="H89" s="34">
        <f>ROUND(Z89*' Demand-Supply Gap'!H$281,2)</f>
        <v>211.61</v>
      </c>
      <c r="I89" s="34">
        <f>ROUND(AA89*' Demand-Supply Gap'!I$281,2)</f>
        <v>165.3</v>
      </c>
      <c r="J89" s="34">
        <f>ROUND(AB89*' Demand-Supply Gap'!J$281,2)</f>
        <v>169.91</v>
      </c>
      <c r="K89" s="34">
        <f>ROUND(AC89*' Demand-Supply Gap'!K$281,2)</f>
        <v>175.22</v>
      </c>
      <c r="L89" s="34">
        <f>ROUND(AD89*' Demand-Supply Gap'!L$281,2)</f>
        <v>181.04</v>
      </c>
      <c r="M89" s="34">
        <f>ROUND(AE89*' Demand-Supply Gap'!M$281,2)</f>
        <v>187.78</v>
      </c>
      <c r="N89" s="34">
        <f>ROUND(AF89*' Demand-Supply Gap'!N$281,2)</f>
        <v>195.16</v>
      </c>
      <c r="O89" s="34">
        <f>ROUND(AG89*' Demand-Supply Gap'!O$281,2)</f>
        <v>203.21</v>
      </c>
      <c r="P89" s="34">
        <f>ROUND(AH89*' Demand-Supply Gap'!P$281,2)</f>
        <v>211.79</v>
      </c>
      <c r="Q89" s="34">
        <f>ROUND(AI89*' Demand-Supply Gap'!Q$281,2)</f>
        <v>220.84</v>
      </c>
      <c r="R89" s="34">
        <f>ROUND(AJ89*' Demand-Supply Gap'!R$281,2)</f>
        <v>230.36</v>
      </c>
      <c r="S89" s="34">
        <f>ROUND(AK89*' Demand-Supply Gap'!S$281,2)</f>
        <v>240.41</v>
      </c>
      <c r="T89" s="34"/>
      <c r="U89" s="220"/>
      <c r="V89" s="220">
        <v>0.92457000000000022</v>
      </c>
      <c r="W89" s="220">
        <v>0.92567200000000016</v>
      </c>
      <c r="X89" s="220">
        <v>0.92677400000000021</v>
      </c>
      <c r="Y89" s="220">
        <v>0.92787600000000015</v>
      </c>
      <c r="Z89" s="220">
        <v>0.92897800000000019</v>
      </c>
      <c r="AA89" s="220">
        <v>0.93008000000000013</v>
      </c>
      <c r="AB89" s="220">
        <v>0.93118200000000018</v>
      </c>
      <c r="AC89" s="220">
        <v>0.93228400000000011</v>
      </c>
      <c r="AD89" s="220">
        <v>0.93338600000000016</v>
      </c>
      <c r="AE89" s="220">
        <v>0.9344880000000001</v>
      </c>
      <c r="AF89" s="220">
        <v>0.93559000000000014</v>
      </c>
      <c r="AG89" s="220">
        <v>0.93669200000000008</v>
      </c>
      <c r="AH89" s="220">
        <v>0.93779400000000013</v>
      </c>
      <c r="AI89" s="220">
        <v>0.93889600000000006</v>
      </c>
      <c r="AJ89" s="220">
        <v>0.93999800000000011</v>
      </c>
      <c r="AK89" s="220">
        <v>0.94110000000000005</v>
      </c>
    </row>
    <row r="90" spans="1:37">
      <c r="A90" s="32" t="s">
        <v>39</v>
      </c>
      <c r="B90" s="32" t="s">
        <v>57</v>
      </c>
      <c r="C90" s="32" t="s">
        <v>377</v>
      </c>
      <c r="D90" s="34">
        <f>ROUND(V90*' Demand-Supply Gap'!D$281,2)</f>
        <v>15.45</v>
      </c>
      <c r="E90" s="34">
        <f>ROUND(W90*' Demand-Supply Gap'!E$281,2)</f>
        <v>17.22</v>
      </c>
      <c r="F90" s="34">
        <f>ROUND(X90*' Demand-Supply Gap'!F$281,2)</f>
        <v>20.43</v>
      </c>
      <c r="G90" s="34">
        <f>ROUND(Y90*' Demand-Supply Gap'!G$281,2)</f>
        <v>17.63</v>
      </c>
      <c r="H90" s="34">
        <f>ROUND(Z90*' Demand-Supply Gap'!H$281,2)</f>
        <v>16.18</v>
      </c>
      <c r="I90" s="34">
        <f>ROUND(AA90*' Demand-Supply Gap'!I$281,2)</f>
        <v>12.43</v>
      </c>
      <c r="J90" s="34">
        <f>ROUND(AB90*' Demand-Supply Gap'!J$281,2)</f>
        <v>12.56</v>
      </c>
      <c r="K90" s="34">
        <f>ROUND(AC90*' Demand-Supply Gap'!K$281,2)</f>
        <v>12.73</v>
      </c>
      <c r="L90" s="34">
        <f>ROUND(AD90*' Demand-Supply Gap'!L$281,2)</f>
        <v>12.92</v>
      </c>
      <c r="M90" s="34">
        <f>ROUND(AE90*' Demand-Supply Gap'!M$281,2)</f>
        <v>13.16</v>
      </c>
      <c r="N90" s="34">
        <f>ROUND(AF90*' Demand-Supply Gap'!N$281,2)</f>
        <v>13.44</v>
      </c>
      <c r="O90" s="34">
        <f>ROUND(AG90*' Demand-Supply Gap'!O$281,2)</f>
        <v>13.73</v>
      </c>
      <c r="P90" s="34">
        <f>ROUND(AH90*' Demand-Supply Gap'!P$281,2)</f>
        <v>14.05</v>
      </c>
      <c r="Q90" s="34">
        <f>ROUND(AI90*' Demand-Supply Gap'!Q$281,2)</f>
        <v>14.37</v>
      </c>
      <c r="R90" s="34">
        <f>ROUND(AJ90*' Demand-Supply Gap'!R$281,2)</f>
        <v>14.7</v>
      </c>
      <c r="S90" s="34">
        <f>ROUND(AK90*' Demand-Supply Gap'!S$281,2)</f>
        <v>15.05</v>
      </c>
      <c r="T90" s="34"/>
      <c r="U90" s="220"/>
      <c r="V90" s="220">
        <f>1-V89</f>
        <v>7.5429999999999775E-2</v>
      </c>
      <c r="W90" s="220">
        <f t="shared" ref="W90" si="556">1-W89</f>
        <v>7.4327999999999839E-2</v>
      </c>
      <c r="X90" s="220">
        <f t="shared" ref="X90" si="557">1-X89</f>
        <v>7.3225999999999791E-2</v>
      </c>
      <c r="Y90" s="220">
        <f t="shared" ref="Y90" si="558">1-Y89</f>
        <v>7.2123999999999855E-2</v>
      </c>
      <c r="Z90" s="220">
        <f t="shared" ref="Z90" si="559">1-Z89</f>
        <v>7.1021999999999808E-2</v>
      </c>
      <c r="AA90" s="220">
        <f t="shared" ref="AA90" si="560">1-AA89</f>
        <v>6.9919999999999871E-2</v>
      </c>
      <c r="AB90" s="220">
        <f t="shared" ref="AB90" si="561">1-AB89</f>
        <v>6.8817999999999824E-2</v>
      </c>
      <c r="AC90" s="220">
        <f t="shared" ref="AC90" si="562">1-AC89</f>
        <v>6.7715999999999887E-2</v>
      </c>
      <c r="AD90" s="220">
        <f t="shared" ref="AD90" si="563">1-AD89</f>
        <v>6.661399999999984E-2</v>
      </c>
      <c r="AE90" s="220">
        <f t="shared" ref="AE90" si="564">1-AE89</f>
        <v>6.5511999999999904E-2</v>
      </c>
      <c r="AF90" s="220">
        <f t="shared" ref="AF90" si="565">1-AF89</f>
        <v>6.4409999999999856E-2</v>
      </c>
      <c r="AG90" s="220">
        <f t="shared" ref="AG90" si="566">1-AG89</f>
        <v>6.330799999999992E-2</v>
      </c>
      <c r="AH90" s="220">
        <f t="shared" ref="AH90" si="567">1-AH89</f>
        <v>6.2205999999999873E-2</v>
      </c>
      <c r="AI90" s="220">
        <f t="shared" ref="AI90" si="568">1-AI89</f>
        <v>6.1103999999999936E-2</v>
      </c>
      <c r="AJ90" s="220">
        <f t="shared" ref="AJ90" si="569">1-AJ89</f>
        <v>6.0001999999999889E-2</v>
      </c>
      <c r="AK90" s="220">
        <f t="shared" ref="AK90" si="570">1-AK89</f>
        <v>5.8899999999999952E-2</v>
      </c>
    </row>
    <row r="91" spans="1:37" ht="13.5" thickBot="1">
      <c r="A91" s="221" t="s">
        <v>39</v>
      </c>
      <c r="B91" s="221" t="s">
        <v>57</v>
      </c>
      <c r="C91" s="221" t="s">
        <v>60</v>
      </c>
      <c r="D91" s="34">
        <f>SUM(D89:D90)</f>
        <v>204.79</v>
      </c>
      <c r="E91" s="51">
        <f>ROUND(L91*' Demand-Supply Gap'!E$272,2)</f>
        <v>832140.23</v>
      </c>
      <c r="F91" s="51">
        <f>ROUND(M91*' Demand-Supply Gap'!F$272,2)</f>
        <v>0</v>
      </c>
      <c r="G91" s="51">
        <f>ROUND(N91*' Demand-Supply Gap'!G$272,2)</f>
        <v>5760.73</v>
      </c>
      <c r="H91" s="51">
        <f>ROUND(O91*' Demand-Supply Gap'!H$272,2)</f>
        <v>8049.71</v>
      </c>
      <c r="I91" s="51">
        <f>ROUND(P91*' Demand-Supply Gap'!I$272,2)</f>
        <v>8833.25</v>
      </c>
      <c r="J91" s="51">
        <f>ROUND(Q91*' Demand-Supply Gap'!J$272,2)</f>
        <v>9751.83</v>
      </c>
      <c r="K91" s="51">
        <f>ROUND(R91*' Demand-Supply Gap'!K$272,2)</f>
        <v>10819.68</v>
      </c>
      <c r="L91" s="51">
        <f>ROUND(S91*' Demand-Supply Gap'!L$272,2)</f>
        <v>12149.61</v>
      </c>
      <c r="M91" s="51">
        <f>ROUND(U91*' Demand-Supply Gap'!M$272,2)</f>
        <v>0</v>
      </c>
      <c r="N91" s="51">
        <f>ROUND(V91*' Demand-Supply Gap'!N$272,2)</f>
        <v>99.79</v>
      </c>
      <c r="O91" s="51">
        <f>ROUND(W91*' Demand-Supply Gap'!O$272,2)</f>
        <v>105.59</v>
      </c>
      <c r="P91" s="51">
        <f>ROUND(X91*' Demand-Supply Gap'!P$272,2)</f>
        <v>112.04</v>
      </c>
      <c r="Q91" s="51">
        <f>ROUND(Y91*' Demand-Supply Gap'!Q$272,2)</f>
        <v>119.14</v>
      </c>
      <c r="R91" s="51">
        <f>ROUND(Z91*' Demand-Supply Gap'!R$272,2)</f>
        <v>126.98</v>
      </c>
      <c r="S91" s="51">
        <f>ROUND(AA91*' Demand-Supply Gap'!S$272,2)</f>
        <v>135.54</v>
      </c>
      <c r="T91" s="51"/>
      <c r="U91" s="223"/>
      <c r="V91" s="220">
        <f>SUM(V89:V90)</f>
        <v>1</v>
      </c>
      <c r="W91" s="220">
        <f t="shared" ref="W91" si="571">SUM(W89:W90)</f>
        <v>1</v>
      </c>
      <c r="X91" s="220">
        <f t="shared" ref="X91" si="572">SUM(X89:X90)</f>
        <v>1</v>
      </c>
      <c r="Y91" s="220">
        <f t="shared" ref="Y91" si="573">SUM(Y89:Y90)</f>
        <v>1</v>
      </c>
      <c r="Z91" s="220">
        <f t="shared" ref="Z91" si="574">SUM(Z89:Z90)</f>
        <v>1</v>
      </c>
      <c r="AA91" s="220">
        <f t="shared" ref="AA91" si="575">SUM(AA89:AA90)</f>
        <v>1</v>
      </c>
      <c r="AB91" s="220">
        <f t="shared" ref="AB91" si="576">SUM(AB89:AB90)</f>
        <v>1</v>
      </c>
      <c r="AC91" s="220">
        <f t="shared" ref="AC91" si="577">SUM(AC89:AC90)</f>
        <v>1</v>
      </c>
      <c r="AD91" s="220">
        <f t="shared" ref="AD91" si="578">SUM(AD89:AD90)</f>
        <v>1</v>
      </c>
      <c r="AE91" s="220">
        <f t="shared" ref="AE91" si="579">SUM(AE89:AE90)</f>
        <v>1</v>
      </c>
      <c r="AF91" s="220">
        <f t="shared" ref="AF91" si="580">SUM(AF89:AF90)</f>
        <v>1</v>
      </c>
      <c r="AG91" s="220">
        <f t="shared" ref="AG91" si="581">SUM(AG89:AG90)</f>
        <v>1</v>
      </c>
      <c r="AH91" s="220">
        <f t="shared" ref="AH91" si="582">SUM(AH89:AH90)</f>
        <v>1</v>
      </c>
      <c r="AI91" s="220">
        <f t="shared" ref="AI91" si="583">SUM(AI89:AI90)</f>
        <v>1</v>
      </c>
      <c r="AJ91" s="220">
        <f t="shared" ref="AJ91" si="584">SUM(AJ89:AJ90)</f>
        <v>1</v>
      </c>
      <c r="AK91" s="220">
        <f t="shared" ref="AK91" si="585">SUM(AK89:AK90)</f>
        <v>1</v>
      </c>
    </row>
    <row r="92" spans="1:37" s="93" customFormat="1" ht="13.5" thickBot="1">
      <c r="A92" s="224" t="s">
        <v>39</v>
      </c>
      <c r="B92" s="224" t="s">
        <v>39</v>
      </c>
      <c r="C92" s="224" t="s">
        <v>376</v>
      </c>
      <c r="D92" s="83">
        <f>ROUND(' Demand-Supply Gap'!D$290*'Demand ByType'!V92,2)</f>
        <v>255.95</v>
      </c>
      <c r="E92" s="83">
        <f>ROUND(' Demand-Supply Gap'!E$290*'Demand ByType'!W92,2)</f>
        <v>265.79000000000002</v>
      </c>
      <c r="F92" s="83">
        <f>ROUND(' Demand-Supply Gap'!F$290*'Demand ByType'!X92,2)</f>
        <v>272.47000000000003</v>
      </c>
      <c r="G92" s="83">
        <f>ROUND(' Demand-Supply Gap'!G$290*'Demand ByType'!Y92,2)</f>
        <v>259.63</v>
      </c>
      <c r="H92" s="83">
        <f>ROUND(' Demand-Supply Gap'!H$290*'Demand ByType'!Z92,2)</f>
        <v>272.29000000000002</v>
      </c>
      <c r="I92" s="83">
        <f>ROUND(' Demand-Supply Gap'!I$290*'Demand ByType'!AA92,2)</f>
        <v>254.68</v>
      </c>
      <c r="J92" s="83">
        <f>ROUND(' Demand-Supply Gap'!J$290*'Demand ByType'!AB92,2)</f>
        <v>272.08999999999997</v>
      </c>
      <c r="K92" s="83">
        <f>ROUND(' Demand-Supply Gap'!K$290*'Demand ByType'!AC92,2)</f>
        <v>288.5</v>
      </c>
      <c r="L92" s="83">
        <f>ROUND(' Demand-Supply Gap'!L$290*'Demand ByType'!AD92,2)</f>
        <v>303.56</v>
      </c>
      <c r="M92" s="83">
        <f>ROUND(' Demand-Supply Gap'!M$290*'Demand ByType'!AE92,2)</f>
        <v>318.47000000000003</v>
      </c>
      <c r="N92" s="83">
        <f>ROUND(' Demand-Supply Gap'!N$290*'Demand ByType'!AF92,2)</f>
        <v>332.96</v>
      </c>
      <c r="O92" s="83">
        <f>ROUND(' Demand-Supply Gap'!O$290*'Demand ByType'!AG92,2)</f>
        <v>346.57</v>
      </c>
      <c r="P92" s="83">
        <f>ROUND(' Demand-Supply Gap'!P$290*'Demand ByType'!AH92,2)</f>
        <v>361.12</v>
      </c>
      <c r="Q92" s="83">
        <f>ROUND(' Demand-Supply Gap'!Q$290*'Demand ByType'!AI92,2)</f>
        <v>375.09</v>
      </c>
      <c r="R92" s="83">
        <f>ROUND(' Demand-Supply Gap'!R$290*'Demand ByType'!AJ92,2)</f>
        <v>388.88</v>
      </c>
      <c r="S92" s="83">
        <f>ROUND(' Demand-Supply Gap'!S$290*'Demand ByType'!AK92,2)</f>
        <v>403.41</v>
      </c>
      <c r="T92" s="223">
        <f>(I92/D92)^(1/5)-1</f>
        <v>-9.9435685021420639E-4</v>
      </c>
      <c r="U92" s="223">
        <f>(S92/J92)^(1/9)-1</f>
        <v>4.4729328023160653E-2</v>
      </c>
      <c r="V92" s="225">
        <v>0.93459999999999999</v>
      </c>
      <c r="W92" s="225">
        <v>0.9345</v>
      </c>
      <c r="X92" s="225">
        <v>0.93400000000000005</v>
      </c>
      <c r="Y92" s="225">
        <v>0.93620000000000003</v>
      </c>
      <c r="Z92" s="225">
        <v>0.93769999999999998</v>
      </c>
      <c r="AA92" s="225">
        <v>0.93979999999999997</v>
      </c>
      <c r="AB92" s="225">
        <v>0.94079999999999997</v>
      </c>
      <c r="AC92" s="225">
        <v>0.94179999999999997</v>
      </c>
      <c r="AD92" s="225">
        <v>0.94269999999999998</v>
      </c>
      <c r="AE92" s="225">
        <v>0.94369999999999998</v>
      </c>
      <c r="AF92" s="225">
        <v>0.9446</v>
      </c>
      <c r="AG92" s="225">
        <v>0.94540000000000002</v>
      </c>
      <c r="AH92" s="225">
        <v>0.94620000000000004</v>
      </c>
      <c r="AI92" s="225">
        <v>0.94699999999999995</v>
      </c>
      <c r="AJ92" s="225">
        <v>0.94769999999999999</v>
      </c>
      <c r="AK92" s="225">
        <v>0.94850000000000001</v>
      </c>
    </row>
    <row r="93" spans="1:37" s="93" customFormat="1">
      <c r="A93" s="226" t="s">
        <v>39</v>
      </c>
      <c r="B93" s="226" t="s">
        <v>39</v>
      </c>
      <c r="C93" s="226" t="s">
        <v>377</v>
      </c>
      <c r="D93" s="83">
        <f>ROUND(' Demand-Supply Gap'!D$290*'Demand ByType'!V93,2)</f>
        <v>17.91</v>
      </c>
      <c r="E93" s="83">
        <f>ROUND(' Demand-Supply Gap'!E$290*'Demand ByType'!W93,2)</f>
        <v>18.63</v>
      </c>
      <c r="F93" s="83">
        <f>ROUND(' Demand-Supply Gap'!F$290*'Demand ByType'!X93,2)</f>
        <v>19.25</v>
      </c>
      <c r="G93" s="83">
        <f>ROUND(' Demand-Supply Gap'!G$290*'Demand ByType'!Y93,2)</f>
        <v>17.690000000000001</v>
      </c>
      <c r="H93" s="83">
        <f>ROUND(' Demand-Supply Gap'!H$290*'Demand ByType'!Z93,2)</f>
        <v>18.09</v>
      </c>
      <c r="I93" s="83">
        <f>ROUND(' Demand-Supply Gap'!I$290*'Demand ByType'!AA93,2)</f>
        <v>16.309999999999999</v>
      </c>
      <c r="J93" s="83">
        <f>ROUND(' Demand-Supply Gap'!J$290*'Demand ByType'!AB93,2)</f>
        <v>17.12</v>
      </c>
      <c r="K93" s="83">
        <f>ROUND(' Demand-Supply Gap'!K$290*'Demand ByType'!AC93,2)</f>
        <v>17.829999999999998</v>
      </c>
      <c r="L93" s="83">
        <f>ROUND(' Demand-Supply Gap'!L$290*'Demand ByType'!AD93,2)</f>
        <v>18.45</v>
      </c>
      <c r="M93" s="83">
        <f>ROUND(' Demand-Supply Gap'!M$290*'Demand ByType'!AE93,2)</f>
        <v>19</v>
      </c>
      <c r="N93" s="83">
        <f>ROUND(' Demand-Supply Gap'!N$290*'Demand ByType'!AF93,2)</f>
        <v>19.53</v>
      </c>
      <c r="O93" s="83">
        <f>ROUND(' Demand-Supply Gap'!O$290*'Demand ByType'!AG93,2)</f>
        <v>20.02</v>
      </c>
      <c r="P93" s="83">
        <f>ROUND(' Demand-Supply Gap'!P$290*'Demand ByType'!AH93,2)</f>
        <v>20.53</v>
      </c>
      <c r="Q93" s="83">
        <f>ROUND(' Demand-Supply Gap'!Q$290*'Demand ByType'!AI93,2)</f>
        <v>20.99</v>
      </c>
      <c r="R93" s="83">
        <f>ROUND(' Demand-Supply Gap'!R$290*'Demand ByType'!AJ93,2)</f>
        <v>21.46</v>
      </c>
      <c r="S93" s="83">
        <f>ROUND(' Demand-Supply Gap'!S$290*'Demand ByType'!AK93,2)</f>
        <v>21.9</v>
      </c>
      <c r="T93" s="223">
        <f t="shared" ref="T93" si="586">(I93/D93)^(1/5)-1</f>
        <v>-1.8542100168863485E-2</v>
      </c>
      <c r="U93" s="223">
        <f t="shared" ref="U93" si="587">(S93/J93)^(1/9)-1</f>
        <v>2.7737637948620941E-2</v>
      </c>
      <c r="V93" s="225">
        <f>1-V92</f>
        <v>6.5400000000000014E-2</v>
      </c>
      <c r="W93" s="225">
        <f t="shared" ref="W93:AK93" si="588">1-W92</f>
        <v>6.5500000000000003E-2</v>
      </c>
      <c r="X93" s="225">
        <f t="shared" si="588"/>
        <v>6.5999999999999948E-2</v>
      </c>
      <c r="Y93" s="225">
        <f t="shared" si="588"/>
        <v>6.3799999999999968E-2</v>
      </c>
      <c r="Z93" s="225">
        <f t="shared" si="588"/>
        <v>6.2300000000000022E-2</v>
      </c>
      <c r="AA93" s="225">
        <f t="shared" si="588"/>
        <v>6.0200000000000031E-2</v>
      </c>
      <c r="AB93" s="225">
        <f t="shared" si="588"/>
        <v>5.920000000000003E-2</v>
      </c>
      <c r="AC93" s="225">
        <f t="shared" si="588"/>
        <v>5.8200000000000029E-2</v>
      </c>
      <c r="AD93" s="225">
        <f t="shared" si="588"/>
        <v>5.7300000000000018E-2</v>
      </c>
      <c r="AE93" s="225">
        <f t="shared" si="588"/>
        <v>5.6300000000000017E-2</v>
      </c>
      <c r="AF93" s="225">
        <f t="shared" si="588"/>
        <v>5.5400000000000005E-2</v>
      </c>
      <c r="AG93" s="225">
        <f t="shared" si="588"/>
        <v>5.4599999999999982E-2</v>
      </c>
      <c r="AH93" s="225">
        <f t="shared" si="588"/>
        <v>5.3799999999999959E-2</v>
      </c>
      <c r="AI93" s="225">
        <f t="shared" si="588"/>
        <v>5.3000000000000047E-2</v>
      </c>
      <c r="AJ93" s="225">
        <f t="shared" si="588"/>
        <v>5.2300000000000013E-2</v>
      </c>
      <c r="AK93" s="225">
        <f t="shared" si="588"/>
        <v>5.149999999999999E-2</v>
      </c>
    </row>
    <row r="94" spans="1:37" s="93" customFormat="1" ht="13.5" thickBot="1">
      <c r="A94" s="228" t="s">
        <v>39</v>
      </c>
      <c r="B94" s="228" t="s">
        <v>39</v>
      </c>
      <c r="C94" s="228" t="s">
        <v>60</v>
      </c>
      <c r="D94" s="61">
        <f t="shared" ref="D94:S94" si="589">SUM(D92:D93)</f>
        <v>273.86</v>
      </c>
      <c r="E94" s="61">
        <f t="shared" si="589"/>
        <v>284.42</v>
      </c>
      <c r="F94" s="61">
        <f t="shared" si="589"/>
        <v>291.72000000000003</v>
      </c>
      <c r="G94" s="61">
        <f t="shared" si="589"/>
        <v>277.32</v>
      </c>
      <c r="H94" s="61">
        <f t="shared" si="589"/>
        <v>290.38</v>
      </c>
      <c r="I94" s="61">
        <f t="shared" si="589"/>
        <v>270.99</v>
      </c>
      <c r="J94" s="61">
        <f t="shared" si="589"/>
        <v>289.20999999999998</v>
      </c>
      <c r="K94" s="61">
        <f t="shared" si="589"/>
        <v>306.33</v>
      </c>
      <c r="L94" s="61">
        <f t="shared" si="589"/>
        <v>322.01</v>
      </c>
      <c r="M94" s="61">
        <f t="shared" si="589"/>
        <v>337.47</v>
      </c>
      <c r="N94" s="61">
        <f t="shared" si="589"/>
        <v>352.49</v>
      </c>
      <c r="O94" s="61">
        <f t="shared" si="589"/>
        <v>366.59</v>
      </c>
      <c r="P94" s="61">
        <f t="shared" si="589"/>
        <v>381.65</v>
      </c>
      <c r="Q94" s="61">
        <f t="shared" si="589"/>
        <v>396.08</v>
      </c>
      <c r="R94" s="61">
        <f t="shared" si="589"/>
        <v>410.34</v>
      </c>
      <c r="S94" s="61">
        <f t="shared" si="589"/>
        <v>425.31</v>
      </c>
      <c r="T94" s="61"/>
      <c r="U94" s="227"/>
      <c r="V94" s="477">
        <f>SUM(V92:V93)</f>
        <v>1</v>
      </c>
      <c r="W94" s="477">
        <f t="shared" ref="W94:AK94" si="590">SUM(W92:W93)</f>
        <v>1</v>
      </c>
      <c r="X94" s="477">
        <f t="shared" si="590"/>
        <v>1</v>
      </c>
      <c r="Y94" s="477">
        <f t="shared" si="590"/>
        <v>1</v>
      </c>
      <c r="Z94" s="477">
        <f t="shared" si="590"/>
        <v>1</v>
      </c>
      <c r="AA94" s="477">
        <f t="shared" si="590"/>
        <v>1</v>
      </c>
      <c r="AB94" s="477">
        <f t="shared" si="590"/>
        <v>1</v>
      </c>
      <c r="AC94" s="477">
        <f t="shared" si="590"/>
        <v>1</v>
      </c>
      <c r="AD94" s="477">
        <f t="shared" si="590"/>
        <v>1</v>
      </c>
      <c r="AE94" s="477">
        <f t="shared" si="590"/>
        <v>1</v>
      </c>
      <c r="AF94" s="477">
        <f t="shared" si="590"/>
        <v>1</v>
      </c>
      <c r="AG94" s="477">
        <f t="shared" si="590"/>
        <v>1</v>
      </c>
      <c r="AH94" s="477">
        <f t="shared" si="590"/>
        <v>1</v>
      </c>
      <c r="AI94" s="477">
        <f t="shared" si="590"/>
        <v>1</v>
      </c>
      <c r="AJ94" s="477">
        <f t="shared" si="590"/>
        <v>1</v>
      </c>
      <c r="AK94" s="477">
        <f t="shared" si="590"/>
        <v>1</v>
      </c>
    </row>
    <row r="95" spans="1:37" ht="13.5" thickBot="1">
      <c r="A95" s="238"/>
      <c r="B95" s="238"/>
      <c r="C95" s="238"/>
      <c r="D95" s="34">
        <f>D94-' Demand-Supply Gap'!D290</f>
        <v>-1.5599999999835745E-3</v>
      </c>
      <c r="E95" s="34">
        <f>E94-' Demand-Supply Gap'!E290</f>
        <v>3.0800000000112959E-3</v>
      </c>
      <c r="F95" s="34">
        <f>F94-' Demand-Supply Gap'!F290</f>
        <v>8.0000000082236511E-5</v>
      </c>
      <c r="G95" s="34">
        <f>G94-' Demand-Supply Gap'!G290</f>
        <v>-5.9999999999718057E-3</v>
      </c>
      <c r="H95" s="34">
        <f>H94-' Demand-Supply Gap'!H290</f>
        <v>4.0000000000190994E-3</v>
      </c>
      <c r="I95" s="34">
        <f>I94-' Demand-Supply Gap'!I290</f>
        <v>-6.0399999999845022E-3</v>
      </c>
      <c r="J95" s="34">
        <f>J94-' Demand-Supply Gap'!J290</f>
        <v>3.0261119999863695E-3</v>
      </c>
      <c r="K95" s="34">
        <f>K94-' Demand-Supply Gap'!K290</f>
        <v>1.9732578304001436E-3</v>
      </c>
      <c r="L95" s="34">
        <f>L94-' Demand-Supply Gap'!L290</f>
        <v>-2.0217113686840094E-3</v>
      </c>
      <c r="M95" s="34">
        <f>M94-' Demand-Supply Gap'!M290</f>
        <v>1.4012464856705265E-3</v>
      </c>
      <c r="N95" s="34">
        <f>N94-' Demand-Supply Gap'!N290</f>
        <v>4.0486019542527174E-3</v>
      </c>
      <c r="O95" s="34">
        <f>O94-' Demand-Supply Gap'!O290</f>
        <v>4.610546032381535E-3</v>
      </c>
      <c r="P95" s="34">
        <f>P94-' Demand-Supply Gap'!P290</f>
        <v>-2.0489605257125731E-3</v>
      </c>
      <c r="Q95" s="34">
        <f>Q94-' Demand-Supply Gap'!Q290</f>
        <v>1.5035887664112124E-3</v>
      </c>
      <c r="R95" s="34">
        <f>R94-' Demand-Supply Gap'!R290</f>
        <v>2.6777179620012248E-3</v>
      </c>
      <c r="S95" s="34">
        <f>S94-' Demand-Supply Gap'!S290</f>
        <v>-4.634545332351081E-3</v>
      </c>
      <c r="T95" s="34"/>
      <c r="U95" s="227"/>
      <c r="V95" s="242"/>
      <c r="W95" s="243"/>
      <c r="X95" s="243"/>
      <c r="Y95" s="243">
        <f>G95/G$94</f>
        <v>-2.1635655560261812E-5</v>
      </c>
      <c r="Z95" s="243"/>
      <c r="AA95" s="243"/>
      <c r="AB95" s="243">
        <f>J95/J$94</f>
        <v>1.0463372635753845E-5</v>
      </c>
      <c r="AC95" s="243"/>
      <c r="AD95" s="243"/>
      <c r="AE95" s="243"/>
      <c r="AF95" s="243">
        <f>N95/N$94</f>
        <v>1.1485721450970856E-5</v>
      </c>
      <c r="AG95" s="243"/>
      <c r="AH95" s="243"/>
      <c r="AI95" s="243">
        <f>Q95/Q$94</f>
        <v>3.796174425396921E-6</v>
      </c>
      <c r="AJ95" s="243"/>
      <c r="AK95" s="243"/>
    </row>
    <row r="96" spans="1:37" s="93" customFormat="1" ht="13.5" thickBot="1">
      <c r="A96" s="289" t="s">
        <v>59</v>
      </c>
      <c r="B96" s="289" t="s">
        <v>59</v>
      </c>
      <c r="C96" s="289" t="s">
        <v>376</v>
      </c>
      <c r="D96" s="83">
        <f>D23+D53+D66+D79+D92</f>
        <v>2579.25</v>
      </c>
      <c r="E96" s="83">
        <f t="shared" ref="E96:S96" si="591">E23+E53+E66+E79+E92</f>
        <v>2684.01</v>
      </c>
      <c r="F96" s="83">
        <f t="shared" si="591"/>
        <v>2890.2799999999997</v>
      </c>
      <c r="G96" s="83">
        <f t="shared" si="591"/>
        <v>2913.56</v>
      </c>
      <c r="H96" s="83">
        <f t="shared" si="591"/>
        <v>3067.39</v>
      </c>
      <c r="I96" s="83">
        <f t="shared" si="591"/>
        <v>2977.8199999999997</v>
      </c>
      <c r="J96" s="83">
        <f t="shared" si="591"/>
        <v>3186.65</v>
      </c>
      <c r="K96" s="83">
        <f t="shared" si="591"/>
        <v>3386.81</v>
      </c>
      <c r="L96" s="83">
        <f t="shared" si="591"/>
        <v>3577.27</v>
      </c>
      <c r="M96" s="83">
        <f t="shared" si="591"/>
        <v>3772.3999999999996</v>
      </c>
      <c r="N96" s="83">
        <f t="shared" si="591"/>
        <v>3995.95</v>
      </c>
      <c r="O96" s="83">
        <f t="shared" si="591"/>
        <v>4193.8099999999995</v>
      </c>
      <c r="P96" s="83">
        <f t="shared" si="591"/>
        <v>4399.12</v>
      </c>
      <c r="Q96" s="83">
        <f t="shared" si="591"/>
        <v>4610.6100000000006</v>
      </c>
      <c r="R96" s="83">
        <f t="shared" si="591"/>
        <v>4799.1499999999996</v>
      </c>
      <c r="S96" s="83">
        <f t="shared" si="591"/>
        <v>4986.6400000000003</v>
      </c>
      <c r="T96" s="223">
        <f>(I96/D96)^(1/5)-1</f>
        <v>2.9155503100379176E-2</v>
      </c>
      <c r="U96" s="223">
        <f>(S96/J96)^(1/9)-1</f>
        <v>5.1013231117730262E-2</v>
      </c>
      <c r="V96" s="225">
        <f>ROUND(D96/D$98,4)</f>
        <v>0.93669999999999998</v>
      </c>
      <c r="W96" s="225">
        <f t="shared" ref="W96:AK97" si="592">ROUND(E96/E$98,4)</f>
        <v>0.92830000000000001</v>
      </c>
      <c r="X96" s="225">
        <f t="shared" si="592"/>
        <v>0.92920000000000003</v>
      </c>
      <c r="Y96" s="225">
        <f t="shared" si="592"/>
        <v>0.92079999999999995</v>
      </c>
      <c r="Z96" s="225">
        <f t="shared" si="592"/>
        <v>0.91830000000000001</v>
      </c>
      <c r="AA96" s="225">
        <f t="shared" si="592"/>
        <v>0.91749999999999998</v>
      </c>
      <c r="AB96" s="225">
        <f t="shared" si="592"/>
        <v>0.91649999999999998</v>
      </c>
      <c r="AC96" s="225">
        <f t="shared" si="592"/>
        <v>0.91510000000000002</v>
      </c>
      <c r="AD96" s="225">
        <f t="shared" si="592"/>
        <v>0.91259999999999997</v>
      </c>
      <c r="AE96" s="225">
        <f t="shared" si="592"/>
        <v>0.90859999999999996</v>
      </c>
      <c r="AF96" s="225">
        <f t="shared" si="592"/>
        <v>0.91279999999999994</v>
      </c>
      <c r="AG96" s="225">
        <f t="shared" si="592"/>
        <v>0.91310000000000002</v>
      </c>
      <c r="AH96" s="225">
        <f t="shared" si="592"/>
        <v>0.91449999999999998</v>
      </c>
      <c r="AI96" s="225">
        <f t="shared" si="592"/>
        <v>0.91659999999999997</v>
      </c>
      <c r="AJ96" s="225">
        <f t="shared" si="592"/>
        <v>0.91349999999999998</v>
      </c>
      <c r="AK96" s="225">
        <f t="shared" si="592"/>
        <v>0.90939999999999999</v>
      </c>
    </row>
    <row r="97" spans="1:37" s="93" customFormat="1">
      <c r="A97" s="290" t="s">
        <v>59</v>
      </c>
      <c r="B97" s="290" t="s">
        <v>59</v>
      </c>
      <c r="C97" s="290" t="s">
        <v>377</v>
      </c>
      <c r="D97" s="83">
        <f>D24+D54+D67+D80+D93</f>
        <v>174.3</v>
      </c>
      <c r="E97" s="83">
        <f t="shared" ref="E97:S97" si="593">E24+E54+E67+E80+E93</f>
        <v>207.29000000000002</v>
      </c>
      <c r="F97" s="83">
        <f t="shared" si="593"/>
        <v>220.16</v>
      </c>
      <c r="G97" s="83">
        <f t="shared" si="593"/>
        <v>250.46</v>
      </c>
      <c r="H97" s="83">
        <f t="shared" si="593"/>
        <v>273.08</v>
      </c>
      <c r="I97" s="83">
        <f t="shared" si="593"/>
        <v>267.71999999999997</v>
      </c>
      <c r="J97" s="83">
        <f t="shared" si="593"/>
        <v>290.51</v>
      </c>
      <c r="K97" s="83">
        <f t="shared" si="593"/>
        <v>314.14</v>
      </c>
      <c r="L97" s="83">
        <f t="shared" si="593"/>
        <v>342.73999999999995</v>
      </c>
      <c r="M97" s="83">
        <f t="shared" si="593"/>
        <v>379.37000000000006</v>
      </c>
      <c r="N97" s="83">
        <f t="shared" si="593"/>
        <v>381.92999999999995</v>
      </c>
      <c r="O97" s="83">
        <f t="shared" si="593"/>
        <v>398.99</v>
      </c>
      <c r="P97" s="83">
        <f t="shared" si="593"/>
        <v>411.27</v>
      </c>
      <c r="Q97" s="83">
        <f t="shared" si="593"/>
        <v>419.34000000000003</v>
      </c>
      <c r="R97" s="83">
        <f t="shared" si="593"/>
        <v>454.7</v>
      </c>
      <c r="S97" s="83">
        <f t="shared" si="593"/>
        <v>496.68999999999994</v>
      </c>
      <c r="T97" s="223">
        <f t="shared" ref="T97" si="594">(I97/D97)^(1/5)-1</f>
        <v>8.9624063785547659E-2</v>
      </c>
      <c r="U97" s="223">
        <f t="shared" ref="U97" si="595">(S97/J97)^(1/9)-1</f>
        <v>6.1403416206465167E-2</v>
      </c>
      <c r="V97" s="225">
        <f>ROUND(D97/D$98,4)</f>
        <v>6.3299999999999995E-2</v>
      </c>
      <c r="W97" s="225">
        <f t="shared" si="592"/>
        <v>7.17E-2</v>
      </c>
      <c r="X97" s="225">
        <f t="shared" si="592"/>
        <v>7.0800000000000002E-2</v>
      </c>
      <c r="Y97" s="225">
        <f t="shared" si="592"/>
        <v>7.9200000000000007E-2</v>
      </c>
      <c r="Z97" s="225">
        <f t="shared" si="592"/>
        <v>8.1699999999999995E-2</v>
      </c>
      <c r="AA97" s="225">
        <f t="shared" si="592"/>
        <v>8.2500000000000004E-2</v>
      </c>
      <c r="AB97" s="225">
        <f t="shared" si="592"/>
        <v>8.3500000000000005E-2</v>
      </c>
      <c r="AC97" s="225">
        <f t="shared" si="592"/>
        <v>8.4900000000000003E-2</v>
      </c>
      <c r="AD97" s="225">
        <f t="shared" si="592"/>
        <v>8.7400000000000005E-2</v>
      </c>
      <c r="AE97" s="225">
        <f t="shared" si="592"/>
        <v>9.1399999999999995E-2</v>
      </c>
      <c r="AF97" s="225">
        <f t="shared" si="592"/>
        <v>8.72E-2</v>
      </c>
      <c r="AG97" s="225">
        <f t="shared" si="592"/>
        <v>8.6900000000000005E-2</v>
      </c>
      <c r="AH97" s="225">
        <f t="shared" si="592"/>
        <v>8.5500000000000007E-2</v>
      </c>
      <c r="AI97" s="225">
        <f t="shared" si="592"/>
        <v>8.3400000000000002E-2</v>
      </c>
      <c r="AJ97" s="225">
        <f t="shared" si="592"/>
        <v>8.6499999999999994E-2</v>
      </c>
      <c r="AK97" s="225">
        <f t="shared" si="592"/>
        <v>9.06E-2</v>
      </c>
    </row>
    <row r="98" spans="1:37" s="93" customFormat="1" ht="13.5" thickBot="1">
      <c r="A98" s="229" t="s">
        <v>59</v>
      </c>
      <c r="B98" s="229" t="s">
        <v>59</v>
      </c>
      <c r="C98" s="229" t="s">
        <v>60</v>
      </c>
      <c r="D98" s="61">
        <f>SUM(D96:D97)</f>
        <v>2753.55</v>
      </c>
      <c r="E98" s="61">
        <f t="shared" ref="E98:S98" si="596">SUM(E96:E97)</f>
        <v>2891.3</v>
      </c>
      <c r="F98" s="61">
        <f t="shared" si="596"/>
        <v>3110.4399999999996</v>
      </c>
      <c r="G98" s="61">
        <f t="shared" si="596"/>
        <v>3164.02</v>
      </c>
      <c r="H98" s="61">
        <f t="shared" si="596"/>
        <v>3340.47</v>
      </c>
      <c r="I98" s="61">
        <f t="shared" si="596"/>
        <v>3245.5399999999995</v>
      </c>
      <c r="J98" s="61">
        <f t="shared" si="596"/>
        <v>3477.16</v>
      </c>
      <c r="K98" s="61">
        <f t="shared" si="596"/>
        <v>3700.95</v>
      </c>
      <c r="L98" s="61">
        <f t="shared" si="596"/>
        <v>3920.0099999999998</v>
      </c>
      <c r="M98" s="61">
        <f t="shared" si="596"/>
        <v>4151.7699999999995</v>
      </c>
      <c r="N98" s="61">
        <f t="shared" si="596"/>
        <v>4377.88</v>
      </c>
      <c r="O98" s="61">
        <f t="shared" si="596"/>
        <v>4592.7999999999993</v>
      </c>
      <c r="P98" s="61">
        <f t="shared" si="596"/>
        <v>4810.3899999999994</v>
      </c>
      <c r="Q98" s="61">
        <f t="shared" si="596"/>
        <v>5029.9500000000007</v>
      </c>
      <c r="R98" s="61">
        <f t="shared" si="596"/>
        <v>5253.8499999999995</v>
      </c>
      <c r="S98" s="61">
        <f t="shared" si="596"/>
        <v>5483.33</v>
      </c>
      <c r="T98" s="252"/>
      <c r="U98" s="252"/>
      <c r="V98" s="291">
        <f>SUM(V96:V97)</f>
        <v>1</v>
      </c>
      <c r="W98" s="291">
        <f t="shared" ref="W98:AK98" si="597">SUM(W96:W97)</f>
        <v>1</v>
      </c>
      <c r="X98" s="291">
        <f t="shared" si="597"/>
        <v>1</v>
      </c>
      <c r="Y98" s="291">
        <f t="shared" si="597"/>
        <v>1</v>
      </c>
      <c r="Z98" s="291">
        <f t="shared" si="597"/>
        <v>1</v>
      </c>
      <c r="AA98" s="291">
        <f t="shared" si="597"/>
        <v>1</v>
      </c>
      <c r="AB98" s="291">
        <f t="shared" si="597"/>
        <v>1</v>
      </c>
      <c r="AC98" s="291">
        <f t="shared" si="597"/>
        <v>1</v>
      </c>
      <c r="AD98" s="291">
        <f t="shared" si="597"/>
        <v>1</v>
      </c>
      <c r="AE98" s="291">
        <f t="shared" si="597"/>
        <v>1</v>
      </c>
      <c r="AF98" s="291">
        <f t="shared" si="597"/>
        <v>1</v>
      </c>
      <c r="AG98" s="291">
        <f t="shared" si="597"/>
        <v>1</v>
      </c>
      <c r="AH98" s="291">
        <f t="shared" si="597"/>
        <v>1</v>
      </c>
      <c r="AI98" s="291">
        <f t="shared" si="597"/>
        <v>1</v>
      </c>
      <c r="AJ98" s="291">
        <f t="shared" si="597"/>
        <v>1</v>
      </c>
      <c r="AK98" s="291">
        <f t="shared" si="597"/>
        <v>1</v>
      </c>
    </row>
    <row r="99" spans="1:37">
      <c r="D99" s="478">
        <f>D98-' Demand-Supply Gap'!D303</f>
        <v>-5.0440610020814347E-3</v>
      </c>
      <c r="E99" s="478">
        <f>E98-' Demand-Supply Gap'!E303</f>
        <v>6.0924753688595956E-3</v>
      </c>
      <c r="F99" s="478">
        <f>F98-' Demand-Supply Gap'!F303</f>
        <v>1.9465286204649601E-3</v>
      </c>
      <c r="G99" s="478">
        <f>G98-' Demand-Supply Gap'!G303</f>
        <v>-2.0608378048564191E-2</v>
      </c>
      <c r="H99" s="478">
        <f>H98-' Demand-Supply Gap'!H303</f>
        <v>-2.4762948019088071E-3</v>
      </c>
      <c r="I99" s="478">
        <f>I98-' Demand-Supply Gap'!I303</f>
        <v>-1.5606666666826641E-2</v>
      </c>
      <c r="J99" s="478">
        <f>J98-' Demand-Supply Gap'!J303</f>
        <v>1.8358438666382426E-2</v>
      </c>
      <c r="K99" s="478">
        <f>K98-' Demand-Supply Gap'!K303</f>
        <v>5.1399587027844973E-4</v>
      </c>
      <c r="L99" s="478">
        <f>L98-' Demand-Supply Gap'!L303</f>
        <v>1.0661636803888541E-2</v>
      </c>
      <c r="M99" s="478">
        <f>M98-' Demand-Supply Gap'!M303</f>
        <v>5.7701136593095725E-3</v>
      </c>
      <c r="N99" s="478">
        <f>N98-' Demand-Supply Gap'!N303</f>
        <v>1.234463645505457E-2</v>
      </c>
      <c r="O99" s="478">
        <f>O98-' Demand-Supply Gap'!O303</f>
        <v>-1.6968175441434141E-3</v>
      </c>
      <c r="P99" s="478">
        <f>P98-' Demand-Supply Gap'!P303</f>
        <v>9.3722100737068104E-3</v>
      </c>
      <c r="Q99" s="478">
        <f>Q98-' Demand-Supply Gap'!Q303</f>
        <v>5.2752841656911187E-3</v>
      </c>
      <c r="R99" s="478">
        <f>R98-' Demand-Supply Gap'!R303</f>
        <v>1.3725238549341157E-2</v>
      </c>
      <c r="S99" s="478">
        <f>S98-' Demand-Supply Gap'!S303</f>
        <v>-1.4049382343728212E-3</v>
      </c>
      <c r="T99" s="280"/>
      <c r="U99" s="280"/>
    </row>
    <row r="101" spans="1:37"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</row>
    <row r="102" spans="1:37"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748D-F2AC-4982-9715-D27D9FC63D17}">
  <dimension ref="A1:R94"/>
  <sheetViews>
    <sheetView topLeftCell="A70" zoomScale="85" zoomScaleNormal="85" workbookViewId="0">
      <selection activeCell="L77" sqref="L77"/>
    </sheetView>
  </sheetViews>
  <sheetFormatPr defaultColWidth="9" defaultRowHeight="15"/>
  <cols>
    <col min="1" max="2" width="11.5703125" style="45" bestFit="1" customWidth="1"/>
    <col min="3" max="3" width="23.140625" style="45" bestFit="1" customWidth="1"/>
    <col min="4" max="9" width="7.7109375" style="46" bestFit="1" customWidth="1"/>
    <col min="10" max="10" width="7" style="46" bestFit="1" customWidth="1"/>
    <col min="11" max="11" width="0.140625" style="287" customWidth="1"/>
    <col min="12" max="17" width="10.28515625" style="46" bestFit="1" customWidth="1"/>
    <col min="18" max="16384" width="9" style="46"/>
  </cols>
  <sheetData>
    <row r="1" spans="1:18">
      <c r="A1" s="29" t="s">
        <v>31</v>
      </c>
      <c r="B1" s="29" t="s">
        <v>15</v>
      </c>
      <c r="C1" s="30" t="s">
        <v>29</v>
      </c>
      <c r="D1" s="35">
        <v>2015</v>
      </c>
      <c r="E1" s="35">
        <v>2016</v>
      </c>
      <c r="F1" s="35">
        <v>2017</v>
      </c>
      <c r="G1" s="35">
        <v>2018</v>
      </c>
      <c r="H1" s="48">
        <v>2019</v>
      </c>
      <c r="I1" s="35" t="s">
        <v>61</v>
      </c>
      <c r="J1" s="346"/>
      <c r="K1" s="284"/>
      <c r="L1" s="63">
        <v>2015</v>
      </c>
      <c r="M1" s="64">
        <v>2016</v>
      </c>
      <c r="N1" s="63">
        <v>2017</v>
      </c>
      <c r="O1" s="63">
        <v>2018</v>
      </c>
      <c r="P1" s="65">
        <v>2019</v>
      </c>
      <c r="Q1" s="63" t="s">
        <v>61</v>
      </c>
    </row>
    <row r="2" spans="1:18">
      <c r="A2" s="74" t="s">
        <v>32</v>
      </c>
      <c r="B2" s="74" t="s">
        <v>33</v>
      </c>
      <c r="C2" s="75" t="s">
        <v>28</v>
      </c>
      <c r="D2" s="51">
        <f>ROUND(L2*' Demand-Supply Gap'!D$8,2)</f>
        <v>33.08</v>
      </c>
      <c r="E2" s="51">
        <f>ROUND(M2*' Demand-Supply Gap'!E$8,2)</f>
        <v>36.08</v>
      </c>
      <c r="F2" s="51">
        <f>ROUND(N2*' Demand-Supply Gap'!F$8,2)</f>
        <v>40.42</v>
      </c>
      <c r="G2" s="51">
        <f>ROUND(O2*' Demand-Supply Gap'!G$8,2)</f>
        <v>44.81</v>
      </c>
      <c r="H2" s="51">
        <f>ROUND(P2*' Demand-Supply Gap'!H$8,2)</f>
        <v>50.3</v>
      </c>
      <c r="I2" s="51">
        <f>ROUND(Q2*' Demand-Supply Gap'!I$8,2)</f>
        <v>58.56</v>
      </c>
      <c r="J2" s="283"/>
      <c r="K2" s="285"/>
      <c r="L2" s="88">
        <v>0.56230000000000002</v>
      </c>
      <c r="M2" s="88">
        <v>0.5514</v>
      </c>
      <c r="N2" s="88">
        <v>0.56310000000000004</v>
      </c>
      <c r="O2" s="88">
        <v>0.56259999999999999</v>
      </c>
      <c r="P2" s="88">
        <v>0.56220000000000003</v>
      </c>
      <c r="Q2" s="88">
        <v>0.56840000000000002</v>
      </c>
      <c r="R2" s="67"/>
    </row>
    <row r="3" spans="1:18">
      <c r="A3" s="74" t="s">
        <v>32</v>
      </c>
      <c r="B3" s="74" t="s">
        <v>33</v>
      </c>
      <c r="C3" s="75" t="s">
        <v>393</v>
      </c>
      <c r="D3" s="51">
        <f>ROUND(L3*' Demand-Supply Gap'!D$8,2)</f>
        <v>25.75</v>
      </c>
      <c r="E3" s="51">
        <f>ROUND(M3*' Demand-Supply Gap'!E$8,2)</f>
        <v>29.35</v>
      </c>
      <c r="F3" s="51">
        <f>ROUND(N3*' Demand-Supply Gap'!F$8,2)</f>
        <v>31.36</v>
      </c>
      <c r="G3" s="51">
        <f>ROUND(O3*' Demand-Supply Gap'!G$8,2)</f>
        <v>34.840000000000003</v>
      </c>
      <c r="H3" s="51">
        <f>ROUND(P3*' Demand-Supply Gap'!H$8,2)</f>
        <v>39.17</v>
      </c>
      <c r="I3" s="51">
        <f>ROUND(Q3*' Demand-Supply Gap'!I$8,2)</f>
        <v>44.46</v>
      </c>
      <c r="J3" s="283"/>
      <c r="K3" s="285"/>
      <c r="L3" s="76">
        <v>0.43769999999999998</v>
      </c>
      <c r="M3" s="76">
        <v>0.4486</v>
      </c>
      <c r="N3" s="76">
        <v>0.43689999999999996</v>
      </c>
      <c r="O3" s="76">
        <v>0.43740000000000001</v>
      </c>
      <c r="P3" s="76">
        <v>0.43779999999999997</v>
      </c>
      <c r="Q3" s="76">
        <v>0.43159999999999998</v>
      </c>
    </row>
    <row r="4" spans="1:18">
      <c r="A4" s="74" t="s">
        <v>32</v>
      </c>
      <c r="B4" s="74" t="s">
        <v>33</v>
      </c>
      <c r="C4" s="70" t="s">
        <v>60</v>
      </c>
      <c r="D4" s="452">
        <f>ROUND(L4*' Demand-Supply Gap'!D$8,2)</f>
        <v>58.83</v>
      </c>
      <c r="E4" s="452">
        <f>ROUND(M4*' Demand-Supply Gap'!E$8,2)</f>
        <v>65.430000000000007</v>
      </c>
      <c r="F4" s="452">
        <f>ROUND(N4*' Demand-Supply Gap'!F$8,2)</f>
        <v>71.790000000000006</v>
      </c>
      <c r="G4" s="452">
        <f>ROUND(O4*' Demand-Supply Gap'!G$8,2)</f>
        <v>79.650000000000006</v>
      </c>
      <c r="H4" s="452">
        <f>ROUND(P4*' Demand-Supply Gap'!H$8,2)</f>
        <v>89.47</v>
      </c>
      <c r="I4" s="452">
        <f>ROUND(Q4*' Demand-Supply Gap'!I$8,2)</f>
        <v>103.02</v>
      </c>
      <c r="J4" s="283"/>
      <c r="K4" s="285"/>
      <c r="L4" s="76">
        <v>1</v>
      </c>
      <c r="M4" s="76">
        <v>1</v>
      </c>
      <c r="N4" s="76">
        <v>1</v>
      </c>
      <c r="O4" s="76">
        <v>1</v>
      </c>
      <c r="P4" s="76">
        <v>1</v>
      </c>
      <c r="Q4" s="76">
        <v>1</v>
      </c>
    </row>
    <row r="5" spans="1:18">
      <c r="A5" s="74" t="s">
        <v>32</v>
      </c>
      <c r="B5" s="74" t="s">
        <v>35</v>
      </c>
      <c r="C5" s="75" t="s">
        <v>28</v>
      </c>
      <c r="D5" s="51">
        <f>L5*' Demand-Supply Gap'!D$22</f>
        <v>724.28049688046667</v>
      </c>
      <c r="E5" s="51">
        <f>M5*' Demand-Supply Gap'!E$22</f>
        <v>774.04366794923567</v>
      </c>
      <c r="F5" s="51">
        <f>N5*' Demand-Supply Gap'!F$22</f>
        <v>872.68402206358553</v>
      </c>
      <c r="G5" s="51">
        <f>O5*' Demand-Supply Gap'!G$22</f>
        <v>924.34467486262497</v>
      </c>
      <c r="H5" s="51">
        <f>P5*' Demand-Supply Gap'!H$22</f>
        <v>984.53831171680895</v>
      </c>
      <c r="I5" s="51">
        <f>Q5*' Demand-Supply Gap'!I$22</f>
        <v>1020.146758044</v>
      </c>
      <c r="J5" s="283"/>
      <c r="K5" s="286"/>
      <c r="L5" s="78">
        <v>0.60117909198845398</v>
      </c>
      <c r="M5" s="78">
        <v>0.60495292068240403</v>
      </c>
      <c r="N5" s="78">
        <v>0.62350000000000005</v>
      </c>
      <c r="O5" s="78">
        <v>0.63222</v>
      </c>
      <c r="P5" s="78">
        <v>0.6421</v>
      </c>
      <c r="Q5" s="78">
        <v>0.6492</v>
      </c>
    </row>
    <row r="6" spans="1:18">
      <c r="A6" s="74" t="s">
        <v>32</v>
      </c>
      <c r="B6" s="74" t="s">
        <v>35</v>
      </c>
      <c r="C6" s="75" t="s">
        <v>393</v>
      </c>
      <c r="D6" s="51">
        <f>L6*' Demand-Supply Gap'!D$22</f>
        <v>480.48611348990352</v>
      </c>
      <c r="E6" s="51">
        <f>M6*' Demand-Supply Gap'!E$22</f>
        <v>505.46692119891236</v>
      </c>
      <c r="F6" s="51">
        <f>N6*' Demand-Supply Gap'!F$22</f>
        <v>526.96958188763404</v>
      </c>
      <c r="G6" s="51">
        <f>O6*' Demand-Supply Gap'!G$22</f>
        <v>537.71706766786269</v>
      </c>
      <c r="H6" s="51">
        <f>P6*' Demand-Supply Gap'!H$22</f>
        <v>548.77162710394941</v>
      </c>
      <c r="I6" s="51">
        <f>Q6*' Demand-Supply Gap'!I$22</f>
        <v>551.24381195600006</v>
      </c>
      <c r="J6" s="283"/>
      <c r="K6" s="286"/>
      <c r="L6" s="76">
        <v>0.39882090801154602</v>
      </c>
      <c r="M6" s="76">
        <v>0.39504707931759597</v>
      </c>
      <c r="N6" s="76">
        <v>0.37649999999999995</v>
      </c>
      <c r="O6" s="76">
        <v>0.36778</v>
      </c>
      <c r="P6" s="76">
        <v>0.3579</v>
      </c>
      <c r="Q6" s="76">
        <v>0.3508</v>
      </c>
    </row>
    <row r="7" spans="1:18">
      <c r="A7" s="74" t="s">
        <v>32</v>
      </c>
      <c r="B7" s="74" t="s">
        <v>35</v>
      </c>
      <c r="C7" s="70" t="s">
        <v>60</v>
      </c>
      <c r="D7" s="51">
        <f>L7*' Demand-Supply Gap'!D$22</f>
        <v>1204.7666103703702</v>
      </c>
      <c r="E7" s="51">
        <f>M7*' Demand-Supply Gap'!E$22</f>
        <v>1279.510589148148</v>
      </c>
      <c r="F7" s="51">
        <f>N7*' Demand-Supply Gap'!F$22</f>
        <v>1399.6536039512196</v>
      </c>
      <c r="G7" s="51">
        <f>O7*' Demand-Supply Gap'!G$22</f>
        <v>1462.0617425304877</v>
      </c>
      <c r="H7" s="51">
        <f>P7*' Demand-Supply Gap'!H$22</f>
        <v>1533.3099388207584</v>
      </c>
      <c r="I7" s="51">
        <f>Q7*' Demand-Supply Gap'!I$22</f>
        <v>1571.39057</v>
      </c>
      <c r="J7" s="283"/>
      <c r="K7" s="286"/>
      <c r="L7" s="76">
        <v>1</v>
      </c>
      <c r="M7" s="76">
        <v>1</v>
      </c>
      <c r="N7" s="76">
        <v>1</v>
      </c>
      <c r="O7" s="76">
        <v>1</v>
      </c>
      <c r="P7" s="76">
        <v>1</v>
      </c>
      <c r="Q7" s="76">
        <v>1</v>
      </c>
    </row>
    <row r="8" spans="1:18">
      <c r="A8" s="74" t="s">
        <v>32</v>
      </c>
      <c r="B8" s="74" t="s">
        <v>43</v>
      </c>
      <c r="C8" s="75" t="s">
        <v>28</v>
      </c>
      <c r="D8" s="51">
        <f>L8*' Demand-Supply Gap'!D$31</f>
        <v>79.705862444499999</v>
      </c>
      <c r="E8" s="51">
        <f>M8*' Demand-Supply Gap'!E$31</f>
        <v>81.427315825800008</v>
      </c>
      <c r="F8" s="51">
        <f>N8*' Demand-Supply Gap'!F$31</f>
        <v>81.892901725599998</v>
      </c>
      <c r="G8" s="51">
        <f>O8*' Demand-Supply Gap'!G$31</f>
        <v>78.685288453200016</v>
      </c>
      <c r="H8" s="51">
        <f>P8*' Demand-Supply Gap'!H$31</f>
        <v>87.967104443400004</v>
      </c>
      <c r="I8" s="51">
        <f>Q8*' Demand-Supply Gap'!I$31</f>
        <v>88.632764639999991</v>
      </c>
      <c r="J8" s="283"/>
      <c r="K8" s="286"/>
      <c r="L8" s="78">
        <v>0.55730000000000002</v>
      </c>
      <c r="M8" s="78">
        <v>0.55930000000000002</v>
      </c>
      <c r="N8" s="78">
        <v>0.55810000000000004</v>
      </c>
      <c r="O8" s="78">
        <v>0.55770000000000008</v>
      </c>
      <c r="P8" s="78">
        <v>0.55510000000000004</v>
      </c>
      <c r="Q8" s="78">
        <v>0.56069999999999998</v>
      </c>
    </row>
    <row r="9" spans="1:18">
      <c r="A9" s="74" t="s">
        <v>32</v>
      </c>
      <c r="B9" s="74" t="s">
        <v>43</v>
      </c>
      <c r="C9" s="75" t="s">
        <v>393</v>
      </c>
      <c r="D9" s="51">
        <f>L9*' Demand-Supply Gap'!D$31</f>
        <v>97.640754155500019</v>
      </c>
      <c r="E9" s="51">
        <f>M9*' Demand-Supply Gap'!E$31</f>
        <v>99.101687614200017</v>
      </c>
      <c r="F9" s="51">
        <f>N9*' Demand-Supply Gap'!F$31</f>
        <v>100.05871651440002</v>
      </c>
      <c r="G9" s="51">
        <f>O9*' Demand-Supply Gap'!G$31</f>
        <v>96.264967386800024</v>
      </c>
      <c r="H9" s="51">
        <f>P9*' Demand-Supply Gap'!H$31</f>
        <v>108.53660571660001</v>
      </c>
      <c r="I9" s="51">
        <f>Q9*' Demand-Supply Gap'!I$31</f>
        <v>107.38048336000003</v>
      </c>
      <c r="J9" s="283"/>
      <c r="K9" s="286"/>
      <c r="L9" s="78">
        <v>0.68270000000000008</v>
      </c>
      <c r="M9" s="78">
        <v>0.68070000000000008</v>
      </c>
      <c r="N9" s="78">
        <v>0.68190000000000017</v>
      </c>
      <c r="O9" s="78">
        <v>0.68230000000000013</v>
      </c>
      <c r="P9" s="78">
        <v>0.68490000000000006</v>
      </c>
      <c r="Q9" s="78">
        <v>0.67930000000000024</v>
      </c>
    </row>
    <row r="10" spans="1:18">
      <c r="A10" s="74" t="s">
        <v>32</v>
      </c>
      <c r="B10" s="74" t="s">
        <v>43</v>
      </c>
      <c r="C10" s="70" t="s">
        <v>60</v>
      </c>
      <c r="D10" s="51">
        <f>ROUND(L10*' Demand-Supply Gap'!D$31,2)</f>
        <v>160.18</v>
      </c>
      <c r="E10" s="51">
        <f>ROUND(M10*' Demand-Supply Gap'!E$31,2)</f>
        <v>163.06</v>
      </c>
      <c r="F10" s="51">
        <f>ROUND(N10*' Demand-Supply Gap'!F$31,2)</f>
        <v>164.34</v>
      </c>
      <c r="G10" s="51">
        <f>ROUND(O10*' Demand-Supply Gap'!G$31,2)</f>
        <v>158.02000000000001</v>
      </c>
      <c r="H10" s="51">
        <f>ROUND(P10*' Demand-Supply Gap'!H$31,2)</f>
        <v>177.49</v>
      </c>
      <c r="I10" s="51">
        <f>ROUND(Q10*' Demand-Supply Gap'!I$31,2)</f>
        <v>177.04</v>
      </c>
      <c r="J10" s="283"/>
      <c r="K10" s="286"/>
      <c r="L10" s="78">
        <v>1.1200000000000001</v>
      </c>
      <c r="M10" s="78">
        <v>1.1200000000000001</v>
      </c>
      <c r="N10" s="78">
        <v>1.1200000000000001</v>
      </c>
      <c r="O10" s="78">
        <v>1.1200000000000001</v>
      </c>
      <c r="P10" s="78">
        <v>1.1200000000000001</v>
      </c>
      <c r="Q10" s="78">
        <v>1.1200000000000001</v>
      </c>
    </row>
    <row r="11" spans="1:18">
      <c r="A11" s="74" t="s">
        <v>32</v>
      </c>
      <c r="B11" s="74" t="s">
        <v>51</v>
      </c>
      <c r="C11" s="75" t="s">
        <v>28</v>
      </c>
      <c r="D11" s="51">
        <f>L11*' Demand-Supply Gap'!D$40</f>
        <v>-9.393030229699999</v>
      </c>
      <c r="E11" s="51">
        <f>M11*' Demand-Supply Gap'!E$40</f>
        <v>-17.215442961960015</v>
      </c>
      <c r="F11" s="51">
        <f>N11*' Demand-Supply Gap'!F$40</f>
        <v>-26.597863599999997</v>
      </c>
      <c r="G11" s="51">
        <f>O11*' Demand-Supply Gap'!G$40</f>
        <v>-33.759255641599999</v>
      </c>
      <c r="H11" s="51">
        <f>P11*' Demand-Supply Gap'!H$40</f>
        <v>-39.824975564800006</v>
      </c>
      <c r="I11" s="51">
        <f>Q11*' Demand-Supply Gap'!I$40</f>
        <v>-45.772451599999982</v>
      </c>
      <c r="J11" s="283"/>
      <c r="K11" s="286"/>
      <c r="L11" s="78">
        <v>0.5472999999999999</v>
      </c>
      <c r="M11" s="78">
        <v>0.54803999999999986</v>
      </c>
      <c r="N11" s="78">
        <v>0.55180000000000007</v>
      </c>
      <c r="O11" s="78">
        <v>0.54952000000000001</v>
      </c>
      <c r="P11" s="78">
        <v>0.55095999999999989</v>
      </c>
      <c r="Q11" s="78">
        <v>0.55099999999999993</v>
      </c>
    </row>
    <row r="12" spans="1:18">
      <c r="A12" s="74" t="s">
        <v>32</v>
      </c>
      <c r="B12" s="74" t="s">
        <v>51</v>
      </c>
      <c r="C12" s="75" t="s">
        <v>393</v>
      </c>
      <c r="D12" s="51">
        <f>L12*' Demand-Supply Gap'!D$40</f>
        <v>-14.256879612300008</v>
      </c>
      <c r="E12" s="51">
        <f>M12*' Demand-Supply Gap'!E$40</f>
        <v>-26.071325160040043</v>
      </c>
      <c r="F12" s="51">
        <f>N12*' Demand-Supply Gap'!F$40</f>
        <v>-39.824492400000004</v>
      </c>
      <c r="G12" s="51">
        <f>O12*' Demand-Supply Gap'!G$40</f>
        <v>-50.896906598400022</v>
      </c>
      <c r="H12" s="51">
        <f>P12*' Demand-Supply Gap'!H$40</f>
        <v>-59.78083307520005</v>
      </c>
      <c r="I12" s="51">
        <f>Q12*' Demand-Supply Gap'!I$40</f>
        <v>-68.700213200000007</v>
      </c>
      <c r="J12" s="283"/>
      <c r="K12" s="286"/>
      <c r="L12" s="78">
        <v>0.83070000000000044</v>
      </c>
      <c r="M12" s="78">
        <v>0.82996000000000048</v>
      </c>
      <c r="N12" s="78">
        <v>0.82620000000000027</v>
      </c>
      <c r="O12" s="78">
        <v>0.82848000000000033</v>
      </c>
      <c r="P12" s="78">
        <v>0.82704000000000044</v>
      </c>
      <c r="Q12" s="78">
        <v>0.8270000000000004</v>
      </c>
    </row>
    <row r="13" spans="1:18">
      <c r="A13" s="74" t="s">
        <v>32</v>
      </c>
      <c r="B13" s="74" t="s">
        <v>51</v>
      </c>
      <c r="C13" s="70" t="s">
        <v>60</v>
      </c>
      <c r="D13" s="51">
        <f>ROUND(L13*' Demand-Supply Gap'!D$40,2)</f>
        <v>-20.25</v>
      </c>
      <c r="E13" s="51">
        <f>ROUND(M13*' Demand-Supply Gap'!E$40,2)</f>
        <v>-37.07</v>
      </c>
      <c r="F13" s="51">
        <f>ROUND(N13*' Demand-Supply Gap'!F$40,2)</f>
        <v>-56.88</v>
      </c>
      <c r="G13" s="51">
        <f>ROUND(O13*' Demand-Supply Gap'!G$40,2)</f>
        <v>-72.489999999999995</v>
      </c>
      <c r="H13" s="51">
        <f>ROUND(P13*' Demand-Supply Gap'!H$40,2)</f>
        <v>-85.29</v>
      </c>
      <c r="I13" s="51">
        <f>ROUND(Q13*' Demand-Supply Gap'!I$40,2)</f>
        <v>-98.02</v>
      </c>
      <c r="J13" s="283"/>
      <c r="K13" s="286"/>
      <c r="L13" s="78">
        <v>1.1800000000000002</v>
      </c>
      <c r="M13" s="78">
        <v>1.1800000000000002</v>
      </c>
      <c r="N13" s="78">
        <v>1.1800000000000002</v>
      </c>
      <c r="O13" s="78">
        <v>1.1800000000000002</v>
      </c>
      <c r="P13" s="78">
        <v>1.1800000000000002</v>
      </c>
      <c r="Q13" s="78">
        <v>1.1800000000000002</v>
      </c>
    </row>
    <row r="14" spans="1:18">
      <c r="A14" s="74" t="s">
        <v>32</v>
      </c>
      <c r="B14" s="74" t="s">
        <v>17</v>
      </c>
      <c r="C14" s="75" t="s">
        <v>28</v>
      </c>
      <c r="D14" s="51">
        <f>ROUND(L14*' Demand-Supply Gap'!D$49,2)</f>
        <v>38.75</v>
      </c>
      <c r="E14" s="51">
        <f>ROUND(M14*' Demand-Supply Gap'!E$49,2)</f>
        <v>38.380000000000003</v>
      </c>
      <c r="F14" s="51">
        <f>ROUND(N14*' Demand-Supply Gap'!F$49,2)</f>
        <v>44.48</v>
      </c>
      <c r="G14" s="51">
        <f>ROUND(O14*' Demand-Supply Gap'!G$49,2)</f>
        <v>51.52</v>
      </c>
      <c r="H14" s="51">
        <f>ROUND(P14*' Demand-Supply Gap'!H$49,2)</f>
        <v>62.84</v>
      </c>
      <c r="I14" s="51">
        <f>ROUND(Q14*' Demand-Supply Gap'!I$49,2)</f>
        <v>49.12</v>
      </c>
      <c r="J14" s="283"/>
      <c r="K14" s="286"/>
      <c r="L14" s="78">
        <v>0.53729999999999989</v>
      </c>
      <c r="M14" s="78">
        <v>0.53404000000000007</v>
      </c>
      <c r="N14" s="78">
        <v>0.53780000000000006</v>
      </c>
      <c r="O14" s="78">
        <v>0.53512000000000004</v>
      </c>
      <c r="P14" s="78">
        <v>0.53960000000000008</v>
      </c>
      <c r="Q14" s="78">
        <v>0.53699999999999992</v>
      </c>
    </row>
    <row r="15" spans="1:18">
      <c r="A15" s="74" t="s">
        <v>32</v>
      </c>
      <c r="B15" s="74" t="s">
        <v>17</v>
      </c>
      <c r="C15" s="75" t="s">
        <v>393</v>
      </c>
      <c r="D15" s="51">
        <f>ROUND(L15*' Demand-Supply Gap'!D$49,2)</f>
        <v>50.68</v>
      </c>
      <c r="E15" s="51">
        <f>ROUND(M15*' Demand-Supply Gap'!E$49,2)</f>
        <v>50.74</v>
      </c>
      <c r="F15" s="51">
        <f>ROUND(N15*' Demand-Supply Gap'!F$49,2)</f>
        <v>58.08</v>
      </c>
      <c r="G15" s="51">
        <f>ROUND(O15*' Demand-Supply Gap'!G$49,2)</f>
        <v>67.87</v>
      </c>
      <c r="H15" s="51">
        <f>ROUND(P15*' Demand-Supply Gap'!H$49,2)</f>
        <v>81.56</v>
      </c>
      <c r="I15" s="51">
        <f>ROUND(Q15*' Demand-Supply Gap'!I$49,2)</f>
        <v>64.31</v>
      </c>
      <c r="J15" s="283"/>
      <c r="K15" s="286"/>
      <c r="L15" s="78">
        <v>0.70270000000000032</v>
      </c>
      <c r="M15" s="78">
        <v>0.70596000000000014</v>
      </c>
      <c r="N15" s="78">
        <v>0.70220000000000016</v>
      </c>
      <c r="O15" s="78">
        <v>0.70488000000000017</v>
      </c>
      <c r="P15" s="78">
        <v>0.70040000000000013</v>
      </c>
      <c r="Q15" s="78">
        <v>0.70300000000000029</v>
      </c>
    </row>
    <row r="16" spans="1:18">
      <c r="A16" s="74" t="s">
        <v>32</v>
      </c>
      <c r="B16" s="74" t="s">
        <v>17</v>
      </c>
      <c r="C16" s="70" t="s">
        <v>60</v>
      </c>
      <c r="D16" s="51">
        <f>ROUND(L16*' Demand-Supply Gap'!D$49,2)</f>
        <v>80.77</v>
      </c>
      <c r="E16" s="51">
        <f>ROUND(M16*' Demand-Supply Gap'!E$49,2)</f>
        <v>80.489999999999995</v>
      </c>
      <c r="F16" s="51">
        <f>ROUND(N16*' Demand-Supply Gap'!F$49,2)</f>
        <v>92.64</v>
      </c>
      <c r="G16" s="51">
        <f>ROUND(O16*' Demand-Supply Gap'!G$49,2)</f>
        <v>107.84</v>
      </c>
      <c r="H16" s="51">
        <f>ROUND(P16*' Demand-Supply Gap'!H$49,2)</f>
        <v>130.41999999999999</v>
      </c>
      <c r="I16" s="51">
        <f>ROUND(Q16*' Demand-Supply Gap'!I$49,2)</f>
        <v>102.46</v>
      </c>
      <c r="J16" s="283"/>
      <c r="K16" s="286"/>
      <c r="L16" s="78">
        <v>1.1200000000000001</v>
      </c>
      <c r="M16" s="78">
        <v>1.1200000000000001</v>
      </c>
      <c r="N16" s="78">
        <v>1.1200000000000001</v>
      </c>
      <c r="O16" s="78">
        <v>1.1200000000000001</v>
      </c>
      <c r="P16" s="78">
        <v>1.1200000000000001</v>
      </c>
      <c r="Q16" s="78">
        <v>1.1200000000000001</v>
      </c>
    </row>
    <row r="17" spans="1:17">
      <c r="A17" s="74" t="s">
        <v>32</v>
      </c>
      <c r="B17" s="74" t="s">
        <v>52</v>
      </c>
      <c r="C17" s="75" t="s">
        <v>28</v>
      </c>
      <c r="D17" s="51">
        <f>ROUND(L17*' Demand-Supply Gap'!D$58,2)</f>
        <v>5.0999999999999996</v>
      </c>
      <c r="E17" s="51">
        <f>ROUND(M17*' Demand-Supply Gap'!E$58,2)</f>
        <v>8.33</v>
      </c>
      <c r="F17" s="51">
        <f>ROUND(N17*' Demand-Supply Gap'!F$58,2)</f>
        <v>31.89</v>
      </c>
      <c r="G17" s="51">
        <f>ROUND(O17*' Demand-Supply Gap'!G$58,2)</f>
        <v>24.9</v>
      </c>
      <c r="H17" s="51">
        <f>ROUND(P17*' Demand-Supply Gap'!H$58,2)</f>
        <v>32.15</v>
      </c>
      <c r="I17" s="51">
        <f>ROUND(Q17*' Demand-Supply Gap'!I$58,2)</f>
        <v>33.78</v>
      </c>
      <c r="J17" s="283"/>
      <c r="K17" s="286"/>
      <c r="L17" s="78">
        <v>0.54730000000000001</v>
      </c>
      <c r="M17" s="78">
        <v>0.54404000000000008</v>
      </c>
      <c r="N17" s="78">
        <v>0.54780000000000006</v>
      </c>
      <c r="O17" s="78">
        <v>0.54461999999999999</v>
      </c>
      <c r="P17" s="78">
        <v>0.54960000000000009</v>
      </c>
      <c r="Q17" s="78">
        <v>0.54700000000000004</v>
      </c>
    </row>
    <row r="18" spans="1:17">
      <c r="A18" s="74" t="s">
        <v>32</v>
      </c>
      <c r="B18" s="74" t="s">
        <v>52</v>
      </c>
      <c r="C18" s="75" t="s">
        <v>393</v>
      </c>
      <c r="D18" s="51">
        <f>ROUND(L18*' Demand-Supply Gap'!D$58,2)</f>
        <v>6.46</v>
      </c>
      <c r="E18" s="51">
        <f>ROUND(M18*' Demand-Supply Gap'!E$58,2)</f>
        <v>10.66</v>
      </c>
      <c r="F18" s="51">
        <f>ROUND(N18*' Demand-Supply Gap'!F$58,2)</f>
        <v>40.299999999999997</v>
      </c>
      <c r="G18" s="51">
        <f>ROUND(O18*' Demand-Supply Gap'!G$58,2)</f>
        <v>31.79</v>
      </c>
      <c r="H18" s="51">
        <f>ROUND(P18*' Demand-Supply Gap'!H$58,2)</f>
        <v>40.39</v>
      </c>
      <c r="I18" s="51">
        <f>ROUND(Q18*' Demand-Supply Gap'!I$58,2)</f>
        <v>42.79</v>
      </c>
      <c r="J18" s="283"/>
      <c r="K18" s="286"/>
      <c r="L18" s="78">
        <v>0.69270000000000009</v>
      </c>
      <c r="M18" s="78">
        <v>0.69596000000000013</v>
      </c>
      <c r="N18" s="78">
        <v>0.69220000000000015</v>
      </c>
      <c r="O18" s="78">
        <v>0.69538000000000011</v>
      </c>
      <c r="P18" s="78">
        <v>0.69040000000000012</v>
      </c>
      <c r="Q18" s="78">
        <v>0.69300000000000006</v>
      </c>
    </row>
    <row r="19" spans="1:17">
      <c r="A19" s="74" t="s">
        <v>32</v>
      </c>
      <c r="B19" s="74" t="s">
        <v>52</v>
      </c>
      <c r="C19" s="70" t="s">
        <v>60</v>
      </c>
      <c r="D19" s="51">
        <f>SUM(D17:D18)</f>
        <v>11.559999999999999</v>
      </c>
      <c r="E19" s="51">
        <f t="shared" ref="E19:I19" si="0">SUM(E17:E18)</f>
        <v>18.990000000000002</v>
      </c>
      <c r="F19" s="51">
        <f t="shared" si="0"/>
        <v>72.19</v>
      </c>
      <c r="G19" s="51">
        <f t="shared" si="0"/>
        <v>56.69</v>
      </c>
      <c r="H19" s="51">
        <f t="shared" si="0"/>
        <v>72.539999999999992</v>
      </c>
      <c r="I19" s="51">
        <f t="shared" si="0"/>
        <v>76.569999999999993</v>
      </c>
      <c r="J19" s="283"/>
      <c r="K19" s="286"/>
      <c r="L19" s="78">
        <v>1.1200000000000001</v>
      </c>
      <c r="M19" s="78">
        <v>1.1200000000000001</v>
      </c>
      <c r="N19" s="78">
        <v>1.1200000000000001</v>
      </c>
      <c r="O19" s="78">
        <v>1.1200000000000001</v>
      </c>
      <c r="P19" s="78">
        <v>1.1200000000000001</v>
      </c>
      <c r="Q19" s="78">
        <v>1.1200000000000001</v>
      </c>
    </row>
    <row r="20" spans="1:17">
      <c r="A20" s="74" t="s">
        <v>32</v>
      </c>
      <c r="B20" s="74" t="s">
        <v>54</v>
      </c>
      <c r="C20" s="75" t="s">
        <v>28</v>
      </c>
      <c r="D20" s="51">
        <f>ROUND(L20*' Demand-Supply Gap'!D$67,2)</f>
        <v>48.88</v>
      </c>
      <c r="E20" s="51">
        <f>ROUND(M20*' Demand-Supply Gap'!E$67,2)</f>
        <v>54.95</v>
      </c>
      <c r="F20" s="51">
        <f>ROUND(N20*' Demand-Supply Gap'!F$67,2)</f>
        <v>63.09</v>
      </c>
      <c r="G20" s="51">
        <f>ROUND(O20*' Demand-Supply Gap'!G$67,2)</f>
        <v>51.93</v>
      </c>
      <c r="H20" s="51">
        <f>ROUND(P20*' Demand-Supply Gap'!H$67,2)</f>
        <v>56.28</v>
      </c>
      <c r="I20" s="51">
        <f>ROUND(Q20*' Demand-Supply Gap'!I$67,2)</f>
        <v>42.72</v>
      </c>
      <c r="J20" s="283"/>
      <c r="K20" s="286"/>
      <c r="L20" s="78">
        <v>0.58950000000000014</v>
      </c>
      <c r="M20" s="78">
        <v>0.58624000000000009</v>
      </c>
      <c r="N20" s="78">
        <v>0.59000000000000008</v>
      </c>
      <c r="O20" s="78">
        <v>0.58682000000000012</v>
      </c>
      <c r="P20" s="78">
        <v>0.5918000000000001</v>
      </c>
      <c r="Q20" s="78">
        <v>0.58920000000000017</v>
      </c>
    </row>
    <row r="21" spans="1:17">
      <c r="A21" s="74" t="s">
        <v>32</v>
      </c>
      <c r="B21" s="74" t="s">
        <v>54</v>
      </c>
      <c r="C21" s="75" t="s">
        <v>393</v>
      </c>
      <c r="D21" s="51">
        <f>ROUND(L21*' Demand-Supply Gap'!D$67,2)</f>
        <v>34.04</v>
      </c>
      <c r="E21" s="51">
        <f>ROUND(M21*' Demand-Supply Gap'!E$67,2)</f>
        <v>38.78</v>
      </c>
      <c r="F21" s="51">
        <f>ROUND(N21*' Demand-Supply Gap'!F$67,2)</f>
        <v>43.84</v>
      </c>
      <c r="G21" s="51">
        <f>ROUND(O21*' Demand-Supply Gap'!G$67,2)</f>
        <v>36.56</v>
      </c>
      <c r="H21" s="51">
        <f>ROUND(P21*' Demand-Supply Gap'!H$67,2)</f>
        <v>38.82</v>
      </c>
      <c r="I21" s="51">
        <f>ROUND(Q21*' Demand-Supply Gap'!I$67,2)</f>
        <v>29.78</v>
      </c>
      <c r="J21" s="283"/>
      <c r="K21" s="286"/>
      <c r="L21" s="80">
        <v>0.41049999999999986</v>
      </c>
      <c r="M21" s="80">
        <v>0.41375999999999991</v>
      </c>
      <c r="N21" s="80">
        <v>0.40999999999999992</v>
      </c>
      <c r="O21" s="80">
        <v>0.41317999999999988</v>
      </c>
      <c r="P21" s="80">
        <v>0.4081999999999999</v>
      </c>
      <c r="Q21" s="80">
        <v>0.41079999999999983</v>
      </c>
    </row>
    <row r="22" spans="1:17">
      <c r="A22" s="74" t="s">
        <v>32</v>
      </c>
      <c r="B22" s="74" t="s">
        <v>54</v>
      </c>
      <c r="C22" s="70" t="s">
        <v>60</v>
      </c>
      <c r="D22" s="51">
        <f>ROUND(L22*' Demand-Supply Gap'!D$67,2)</f>
        <v>82.91</v>
      </c>
      <c r="E22" s="51">
        <f>ROUND(M22*' Demand-Supply Gap'!E$67,2)</f>
        <v>93.73</v>
      </c>
      <c r="F22" s="51">
        <f>ROUND(N22*' Demand-Supply Gap'!F$67,2)</f>
        <v>106.92</v>
      </c>
      <c r="G22" s="51">
        <f>ROUND(O22*' Demand-Supply Gap'!G$67,2)</f>
        <v>88.49</v>
      </c>
      <c r="H22" s="51">
        <f>ROUND(P22*' Demand-Supply Gap'!H$67,2)</f>
        <v>95.11</v>
      </c>
      <c r="I22" s="51">
        <f>ROUND(Q22*' Demand-Supply Gap'!I$67,2)</f>
        <v>72.5</v>
      </c>
      <c r="J22" s="283"/>
      <c r="K22" s="286"/>
      <c r="L22" s="80">
        <v>1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</row>
    <row r="23" spans="1:17">
      <c r="A23" s="292" t="s">
        <v>32</v>
      </c>
      <c r="B23" s="293" t="s">
        <v>32</v>
      </c>
      <c r="C23" s="306" t="s">
        <v>28</v>
      </c>
      <c r="D23" s="305">
        <f>ROUND(L23*' Demand-Supply Gap'!D$76,2)</f>
        <v>926.86</v>
      </c>
      <c r="E23" s="305">
        <f>ROUND(M23*' Demand-Supply Gap'!E$76,2)</f>
        <v>984.39</v>
      </c>
      <c r="F23" s="305">
        <f>ROUND(N23*' Demand-Supply Gap'!F$76,2)</f>
        <v>1113.03</v>
      </c>
      <c r="G23" s="305">
        <f>ROUND(O23*' Demand-Supply Gap'!G$76,2)</f>
        <v>1151.0899999999999</v>
      </c>
      <c r="H23" s="305">
        <f>ROUND(P23*' Demand-Supply Gap'!H$76,2)</f>
        <v>1240.2</v>
      </c>
      <c r="I23" s="305">
        <f>ROUND(Q23*' Demand-Supply Gap'!I$76,2)</f>
        <v>1256.8399999999999</v>
      </c>
      <c r="J23" s="307"/>
      <c r="K23" s="308"/>
      <c r="L23" s="304">
        <v>0.58130000000000004</v>
      </c>
      <c r="M23" s="304">
        <v>0.58489999999999998</v>
      </c>
      <c r="N23" s="304">
        <v>0.59719999999999995</v>
      </c>
      <c r="O23" s="304">
        <v>0.60570000000000002</v>
      </c>
      <c r="P23" s="304">
        <v>0.61129999999999995</v>
      </c>
      <c r="Q23" s="304">
        <v>0.62080000000000002</v>
      </c>
    </row>
    <row r="24" spans="1:17">
      <c r="A24" s="292" t="s">
        <v>32</v>
      </c>
      <c r="B24" s="293" t="s">
        <v>32</v>
      </c>
      <c r="C24" s="306" t="s">
        <v>393</v>
      </c>
      <c r="D24" s="305">
        <f>ROUND(L24*' Demand-Supply Gap'!D$76,2)</f>
        <v>667.6</v>
      </c>
      <c r="E24" s="305">
        <f>ROUND(M24*' Demand-Supply Gap'!E$76,2)</f>
        <v>698.61</v>
      </c>
      <c r="F24" s="305">
        <f>ROUND(N24*' Demand-Supply Gap'!F$76,2)</f>
        <v>750.72</v>
      </c>
      <c r="G24" s="305">
        <f>ROUND(O24*' Demand-Supply Gap'!G$76,2)</f>
        <v>749.34</v>
      </c>
      <c r="H24" s="305">
        <f>ROUND(P24*' Demand-Supply Gap'!H$76,2)</f>
        <v>788.59</v>
      </c>
      <c r="I24" s="305">
        <f>ROUND(Q24*' Demand-Supply Gap'!I$76,2)</f>
        <v>767.71</v>
      </c>
      <c r="J24" s="307"/>
      <c r="K24" s="308"/>
      <c r="L24" s="304">
        <f>1-L23</f>
        <v>0.41869999999999996</v>
      </c>
      <c r="M24" s="304">
        <f t="shared" ref="M24:Q24" si="1">1-M23</f>
        <v>0.41510000000000002</v>
      </c>
      <c r="N24" s="304">
        <f t="shared" si="1"/>
        <v>0.40280000000000005</v>
      </c>
      <c r="O24" s="304">
        <f t="shared" si="1"/>
        <v>0.39429999999999998</v>
      </c>
      <c r="P24" s="304">
        <f t="shared" si="1"/>
        <v>0.38870000000000005</v>
      </c>
      <c r="Q24" s="304">
        <f t="shared" si="1"/>
        <v>0.37919999999999998</v>
      </c>
    </row>
    <row r="25" spans="1:17">
      <c r="A25" s="292" t="s">
        <v>32</v>
      </c>
      <c r="B25" s="293" t="s">
        <v>32</v>
      </c>
      <c r="C25" s="309" t="s">
        <v>60</v>
      </c>
      <c r="D25" s="305">
        <f>SUM(D23:D24)</f>
        <v>1594.46</v>
      </c>
      <c r="E25" s="305">
        <f t="shared" ref="E25:I25" si="2">SUM(E23:E24)</f>
        <v>1683</v>
      </c>
      <c r="F25" s="305">
        <f t="shared" si="2"/>
        <v>1863.75</v>
      </c>
      <c r="G25" s="305">
        <f t="shared" si="2"/>
        <v>1900.4299999999998</v>
      </c>
      <c r="H25" s="305">
        <f t="shared" si="2"/>
        <v>2028.79</v>
      </c>
      <c r="I25" s="305">
        <f t="shared" si="2"/>
        <v>2024.55</v>
      </c>
      <c r="J25" s="307"/>
      <c r="K25" s="308"/>
      <c r="L25" s="304">
        <f>SUM(L23:L24)</f>
        <v>1</v>
      </c>
      <c r="M25" s="304">
        <f t="shared" ref="M25:Q25" si="3">SUM(M23:M24)</f>
        <v>1</v>
      </c>
      <c r="N25" s="304">
        <f t="shared" si="3"/>
        <v>1</v>
      </c>
      <c r="O25" s="304">
        <f t="shared" si="3"/>
        <v>1</v>
      </c>
      <c r="P25" s="304">
        <f t="shared" si="3"/>
        <v>1</v>
      </c>
      <c r="Q25" s="304">
        <f t="shared" si="3"/>
        <v>1</v>
      </c>
    </row>
    <row r="26" spans="1:17">
      <c r="A26" s="74" t="s">
        <v>41</v>
      </c>
      <c r="B26" s="74" t="s">
        <v>38</v>
      </c>
      <c r="C26" s="75" t="s">
        <v>28</v>
      </c>
      <c r="D26" s="51">
        <f>ROUND(L26*' Demand-Supply Gap'!D$89,2)</f>
        <v>65.19</v>
      </c>
      <c r="E26" s="51">
        <f>ROUND(M26*' Demand-Supply Gap'!E$89,2)</f>
        <v>64.73</v>
      </c>
      <c r="F26" s="51">
        <f>ROUND(N26*' Demand-Supply Gap'!F$89,2)</f>
        <v>76.7</v>
      </c>
      <c r="G26" s="51">
        <f>ROUND(O26*' Demand-Supply Gap'!G$89,2)</f>
        <v>76.7</v>
      </c>
      <c r="H26" s="51">
        <f>ROUND(P26*' Demand-Supply Gap'!H$89,2)</f>
        <v>89.42</v>
      </c>
      <c r="I26" s="51">
        <f>ROUND(Q26*' Demand-Supply Gap'!I$89,2)</f>
        <v>62.87</v>
      </c>
      <c r="J26" s="283"/>
      <c r="K26" s="286"/>
      <c r="L26" s="78">
        <v>0.59729999999999994</v>
      </c>
      <c r="M26" s="78">
        <v>0.59404000000000012</v>
      </c>
      <c r="N26" s="78">
        <v>0.59780000000000011</v>
      </c>
      <c r="O26" s="78">
        <v>0.59512000000000009</v>
      </c>
      <c r="P26" s="78">
        <v>0.59960000000000013</v>
      </c>
      <c r="Q26" s="78">
        <v>0.59699999999999998</v>
      </c>
    </row>
    <row r="27" spans="1:17">
      <c r="A27" s="74" t="s">
        <v>41</v>
      </c>
      <c r="B27" s="74" t="s">
        <v>38</v>
      </c>
      <c r="C27" s="75" t="s">
        <v>393</v>
      </c>
      <c r="D27" s="51">
        <f>ROUND(L27*' Demand-Supply Gap'!D$89,2)</f>
        <v>57.04</v>
      </c>
      <c r="E27" s="51">
        <f>ROUND(M27*' Demand-Supply Gap'!E$89,2)</f>
        <v>57.31</v>
      </c>
      <c r="F27" s="51">
        <f>ROUND(N27*' Demand-Supply Gap'!F$89,2)</f>
        <v>67</v>
      </c>
      <c r="G27" s="51">
        <f>ROUND(O27*' Demand-Supply Gap'!G$89,2)</f>
        <v>67.650000000000006</v>
      </c>
      <c r="H27" s="51">
        <f>ROUND(P27*' Demand-Supply Gap'!H$89,2)</f>
        <v>77.61</v>
      </c>
      <c r="I27" s="51">
        <f>ROUND(Q27*' Demand-Supply Gap'!I$89,2)</f>
        <v>55.07</v>
      </c>
      <c r="J27" s="283"/>
      <c r="K27" s="286"/>
      <c r="L27" s="78">
        <v>0.52270000000000016</v>
      </c>
      <c r="M27" s="78">
        <v>0.52595999999999998</v>
      </c>
      <c r="N27" s="78">
        <v>0.5222</v>
      </c>
      <c r="O27" s="78">
        <v>0.52488000000000001</v>
      </c>
      <c r="P27" s="78">
        <v>0.52039999999999997</v>
      </c>
      <c r="Q27" s="78">
        <v>0.52300000000000013</v>
      </c>
    </row>
    <row r="28" spans="1:17">
      <c r="A28" s="74" t="s">
        <v>41</v>
      </c>
      <c r="B28" s="74" t="s">
        <v>38</v>
      </c>
      <c r="C28" s="70" t="s">
        <v>60</v>
      </c>
      <c r="D28" s="51">
        <f>ROUND(L28*' Demand-Supply Gap'!D$89,2)</f>
        <v>115.68</v>
      </c>
      <c r="E28" s="51">
        <f>ROUND(M28*' Demand-Supply Gap'!E$89,2)</f>
        <v>115.5</v>
      </c>
      <c r="F28" s="51">
        <f>ROUND(N28*' Demand-Supply Gap'!F$89,2)</f>
        <v>136</v>
      </c>
      <c r="G28" s="51">
        <f>ROUND(O28*' Demand-Supply Gap'!G$89,2)</f>
        <v>136.61000000000001</v>
      </c>
      <c r="H28" s="51">
        <f>ROUND(P28*' Demand-Supply Gap'!H$89,2)</f>
        <v>158.08000000000001</v>
      </c>
      <c r="I28" s="51">
        <f>ROUND(Q28*' Demand-Supply Gap'!I$89,2)</f>
        <v>111.62</v>
      </c>
      <c r="J28" s="283"/>
      <c r="K28" s="286"/>
      <c r="L28" s="78">
        <v>1.06</v>
      </c>
      <c r="M28" s="78">
        <v>1.06</v>
      </c>
      <c r="N28" s="78">
        <v>1.06</v>
      </c>
      <c r="O28" s="78">
        <v>1.06</v>
      </c>
      <c r="P28" s="78">
        <v>1.06</v>
      </c>
      <c r="Q28" s="78">
        <v>1.06</v>
      </c>
    </row>
    <row r="29" spans="1:17">
      <c r="A29" s="74" t="s">
        <v>41</v>
      </c>
      <c r="B29" s="74" t="s">
        <v>37</v>
      </c>
      <c r="C29" s="75" t="s">
        <v>28</v>
      </c>
      <c r="D29" s="51">
        <f>ROUND(L29*' Demand-Supply Gap'!D$98,2)</f>
        <v>8.85</v>
      </c>
      <c r="E29" s="51">
        <f>ROUND(M29*' Demand-Supply Gap'!E$98,2)</f>
        <v>12.44</v>
      </c>
      <c r="F29" s="51">
        <f>ROUND(N29*' Demand-Supply Gap'!F$98,2)</f>
        <v>14.31</v>
      </c>
      <c r="G29" s="51">
        <f>ROUND(O29*' Demand-Supply Gap'!G$98,2)</f>
        <v>22.58</v>
      </c>
      <c r="H29" s="51">
        <f>ROUND(P29*' Demand-Supply Gap'!H$98,2)</f>
        <v>22.2</v>
      </c>
      <c r="I29" s="51">
        <f>ROUND(Q29*' Demand-Supply Gap'!I$98,2)</f>
        <v>22.49</v>
      </c>
      <c r="J29" s="283"/>
      <c r="K29" s="286"/>
      <c r="L29" s="78">
        <v>0.5373</v>
      </c>
      <c r="M29" s="78">
        <v>0.5393</v>
      </c>
      <c r="N29" s="78">
        <v>0.53810000000000002</v>
      </c>
      <c r="O29" s="78">
        <v>0.53770000000000007</v>
      </c>
      <c r="P29" s="78">
        <v>0.53510000000000002</v>
      </c>
      <c r="Q29" s="78">
        <v>0.54069999999999996</v>
      </c>
    </row>
    <row r="30" spans="1:17">
      <c r="A30" s="74" t="s">
        <v>41</v>
      </c>
      <c r="B30" s="74" t="s">
        <v>37</v>
      </c>
      <c r="C30" s="75" t="s">
        <v>393</v>
      </c>
      <c r="D30" s="51">
        <f>ROUND(L30*' Demand-Supply Gap'!D$98,2)</f>
        <v>11.57</v>
      </c>
      <c r="E30" s="51">
        <f>ROUND(M30*' Demand-Supply Gap'!E$98,2)</f>
        <v>16.16</v>
      </c>
      <c r="F30" s="51">
        <f>ROUND(N30*' Demand-Supply Gap'!F$98,2)</f>
        <v>18.670000000000002</v>
      </c>
      <c r="G30" s="51">
        <f>ROUND(O30*' Demand-Supply Gap'!G$98,2)</f>
        <v>29.49</v>
      </c>
      <c r="H30" s="51">
        <f>ROUND(P30*' Demand-Supply Gap'!H$98,2)</f>
        <v>29.25</v>
      </c>
      <c r="I30" s="51">
        <f>ROUND(Q30*' Demand-Supply Gap'!I$98,2)</f>
        <v>29.08</v>
      </c>
      <c r="J30" s="283"/>
      <c r="K30" s="286"/>
      <c r="L30" s="78">
        <v>0.7027000000000001</v>
      </c>
      <c r="M30" s="78">
        <v>0.7007000000000001</v>
      </c>
      <c r="N30" s="78">
        <v>0.70190000000000019</v>
      </c>
      <c r="O30" s="78">
        <v>0.70230000000000015</v>
      </c>
      <c r="P30" s="78">
        <v>0.70490000000000008</v>
      </c>
      <c r="Q30" s="78">
        <v>0.69930000000000025</v>
      </c>
    </row>
    <row r="31" spans="1:17">
      <c r="A31" s="74" t="s">
        <v>41</v>
      </c>
      <c r="B31" s="74" t="s">
        <v>37</v>
      </c>
      <c r="C31" s="70" t="s">
        <v>60</v>
      </c>
      <c r="D31" s="51">
        <f>ROUND(L31*' Demand-Supply Gap'!D$98,2)</f>
        <v>18.440000000000001</v>
      </c>
      <c r="E31" s="51">
        <f>ROUND(M31*' Demand-Supply Gap'!E$98,2)</f>
        <v>25.83</v>
      </c>
      <c r="F31" s="51">
        <f>ROUND(N31*' Demand-Supply Gap'!F$98,2)</f>
        <v>29.79</v>
      </c>
      <c r="G31" s="51">
        <f>ROUND(O31*' Demand-Supply Gap'!G$98,2)</f>
        <v>47.03</v>
      </c>
      <c r="H31" s="51">
        <f>ROUND(P31*' Demand-Supply Gap'!H$98,2)</f>
        <v>46.47</v>
      </c>
      <c r="I31" s="51">
        <f>ROUND(Q31*' Demand-Supply Gap'!I$98,2)</f>
        <v>46.58</v>
      </c>
      <c r="J31" s="283"/>
      <c r="K31" s="286"/>
      <c r="L31" s="78">
        <v>1.1200000000000001</v>
      </c>
      <c r="M31" s="78">
        <v>1.1200000000000001</v>
      </c>
      <c r="N31" s="78">
        <v>1.1200000000000001</v>
      </c>
      <c r="O31" s="78">
        <v>1.1200000000000001</v>
      </c>
      <c r="P31" s="78">
        <v>1.1200000000000001</v>
      </c>
      <c r="Q31" s="78">
        <v>1.1200000000000001</v>
      </c>
    </row>
    <row r="32" spans="1:17">
      <c r="A32" s="74" t="s">
        <v>41</v>
      </c>
      <c r="B32" s="74" t="s">
        <v>44</v>
      </c>
      <c r="C32" s="75" t="s">
        <v>28</v>
      </c>
      <c r="D32" s="51">
        <f>ROUND(L32*' Demand-Supply Gap'!D$107,2)</f>
        <v>30.54</v>
      </c>
      <c r="E32" s="51">
        <f>ROUND(M32*' Demand-Supply Gap'!E$107,2)</f>
        <v>30.84</v>
      </c>
      <c r="F32" s="51">
        <f>ROUND(N32*' Demand-Supply Gap'!F$107,2)</f>
        <v>32.229999999999997</v>
      </c>
      <c r="G32" s="51">
        <f>ROUND(O32*' Demand-Supply Gap'!G$107,2)</f>
        <v>30.42</v>
      </c>
      <c r="H32" s="51">
        <f>ROUND(P32*' Demand-Supply Gap'!H$107,2)</f>
        <v>32.520000000000003</v>
      </c>
      <c r="I32" s="51">
        <f>ROUND(Q32*' Demand-Supply Gap'!I$107,2)</f>
        <v>26.09</v>
      </c>
      <c r="J32" s="283"/>
      <c r="K32" s="286"/>
      <c r="L32" s="78">
        <v>0.53499999999999992</v>
      </c>
      <c r="M32" s="78">
        <v>0.53573999999999988</v>
      </c>
      <c r="N32" s="78">
        <v>0.53950000000000009</v>
      </c>
      <c r="O32" s="78">
        <v>0.53722000000000003</v>
      </c>
      <c r="P32" s="78">
        <v>0.53865999999999992</v>
      </c>
      <c r="Q32" s="78">
        <v>0.53869999999999996</v>
      </c>
    </row>
    <row r="33" spans="1:17">
      <c r="A33" s="74" t="s">
        <v>41</v>
      </c>
      <c r="B33" s="74" t="s">
        <v>44</v>
      </c>
      <c r="C33" s="75" t="s">
        <v>393</v>
      </c>
      <c r="D33" s="51">
        <f>ROUND(L33*' Demand-Supply Gap'!D$107,2)</f>
        <v>41.28</v>
      </c>
      <c r="E33" s="51">
        <f>ROUND(M33*' Demand-Supply Gap'!E$107,2)</f>
        <v>41.58</v>
      </c>
      <c r="F33" s="51">
        <f>ROUND(N33*' Demand-Supply Gap'!F$107,2)</f>
        <v>42.92</v>
      </c>
      <c r="G33" s="51">
        <f>ROUND(O33*' Demand-Supply Gap'!G$107,2)</f>
        <v>40.81</v>
      </c>
      <c r="H33" s="51">
        <f>ROUND(P33*' Demand-Supply Gap'!H$107,2)</f>
        <v>43.42</v>
      </c>
      <c r="I33" s="51">
        <f>ROUND(Q33*' Demand-Supply Gap'!I$107,2)</f>
        <v>34.840000000000003</v>
      </c>
      <c r="J33" s="283"/>
      <c r="K33" s="286"/>
      <c r="L33" s="78">
        <v>0.72300000000000031</v>
      </c>
      <c r="M33" s="78">
        <v>0.72226000000000035</v>
      </c>
      <c r="N33" s="78">
        <v>0.71850000000000014</v>
      </c>
      <c r="O33" s="78">
        <v>0.7207800000000002</v>
      </c>
      <c r="P33" s="78">
        <v>0.71934000000000031</v>
      </c>
      <c r="Q33" s="78">
        <v>0.71930000000000027</v>
      </c>
    </row>
    <row r="34" spans="1:17">
      <c r="A34" s="74" t="s">
        <v>41</v>
      </c>
      <c r="B34" s="74" t="s">
        <v>44</v>
      </c>
      <c r="C34" s="70" t="s">
        <v>60</v>
      </c>
      <c r="D34" s="51">
        <f>ROUND(L34*' Demand-Supply Gap'!D$107,2)</f>
        <v>63.94</v>
      </c>
      <c r="E34" s="51">
        <f>ROUND(M34*' Demand-Supply Gap'!E$107,2)</f>
        <v>64.47</v>
      </c>
      <c r="F34" s="51">
        <f>ROUND(N34*' Demand-Supply Gap'!F$107,2)</f>
        <v>66.91</v>
      </c>
      <c r="G34" s="51">
        <f>ROUND(O34*' Demand-Supply Gap'!G$107,2)</f>
        <v>63.42</v>
      </c>
      <c r="H34" s="51">
        <f>ROUND(P34*' Demand-Supply Gap'!H$107,2)</f>
        <v>67.61</v>
      </c>
      <c r="I34" s="51">
        <f>ROUND(Q34*' Demand-Supply Gap'!I$107,2)</f>
        <v>54.24</v>
      </c>
      <c r="J34" s="283"/>
      <c r="K34" s="286"/>
      <c r="L34" s="78">
        <v>1.1200000000000001</v>
      </c>
      <c r="M34" s="78">
        <v>1.1200000000000001</v>
      </c>
      <c r="N34" s="78">
        <v>1.1200000000000001</v>
      </c>
      <c r="O34" s="78">
        <v>1.1200000000000001</v>
      </c>
      <c r="P34" s="78">
        <v>1.1200000000000001</v>
      </c>
      <c r="Q34" s="78">
        <v>1.1200000000000001</v>
      </c>
    </row>
    <row r="35" spans="1:17">
      <c r="A35" s="74" t="s">
        <v>41</v>
      </c>
      <c r="B35" s="74" t="s">
        <v>113</v>
      </c>
      <c r="C35" s="75" t="s">
        <v>28</v>
      </c>
      <c r="D35" s="51">
        <f>ROUND(L35*' Demand-Supply Gap'!D$116,2)</f>
        <v>-3.56</v>
      </c>
      <c r="E35" s="51">
        <f>ROUND(M35*' Demand-Supply Gap'!E$116,2)</f>
        <v>-1.87</v>
      </c>
      <c r="F35" s="51">
        <f>ROUND(N35*' Demand-Supply Gap'!F$116,2)</f>
        <v>-3.79</v>
      </c>
      <c r="G35" s="51">
        <f>ROUND(O35*' Demand-Supply Gap'!G$116,2)</f>
        <v>20.64</v>
      </c>
      <c r="H35" s="51">
        <f>ROUND(P35*' Demand-Supply Gap'!H$116,2)</f>
        <v>25.38</v>
      </c>
      <c r="I35" s="51">
        <f>ROUND(Q35*' Demand-Supply Gap'!I$116,2)</f>
        <v>20.22</v>
      </c>
      <c r="J35" s="283"/>
      <c r="K35" s="286"/>
      <c r="L35" s="78">
        <v>0.51060000000000005</v>
      </c>
      <c r="M35" s="78">
        <v>0.50734000000000001</v>
      </c>
      <c r="N35" s="78">
        <v>0.5111</v>
      </c>
      <c r="O35" s="78">
        <v>0.50842000000000009</v>
      </c>
      <c r="P35" s="78">
        <v>0.51290000000000002</v>
      </c>
      <c r="Q35" s="78">
        <v>0.51030000000000009</v>
      </c>
    </row>
    <row r="36" spans="1:17">
      <c r="A36" s="74" t="s">
        <v>41</v>
      </c>
      <c r="B36" s="74" t="s">
        <v>113</v>
      </c>
      <c r="C36" s="75" t="s">
        <v>393</v>
      </c>
      <c r="D36" s="51">
        <f>ROUND(L36*' Demand-Supply Gap'!D$116,2)</f>
        <v>-5.92</v>
      </c>
      <c r="E36" s="51">
        <f>ROUND(M36*' Demand-Supply Gap'!E$116,2)</f>
        <v>-3.15</v>
      </c>
      <c r="F36" s="51">
        <f>ROUND(N36*' Demand-Supply Gap'!F$116,2)</f>
        <v>-6.29</v>
      </c>
      <c r="G36" s="51">
        <f>ROUND(O36*' Demand-Supply Gap'!G$116,2)</f>
        <v>34.56</v>
      </c>
      <c r="H36" s="51">
        <f>ROUND(P36*' Demand-Supply Gap'!H$116,2)</f>
        <v>41.92</v>
      </c>
      <c r="I36" s="51">
        <f>ROUND(Q36*' Demand-Supply Gap'!I$116,2)</f>
        <v>33.659999999999997</v>
      </c>
      <c r="J36" s="283"/>
      <c r="K36" s="286"/>
      <c r="L36" s="78">
        <v>0.84940000000000015</v>
      </c>
      <c r="M36" s="78">
        <v>0.8526600000000002</v>
      </c>
      <c r="N36" s="78">
        <v>0.84890000000000021</v>
      </c>
      <c r="O36" s="78">
        <v>0.85158000000000023</v>
      </c>
      <c r="P36" s="78">
        <v>0.84710000000000019</v>
      </c>
      <c r="Q36" s="78">
        <v>0.84970000000000012</v>
      </c>
    </row>
    <row r="37" spans="1:17">
      <c r="A37" s="74" t="s">
        <v>41</v>
      </c>
      <c r="B37" s="74" t="s">
        <v>113</v>
      </c>
      <c r="C37" s="70" t="s">
        <v>60</v>
      </c>
      <c r="D37" s="51">
        <f>ROUND(L37*' Demand-Supply Gap'!D$116,2)</f>
        <v>-8.23</v>
      </c>
      <c r="E37" s="51">
        <f>ROUND(M37*' Demand-Supply Gap'!E$116,2)</f>
        <v>-4.3600000000000003</v>
      </c>
      <c r="F37" s="51">
        <f>ROUND(N37*' Demand-Supply Gap'!F$116,2)</f>
        <v>-8.74</v>
      </c>
      <c r="G37" s="51">
        <f>ROUND(O37*' Demand-Supply Gap'!G$116,2)</f>
        <v>47.89</v>
      </c>
      <c r="H37" s="51">
        <f>ROUND(P37*' Demand-Supply Gap'!H$116,2)</f>
        <v>58.39</v>
      </c>
      <c r="I37" s="51">
        <f>ROUND(Q37*' Demand-Supply Gap'!I$116,2)</f>
        <v>46.75</v>
      </c>
      <c r="J37" s="283"/>
      <c r="K37" s="286"/>
      <c r="L37" s="78">
        <v>1.1800000000000002</v>
      </c>
      <c r="M37" s="78">
        <v>1.1800000000000002</v>
      </c>
      <c r="N37" s="78">
        <v>1.1800000000000002</v>
      </c>
      <c r="O37" s="78">
        <v>1.1800000000000002</v>
      </c>
      <c r="P37" s="78">
        <v>1.1800000000000002</v>
      </c>
      <c r="Q37" s="78">
        <v>1.1800000000000002</v>
      </c>
    </row>
    <row r="38" spans="1:17">
      <c r="A38" s="74" t="s">
        <v>41</v>
      </c>
      <c r="B38" s="74" t="s">
        <v>110</v>
      </c>
      <c r="C38" s="75" t="s">
        <v>28</v>
      </c>
      <c r="D38" s="51">
        <f>ROUND(L38*' Demand-Supply Gap'!D$125,2)</f>
        <v>-38.89</v>
      </c>
      <c r="E38" s="51">
        <f>ROUND(M38*' Demand-Supply Gap'!E$125,2)</f>
        <v>-29.51</v>
      </c>
      <c r="F38" s="51">
        <f>ROUND(N38*' Demand-Supply Gap'!F$125,2)</f>
        <v>-28.4</v>
      </c>
      <c r="G38" s="51">
        <f>ROUND(O38*' Demand-Supply Gap'!G$125,2)</f>
        <v>-7.66</v>
      </c>
      <c r="H38" s="51">
        <f>ROUND(P38*' Demand-Supply Gap'!H$125,2)</f>
        <v>-9.9</v>
      </c>
      <c r="I38" s="51">
        <f>ROUND(Q38*' Demand-Supply Gap'!I$125,2)</f>
        <v>-4.4400000000000004</v>
      </c>
      <c r="J38" s="283"/>
      <c r="K38" s="286"/>
      <c r="L38" s="78">
        <v>0.58275999999999994</v>
      </c>
      <c r="M38" s="78">
        <v>0.57950000000000013</v>
      </c>
      <c r="N38" s="78">
        <v>0.58326000000000011</v>
      </c>
      <c r="O38" s="78">
        <v>0.58007999999999993</v>
      </c>
      <c r="P38" s="78">
        <v>0.58506000000000014</v>
      </c>
      <c r="Q38" s="78">
        <v>0.58245999999999998</v>
      </c>
    </row>
    <row r="39" spans="1:17">
      <c r="A39" s="74" t="s">
        <v>41</v>
      </c>
      <c r="B39" s="74" t="s">
        <v>110</v>
      </c>
      <c r="C39" s="75" t="s">
        <v>393</v>
      </c>
      <c r="D39" s="51">
        <f>ROUND(L39*' Demand-Supply Gap'!D$125,2)</f>
        <v>-51.86</v>
      </c>
      <c r="E39" s="51">
        <f>ROUND(M39*' Demand-Supply Gap'!E$125,2)</f>
        <v>-39.74</v>
      </c>
      <c r="F39" s="51">
        <f>ROUND(N39*' Demand-Supply Gap'!F$125,2)</f>
        <v>-37.83</v>
      </c>
      <c r="G39" s="51">
        <f>ROUND(O39*' Demand-Supply Gap'!G$125,2)</f>
        <v>-10.3</v>
      </c>
      <c r="H39" s="51">
        <f>ROUND(P39*' Demand-Supply Gap'!H$125,2)</f>
        <v>-13.11</v>
      </c>
      <c r="I39" s="51">
        <f>ROUND(Q39*' Demand-Supply Gap'!I$125,2)</f>
        <v>-5.92</v>
      </c>
      <c r="J39" s="283"/>
      <c r="K39" s="286"/>
      <c r="L39" s="78">
        <v>0.77724000000000038</v>
      </c>
      <c r="M39" s="78">
        <v>0.78050000000000019</v>
      </c>
      <c r="N39" s="78">
        <v>0.77674000000000021</v>
      </c>
      <c r="O39" s="78">
        <v>0.77992000000000039</v>
      </c>
      <c r="P39" s="78">
        <v>0.77494000000000018</v>
      </c>
      <c r="Q39" s="78">
        <v>0.77754000000000034</v>
      </c>
    </row>
    <row r="40" spans="1:17">
      <c r="A40" s="74" t="s">
        <v>41</v>
      </c>
      <c r="B40" s="74" t="s">
        <v>110</v>
      </c>
      <c r="C40" s="70" t="s">
        <v>60</v>
      </c>
      <c r="D40" s="51">
        <f>ROUND(L40*' Demand-Supply Gap'!D$125,2)</f>
        <v>-78.739999999999995</v>
      </c>
      <c r="E40" s="51">
        <f>ROUND(M40*' Demand-Supply Gap'!E$125,2)</f>
        <v>-60.09</v>
      </c>
      <c r="F40" s="51">
        <f>ROUND(N40*' Demand-Supply Gap'!F$125,2)</f>
        <v>-57.47</v>
      </c>
      <c r="G40" s="51">
        <f>ROUND(O40*' Demand-Supply Gap'!G$125,2)</f>
        <v>-15.58</v>
      </c>
      <c r="H40" s="51">
        <f>ROUND(P40*' Demand-Supply Gap'!H$125,2)</f>
        <v>-19.97</v>
      </c>
      <c r="I40" s="51">
        <f>ROUND(Q40*' Demand-Supply Gap'!I$125,2)</f>
        <v>-8.99</v>
      </c>
      <c r="J40" s="283"/>
      <c r="K40" s="286"/>
      <c r="L40" s="78">
        <v>1.1800000000000002</v>
      </c>
      <c r="M40" s="78">
        <v>1.1800000000000002</v>
      </c>
      <c r="N40" s="78">
        <v>1.1800000000000002</v>
      </c>
      <c r="O40" s="78">
        <v>1.1800000000000002</v>
      </c>
      <c r="P40" s="78">
        <v>1.1800000000000002</v>
      </c>
      <c r="Q40" s="78">
        <v>1.1800000000000002</v>
      </c>
    </row>
    <row r="41" spans="1:17">
      <c r="A41" s="74" t="s">
        <v>41</v>
      </c>
      <c r="B41" s="74" t="s">
        <v>100</v>
      </c>
      <c r="C41" s="75" t="s">
        <v>28</v>
      </c>
      <c r="D41" s="51">
        <f>ROUND(L41*' Demand-Supply Gap'!D$134,2)</f>
        <v>11.86</v>
      </c>
      <c r="E41" s="51">
        <f>ROUND(M41*' Demand-Supply Gap'!E$134,2)</f>
        <v>15.89</v>
      </c>
      <c r="F41" s="51">
        <f>ROUND(N41*' Demand-Supply Gap'!F$134,2)</f>
        <v>17.36</v>
      </c>
      <c r="G41" s="51">
        <f>ROUND(O41*' Demand-Supply Gap'!G$134,2)</f>
        <v>19.149999999999999</v>
      </c>
      <c r="H41" s="51">
        <f>ROUND(P41*' Demand-Supply Gap'!H$134,2)</f>
        <v>18.62</v>
      </c>
      <c r="I41" s="51">
        <f>ROUND(Q41*' Demand-Supply Gap'!I$134,2)</f>
        <v>15.66</v>
      </c>
      <c r="J41" s="283"/>
      <c r="K41" s="286"/>
      <c r="L41" s="78">
        <v>0.56730000000000014</v>
      </c>
      <c r="M41" s="78">
        <v>0.5640400000000001</v>
      </c>
      <c r="N41" s="78">
        <v>0.56780000000000008</v>
      </c>
      <c r="O41" s="78">
        <v>0.56462000000000012</v>
      </c>
      <c r="P41" s="78">
        <v>0.56960000000000011</v>
      </c>
      <c r="Q41" s="78">
        <v>0.56700000000000017</v>
      </c>
    </row>
    <row r="42" spans="1:17">
      <c r="A42" s="74" t="s">
        <v>41</v>
      </c>
      <c r="B42" s="74" t="s">
        <v>100</v>
      </c>
      <c r="C42" s="75" t="s">
        <v>393</v>
      </c>
      <c r="D42" s="51">
        <f>ROUND(L42*' Demand-Supply Gap'!D$134,2)</f>
        <v>16.57</v>
      </c>
      <c r="E42" s="51">
        <f>ROUND(M42*' Demand-Supply Gap'!E$134,2)</f>
        <v>22.42</v>
      </c>
      <c r="F42" s="51">
        <f>ROUND(N42*' Demand-Supply Gap'!F$134,2)</f>
        <v>24.22</v>
      </c>
      <c r="G42" s="51">
        <f>ROUND(O42*' Demand-Supply Gap'!G$134,2)</f>
        <v>26.97</v>
      </c>
      <c r="H42" s="51">
        <f>ROUND(P42*' Demand-Supply Gap'!H$134,2)</f>
        <v>25.84</v>
      </c>
      <c r="I42" s="51">
        <f>ROUND(Q42*' Demand-Supply Gap'!I$134,2)</f>
        <v>21.9</v>
      </c>
      <c r="J42" s="283"/>
      <c r="K42" s="286"/>
      <c r="L42" s="78">
        <v>0.79270000000000018</v>
      </c>
      <c r="M42" s="78">
        <v>0.79596000000000022</v>
      </c>
      <c r="N42" s="78">
        <v>0.79220000000000024</v>
      </c>
      <c r="O42" s="78">
        <v>0.7953800000000002</v>
      </c>
      <c r="P42" s="78">
        <v>0.79040000000000021</v>
      </c>
      <c r="Q42" s="78">
        <v>0.79300000000000015</v>
      </c>
    </row>
    <row r="43" spans="1:17">
      <c r="A43" s="74" t="s">
        <v>41</v>
      </c>
      <c r="B43" s="74" t="s">
        <v>100</v>
      </c>
      <c r="C43" s="70" t="s">
        <v>60</v>
      </c>
      <c r="D43" s="51">
        <f>ROUND(L43*' Demand-Supply Gap'!D$134,2)</f>
        <v>24.66</v>
      </c>
      <c r="E43" s="51">
        <f>ROUND(M43*' Demand-Supply Gap'!E$134,2)</f>
        <v>33.24</v>
      </c>
      <c r="F43" s="51">
        <f>ROUND(N43*' Demand-Supply Gap'!F$134,2)</f>
        <v>36.07</v>
      </c>
      <c r="G43" s="51">
        <f>ROUND(O43*' Demand-Supply Gap'!G$134,2)</f>
        <v>40.01</v>
      </c>
      <c r="H43" s="51">
        <f>ROUND(P43*' Demand-Supply Gap'!H$134,2)</f>
        <v>38.57</v>
      </c>
      <c r="I43" s="51">
        <f>ROUND(Q43*' Demand-Supply Gap'!I$134,2)</f>
        <v>32.58</v>
      </c>
      <c r="J43" s="283"/>
      <c r="K43" s="286"/>
      <c r="L43" s="78">
        <v>1.1800000000000002</v>
      </c>
      <c r="M43" s="78">
        <v>1.1800000000000002</v>
      </c>
      <c r="N43" s="78">
        <v>1.1800000000000002</v>
      </c>
      <c r="O43" s="78">
        <v>1.1800000000000002</v>
      </c>
      <c r="P43" s="78">
        <v>1.1800000000000002</v>
      </c>
      <c r="Q43" s="78">
        <v>1.1800000000000002</v>
      </c>
    </row>
    <row r="44" spans="1:17">
      <c r="A44" s="74" t="s">
        <v>41</v>
      </c>
      <c r="B44" s="74" t="s">
        <v>223</v>
      </c>
      <c r="C44" s="75" t="s">
        <v>28</v>
      </c>
      <c r="D44" s="51">
        <f>ROUND(L44*' Demand-Supply Gap'!D$143,2)</f>
        <v>7.85</v>
      </c>
      <c r="E44" s="51">
        <f>ROUND(M44*' Demand-Supply Gap'!E$143,2)</f>
        <v>7.53</v>
      </c>
      <c r="F44" s="51">
        <f>ROUND(N44*' Demand-Supply Gap'!F$143,2)</f>
        <v>4.28</v>
      </c>
      <c r="G44" s="51">
        <f>ROUND(O44*' Demand-Supply Gap'!G$143,2)</f>
        <v>1.85</v>
      </c>
      <c r="H44" s="51">
        <f>ROUND(P44*' Demand-Supply Gap'!H$143,2)</f>
        <v>1.01</v>
      </c>
      <c r="I44" s="51">
        <f>ROUND(Q44*' Demand-Supply Gap'!I$143,2)</f>
        <v>-1.42</v>
      </c>
      <c r="J44" s="283"/>
      <c r="K44" s="286"/>
      <c r="L44" s="78">
        <v>0.49730000000000002</v>
      </c>
      <c r="M44" s="78">
        <v>0.49404000000000009</v>
      </c>
      <c r="N44" s="78">
        <v>0.49780000000000008</v>
      </c>
      <c r="O44" s="78">
        <v>0.49512000000000006</v>
      </c>
      <c r="P44" s="78">
        <v>0.4996000000000001</v>
      </c>
      <c r="Q44" s="78">
        <v>0.49700000000000005</v>
      </c>
    </row>
    <row r="45" spans="1:17">
      <c r="A45" s="74" t="s">
        <v>41</v>
      </c>
      <c r="B45" s="74" t="s">
        <v>223</v>
      </c>
      <c r="C45" s="75" t="s">
        <v>393</v>
      </c>
      <c r="D45" s="51">
        <f>ROUND(L45*' Demand-Supply Gap'!D$143,2)</f>
        <v>13.62</v>
      </c>
      <c r="E45" s="51">
        <f>ROUND(M45*' Demand-Supply Gap'!E$143,2)</f>
        <v>13.2</v>
      </c>
      <c r="F45" s="51">
        <f>ROUND(N45*' Demand-Supply Gap'!F$143,2)</f>
        <v>7.41</v>
      </c>
      <c r="G45" s="51">
        <f>ROUND(O45*' Demand-Supply Gap'!G$143,2)</f>
        <v>3.23</v>
      </c>
      <c r="H45" s="51">
        <f>ROUND(P45*' Demand-Supply Gap'!H$143,2)</f>
        <v>1.75</v>
      </c>
      <c r="I45" s="51">
        <f>ROUND(Q45*' Demand-Supply Gap'!I$143,2)</f>
        <v>-2.46</v>
      </c>
      <c r="J45" s="283"/>
      <c r="K45" s="286"/>
      <c r="L45" s="78">
        <v>0.86270000000000024</v>
      </c>
      <c r="M45" s="78">
        <v>0.86596000000000029</v>
      </c>
      <c r="N45" s="78">
        <v>0.8622000000000003</v>
      </c>
      <c r="O45" s="78">
        <v>0.86488000000000032</v>
      </c>
      <c r="P45" s="78">
        <v>0.86040000000000028</v>
      </c>
      <c r="Q45" s="78">
        <v>0.86300000000000021</v>
      </c>
    </row>
    <row r="46" spans="1:17">
      <c r="A46" s="74" t="s">
        <v>41</v>
      </c>
      <c r="B46" s="74" t="s">
        <v>223</v>
      </c>
      <c r="C46" s="70" t="s">
        <v>60</v>
      </c>
      <c r="D46" s="51">
        <f>ROUND(L46*' Demand-Supply Gap'!D$143,2)</f>
        <v>18.63</v>
      </c>
      <c r="E46" s="51">
        <f>ROUND(M46*' Demand-Supply Gap'!E$143,2)</f>
        <v>17.98</v>
      </c>
      <c r="F46" s="51">
        <f>ROUND(N46*' Demand-Supply Gap'!F$143,2)</f>
        <v>10.14</v>
      </c>
      <c r="G46" s="51">
        <f>ROUND(O46*' Demand-Supply Gap'!G$143,2)</f>
        <v>4.41</v>
      </c>
      <c r="H46" s="51">
        <f>ROUND(P46*' Demand-Supply Gap'!H$143,2)</f>
        <v>2.4</v>
      </c>
      <c r="I46" s="51">
        <f>ROUND(Q46*' Demand-Supply Gap'!I$143,2)</f>
        <v>-3.36</v>
      </c>
      <c r="J46" s="283"/>
      <c r="K46" s="286"/>
      <c r="L46" s="78">
        <v>1.1800000000000002</v>
      </c>
      <c r="M46" s="78">
        <v>1.1800000000000002</v>
      </c>
      <c r="N46" s="78">
        <v>1.1800000000000002</v>
      </c>
      <c r="O46" s="78">
        <v>1.1800000000000002</v>
      </c>
      <c r="P46" s="78">
        <v>1.1800000000000002</v>
      </c>
      <c r="Q46" s="78">
        <v>1.1800000000000002</v>
      </c>
    </row>
    <row r="47" spans="1:17">
      <c r="A47" s="74" t="s">
        <v>41</v>
      </c>
      <c r="B47" s="74" t="s">
        <v>111</v>
      </c>
      <c r="C47" s="75" t="s">
        <v>28</v>
      </c>
      <c r="D47" s="51">
        <f>ROUND(L47*' Demand-Supply Gap'!D$152,2)</f>
        <v>61.13</v>
      </c>
      <c r="E47" s="51">
        <f>ROUND(M47*' Demand-Supply Gap'!E$152,2)</f>
        <v>65.650000000000006</v>
      </c>
      <c r="F47" s="51">
        <f>ROUND(N47*' Demand-Supply Gap'!F$152,2)</f>
        <v>67.010000000000005</v>
      </c>
      <c r="G47" s="51">
        <f>ROUND(O47*' Demand-Supply Gap'!G$152,2)</f>
        <v>61.9</v>
      </c>
      <c r="H47" s="51">
        <f>ROUND(P47*' Demand-Supply Gap'!H$152,2)</f>
        <v>65.39</v>
      </c>
      <c r="I47" s="51">
        <f>ROUND(Q47*' Demand-Supply Gap'!I$152,2)</f>
        <v>56.67</v>
      </c>
      <c r="J47" s="283"/>
      <c r="K47" s="286"/>
      <c r="L47" s="78">
        <v>0.58729999999999993</v>
      </c>
      <c r="M47" s="78">
        <v>0.58929999999999993</v>
      </c>
      <c r="N47" s="78">
        <v>0.58810000000000007</v>
      </c>
      <c r="O47" s="78">
        <v>0.58770000000000011</v>
      </c>
      <c r="P47" s="78">
        <v>0.58509999999999995</v>
      </c>
      <c r="Q47" s="78">
        <v>0.5907</v>
      </c>
    </row>
    <row r="48" spans="1:17">
      <c r="A48" s="74" t="s">
        <v>41</v>
      </c>
      <c r="B48" s="74" t="s">
        <v>111</v>
      </c>
      <c r="C48" s="75" t="s">
        <v>393</v>
      </c>
      <c r="D48" s="51">
        <f>ROUND(L48*' Demand-Supply Gap'!D$152,2)</f>
        <v>80.42</v>
      </c>
      <c r="E48" s="51">
        <f>ROUND(M48*' Demand-Supply Gap'!E$152,2)</f>
        <v>85.86</v>
      </c>
      <c r="F48" s="51">
        <f>ROUND(N48*' Demand-Supply Gap'!F$152,2)</f>
        <v>87.95</v>
      </c>
      <c r="G48" s="51">
        <f>ROUND(O48*' Demand-Supply Gap'!G$152,2)</f>
        <v>81.349999999999994</v>
      </c>
      <c r="H48" s="51">
        <f>ROUND(P48*' Demand-Supply Gap'!H$152,2)</f>
        <v>86.6</v>
      </c>
      <c r="I48" s="51">
        <f>ROUND(Q48*' Demand-Supply Gap'!I$152,2)</f>
        <v>73.8</v>
      </c>
      <c r="J48" s="283"/>
      <c r="K48" s="286"/>
      <c r="L48" s="78">
        <v>0.77270000000000039</v>
      </c>
      <c r="M48" s="78">
        <v>0.77070000000000038</v>
      </c>
      <c r="N48" s="78">
        <v>0.77190000000000025</v>
      </c>
      <c r="O48" s="78">
        <v>0.77230000000000021</v>
      </c>
      <c r="P48" s="78">
        <v>0.77490000000000037</v>
      </c>
      <c r="Q48" s="78">
        <v>0.76930000000000032</v>
      </c>
    </row>
    <row r="49" spans="1:17">
      <c r="A49" s="74" t="s">
        <v>41</v>
      </c>
      <c r="B49" s="74" t="s">
        <v>111</v>
      </c>
      <c r="C49" s="70" t="s">
        <v>60</v>
      </c>
      <c r="D49" s="51">
        <f>ROUND(L49*' Demand-Supply Gap'!D$152,2)</f>
        <v>122.82</v>
      </c>
      <c r="E49" s="51">
        <f>ROUND(M49*' Demand-Supply Gap'!E$152,2)</f>
        <v>131.44999999999999</v>
      </c>
      <c r="F49" s="51">
        <f>ROUND(N49*' Demand-Supply Gap'!F$152,2)</f>
        <v>134.46</v>
      </c>
      <c r="G49" s="51">
        <f>ROUND(O49*' Demand-Supply Gap'!G$152,2)</f>
        <v>124.29</v>
      </c>
      <c r="H49" s="51">
        <f>ROUND(P49*' Demand-Supply Gap'!H$152,2)</f>
        <v>131.87</v>
      </c>
      <c r="I49" s="51">
        <f>ROUND(Q49*' Demand-Supply Gap'!I$152,2)</f>
        <v>113.2</v>
      </c>
      <c r="J49" s="283"/>
      <c r="K49" s="286"/>
      <c r="L49" s="78">
        <v>1.1800000000000002</v>
      </c>
      <c r="M49" s="78">
        <v>1.1800000000000002</v>
      </c>
      <c r="N49" s="78">
        <v>1.1800000000000002</v>
      </c>
      <c r="O49" s="78">
        <v>1.1800000000000002</v>
      </c>
      <c r="P49" s="78">
        <v>1.1800000000000002</v>
      </c>
      <c r="Q49" s="78">
        <v>1.1800000000000002</v>
      </c>
    </row>
    <row r="50" spans="1:17">
      <c r="A50" s="74" t="s">
        <v>41</v>
      </c>
      <c r="B50" s="74" t="s">
        <v>56</v>
      </c>
      <c r="C50" s="75" t="s">
        <v>28</v>
      </c>
      <c r="D50" s="51">
        <f>L50*' Demand-Supply Gap'!D$161</f>
        <v>201.19219991809996</v>
      </c>
      <c r="E50" s="51">
        <f>M50*' Demand-Supply Gap'!E$161</f>
        <v>191.54993740515002</v>
      </c>
      <c r="F50" s="51">
        <f>N50*' Demand-Supply Gap'!F$161</f>
        <v>192.54602717985</v>
      </c>
      <c r="G50" s="51">
        <f>O50*' Demand-Supply Gap'!G$161</f>
        <v>168.95666843844992</v>
      </c>
      <c r="H50" s="51">
        <f>P50*' Demand-Supply Gap'!H$161</f>
        <v>156.28843230224993</v>
      </c>
      <c r="I50" s="51">
        <f>Q50*' Demand-Supply Gap'!I$161</f>
        <v>171.01108243999997</v>
      </c>
      <c r="J50" s="283"/>
      <c r="K50" s="286"/>
      <c r="L50" s="78">
        <v>0.59830000000000005</v>
      </c>
      <c r="M50" s="78">
        <v>0.60030000000000006</v>
      </c>
      <c r="N50" s="78">
        <v>0.59909999999999997</v>
      </c>
      <c r="O50" s="78">
        <v>0.59870000000000001</v>
      </c>
      <c r="P50" s="78">
        <v>0.59610000000000007</v>
      </c>
      <c r="Q50" s="78">
        <v>0.6016999999999999</v>
      </c>
    </row>
    <row r="51" spans="1:17">
      <c r="A51" s="74" t="s">
        <v>41</v>
      </c>
      <c r="B51" s="74" t="s">
        <v>56</v>
      </c>
      <c r="C51" s="75" t="s">
        <v>393</v>
      </c>
      <c r="D51" s="51">
        <f>L51*' Demand-Supply Gap'!D$161</f>
        <v>135.08090708189997</v>
      </c>
      <c r="E51" s="51">
        <f>M51*' Demand-Supply Gap'!E$161</f>
        <v>127.54041309484998</v>
      </c>
      <c r="F51" s="51">
        <f>N51*' Demand-Supply Gap'!F$161</f>
        <v>128.84610632015</v>
      </c>
      <c r="G51" s="51">
        <f>O51*' Demand-Supply Gap'!G$161</f>
        <v>113.24922506154995</v>
      </c>
      <c r="H51" s="51">
        <f>P51*' Demand-Supply Gap'!H$161</f>
        <v>105.89649019774993</v>
      </c>
      <c r="I51" s="51">
        <f>Q51*' Demand-Supply Gap'!I$161</f>
        <v>113.20211756000002</v>
      </c>
      <c r="J51" s="283"/>
      <c r="K51" s="286"/>
      <c r="L51" s="80">
        <v>0.40169999999999995</v>
      </c>
      <c r="M51" s="80">
        <v>0.39969999999999994</v>
      </c>
      <c r="N51" s="80">
        <v>0.40090000000000003</v>
      </c>
      <c r="O51" s="80">
        <v>0.40129999999999999</v>
      </c>
      <c r="P51" s="80">
        <v>0.40389999999999993</v>
      </c>
      <c r="Q51" s="80">
        <v>0.3983000000000001</v>
      </c>
    </row>
    <row r="52" spans="1:17">
      <c r="A52" s="74" t="s">
        <v>41</v>
      </c>
      <c r="B52" s="74" t="s">
        <v>56</v>
      </c>
      <c r="C52" s="70" t="s">
        <v>60</v>
      </c>
      <c r="D52" s="51">
        <f>ROUND(L52*' Demand-Supply Gap'!D$161,2)</f>
        <v>336.27</v>
      </c>
      <c r="E52" s="51">
        <f>ROUND(M52*' Demand-Supply Gap'!E$161,2)</f>
        <v>319.08999999999997</v>
      </c>
      <c r="F52" s="51">
        <f>ROUND(N52*' Demand-Supply Gap'!F$161,2)</f>
        <v>321.39</v>
      </c>
      <c r="G52" s="51">
        <f>ROUND(O52*' Demand-Supply Gap'!G$161,2)</f>
        <v>282.20999999999998</v>
      </c>
      <c r="H52" s="51">
        <f>ROUND(P52*' Demand-Supply Gap'!H$161,2)</f>
        <v>262.18</v>
      </c>
      <c r="I52" s="51">
        <f>ROUND(Q52*' Demand-Supply Gap'!I$161,2)</f>
        <v>284.20999999999998</v>
      </c>
      <c r="J52" s="283"/>
      <c r="K52" s="286"/>
      <c r="L52" s="80">
        <v>1</v>
      </c>
      <c r="M52" s="80">
        <v>1</v>
      </c>
      <c r="N52" s="80">
        <v>1</v>
      </c>
      <c r="O52" s="80">
        <v>1</v>
      </c>
      <c r="P52" s="80">
        <v>1</v>
      </c>
      <c r="Q52" s="80">
        <v>1</v>
      </c>
    </row>
    <row r="53" spans="1:17">
      <c r="A53" s="293" t="s">
        <v>41</v>
      </c>
      <c r="B53" s="293" t="s">
        <v>41</v>
      </c>
      <c r="C53" s="306" t="s">
        <v>28</v>
      </c>
      <c r="D53" s="305">
        <f>ROUND(L53*' Demand-Supply Gap'!D$170,2)</f>
        <v>284.32</v>
      </c>
      <c r="E53" s="305">
        <f>ROUND(M53*' Demand-Supply Gap'!E$170,2)</f>
        <v>294.60000000000002</v>
      </c>
      <c r="F53" s="305">
        <f>ROUND(N53*' Demand-Supply Gap'!F$170,2)</f>
        <v>308.83999999999997</v>
      </c>
      <c r="G53" s="305">
        <f>ROUND(O53*' Demand-Supply Gap'!G$170,2)</f>
        <v>309.95999999999998</v>
      </c>
      <c r="H53" s="305">
        <f>ROUND(P53*' Demand-Supply Gap'!H$170,2)</f>
        <v>322.25</v>
      </c>
      <c r="I53" s="305">
        <f>ROUND(Q53*' Demand-Supply Gap'!I$170,2)</f>
        <v>300.27999999999997</v>
      </c>
      <c r="J53" s="307"/>
      <c r="K53" s="308"/>
      <c r="L53" s="295">
        <v>0.56102109294589719</v>
      </c>
      <c r="M53" s="295">
        <v>0.55552445654320137</v>
      </c>
      <c r="N53" s="295">
        <v>0.5567764767624277</v>
      </c>
      <c r="O53" s="295">
        <v>0.54029256712330342</v>
      </c>
      <c r="P53" s="295">
        <v>0.53764083452475442</v>
      </c>
      <c r="Q53" s="295">
        <v>0.54540915157512293</v>
      </c>
    </row>
    <row r="54" spans="1:17">
      <c r="A54" s="293" t="s">
        <v>41</v>
      </c>
      <c r="B54" s="293" t="s">
        <v>41</v>
      </c>
      <c r="C54" s="306" t="s">
        <v>393</v>
      </c>
      <c r="D54" s="305">
        <f>ROUND(L54*' Demand-Supply Gap'!D$170,2)</f>
        <v>222.47</v>
      </c>
      <c r="E54" s="305">
        <f>ROUND(M54*' Demand-Supply Gap'!E$170,2)</f>
        <v>235.71</v>
      </c>
      <c r="F54" s="305">
        <f>ROUND(N54*' Demand-Supply Gap'!F$170,2)</f>
        <v>245.86</v>
      </c>
      <c r="G54" s="305">
        <f>ROUND(O54*' Demand-Supply Gap'!G$170,2)</f>
        <v>263.73</v>
      </c>
      <c r="H54" s="305">
        <f>ROUND(P54*' Demand-Supply Gap'!H$170,2)</f>
        <v>277.13</v>
      </c>
      <c r="I54" s="305">
        <f>ROUND(Q54*' Demand-Supply Gap'!I$170,2)</f>
        <v>250.28</v>
      </c>
      <c r="J54" s="307"/>
      <c r="K54" s="308"/>
      <c r="L54" s="295">
        <f>1-L53</f>
        <v>0.43897890705410281</v>
      </c>
      <c r="M54" s="295">
        <f t="shared" ref="M54:Q54" si="4">1-M53</f>
        <v>0.44447554345679863</v>
      </c>
      <c r="N54" s="295">
        <f t="shared" si="4"/>
        <v>0.4432235232375723</v>
      </c>
      <c r="O54" s="295">
        <f t="shared" si="4"/>
        <v>0.45970743287669658</v>
      </c>
      <c r="P54" s="295">
        <f t="shared" si="4"/>
        <v>0.46235916547524558</v>
      </c>
      <c r="Q54" s="295">
        <f t="shared" si="4"/>
        <v>0.45459084842487707</v>
      </c>
    </row>
    <row r="55" spans="1:17">
      <c r="A55" s="293" t="s">
        <v>41</v>
      </c>
      <c r="B55" s="293" t="s">
        <v>41</v>
      </c>
      <c r="C55" s="309" t="s">
        <v>60</v>
      </c>
      <c r="D55" s="305">
        <f>SUM(D53:D54)</f>
        <v>506.78999999999996</v>
      </c>
      <c r="E55" s="305">
        <f t="shared" ref="E55:J55" si="5">SUM(E53:E54)</f>
        <v>530.31000000000006</v>
      </c>
      <c r="F55" s="305">
        <f t="shared" si="5"/>
        <v>554.70000000000005</v>
      </c>
      <c r="G55" s="305">
        <f t="shared" si="5"/>
        <v>573.69000000000005</v>
      </c>
      <c r="H55" s="305">
        <f t="shared" si="5"/>
        <v>599.38</v>
      </c>
      <c r="I55" s="305">
        <f t="shared" si="5"/>
        <v>550.55999999999995</v>
      </c>
      <c r="J55" s="305">
        <f t="shared" si="5"/>
        <v>0</v>
      </c>
      <c r="K55" s="308"/>
      <c r="L55" s="295">
        <f>SUM(L53:L54)</f>
        <v>1</v>
      </c>
      <c r="M55" s="295">
        <f t="shared" ref="M55:Q55" si="6">SUM(M53:M54)</f>
        <v>1</v>
      </c>
      <c r="N55" s="295">
        <f t="shared" si="6"/>
        <v>1</v>
      </c>
      <c r="O55" s="295">
        <f t="shared" si="6"/>
        <v>1</v>
      </c>
      <c r="P55" s="295">
        <f t="shared" si="6"/>
        <v>1</v>
      </c>
      <c r="Q55" s="295">
        <f t="shared" si="6"/>
        <v>1</v>
      </c>
    </row>
    <row r="56" spans="1:17">
      <c r="A56" s="74" t="s">
        <v>40</v>
      </c>
      <c r="B56" s="74" t="s">
        <v>36</v>
      </c>
      <c r="C56" s="75" t="s">
        <v>28</v>
      </c>
      <c r="D56" s="51">
        <f>ROUND(L56*' Demand-Supply Gap'!D$183,2)</f>
        <v>169.94</v>
      </c>
      <c r="E56" s="51">
        <f>ROUND(M56*' Demand-Supply Gap'!E$183,2)</f>
        <v>150.44</v>
      </c>
      <c r="F56" s="51">
        <f>ROUND(N56*' Demand-Supply Gap'!F$183,2)</f>
        <v>145.59</v>
      </c>
      <c r="G56" s="51">
        <f>ROUND(O56*' Demand-Supply Gap'!G$183,2)</f>
        <v>164.04</v>
      </c>
      <c r="H56" s="51">
        <f>ROUND(P56*' Demand-Supply Gap'!H$183,2)</f>
        <v>136.5</v>
      </c>
      <c r="I56" s="51">
        <f>ROUND(Q56*' Demand-Supply Gap'!I$183,2)</f>
        <v>121.43</v>
      </c>
      <c r="J56" s="283"/>
      <c r="K56" s="286"/>
      <c r="L56" s="78">
        <v>0.62729999999999997</v>
      </c>
      <c r="M56" s="78">
        <v>0.62403999999999993</v>
      </c>
      <c r="N56" s="78">
        <v>0.62779999999999991</v>
      </c>
      <c r="O56" s="78">
        <v>0.6251199999999999</v>
      </c>
      <c r="P56" s="78">
        <v>0.62959999999999994</v>
      </c>
      <c r="Q56" s="78">
        <v>0.627</v>
      </c>
    </row>
    <row r="57" spans="1:17">
      <c r="A57" s="74" t="s">
        <v>40</v>
      </c>
      <c r="B57" s="74" t="s">
        <v>36</v>
      </c>
      <c r="C57" s="75" t="s">
        <v>393</v>
      </c>
      <c r="D57" s="51">
        <f>ROUND(L57*' Demand-Supply Gap'!D$183,2)</f>
        <v>133.47999999999999</v>
      </c>
      <c r="E57" s="51">
        <f>ROUND(M57*' Demand-Supply Gap'!E$183,2)</f>
        <v>119.57</v>
      </c>
      <c r="F57" s="51">
        <f>ROUND(N57*' Demand-Supply Gap'!F$183,2)</f>
        <v>114.14</v>
      </c>
      <c r="G57" s="51">
        <f>ROUND(O57*' Demand-Supply Gap'!G$183,2)</f>
        <v>129.86000000000001</v>
      </c>
      <c r="H57" s="51">
        <f>ROUND(P57*' Demand-Supply Gap'!H$183,2)</f>
        <v>106.32</v>
      </c>
      <c r="I57" s="51">
        <f>ROUND(Q57*' Demand-Supply Gap'!I$183,2)</f>
        <v>95.48</v>
      </c>
      <c r="J57" s="283"/>
      <c r="K57" s="286"/>
      <c r="L57" s="78">
        <v>0.49270000000000008</v>
      </c>
      <c r="M57" s="78">
        <v>0.49596000000000012</v>
      </c>
      <c r="N57" s="78">
        <v>0.49220000000000014</v>
      </c>
      <c r="O57" s="78">
        <v>0.49488000000000015</v>
      </c>
      <c r="P57" s="78">
        <v>0.49040000000000011</v>
      </c>
      <c r="Q57" s="78">
        <v>0.49300000000000005</v>
      </c>
    </row>
    <row r="58" spans="1:17">
      <c r="A58" s="74" t="s">
        <v>40</v>
      </c>
      <c r="B58" s="74" t="s">
        <v>36</v>
      </c>
      <c r="C58" s="70" t="s">
        <v>60</v>
      </c>
      <c r="D58" s="51">
        <f>ROUND(L58*' Demand-Supply Gap'!D$183,2)</f>
        <v>287.16000000000003</v>
      </c>
      <c r="E58" s="51">
        <f>ROUND(M58*' Demand-Supply Gap'!E$183,2)</f>
        <v>255.54</v>
      </c>
      <c r="F58" s="51">
        <f>ROUND(N58*' Demand-Supply Gap'!F$183,2)</f>
        <v>245.82</v>
      </c>
      <c r="G58" s="51">
        <f>ROUND(O58*' Demand-Supply Gap'!G$183,2)</f>
        <v>278.16000000000003</v>
      </c>
      <c r="H58" s="51">
        <f>ROUND(P58*' Demand-Supply Gap'!H$183,2)</f>
        <v>229.81</v>
      </c>
      <c r="I58" s="51">
        <f>ROUND(Q58*' Demand-Supply Gap'!I$183,2)</f>
        <v>205.29</v>
      </c>
      <c r="J58" s="283"/>
      <c r="K58" s="286"/>
      <c r="L58" s="78">
        <v>1.06</v>
      </c>
      <c r="M58" s="78">
        <v>1.06</v>
      </c>
      <c r="N58" s="78">
        <v>1.06</v>
      </c>
      <c r="O58" s="78">
        <v>1.06</v>
      </c>
      <c r="P58" s="78">
        <v>1.06</v>
      </c>
      <c r="Q58" s="78">
        <v>1.06</v>
      </c>
    </row>
    <row r="59" spans="1:17">
      <c r="A59" s="74" t="s">
        <v>40</v>
      </c>
      <c r="B59" s="74" t="s">
        <v>109</v>
      </c>
      <c r="C59" s="75" t="s">
        <v>28</v>
      </c>
      <c r="D59" s="51">
        <f>ROUND(L59*' Demand-Supply Gap'!D$192,2)</f>
        <v>20.52</v>
      </c>
      <c r="E59" s="51">
        <f>ROUND(M59*' Demand-Supply Gap'!E$192,2)</f>
        <v>21.48</v>
      </c>
      <c r="F59" s="51">
        <f>ROUND(N59*' Demand-Supply Gap'!F$192,2)</f>
        <v>21.9</v>
      </c>
      <c r="G59" s="51">
        <f>ROUND(O59*' Demand-Supply Gap'!G$192,2)</f>
        <v>19.88</v>
      </c>
      <c r="H59" s="51">
        <f>ROUND(P59*' Demand-Supply Gap'!H$192,2)</f>
        <v>18.11</v>
      </c>
      <c r="I59" s="51">
        <f>ROUND(Q59*' Demand-Supply Gap'!I$192,2)</f>
        <v>15.1</v>
      </c>
      <c r="J59" s="283"/>
      <c r="K59" s="286"/>
      <c r="L59" s="78">
        <v>0.55730000000000002</v>
      </c>
      <c r="M59" s="78">
        <v>0.55404000000000009</v>
      </c>
      <c r="N59" s="78">
        <v>0.55780000000000007</v>
      </c>
      <c r="O59" s="78">
        <v>0.55462</v>
      </c>
      <c r="P59" s="78">
        <v>0.5596000000000001</v>
      </c>
      <c r="Q59" s="78">
        <v>0.55700000000000005</v>
      </c>
    </row>
    <row r="60" spans="1:17">
      <c r="A60" s="74" t="s">
        <v>40</v>
      </c>
      <c r="B60" s="74" t="s">
        <v>109</v>
      </c>
      <c r="C60" s="75" t="s">
        <v>393</v>
      </c>
      <c r="D60" s="51">
        <f>ROUND(L60*' Demand-Supply Gap'!D$192,2)</f>
        <v>25.13</v>
      </c>
      <c r="E60" s="51">
        <f>ROUND(M60*' Demand-Supply Gap'!E$192,2)</f>
        <v>26.6</v>
      </c>
      <c r="F60" s="51">
        <f>ROUND(N60*' Demand-Supply Gap'!F$192,2)</f>
        <v>26.79</v>
      </c>
      <c r="G60" s="51">
        <f>ROUND(O60*' Demand-Supply Gap'!G$192,2)</f>
        <v>24.57</v>
      </c>
      <c r="H60" s="51">
        <f>ROUND(P60*' Demand-Supply Gap'!H$192,2)</f>
        <v>22.02</v>
      </c>
      <c r="I60" s="51">
        <f>ROUND(Q60*' Demand-Supply Gap'!I$192,2)</f>
        <v>18.52</v>
      </c>
      <c r="J60" s="283"/>
      <c r="K60" s="286"/>
      <c r="L60" s="78">
        <v>0.68270000000000008</v>
      </c>
      <c r="M60" s="78">
        <v>0.68596000000000013</v>
      </c>
      <c r="N60" s="78">
        <v>0.68220000000000014</v>
      </c>
      <c r="O60" s="78">
        <v>0.6853800000000001</v>
      </c>
      <c r="P60" s="78">
        <v>0.68040000000000012</v>
      </c>
      <c r="Q60" s="78">
        <v>0.68300000000000005</v>
      </c>
    </row>
    <row r="61" spans="1:17">
      <c r="A61" s="74" t="s">
        <v>40</v>
      </c>
      <c r="B61" s="74" t="s">
        <v>109</v>
      </c>
      <c r="C61" s="70" t="s">
        <v>60</v>
      </c>
      <c r="D61" s="51">
        <f>ROUND(L61*' Demand-Supply Gap'!D$192,2)</f>
        <v>41.23</v>
      </c>
      <c r="E61" s="51">
        <f>ROUND(M61*' Demand-Supply Gap'!E$192,2)</f>
        <v>43.43</v>
      </c>
      <c r="F61" s="51">
        <f>ROUND(N61*' Demand-Supply Gap'!F$192,2)</f>
        <v>43.98</v>
      </c>
      <c r="G61" s="51">
        <f>ROUND(O61*' Demand-Supply Gap'!G$192,2)</f>
        <v>40.15</v>
      </c>
      <c r="H61" s="51">
        <f>ROUND(P61*' Demand-Supply Gap'!H$192,2)</f>
        <v>36.24</v>
      </c>
      <c r="I61" s="51">
        <f>ROUND(Q61*' Demand-Supply Gap'!I$192,2)</f>
        <v>30.36</v>
      </c>
      <c r="J61" s="283"/>
      <c r="K61" s="286"/>
      <c r="L61" s="78">
        <v>1.1200000000000001</v>
      </c>
      <c r="M61" s="78">
        <v>1.1200000000000001</v>
      </c>
      <c r="N61" s="78">
        <v>1.1200000000000001</v>
      </c>
      <c r="O61" s="78">
        <v>1.1200000000000001</v>
      </c>
      <c r="P61" s="78">
        <v>1.1200000000000001</v>
      </c>
      <c r="Q61" s="78">
        <v>1.1200000000000001</v>
      </c>
    </row>
    <row r="62" spans="1:17">
      <c r="A62" s="74" t="s">
        <v>40</v>
      </c>
      <c r="B62" s="74" t="s">
        <v>304</v>
      </c>
      <c r="C62" s="75" t="s">
        <v>28</v>
      </c>
      <c r="D62" s="51">
        <f>ROUND(L62*' Demand-Supply Gap'!D$201,2)</f>
        <v>21.74</v>
      </c>
      <c r="E62" s="51">
        <f>ROUND(M62*' Demand-Supply Gap'!E$201,2)</f>
        <v>23.13</v>
      </c>
      <c r="F62" s="51">
        <f>ROUND(N62*' Demand-Supply Gap'!F$201,2)</f>
        <v>23.98</v>
      </c>
      <c r="G62" s="51">
        <f>ROUND(O62*' Demand-Supply Gap'!G$201,2)</f>
        <v>27.19</v>
      </c>
      <c r="H62" s="51">
        <f>ROUND(P62*' Demand-Supply Gap'!H$201,2)</f>
        <v>28.32</v>
      </c>
      <c r="I62" s="51">
        <f>ROUND(Q62*' Demand-Supply Gap'!I$201,2)</f>
        <v>18.010000000000002</v>
      </c>
      <c r="J62" s="283"/>
      <c r="K62" s="286"/>
      <c r="L62" s="78">
        <v>0.5373</v>
      </c>
      <c r="M62" s="78">
        <v>0.53404000000000007</v>
      </c>
      <c r="N62" s="78">
        <v>0.53780000000000006</v>
      </c>
      <c r="O62" s="78">
        <v>0.53461999999999998</v>
      </c>
      <c r="P62" s="78">
        <v>0.53960000000000008</v>
      </c>
      <c r="Q62" s="78">
        <v>0.53700000000000003</v>
      </c>
    </row>
    <row r="63" spans="1:17">
      <c r="A63" s="74" t="s">
        <v>40</v>
      </c>
      <c r="B63" s="74" t="s">
        <v>304</v>
      </c>
      <c r="C63" s="75" t="s">
        <v>393</v>
      </c>
      <c r="D63" s="51">
        <f>ROUND(L63*' Demand-Supply Gap'!D$201,2)</f>
        <v>28.43</v>
      </c>
      <c r="E63" s="51">
        <f>ROUND(M63*' Demand-Supply Gap'!E$201,2)</f>
        <v>30.58</v>
      </c>
      <c r="F63" s="51">
        <f>ROUND(N63*' Demand-Supply Gap'!F$201,2)</f>
        <v>31.3</v>
      </c>
      <c r="G63" s="51">
        <f>ROUND(O63*' Demand-Supply Gap'!G$201,2)</f>
        <v>35.880000000000003</v>
      </c>
      <c r="H63" s="51">
        <f>ROUND(P63*' Demand-Supply Gap'!H$201,2)</f>
        <v>36.76</v>
      </c>
      <c r="I63" s="51">
        <f>ROUND(Q63*' Demand-Supply Gap'!I$201,2)</f>
        <v>23.58</v>
      </c>
      <c r="J63" s="283"/>
      <c r="K63" s="286"/>
      <c r="L63" s="78">
        <v>0.7027000000000001</v>
      </c>
      <c r="M63" s="78">
        <v>0.70596000000000014</v>
      </c>
      <c r="N63" s="78">
        <v>0.70220000000000016</v>
      </c>
      <c r="O63" s="78">
        <v>0.70538000000000012</v>
      </c>
      <c r="P63" s="78">
        <v>0.70040000000000013</v>
      </c>
      <c r="Q63" s="78">
        <v>0.70300000000000007</v>
      </c>
    </row>
    <row r="64" spans="1:17">
      <c r="A64" s="74" t="s">
        <v>40</v>
      </c>
      <c r="B64" s="74" t="s">
        <v>304</v>
      </c>
      <c r="C64" s="70" t="s">
        <v>60</v>
      </c>
      <c r="D64" s="51">
        <f>ROUND(L64*' Demand-Supply Gap'!D$201,2)</f>
        <v>45.32</v>
      </c>
      <c r="E64" s="51">
        <f>ROUND(M64*' Demand-Supply Gap'!E$201,2)</f>
        <v>48.51</v>
      </c>
      <c r="F64" s="51">
        <f>ROUND(N64*' Demand-Supply Gap'!F$201,2)</f>
        <v>49.93</v>
      </c>
      <c r="G64" s="51">
        <f>ROUND(O64*' Demand-Supply Gap'!G$201,2)</f>
        <v>56.96</v>
      </c>
      <c r="H64" s="51">
        <f>ROUND(P64*' Demand-Supply Gap'!H$201,2)</f>
        <v>58.79</v>
      </c>
      <c r="I64" s="51">
        <f>ROUND(Q64*' Demand-Supply Gap'!I$201,2)</f>
        <v>37.56</v>
      </c>
      <c r="J64" s="283"/>
      <c r="K64" s="286"/>
      <c r="L64" s="78">
        <v>1.1200000000000001</v>
      </c>
      <c r="M64" s="78">
        <v>1.1200000000000001</v>
      </c>
      <c r="N64" s="78">
        <v>1.1200000000000001</v>
      </c>
      <c r="O64" s="78">
        <v>1.1200000000000001</v>
      </c>
      <c r="P64" s="78">
        <v>1.1200000000000001</v>
      </c>
      <c r="Q64" s="78">
        <v>1.1200000000000001</v>
      </c>
    </row>
    <row r="65" spans="1:18">
      <c r="A65" s="293" t="s">
        <v>40</v>
      </c>
      <c r="B65" s="293" t="s">
        <v>40</v>
      </c>
      <c r="C65" s="306" t="s">
        <v>28</v>
      </c>
      <c r="D65" s="305">
        <f>ROUND(L65*' Demand-Supply Gap'!D$210,2)</f>
        <v>148.91999999999999</v>
      </c>
      <c r="E65" s="305">
        <f>ROUND(M65*' Demand-Supply Gap'!E$210,2)</f>
        <v>152.9</v>
      </c>
      <c r="F65" s="305">
        <f>ROUND(N65*' Demand-Supply Gap'!F$210,2)</f>
        <v>158.72999999999999</v>
      </c>
      <c r="G65" s="305">
        <f>ROUND(O65*' Demand-Supply Gap'!G$210,2)</f>
        <v>161.78</v>
      </c>
      <c r="H65" s="305">
        <f>ROUND(P65*' Demand-Supply Gap'!H$210,2)</f>
        <v>168.5</v>
      </c>
      <c r="I65" s="305">
        <f>ROUND(Q65*' Demand-Supply Gap'!I$210,2)</f>
        <v>157.66</v>
      </c>
      <c r="J65" s="307"/>
      <c r="K65" s="308"/>
      <c r="L65" s="310">
        <v>0.49830000000000002</v>
      </c>
      <c r="M65" s="310">
        <v>0.49504000000000004</v>
      </c>
      <c r="N65" s="310">
        <v>0.49880000000000002</v>
      </c>
      <c r="O65" s="310">
        <v>0.49562</v>
      </c>
      <c r="P65" s="310">
        <v>0.50060000000000004</v>
      </c>
      <c r="Q65" s="310">
        <v>0.49800000000000005</v>
      </c>
    </row>
    <row r="66" spans="1:18">
      <c r="A66" s="293" t="s">
        <v>40</v>
      </c>
      <c r="B66" s="293" t="s">
        <v>40</v>
      </c>
      <c r="C66" s="306" t="s">
        <v>393</v>
      </c>
      <c r="D66" s="305">
        <f>ROUND(L66*' Demand-Supply Gap'!D$210,2)</f>
        <v>149.94</v>
      </c>
      <c r="E66" s="305">
        <f>ROUND(M66*' Demand-Supply Gap'!E$210,2)</f>
        <v>155.96</v>
      </c>
      <c r="F66" s="305">
        <f>ROUND(N66*' Demand-Supply Gap'!F$210,2)</f>
        <v>159.5</v>
      </c>
      <c r="G66" s="305">
        <f>ROUND(O66*' Demand-Supply Gap'!G$210,2)</f>
        <v>164.64</v>
      </c>
      <c r="H66" s="305">
        <f>ROUND(P66*' Demand-Supply Gap'!H$210,2)</f>
        <v>168.1</v>
      </c>
      <c r="I66" s="305">
        <f>ROUND(Q66*' Demand-Supply Gap'!I$210,2)</f>
        <v>158.91999999999999</v>
      </c>
      <c r="J66" s="307"/>
      <c r="K66" s="308"/>
      <c r="L66" s="310">
        <f>1-L65</f>
        <v>0.50170000000000003</v>
      </c>
      <c r="M66" s="310">
        <f t="shared" ref="M66" si="7">1-M65</f>
        <v>0.50495999999999996</v>
      </c>
      <c r="N66" s="310">
        <f t="shared" ref="N66" si="8">1-N65</f>
        <v>0.50119999999999998</v>
      </c>
      <c r="O66" s="310">
        <f t="shared" ref="O66" si="9">1-O65</f>
        <v>0.50438000000000005</v>
      </c>
      <c r="P66" s="310">
        <f t="shared" ref="P66" si="10">1-P65</f>
        <v>0.49939999999999996</v>
      </c>
      <c r="Q66" s="310">
        <f t="shared" ref="Q66" si="11">1-Q65</f>
        <v>0.502</v>
      </c>
    </row>
    <row r="67" spans="1:18">
      <c r="A67" s="293" t="s">
        <v>40</v>
      </c>
      <c r="B67" s="293" t="s">
        <v>40</v>
      </c>
      <c r="C67" s="309" t="s">
        <v>60</v>
      </c>
      <c r="D67" s="305">
        <f>SUM(D65:D66)</f>
        <v>298.86</v>
      </c>
      <c r="E67" s="305">
        <f t="shared" ref="E67" si="12">SUM(E65:E66)</f>
        <v>308.86</v>
      </c>
      <c r="F67" s="305">
        <f t="shared" ref="F67" si="13">SUM(F65:F66)</f>
        <v>318.23</v>
      </c>
      <c r="G67" s="305">
        <f t="shared" ref="G67" si="14">SUM(G65:G66)</f>
        <v>326.41999999999996</v>
      </c>
      <c r="H67" s="305">
        <f t="shared" ref="H67" si="15">SUM(H65:H66)</f>
        <v>336.6</v>
      </c>
      <c r="I67" s="305">
        <f t="shared" ref="I67" si="16">SUM(I65:I66)</f>
        <v>316.58</v>
      </c>
      <c r="J67" s="307"/>
      <c r="K67" s="308"/>
      <c r="L67" s="310">
        <f>SUM(L65:L66)</f>
        <v>1</v>
      </c>
      <c r="M67" s="310">
        <f t="shared" ref="M67" si="17">SUM(M65:M66)</f>
        <v>1</v>
      </c>
      <c r="N67" s="310">
        <f t="shared" ref="N67" si="18">SUM(N65:N66)</f>
        <v>1</v>
      </c>
      <c r="O67" s="310">
        <f t="shared" ref="O67" si="19">SUM(O65:O66)</f>
        <v>1</v>
      </c>
      <c r="P67" s="310">
        <f t="shared" ref="P67" si="20">SUM(P65:P66)</f>
        <v>1</v>
      </c>
      <c r="Q67" s="310">
        <f t="shared" ref="Q67" si="21">SUM(Q65:Q66)</f>
        <v>1</v>
      </c>
    </row>
    <row r="68" spans="1:18">
      <c r="A68" s="74" t="s">
        <v>42</v>
      </c>
      <c r="B68" s="74" t="s">
        <v>18</v>
      </c>
      <c r="C68" s="75" t="s">
        <v>28</v>
      </c>
      <c r="D68" s="51">
        <f>ROUND(L68*' Demand-Supply Gap'!D$223,2)</f>
        <v>46.73</v>
      </c>
      <c r="E68" s="51">
        <f>ROUND(M68*' Demand-Supply Gap'!E$223,2)</f>
        <v>39.799999999999997</v>
      </c>
      <c r="F68" s="51">
        <f>ROUND(N68*' Demand-Supply Gap'!F$223,2)</f>
        <v>37.04</v>
      </c>
      <c r="G68" s="51">
        <f>ROUND(O68*' Demand-Supply Gap'!G$223,2)</f>
        <v>36.880000000000003</v>
      </c>
      <c r="H68" s="51">
        <f>ROUND(P68*' Demand-Supply Gap'!H$223,2)</f>
        <v>38.53</v>
      </c>
      <c r="I68" s="51">
        <f>ROUND(Q68*' Demand-Supply Gap'!I$223,2)</f>
        <v>39.950000000000003</v>
      </c>
      <c r="J68" s="283"/>
      <c r="K68" s="286"/>
      <c r="L68" s="78">
        <v>0.6573</v>
      </c>
      <c r="M68" s="78">
        <v>0.65404000000000018</v>
      </c>
      <c r="N68" s="78">
        <v>0.65780000000000016</v>
      </c>
      <c r="O68" s="78">
        <v>0.65512000000000015</v>
      </c>
      <c r="P68" s="78">
        <v>0.65960000000000019</v>
      </c>
      <c r="Q68" s="78">
        <v>0.65700000000000003</v>
      </c>
    </row>
    <row r="69" spans="1:18">
      <c r="A69" s="74" t="s">
        <v>42</v>
      </c>
      <c r="B69" s="74" t="s">
        <v>18</v>
      </c>
      <c r="C69" s="75" t="s">
        <v>393</v>
      </c>
      <c r="D69" s="51">
        <f>ROUND(L69*' Demand-Supply Gap'!D$223,2)</f>
        <v>49.96</v>
      </c>
      <c r="E69" s="51">
        <f>ROUND(M69*' Demand-Supply Gap'!E$223,2)</f>
        <v>42.96</v>
      </c>
      <c r="F69" s="51">
        <f>ROUND(N69*' Demand-Supply Gap'!F$223,2)</f>
        <v>39.54</v>
      </c>
      <c r="G69" s="51">
        <f>ROUND(O69*' Demand-Supply Gap'!G$223,2)</f>
        <v>39.69</v>
      </c>
      <c r="H69" s="51">
        <f>ROUND(P69*' Demand-Supply Gap'!H$223,2)</f>
        <v>40.909999999999997</v>
      </c>
      <c r="I69" s="51">
        <f>ROUND(Q69*' Demand-Supply Gap'!I$223,2)</f>
        <v>42.75</v>
      </c>
      <c r="J69" s="283"/>
      <c r="K69" s="286"/>
      <c r="L69" s="78">
        <v>0.70270000000000032</v>
      </c>
      <c r="M69" s="78">
        <v>0.70596000000000014</v>
      </c>
      <c r="N69" s="78">
        <v>0.70220000000000016</v>
      </c>
      <c r="O69" s="78">
        <v>0.70488000000000017</v>
      </c>
      <c r="P69" s="78">
        <v>0.70040000000000013</v>
      </c>
      <c r="Q69" s="78">
        <v>0.70300000000000029</v>
      </c>
    </row>
    <row r="70" spans="1:18">
      <c r="A70" s="74" t="s">
        <v>42</v>
      </c>
      <c r="B70" s="74" t="s">
        <v>18</v>
      </c>
      <c r="C70" s="70" t="s">
        <v>60</v>
      </c>
      <c r="D70" s="51">
        <f>ROUND(L70*' Demand-Supply Gap'!D$223,2)</f>
        <v>83.89</v>
      </c>
      <c r="E70" s="51">
        <f>ROUND(M70*' Demand-Supply Gap'!E$223,2)</f>
        <v>71.81</v>
      </c>
      <c r="F70" s="51">
        <f>ROUND(N70*' Demand-Supply Gap'!F$223,2)</f>
        <v>66.45</v>
      </c>
      <c r="G70" s="51">
        <f>ROUND(O70*' Demand-Supply Gap'!G$223,2)</f>
        <v>66.44</v>
      </c>
      <c r="H70" s="51">
        <f>ROUND(P70*' Demand-Supply Gap'!H$223,2)</f>
        <v>68.92</v>
      </c>
      <c r="I70" s="51">
        <f>ROUND(Q70*' Demand-Supply Gap'!I$223,2)</f>
        <v>71.75</v>
      </c>
      <c r="J70" s="283"/>
      <c r="K70" s="286"/>
      <c r="L70" s="78">
        <v>1.1800000000000002</v>
      </c>
      <c r="M70" s="78">
        <v>1.1800000000000002</v>
      </c>
      <c r="N70" s="78">
        <v>1.1800000000000002</v>
      </c>
      <c r="O70" s="78">
        <v>1.1800000000000002</v>
      </c>
      <c r="P70" s="78">
        <v>1.1800000000000002</v>
      </c>
      <c r="Q70" s="78">
        <v>1.1800000000000002</v>
      </c>
    </row>
    <row r="71" spans="1:18">
      <c r="A71" s="74" t="s">
        <v>42</v>
      </c>
      <c r="B71" s="74" t="s">
        <v>107</v>
      </c>
      <c r="C71" s="75" t="s">
        <v>28</v>
      </c>
      <c r="D71" s="51">
        <f>ROUND(L71*' Demand-Supply Gap'!D$232,2)</f>
        <v>4.8499999999999996</v>
      </c>
      <c r="E71" s="51">
        <f>ROUND(M71*' Demand-Supply Gap'!E$232,2)</f>
        <v>3.46</v>
      </c>
      <c r="F71" s="51">
        <f>ROUND(N71*' Demand-Supply Gap'!F$232,2)</f>
        <v>3.69</v>
      </c>
      <c r="G71" s="51">
        <f>ROUND(O71*' Demand-Supply Gap'!G$232,2)</f>
        <v>3.84</v>
      </c>
      <c r="H71" s="51">
        <f>ROUND(P71*' Demand-Supply Gap'!H$232,2)</f>
        <v>3.58</v>
      </c>
      <c r="I71" s="51">
        <f>ROUND(Q71*' Demand-Supply Gap'!I$232,2)</f>
        <v>4.04</v>
      </c>
      <c r="J71" s="283"/>
      <c r="K71" s="286"/>
      <c r="L71" s="78">
        <v>0.51729999999999998</v>
      </c>
      <c r="M71" s="78">
        <v>0.51929999999999998</v>
      </c>
      <c r="N71" s="78">
        <v>0.5181</v>
      </c>
      <c r="O71" s="78">
        <v>0.51770000000000005</v>
      </c>
      <c r="P71" s="78">
        <v>0.5151</v>
      </c>
      <c r="Q71" s="78">
        <v>0.52069999999999994</v>
      </c>
    </row>
    <row r="72" spans="1:18">
      <c r="A72" s="74" t="s">
        <v>42</v>
      </c>
      <c r="B72" s="74" t="s">
        <v>107</v>
      </c>
      <c r="C72" s="75" t="s">
        <v>393</v>
      </c>
      <c r="D72" s="51">
        <f>ROUND(L72*' Demand-Supply Gap'!D$232,2)</f>
        <v>6.78</v>
      </c>
      <c r="E72" s="51">
        <f>ROUND(M72*' Demand-Supply Gap'!E$232,2)</f>
        <v>4.8</v>
      </c>
      <c r="F72" s="51">
        <f>ROUND(N72*' Demand-Supply Gap'!F$232,2)</f>
        <v>5.14</v>
      </c>
      <c r="G72" s="51">
        <f>ROUND(O72*' Demand-Supply Gap'!G$232,2)</f>
        <v>5.36</v>
      </c>
      <c r="H72" s="51">
        <f>ROUND(P72*' Demand-Supply Gap'!H$232,2)</f>
        <v>5.04</v>
      </c>
      <c r="I72" s="51">
        <f>ROUND(Q72*' Demand-Supply Gap'!I$232,2)</f>
        <v>5.58</v>
      </c>
      <c r="J72" s="283"/>
      <c r="K72" s="286"/>
      <c r="L72" s="78">
        <v>0.72270000000000012</v>
      </c>
      <c r="M72" s="78">
        <v>0.72070000000000012</v>
      </c>
      <c r="N72" s="78">
        <v>0.72190000000000021</v>
      </c>
      <c r="O72" s="78">
        <v>0.72230000000000016</v>
      </c>
      <c r="P72" s="78">
        <v>0.7249000000000001</v>
      </c>
      <c r="Q72" s="78">
        <v>0.71930000000000027</v>
      </c>
    </row>
    <row r="73" spans="1:18">
      <c r="A73" s="74" t="s">
        <v>42</v>
      </c>
      <c r="B73" s="74" t="s">
        <v>107</v>
      </c>
      <c r="C73" s="70" t="s">
        <v>60</v>
      </c>
      <c r="D73" s="51">
        <f>ROUND(L73*' Demand-Supply Gap'!D$232,2)</f>
        <v>10.51</v>
      </c>
      <c r="E73" s="51">
        <f>ROUND(M73*' Demand-Supply Gap'!E$232,2)</f>
        <v>7.45</v>
      </c>
      <c r="F73" s="51">
        <f>ROUND(N73*' Demand-Supply Gap'!F$232,2)</f>
        <v>7.98</v>
      </c>
      <c r="G73" s="51">
        <f>ROUND(O73*' Demand-Supply Gap'!G$232,2)</f>
        <v>8.31</v>
      </c>
      <c r="H73" s="51">
        <f>ROUND(P73*' Demand-Supply Gap'!H$232,2)</f>
        <v>7.79</v>
      </c>
      <c r="I73" s="51">
        <f>ROUND(Q73*' Demand-Supply Gap'!I$232,2)</f>
        <v>8.69</v>
      </c>
      <c r="J73" s="283"/>
      <c r="K73" s="286"/>
      <c r="L73" s="78">
        <v>1.1200000000000001</v>
      </c>
      <c r="M73" s="78">
        <v>1.1200000000000001</v>
      </c>
      <c r="N73" s="78">
        <v>1.1200000000000001</v>
      </c>
      <c r="O73" s="78">
        <v>1.1200000000000001</v>
      </c>
      <c r="P73" s="78">
        <v>1.1200000000000001</v>
      </c>
      <c r="Q73" s="78">
        <v>1.1200000000000001</v>
      </c>
    </row>
    <row r="74" spans="1:18">
      <c r="A74" s="74" t="s">
        <v>42</v>
      </c>
      <c r="B74" s="74" t="s">
        <v>62</v>
      </c>
      <c r="C74" s="75" t="s">
        <v>28</v>
      </c>
      <c r="D74" s="51">
        <f>ROUND(L74*' Demand-Supply Gap'!D$241,2)</f>
        <v>47.28</v>
      </c>
      <c r="E74" s="51">
        <f>ROUND(M74*' Demand-Supply Gap'!E$241,2)</f>
        <v>49.99</v>
      </c>
      <c r="F74" s="51">
        <f>ROUND(N74*' Demand-Supply Gap'!F$241,2)</f>
        <v>53.55</v>
      </c>
      <c r="G74" s="51">
        <f>ROUND(O74*' Demand-Supply Gap'!G$241,2)</f>
        <v>63.68</v>
      </c>
      <c r="H74" s="51">
        <f>ROUND(P74*' Demand-Supply Gap'!H$241,2)</f>
        <v>57.11</v>
      </c>
      <c r="I74" s="51">
        <f>ROUND(Q74*' Demand-Supply Gap'!I$241,2)</f>
        <v>40.26</v>
      </c>
      <c r="J74" s="283"/>
      <c r="K74" s="286"/>
      <c r="L74" s="78">
        <v>0.58729999999999993</v>
      </c>
      <c r="M74" s="78">
        <v>0.58404000000000011</v>
      </c>
      <c r="N74" s="78">
        <v>0.5878000000000001</v>
      </c>
      <c r="O74" s="78">
        <v>0.58512000000000008</v>
      </c>
      <c r="P74" s="78">
        <v>0.58960000000000012</v>
      </c>
      <c r="Q74" s="78">
        <v>0.58699999999999997</v>
      </c>
      <c r="R74" s="66"/>
    </row>
    <row r="75" spans="1:18">
      <c r="A75" s="74" t="s">
        <v>42</v>
      </c>
      <c r="B75" s="74" t="s">
        <v>62</v>
      </c>
      <c r="C75" s="75" t="s">
        <v>393</v>
      </c>
      <c r="D75" s="51">
        <f>ROUND(L75*' Demand-Supply Gap'!D$241,2)</f>
        <v>33.22</v>
      </c>
      <c r="E75" s="51">
        <f>ROUND(M75*' Demand-Supply Gap'!E$241,2)</f>
        <v>35.61</v>
      </c>
      <c r="F75" s="51">
        <f>ROUND(N75*' Demand-Supply Gap'!F$241,2)</f>
        <v>37.549999999999997</v>
      </c>
      <c r="G75" s="51">
        <f>ROUND(O75*' Demand-Supply Gap'!G$241,2)</f>
        <v>45.15</v>
      </c>
      <c r="H75" s="51">
        <f>ROUND(P75*' Demand-Supply Gap'!H$241,2)</f>
        <v>39.75</v>
      </c>
      <c r="I75" s="51">
        <f>ROUND(Q75*' Demand-Supply Gap'!I$241,2)</f>
        <v>28.33</v>
      </c>
      <c r="J75" s="283"/>
      <c r="K75" s="286"/>
      <c r="L75" s="80">
        <v>0.41270000000000007</v>
      </c>
      <c r="M75" s="80">
        <v>0.41595999999999989</v>
      </c>
      <c r="N75" s="80">
        <v>0.4121999999999999</v>
      </c>
      <c r="O75" s="80">
        <v>0.41487999999999992</v>
      </c>
      <c r="P75" s="80">
        <v>0.41039999999999988</v>
      </c>
      <c r="Q75" s="80">
        <v>0.41300000000000003</v>
      </c>
    </row>
    <row r="76" spans="1:18">
      <c r="A76" s="74" t="s">
        <v>42</v>
      </c>
      <c r="B76" s="74" t="s">
        <v>62</v>
      </c>
      <c r="C76" s="70" t="s">
        <v>60</v>
      </c>
      <c r="D76" s="51">
        <f>ROUND(L76*' Demand-Supply Gap'!D$241,2)</f>
        <v>80.5</v>
      </c>
      <c r="E76" s="51">
        <f>ROUND(M76*' Demand-Supply Gap'!E$241,2)</f>
        <v>85.6</v>
      </c>
      <c r="F76" s="51">
        <f>ROUND(N76*' Demand-Supply Gap'!F$241,2)</f>
        <v>91.1</v>
      </c>
      <c r="G76" s="51">
        <f>ROUND(O76*' Demand-Supply Gap'!G$241,2)</f>
        <v>108.83</v>
      </c>
      <c r="H76" s="51">
        <f>ROUND(P76*' Demand-Supply Gap'!H$241,2)</f>
        <v>96.87</v>
      </c>
      <c r="I76" s="51">
        <f>ROUND(Q76*' Demand-Supply Gap'!I$241,2)</f>
        <v>68.59</v>
      </c>
      <c r="J76" s="283"/>
      <c r="K76" s="286"/>
      <c r="L76" s="80">
        <v>1</v>
      </c>
      <c r="M76" s="80">
        <v>1</v>
      </c>
      <c r="N76" s="80">
        <v>1</v>
      </c>
      <c r="O76" s="80">
        <v>1</v>
      </c>
      <c r="P76" s="80">
        <v>1</v>
      </c>
      <c r="Q76" s="80">
        <v>1</v>
      </c>
    </row>
    <row r="77" spans="1:18">
      <c r="A77" s="293" t="s">
        <v>42</v>
      </c>
      <c r="B77" s="293" t="s">
        <v>42</v>
      </c>
      <c r="C77" s="306" t="s">
        <v>28</v>
      </c>
      <c r="D77" s="305">
        <f>ROUND(L77*' Demand-Supply Gap'!D$250,2)</f>
        <v>44.98</v>
      </c>
      <c r="E77" s="305">
        <f>ROUND(M77*' Demand-Supply Gap'!E$250,2)</f>
        <v>47.91</v>
      </c>
      <c r="F77" s="305">
        <f>ROUND(N77*' Demand-Supply Gap'!F$250,2)</f>
        <v>46.73</v>
      </c>
      <c r="G77" s="305">
        <f>ROUND(O77*' Demand-Supply Gap'!G$250,2)</f>
        <v>49</v>
      </c>
      <c r="H77" s="305">
        <f>ROUND(P77*' Demand-Supply Gap'!H$250,2)</f>
        <v>48.78</v>
      </c>
      <c r="I77" s="305">
        <f>ROUND(Q77*' Demand-Supply Gap'!I$250,2)</f>
        <v>46.85</v>
      </c>
      <c r="J77" s="307"/>
      <c r="K77" s="308"/>
      <c r="L77" s="310">
        <v>0.56520496255216957</v>
      </c>
      <c r="M77" s="310">
        <v>0.56563144486230732</v>
      </c>
      <c r="N77" s="310">
        <v>0.56956442940856644</v>
      </c>
      <c r="O77" s="310">
        <v>0.56868939971674481</v>
      </c>
      <c r="P77" s="310">
        <v>0.57160963244613427</v>
      </c>
      <c r="Q77" s="310">
        <v>0.56532241830503926</v>
      </c>
      <c r="R77" s="68"/>
    </row>
    <row r="78" spans="1:18">
      <c r="A78" s="293" t="s">
        <v>42</v>
      </c>
      <c r="B78" s="293" t="s">
        <v>42</v>
      </c>
      <c r="C78" s="306" t="s">
        <v>393</v>
      </c>
      <c r="D78" s="305">
        <f>ROUND(L78*' Demand-Supply Gap'!D$250,2)</f>
        <v>34.6</v>
      </c>
      <c r="E78" s="305">
        <f>ROUND(M78*' Demand-Supply Gap'!E$250,2)</f>
        <v>36.79</v>
      </c>
      <c r="F78" s="305">
        <f>ROUND(N78*' Demand-Supply Gap'!F$250,2)</f>
        <v>35.31</v>
      </c>
      <c r="G78" s="305">
        <f>ROUND(O78*' Demand-Supply Gap'!G$250,2)</f>
        <v>37.159999999999997</v>
      </c>
      <c r="H78" s="305">
        <f>ROUND(P78*' Demand-Supply Gap'!H$250,2)</f>
        <v>36.549999999999997</v>
      </c>
      <c r="I78" s="305">
        <f>ROUND(Q78*' Demand-Supply Gap'!I$250,2)</f>
        <v>36.020000000000003</v>
      </c>
      <c r="J78" s="307"/>
      <c r="K78" s="308"/>
      <c r="L78" s="310">
        <f>1-L77</f>
        <v>0.43479503744783043</v>
      </c>
      <c r="M78" s="310">
        <f t="shared" ref="M78" si="22">1-M77</f>
        <v>0.43436855513769268</v>
      </c>
      <c r="N78" s="310">
        <f t="shared" ref="N78" si="23">1-N77</f>
        <v>0.43043557059143356</v>
      </c>
      <c r="O78" s="310">
        <f t="shared" ref="O78" si="24">1-O77</f>
        <v>0.43131060028325519</v>
      </c>
      <c r="P78" s="310">
        <f t="shared" ref="P78" si="25">1-P77</f>
        <v>0.42839036755386573</v>
      </c>
      <c r="Q78" s="310">
        <f t="shared" ref="Q78" si="26">1-Q77</f>
        <v>0.43467758169496074</v>
      </c>
      <c r="R78" s="68"/>
    </row>
    <row r="79" spans="1:18">
      <c r="A79" s="293" t="s">
        <v>42</v>
      </c>
      <c r="B79" s="293" t="s">
        <v>42</v>
      </c>
      <c r="C79" s="309" t="s">
        <v>60</v>
      </c>
      <c r="D79" s="294">
        <f>SUM(D77:D78)</f>
        <v>79.58</v>
      </c>
      <c r="E79" s="294">
        <f t="shared" ref="E79" si="27">SUM(E77:E78)</f>
        <v>84.699999999999989</v>
      </c>
      <c r="F79" s="294">
        <f t="shared" ref="F79" si="28">SUM(F77:F78)</f>
        <v>82.039999999999992</v>
      </c>
      <c r="G79" s="294">
        <f t="shared" ref="G79" si="29">SUM(G77:G78)</f>
        <v>86.16</v>
      </c>
      <c r="H79" s="294">
        <f t="shared" ref="H79" si="30">SUM(H77:H78)</f>
        <v>85.33</v>
      </c>
      <c r="I79" s="294">
        <f t="shared" ref="I79" si="31">SUM(I77:I78)</f>
        <v>82.87</v>
      </c>
      <c r="J79" s="307"/>
      <c r="K79" s="308"/>
      <c r="L79" s="310">
        <f>SUM(L77:L78)</f>
        <v>1</v>
      </c>
      <c r="M79" s="310">
        <f t="shared" ref="M79" si="32">SUM(M77:M78)</f>
        <v>1</v>
      </c>
      <c r="N79" s="310">
        <f t="shared" ref="N79" si="33">SUM(N77:N78)</f>
        <v>1</v>
      </c>
      <c r="O79" s="310">
        <f t="shared" ref="O79" si="34">SUM(O77:O78)</f>
        <v>1</v>
      </c>
      <c r="P79" s="310">
        <f t="shared" ref="P79" si="35">SUM(P77:P78)</f>
        <v>1</v>
      </c>
      <c r="Q79" s="310">
        <f t="shared" ref="Q79" si="36">SUM(Q77:Q78)</f>
        <v>1</v>
      </c>
      <c r="R79" s="68"/>
    </row>
    <row r="80" spans="1:18">
      <c r="A80" s="74" t="s">
        <v>39</v>
      </c>
      <c r="B80" s="74" t="s">
        <v>34</v>
      </c>
      <c r="C80" s="75" t="s">
        <v>28</v>
      </c>
      <c r="D80" s="51">
        <f>ROUND(L80*' Demand-Supply Gap'!D$263,2)</f>
        <v>44.27</v>
      </c>
      <c r="E80" s="51">
        <f>ROUND(M80*' Demand-Supply Gap'!E$263,2)</f>
        <v>41.23</v>
      </c>
      <c r="F80" s="51">
        <f>ROUND(N80*' Demand-Supply Gap'!F$263,2)</f>
        <v>37.57</v>
      </c>
      <c r="G80" s="51">
        <f>ROUND(O80*' Demand-Supply Gap'!G$263,2)</f>
        <v>43.04</v>
      </c>
      <c r="H80" s="51">
        <f>ROUND(P80*' Demand-Supply Gap'!H$263,2)</f>
        <v>44.91</v>
      </c>
      <c r="I80" s="51">
        <f>ROUND(Q80*' Demand-Supply Gap'!I$263,2)</f>
        <v>44.25</v>
      </c>
      <c r="J80" s="283"/>
      <c r="K80" s="286"/>
      <c r="L80" s="78">
        <v>0.54730000000000001</v>
      </c>
      <c r="M80" s="78">
        <v>0.54404000000000008</v>
      </c>
      <c r="N80" s="78">
        <v>0.54780000000000006</v>
      </c>
      <c r="O80" s="78">
        <v>0.54512000000000005</v>
      </c>
      <c r="P80" s="78">
        <v>0.54960000000000009</v>
      </c>
      <c r="Q80" s="78">
        <v>0.54700000000000004</v>
      </c>
    </row>
    <row r="81" spans="1:18">
      <c r="A81" s="74" t="s">
        <v>39</v>
      </c>
      <c r="B81" s="74" t="s">
        <v>34</v>
      </c>
      <c r="C81" s="75" t="s">
        <v>393</v>
      </c>
      <c r="D81" s="51">
        <f>ROUND(L81*' Demand-Supply Gap'!D$263,2)</f>
        <v>65.73</v>
      </c>
      <c r="E81" s="51">
        <f>ROUND(M81*' Demand-Supply Gap'!E$263,2)</f>
        <v>61.84</v>
      </c>
      <c r="F81" s="51">
        <f>ROUND(N81*' Demand-Supply Gap'!F$263,2)</f>
        <v>55.71</v>
      </c>
      <c r="G81" s="51">
        <f>ROUND(O81*' Demand-Supply Gap'!G$263,2)</f>
        <v>64.34</v>
      </c>
      <c r="H81" s="51">
        <f>ROUND(P81*' Demand-Supply Gap'!H$263,2)</f>
        <v>66.23</v>
      </c>
      <c r="I81" s="51">
        <f>ROUND(Q81*' Demand-Supply Gap'!I$263,2)</f>
        <v>65.77</v>
      </c>
      <c r="J81" s="283"/>
      <c r="K81" s="286"/>
      <c r="L81" s="78">
        <v>0.8127000000000002</v>
      </c>
      <c r="M81" s="78">
        <v>0.81596000000000024</v>
      </c>
      <c r="N81" s="78">
        <v>0.81220000000000026</v>
      </c>
      <c r="O81" s="78">
        <v>0.81488000000000027</v>
      </c>
      <c r="P81" s="78">
        <v>0.81040000000000023</v>
      </c>
      <c r="Q81" s="78">
        <v>0.81300000000000017</v>
      </c>
    </row>
    <row r="82" spans="1:18">
      <c r="A82" s="74" t="s">
        <v>39</v>
      </c>
      <c r="B82" s="74" t="s">
        <v>34</v>
      </c>
      <c r="C82" s="70" t="s">
        <v>60</v>
      </c>
      <c r="D82" s="51">
        <f>ROUND(L82*' Demand-Supply Gap'!D$263,2)</f>
        <v>95.44</v>
      </c>
      <c r="E82" s="51">
        <f>ROUND(M82*' Demand-Supply Gap'!E$263,2)</f>
        <v>89.43</v>
      </c>
      <c r="F82" s="51">
        <f>ROUND(N82*' Demand-Supply Gap'!F$263,2)</f>
        <v>80.94</v>
      </c>
      <c r="G82" s="51">
        <f>ROUND(O82*' Demand-Supply Gap'!G$263,2)</f>
        <v>93.17</v>
      </c>
      <c r="H82" s="51">
        <f>ROUND(P82*' Demand-Supply Gap'!H$263,2)</f>
        <v>96.43</v>
      </c>
      <c r="I82" s="51">
        <f>ROUND(Q82*' Demand-Supply Gap'!I$263,2)</f>
        <v>95.46</v>
      </c>
      <c r="J82" s="283"/>
      <c r="K82" s="286"/>
      <c r="L82" s="78">
        <v>1.1800000000000002</v>
      </c>
      <c r="M82" s="78">
        <v>1.1800000000000002</v>
      </c>
      <c r="N82" s="78">
        <v>1.1800000000000002</v>
      </c>
      <c r="O82" s="78">
        <v>1.1800000000000002</v>
      </c>
      <c r="P82" s="78">
        <v>1.1800000000000002</v>
      </c>
      <c r="Q82" s="78">
        <v>1.1800000000000002</v>
      </c>
    </row>
    <row r="83" spans="1:18">
      <c r="A83" s="74" t="s">
        <v>39</v>
      </c>
      <c r="B83" s="74" t="s">
        <v>207</v>
      </c>
      <c r="C83" s="75" t="s">
        <v>28</v>
      </c>
      <c r="D83" s="51">
        <f>ROUND(L83*' Demand-Supply Gap'!D$272,2)</f>
        <v>32.35</v>
      </c>
      <c r="E83" s="51">
        <f>ROUND(M83*' Demand-Supply Gap'!E$272,2)</f>
        <v>33.51</v>
      </c>
      <c r="F83" s="51">
        <f>ROUND(N83*' Demand-Supply Gap'!F$272,2)</f>
        <v>31.31</v>
      </c>
      <c r="G83" s="51">
        <f>ROUND(O83*' Demand-Supply Gap'!G$272,2)</f>
        <v>28.15</v>
      </c>
      <c r="H83" s="51">
        <f>ROUND(P83*' Demand-Supply Gap'!H$272,2)</f>
        <v>36.979999999999997</v>
      </c>
      <c r="I83" s="51">
        <f>ROUND(Q83*' Demand-Supply Gap'!I$272,2)</f>
        <v>38.69</v>
      </c>
      <c r="J83" s="283"/>
      <c r="K83" s="286"/>
      <c r="L83" s="78">
        <v>0.48730000000000001</v>
      </c>
      <c r="M83" s="78">
        <v>0.48930000000000001</v>
      </c>
      <c r="N83" s="78">
        <v>0.48810000000000003</v>
      </c>
      <c r="O83" s="78">
        <v>0.48770000000000008</v>
      </c>
      <c r="P83" s="78">
        <v>0.48510000000000003</v>
      </c>
      <c r="Q83" s="78">
        <v>0.49069999999999997</v>
      </c>
    </row>
    <row r="84" spans="1:18">
      <c r="A84" s="74" t="s">
        <v>39</v>
      </c>
      <c r="B84" s="74" t="s">
        <v>207</v>
      </c>
      <c r="C84" s="75" t="s">
        <v>393</v>
      </c>
      <c r="D84" s="51">
        <f>ROUND(L84*' Demand-Supply Gap'!D$272,2)</f>
        <v>57.94</v>
      </c>
      <c r="E84" s="51">
        <f>ROUND(M84*' Demand-Supply Gap'!E$272,2)</f>
        <v>59.64</v>
      </c>
      <c r="F84" s="51">
        <f>ROUND(N84*' Demand-Supply Gap'!F$272,2)</f>
        <v>55.93</v>
      </c>
      <c r="G84" s="51">
        <f>ROUND(O84*' Demand-Supply Gap'!G$272,2)</f>
        <v>50.36</v>
      </c>
      <c r="H84" s="51">
        <f>ROUND(P84*' Demand-Supply Gap'!H$272,2)</f>
        <v>66.7</v>
      </c>
      <c r="I84" s="51">
        <f>ROUND(Q84*' Demand-Supply Gap'!I$272,2)</f>
        <v>68.540000000000006</v>
      </c>
      <c r="J84" s="283"/>
      <c r="K84" s="286"/>
      <c r="L84" s="78">
        <v>0.87270000000000025</v>
      </c>
      <c r="M84" s="78">
        <v>0.87070000000000025</v>
      </c>
      <c r="N84" s="78">
        <v>0.87190000000000034</v>
      </c>
      <c r="O84" s="78">
        <v>0.8723000000000003</v>
      </c>
      <c r="P84" s="78">
        <v>0.87490000000000023</v>
      </c>
      <c r="Q84" s="78">
        <v>0.86930000000000041</v>
      </c>
    </row>
    <row r="85" spans="1:18">
      <c r="A85" s="74" t="s">
        <v>39</v>
      </c>
      <c r="B85" s="74" t="s">
        <v>207</v>
      </c>
      <c r="C85" s="70" t="s">
        <v>60</v>
      </c>
      <c r="D85" s="51">
        <f>ROUND(L85*' Demand-Supply Gap'!D$272,2)</f>
        <v>78.34</v>
      </c>
      <c r="E85" s="51">
        <f>ROUND(M85*' Demand-Supply Gap'!E$272,2)</f>
        <v>80.819999999999993</v>
      </c>
      <c r="F85" s="51">
        <f>ROUND(N85*' Demand-Supply Gap'!F$272,2)</f>
        <v>75.69</v>
      </c>
      <c r="G85" s="51">
        <f>ROUND(O85*' Demand-Supply Gap'!G$272,2)</f>
        <v>68.12</v>
      </c>
      <c r="H85" s="51">
        <f>ROUND(P85*' Demand-Supply Gap'!H$272,2)</f>
        <v>89.96</v>
      </c>
      <c r="I85" s="51">
        <f>ROUND(Q85*' Demand-Supply Gap'!I$272,2)</f>
        <v>93.03</v>
      </c>
      <c r="J85" s="283"/>
      <c r="K85" s="286"/>
      <c r="L85" s="78">
        <v>1.1800000000000002</v>
      </c>
      <c r="M85" s="78">
        <v>1.1800000000000002</v>
      </c>
      <c r="N85" s="78">
        <v>1.1800000000000002</v>
      </c>
      <c r="O85" s="78">
        <v>1.1800000000000002</v>
      </c>
      <c r="P85" s="78">
        <v>1.1800000000000002</v>
      </c>
      <c r="Q85" s="78">
        <v>1.1800000000000002</v>
      </c>
    </row>
    <row r="86" spans="1:18">
      <c r="A86" s="74" t="s">
        <v>39</v>
      </c>
      <c r="B86" s="74" t="s">
        <v>57</v>
      </c>
      <c r="C86" s="75" t="s">
        <v>28</v>
      </c>
      <c r="D86" s="51">
        <f>ROUND(L86*' Demand-Supply Gap'!D$281,2)</f>
        <v>102.45</v>
      </c>
      <c r="E86" s="51">
        <f>ROUND(M86*' Demand-Supply Gap'!E$281,2)</f>
        <v>116.37</v>
      </c>
      <c r="F86" s="51">
        <f>ROUND(N86*' Demand-Supply Gap'!F$281,2)</f>
        <v>139.80000000000001</v>
      </c>
      <c r="G86" s="51">
        <f>ROUND(O86*' Demand-Supply Gap'!G$281,2)</f>
        <v>122.41</v>
      </c>
      <c r="H86" s="51">
        <f>ROUND(P86*' Demand-Supply Gap'!H$281,2)</f>
        <v>113.46</v>
      </c>
      <c r="I86" s="51">
        <f>ROUND(Q86*' Demand-Supply Gap'!I$281,2)</f>
        <v>89.52</v>
      </c>
      <c r="J86" s="283"/>
      <c r="K86" s="286"/>
      <c r="L86" s="78">
        <v>0.50029999999999997</v>
      </c>
      <c r="M86" s="78">
        <v>0.50229999999999997</v>
      </c>
      <c r="N86" s="78">
        <v>0.5011000000000001</v>
      </c>
      <c r="O86" s="78">
        <v>0.50070000000000014</v>
      </c>
      <c r="P86" s="78">
        <v>0.49810000000000004</v>
      </c>
      <c r="Q86" s="78">
        <v>0.50370000000000004</v>
      </c>
      <c r="R86" s="67"/>
    </row>
    <row r="87" spans="1:18">
      <c r="A87" s="74" t="s">
        <v>39</v>
      </c>
      <c r="B87" s="74" t="s">
        <v>57</v>
      </c>
      <c r="C87" s="75" t="s">
        <v>393</v>
      </c>
      <c r="D87" s="51">
        <f>ROUND(L87*' Demand-Supply Gap'!D$281,2)</f>
        <v>102.33</v>
      </c>
      <c r="E87" s="51">
        <f>ROUND(M87*' Demand-Supply Gap'!E$281,2)</f>
        <v>115.3</v>
      </c>
      <c r="F87" s="51">
        <f>ROUND(N87*' Demand-Supply Gap'!F$281,2)</f>
        <v>139.19</v>
      </c>
      <c r="G87" s="51">
        <f>ROUND(O87*' Demand-Supply Gap'!G$281,2)</f>
        <v>122.06</v>
      </c>
      <c r="H87" s="51">
        <f>ROUND(P87*' Demand-Supply Gap'!H$281,2)</f>
        <v>114.33</v>
      </c>
      <c r="I87" s="51">
        <f>ROUND(Q87*' Demand-Supply Gap'!I$281,2)</f>
        <v>88.21</v>
      </c>
      <c r="J87" s="283"/>
      <c r="K87" s="286"/>
      <c r="L87" s="80">
        <v>0.49970000000000003</v>
      </c>
      <c r="M87" s="80">
        <v>0.49770000000000003</v>
      </c>
      <c r="N87" s="80">
        <v>0.4988999999999999</v>
      </c>
      <c r="O87" s="80">
        <v>0.49929999999999986</v>
      </c>
      <c r="P87" s="80">
        <v>0.50190000000000001</v>
      </c>
      <c r="Q87" s="80">
        <v>0.49629999999999996</v>
      </c>
    </row>
    <row r="88" spans="1:18">
      <c r="A88" s="74" t="s">
        <v>39</v>
      </c>
      <c r="B88" s="74" t="s">
        <v>57</v>
      </c>
      <c r="C88" s="70" t="s">
        <v>60</v>
      </c>
      <c r="D88" s="51">
        <f>ROUND(L88*' Demand-Supply Gap'!D$281,2)</f>
        <v>204.78</v>
      </c>
      <c r="E88" s="51">
        <f>ROUND(M88*' Demand-Supply Gap'!E$281,2)</f>
        <v>231.68</v>
      </c>
      <c r="F88" s="51">
        <f>ROUND(N88*' Demand-Supply Gap'!F$281,2)</f>
        <v>279</v>
      </c>
      <c r="G88" s="51">
        <f>ROUND(O88*' Demand-Supply Gap'!G$281,2)</f>
        <v>244.47</v>
      </c>
      <c r="H88" s="51">
        <f>ROUND(P88*' Demand-Supply Gap'!H$281,2)</f>
        <v>227.79</v>
      </c>
      <c r="I88" s="51">
        <f>ROUND(Q88*' Demand-Supply Gap'!I$281,2)</f>
        <v>177.73</v>
      </c>
      <c r="J88" s="283"/>
      <c r="K88" s="286"/>
      <c r="L88" s="80">
        <v>1</v>
      </c>
      <c r="M88" s="80">
        <v>1</v>
      </c>
      <c r="N88" s="80">
        <v>1</v>
      </c>
      <c r="O88" s="80">
        <v>1</v>
      </c>
      <c r="P88" s="80">
        <v>1</v>
      </c>
      <c r="Q88" s="80">
        <v>1</v>
      </c>
    </row>
    <row r="89" spans="1:18">
      <c r="A89" s="293" t="s">
        <v>39</v>
      </c>
      <c r="B89" s="293" t="s">
        <v>39</v>
      </c>
      <c r="C89" s="306" t="s">
        <v>28</v>
      </c>
      <c r="D89" s="305">
        <f>ROUND(L89*' Demand-Supply Gap'!D$290,2)</f>
        <v>129.54</v>
      </c>
      <c r="E89" s="305">
        <f>ROUND(M89*' Demand-Supply Gap'!E$290,2)</f>
        <v>135.22999999999999</v>
      </c>
      <c r="F89" s="305">
        <f>ROUND(N89*' Demand-Supply Gap'!F$290,2)</f>
        <v>139.74</v>
      </c>
      <c r="G89" s="305">
        <f>ROUND(O89*' Demand-Supply Gap'!G$290,2)</f>
        <v>132.32</v>
      </c>
      <c r="H89" s="305">
        <f>ROUND(P89*' Demand-Supply Gap'!H$290,2)</f>
        <v>136.96</v>
      </c>
      <c r="I89" s="305">
        <f>ROUND(Q89*' Demand-Supply Gap'!I$290,2)</f>
        <v>127.62</v>
      </c>
      <c r="J89" s="307"/>
      <c r="K89" s="308"/>
      <c r="L89" s="310">
        <v>0.47302937447168214</v>
      </c>
      <c r="M89" s="310">
        <v>0.47548080511531859</v>
      </c>
      <c r="N89" s="310">
        <v>0.4790303698092418</v>
      </c>
      <c r="O89" s="310">
        <v>0.47712933753943215</v>
      </c>
      <c r="P89" s="310">
        <v>0.47165483606161568</v>
      </c>
      <c r="Q89" s="310">
        <v>0.47091911965485217</v>
      </c>
    </row>
    <row r="90" spans="1:18">
      <c r="A90" s="293" t="s">
        <v>39</v>
      </c>
      <c r="B90" s="293" t="s">
        <v>39</v>
      </c>
      <c r="C90" s="306" t="s">
        <v>393</v>
      </c>
      <c r="D90" s="305">
        <f>ROUND(L90*' Demand-Supply Gap'!D$290,2)</f>
        <v>144.32</v>
      </c>
      <c r="E90" s="305">
        <f>ROUND(M90*' Demand-Supply Gap'!E$290,2)</f>
        <v>149.18</v>
      </c>
      <c r="F90" s="305">
        <f>ROUND(N90*' Demand-Supply Gap'!F$290,2)</f>
        <v>151.97999999999999</v>
      </c>
      <c r="G90" s="305">
        <f>ROUND(O90*' Demand-Supply Gap'!G$290,2)</f>
        <v>145.01</v>
      </c>
      <c r="H90" s="305">
        <f>ROUND(P90*' Demand-Supply Gap'!H$290,2)</f>
        <v>153.41999999999999</v>
      </c>
      <c r="I90" s="305">
        <f>ROUND(Q90*' Demand-Supply Gap'!I$290,2)</f>
        <v>143.38</v>
      </c>
      <c r="J90" s="307"/>
      <c r="K90" s="308"/>
      <c r="L90" s="310">
        <f>1-L89</f>
        <v>0.52697062552831786</v>
      </c>
      <c r="M90" s="310">
        <f t="shared" ref="M90" si="37">1-M89</f>
        <v>0.52451919488468146</v>
      </c>
      <c r="N90" s="310">
        <f t="shared" ref="N90" si="38">1-N89</f>
        <v>0.52096963019075826</v>
      </c>
      <c r="O90" s="310">
        <f t="shared" ref="O90" si="39">1-O89</f>
        <v>0.5228706624605679</v>
      </c>
      <c r="P90" s="310">
        <f t="shared" ref="P90" si="40">1-P89</f>
        <v>0.52834516393838427</v>
      </c>
      <c r="Q90" s="310">
        <f t="shared" ref="Q90" si="41">1-Q89</f>
        <v>0.52908088034514789</v>
      </c>
    </row>
    <row r="91" spans="1:18">
      <c r="A91" s="293" t="s">
        <v>39</v>
      </c>
      <c r="B91" s="293" t="s">
        <v>39</v>
      </c>
      <c r="C91" s="309" t="s">
        <v>60</v>
      </c>
      <c r="D91" s="305">
        <f t="shared" ref="D91:I91" si="42">D82+D85+D88</f>
        <v>378.56</v>
      </c>
      <c r="E91" s="305">
        <f t="shared" si="42"/>
        <v>401.93</v>
      </c>
      <c r="F91" s="305">
        <f t="shared" si="42"/>
        <v>435.63</v>
      </c>
      <c r="G91" s="305">
        <f t="shared" si="42"/>
        <v>405.76</v>
      </c>
      <c r="H91" s="305">
        <f t="shared" si="42"/>
        <v>414.17999999999995</v>
      </c>
      <c r="I91" s="305">
        <f t="shared" si="42"/>
        <v>366.22</v>
      </c>
      <c r="J91" s="307"/>
      <c r="K91" s="308"/>
      <c r="L91" s="310">
        <f>SUM(L89:L90)</f>
        <v>1</v>
      </c>
      <c r="M91" s="310">
        <f t="shared" ref="M91" si="43">SUM(M89:M90)</f>
        <v>1</v>
      </c>
      <c r="N91" s="310">
        <f t="shared" ref="N91" si="44">SUM(N89:N90)</f>
        <v>1</v>
      </c>
      <c r="O91" s="310">
        <f t="shared" ref="O91" si="45">SUM(O89:O90)</f>
        <v>1</v>
      </c>
      <c r="P91" s="310">
        <f t="shared" ref="P91" si="46">SUM(P89:P90)</f>
        <v>1</v>
      </c>
      <c r="Q91" s="310">
        <f t="shared" ref="Q91" si="47">SUM(Q89:Q90)</f>
        <v>1</v>
      </c>
    </row>
    <row r="92" spans="1:18">
      <c r="A92" s="82" t="s">
        <v>59</v>
      </c>
      <c r="B92" s="82" t="s">
        <v>59</v>
      </c>
      <c r="C92" s="75" t="s">
        <v>28</v>
      </c>
      <c r="D92" s="51">
        <f t="shared" ref="D92:D93" si="48">D23+D53+D65+D77+D89</f>
        <v>1534.6200000000001</v>
      </c>
      <c r="E92" s="51">
        <f t="shared" ref="E92:I92" si="49">E23+E53+E65+E77+E89</f>
        <v>1615.0300000000002</v>
      </c>
      <c r="F92" s="51">
        <f t="shared" si="49"/>
        <v>1767.07</v>
      </c>
      <c r="G92" s="51">
        <f t="shared" si="49"/>
        <v>1804.1499999999999</v>
      </c>
      <c r="H92" s="51">
        <f t="shared" si="49"/>
        <v>1916.69</v>
      </c>
      <c r="I92" s="51">
        <f t="shared" si="49"/>
        <v>1889.25</v>
      </c>
      <c r="J92" s="280">
        <f>(I92/D92)^(1/5)-1</f>
        <v>4.2455956989222443E-2</v>
      </c>
      <c r="K92" s="279"/>
      <c r="L92" s="78">
        <f>ROUND(D92/D$94,4)</f>
        <v>0.55730000000000002</v>
      </c>
      <c r="M92" s="78">
        <f t="shared" ref="M92:Q93" si="50">ROUND(E92/E$94,4)</f>
        <v>0.55859999999999999</v>
      </c>
      <c r="N92" s="78">
        <f t="shared" si="50"/>
        <v>0.56810000000000005</v>
      </c>
      <c r="O92" s="78">
        <f t="shared" si="50"/>
        <v>0.57020000000000004</v>
      </c>
      <c r="P92" s="78">
        <f t="shared" si="50"/>
        <v>0.57379999999999998</v>
      </c>
      <c r="Q92" s="78">
        <f t="shared" si="50"/>
        <v>0.58209999999999995</v>
      </c>
    </row>
    <row r="93" spans="1:18">
      <c r="A93" s="82" t="s">
        <v>59</v>
      </c>
      <c r="B93" s="82" t="s">
        <v>59</v>
      </c>
      <c r="C93" s="75" t="s">
        <v>393</v>
      </c>
      <c r="D93" s="51">
        <f t="shared" si="48"/>
        <v>1218.9299999999998</v>
      </c>
      <c r="E93" s="51">
        <f t="shared" ref="E93:I93" si="51">E24+E54+E66+E78+E90</f>
        <v>1276.25</v>
      </c>
      <c r="F93" s="51">
        <f t="shared" si="51"/>
        <v>1343.37</v>
      </c>
      <c r="G93" s="51">
        <f t="shared" si="51"/>
        <v>1359.88</v>
      </c>
      <c r="H93" s="51">
        <f t="shared" si="51"/>
        <v>1423.79</v>
      </c>
      <c r="I93" s="51">
        <f t="shared" si="51"/>
        <v>1356.31</v>
      </c>
      <c r="J93" s="280">
        <f>(I93/D93)^(1/5)-1</f>
        <v>2.1588603818541108E-2</v>
      </c>
      <c r="K93" s="279"/>
      <c r="L93" s="78">
        <f>ROUND(D93/D$94,4)</f>
        <v>0.44269999999999998</v>
      </c>
      <c r="M93" s="78">
        <f t="shared" si="50"/>
        <v>0.44140000000000001</v>
      </c>
      <c r="N93" s="78">
        <f t="shared" si="50"/>
        <v>0.43190000000000001</v>
      </c>
      <c r="O93" s="78">
        <f t="shared" si="50"/>
        <v>0.42980000000000002</v>
      </c>
      <c r="P93" s="78">
        <f t="shared" si="50"/>
        <v>0.42620000000000002</v>
      </c>
      <c r="Q93" s="78">
        <f t="shared" si="50"/>
        <v>0.41789999999999999</v>
      </c>
    </row>
    <row r="94" spans="1:18">
      <c r="A94" s="82" t="s">
        <v>59</v>
      </c>
      <c r="B94" s="82" t="s">
        <v>59</v>
      </c>
      <c r="C94" s="70" t="s">
        <v>60</v>
      </c>
      <c r="D94" s="51">
        <f>SUM(D92:D93)</f>
        <v>2753.55</v>
      </c>
      <c r="E94" s="51">
        <f t="shared" ref="E94:I94" si="52">SUM(E92:E93)</f>
        <v>2891.28</v>
      </c>
      <c r="F94" s="51">
        <f t="shared" si="52"/>
        <v>3110.4399999999996</v>
      </c>
      <c r="G94" s="51">
        <f t="shared" si="52"/>
        <v>3164.0299999999997</v>
      </c>
      <c r="H94" s="51">
        <f t="shared" si="52"/>
        <v>3340.48</v>
      </c>
      <c r="I94" s="51">
        <f t="shared" si="52"/>
        <v>3245.56</v>
      </c>
      <c r="J94" s="283"/>
      <c r="K94" s="286"/>
      <c r="L94" s="78">
        <f>SUM(L92:L93)</f>
        <v>1</v>
      </c>
      <c r="M94" s="78">
        <f t="shared" ref="M94:Q94" si="53">SUM(M92:M93)</f>
        <v>1</v>
      </c>
      <c r="N94" s="78">
        <f t="shared" si="53"/>
        <v>1</v>
      </c>
      <c r="O94" s="78">
        <f t="shared" si="53"/>
        <v>1</v>
      </c>
      <c r="P94" s="78">
        <f t="shared" si="53"/>
        <v>1</v>
      </c>
      <c r="Q94" s="78">
        <f t="shared" si="53"/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Coverpage</vt:lpstr>
      <vt:lpstr>Audit Trail Information</vt:lpstr>
      <vt:lpstr> Capacity by Location</vt:lpstr>
      <vt:lpstr> Capacity by Company</vt:lpstr>
      <vt:lpstr>Production by Company</vt:lpstr>
      <vt:lpstr>Operating Efficiency.</vt:lpstr>
      <vt:lpstr>Demand by Application</vt:lpstr>
      <vt:lpstr>Demand ByType</vt:lpstr>
      <vt:lpstr>Demand by Sales Channel</vt:lpstr>
      <vt:lpstr>Demand By Grade</vt:lpstr>
      <vt:lpstr> Demand-Supply Gap</vt:lpstr>
      <vt:lpstr>Operating Efficiency</vt:lpstr>
      <vt:lpstr>Demand By Region</vt:lpstr>
      <vt:lpstr>Foreign Trade</vt:lpstr>
      <vt:lpstr>Foreign Trade 2</vt:lpstr>
      <vt:lpstr>Important Links</vt:lpstr>
      <vt:lpstr>Company Share</vt:lpstr>
      <vt:lpstr>Product Overview</vt:lpstr>
      <vt:lpstr>About Us &amp; Disclaimer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</dc:creator>
  <cp:lastModifiedBy>Hardik Malhotra</cp:lastModifiedBy>
  <cp:lastPrinted>2021-08-25T08:56:59Z</cp:lastPrinted>
  <dcterms:created xsi:type="dcterms:W3CDTF">2019-01-07T08:41:55Z</dcterms:created>
  <dcterms:modified xsi:type="dcterms:W3CDTF">2021-09-29T15:19:27Z</dcterms:modified>
</cp:coreProperties>
</file>