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ocuments\Copper Sulphate\"/>
    </mc:Choice>
  </mc:AlternateContent>
  <xr:revisionPtr revIDLastSave="0" documentId="13_ncr:1_{C58442FE-48F6-4517-B998-FCC1A5C21C1A}" xr6:coauthVersionLast="47" xr6:coauthVersionMax="47" xr10:uidLastSave="{00000000-0000-0000-0000-000000000000}"/>
  <bookViews>
    <workbookView xWindow="-120" yWindow="-120" windowWidth="20730" windowHeight="11160" tabRatio="789" firstSheet="1" activeTab="1" xr2:uid="{CF14A7D9-7E9B-4FD1-BAA5-5535AB801378}"/>
  </bookViews>
  <sheets>
    <sheet name="Company revenues" sheetId="25" r:id="rId1"/>
    <sheet name="SouthEast Asia Market Data" sheetId="15" r:id="rId2"/>
    <sheet name="Indonesia" sheetId="16" r:id="rId3"/>
    <sheet name="Malaysia" sheetId="22" r:id="rId4"/>
    <sheet name="Phillipines" sheetId="21" r:id="rId5"/>
    <sheet name="Vietnam" sheetId="24" r:id="rId6"/>
    <sheet name="Thailand" sheetId="23" r:id="rId7"/>
    <sheet name="Rest of South-East Asia" sheetId="29" r:id="rId8"/>
    <sheet name="Sheet2" sheetId="31" r:id="rId9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29" l="1"/>
  <c r="C25" i="29"/>
  <c r="D25" i="29"/>
  <c r="E25" i="29"/>
  <c r="F25" i="29"/>
  <c r="H25" i="29"/>
  <c r="I25" i="29"/>
  <c r="J25" i="29"/>
  <c r="K25" i="29"/>
  <c r="L25" i="29"/>
  <c r="C24" i="29"/>
  <c r="D24" i="29"/>
  <c r="E24" i="29"/>
  <c r="F24" i="29"/>
  <c r="G24" i="29"/>
  <c r="H24" i="29"/>
  <c r="I24" i="29"/>
  <c r="J24" i="29"/>
  <c r="K24" i="29"/>
  <c r="L24" i="29"/>
  <c r="B24" i="29"/>
  <c r="C19" i="29"/>
  <c r="D19" i="29"/>
  <c r="E19" i="29"/>
  <c r="B19" i="29"/>
  <c r="B13" i="29"/>
  <c r="C13" i="29"/>
  <c r="D13" i="29"/>
  <c r="E13" i="29"/>
  <c r="F13" i="29"/>
  <c r="G13" i="29"/>
  <c r="H13" i="29"/>
  <c r="I13" i="29"/>
  <c r="J13" i="29"/>
  <c r="K13" i="29"/>
  <c r="L13" i="29"/>
  <c r="B14" i="29"/>
  <c r="C14" i="29"/>
  <c r="D14" i="29"/>
  <c r="E14" i="29"/>
  <c r="F14" i="29"/>
  <c r="G14" i="29"/>
  <c r="H14" i="29"/>
  <c r="I14" i="29"/>
  <c r="J14" i="29"/>
  <c r="K14" i="29"/>
  <c r="L14" i="29"/>
  <c r="B15" i="29"/>
  <c r="C15" i="29"/>
  <c r="D15" i="29"/>
  <c r="E15" i="29"/>
  <c r="F15" i="29"/>
  <c r="G15" i="29"/>
  <c r="H15" i="29"/>
  <c r="H19" i="29" s="1"/>
  <c r="I15" i="29"/>
  <c r="J15" i="29"/>
  <c r="J19" i="29" s="1"/>
  <c r="K15" i="29"/>
  <c r="L15" i="29"/>
  <c r="B16" i="29"/>
  <c r="C16" i="29"/>
  <c r="D16" i="29"/>
  <c r="E16" i="29"/>
  <c r="F16" i="29"/>
  <c r="G16" i="29"/>
  <c r="H16" i="29"/>
  <c r="I16" i="29"/>
  <c r="J16" i="29"/>
  <c r="K16" i="29"/>
  <c r="L16" i="29"/>
  <c r="B17" i="29"/>
  <c r="C17" i="29"/>
  <c r="D17" i="29"/>
  <c r="E17" i="29"/>
  <c r="F17" i="29"/>
  <c r="G17" i="29"/>
  <c r="H17" i="29"/>
  <c r="I17" i="29"/>
  <c r="J17" i="29"/>
  <c r="K17" i="29"/>
  <c r="L17" i="29"/>
  <c r="B18" i="29"/>
  <c r="C18" i="29"/>
  <c r="D18" i="29"/>
  <c r="E18" i="29"/>
  <c r="C12" i="29"/>
  <c r="D12" i="29"/>
  <c r="E12" i="29"/>
  <c r="F12" i="29"/>
  <c r="G12" i="29"/>
  <c r="H12" i="29"/>
  <c r="I12" i="29"/>
  <c r="J12" i="29"/>
  <c r="K12" i="29"/>
  <c r="L12" i="29"/>
  <c r="L19" i="29" s="1"/>
  <c r="B12" i="29"/>
  <c r="C2" i="29"/>
  <c r="D2" i="29"/>
  <c r="E2" i="29"/>
  <c r="F2" i="29"/>
  <c r="G2" i="29"/>
  <c r="H2" i="29"/>
  <c r="I2" i="29"/>
  <c r="J2" i="29"/>
  <c r="K2" i="29"/>
  <c r="L2" i="29"/>
  <c r="B2" i="29"/>
  <c r="Q18" i="29"/>
  <c r="R18" i="29"/>
  <c r="S18" i="29"/>
  <c r="T18" i="29"/>
  <c r="F18" i="29" s="1"/>
  <c r="F19" i="29" s="1"/>
  <c r="U18" i="29"/>
  <c r="G18" i="29" s="1"/>
  <c r="V18" i="29"/>
  <c r="H18" i="29" s="1"/>
  <c r="W18" i="29"/>
  <c r="I18" i="29" s="1"/>
  <c r="X18" i="29"/>
  <c r="J18" i="29" s="1"/>
  <c r="Y18" i="29"/>
  <c r="K18" i="29" s="1"/>
  <c r="Z18" i="29"/>
  <c r="L18" i="29" s="1"/>
  <c r="P18" i="29"/>
  <c r="Q25" i="29"/>
  <c r="R25" i="29"/>
  <c r="S25" i="29"/>
  <c r="S22" i="29" s="1"/>
  <c r="T25" i="29"/>
  <c r="T22" i="29" s="1"/>
  <c r="U25" i="29"/>
  <c r="U22" i="29" s="1"/>
  <c r="V25" i="29"/>
  <c r="W25" i="29"/>
  <c r="X25" i="29"/>
  <c r="X22" i="29" s="1"/>
  <c r="Y25" i="29"/>
  <c r="Y22" i="29" s="1"/>
  <c r="Z25" i="29"/>
  <c r="Z22" i="29" s="1"/>
  <c r="P25" i="29"/>
  <c r="P22" i="29" s="1"/>
  <c r="Q22" i="29"/>
  <c r="R22" i="29"/>
  <c r="V22" i="29"/>
  <c r="W22" i="29"/>
  <c r="Q21" i="29"/>
  <c r="R21" i="29"/>
  <c r="S21" i="29"/>
  <c r="T21" i="29"/>
  <c r="U21" i="29"/>
  <c r="V21" i="29"/>
  <c r="W21" i="29"/>
  <c r="X21" i="29"/>
  <c r="Y21" i="29"/>
  <c r="Z21" i="29"/>
  <c r="P21" i="29"/>
  <c r="E13" i="16"/>
  <c r="J14" i="16"/>
  <c r="L16" i="16"/>
  <c r="E17" i="16"/>
  <c r="C2" i="16"/>
  <c r="C24" i="16" s="1"/>
  <c r="D2" i="16"/>
  <c r="D15" i="16" s="1"/>
  <c r="E2" i="16"/>
  <c r="F2" i="16"/>
  <c r="F13" i="16" s="1"/>
  <c r="G2" i="16"/>
  <c r="G24" i="16" s="1"/>
  <c r="H2" i="16"/>
  <c r="H15" i="16" s="1"/>
  <c r="I2" i="16"/>
  <c r="I13" i="16" s="1"/>
  <c r="J2" i="16"/>
  <c r="J13" i="16" s="1"/>
  <c r="K2" i="16"/>
  <c r="K24" i="16" s="1"/>
  <c r="L2" i="16"/>
  <c r="L15" i="16" s="1"/>
  <c r="B2" i="16"/>
  <c r="B13" i="16" s="1"/>
  <c r="P22" i="22"/>
  <c r="Q22" i="22"/>
  <c r="R22" i="22"/>
  <c r="S22" i="22"/>
  <c r="T22" i="22"/>
  <c r="U22" i="22"/>
  <c r="V22" i="22"/>
  <c r="W22" i="22"/>
  <c r="X22" i="22"/>
  <c r="Y22" i="22"/>
  <c r="Z22" i="22"/>
  <c r="Q21" i="22"/>
  <c r="R21" i="22"/>
  <c r="S21" i="22"/>
  <c r="T21" i="22"/>
  <c r="U21" i="22"/>
  <c r="V21" i="22"/>
  <c r="W21" i="22"/>
  <c r="X21" i="22"/>
  <c r="Y21" i="22"/>
  <c r="Z21" i="22"/>
  <c r="P21" i="22"/>
  <c r="B25" i="22"/>
  <c r="C25" i="22"/>
  <c r="D25" i="22"/>
  <c r="E25" i="22"/>
  <c r="F25" i="22"/>
  <c r="G25" i="22"/>
  <c r="H25" i="22"/>
  <c r="I25" i="22"/>
  <c r="J25" i="22"/>
  <c r="K25" i="22"/>
  <c r="L25" i="22"/>
  <c r="C24" i="22"/>
  <c r="D24" i="22"/>
  <c r="E24" i="22"/>
  <c r="F24" i="22"/>
  <c r="G24" i="22"/>
  <c r="H24" i="22"/>
  <c r="I24" i="22"/>
  <c r="J24" i="22"/>
  <c r="K24" i="22"/>
  <c r="L24" i="22"/>
  <c r="B24" i="22"/>
  <c r="C19" i="22"/>
  <c r="D19" i="22"/>
  <c r="E19" i="22"/>
  <c r="C20" i="22"/>
  <c r="D20" i="22"/>
  <c r="E20" i="22"/>
  <c r="B19" i="22"/>
  <c r="B13" i="22"/>
  <c r="C13" i="22"/>
  <c r="D13" i="22"/>
  <c r="E13" i="22"/>
  <c r="F13" i="22"/>
  <c r="G13" i="22"/>
  <c r="H13" i="22"/>
  <c r="I13" i="22"/>
  <c r="J13" i="22"/>
  <c r="K13" i="22"/>
  <c r="L13" i="22"/>
  <c r="B14" i="22"/>
  <c r="C14" i="22"/>
  <c r="D14" i="22"/>
  <c r="E14" i="22"/>
  <c r="F14" i="22"/>
  <c r="G14" i="22"/>
  <c r="H14" i="22"/>
  <c r="I14" i="22"/>
  <c r="J14" i="22"/>
  <c r="K14" i="22"/>
  <c r="L14" i="22"/>
  <c r="B15" i="22"/>
  <c r="C15" i="22"/>
  <c r="D15" i="22"/>
  <c r="E15" i="22"/>
  <c r="F15" i="22"/>
  <c r="G15" i="22"/>
  <c r="H15" i="22"/>
  <c r="I15" i="22"/>
  <c r="J15" i="22"/>
  <c r="K15" i="22"/>
  <c r="L15" i="22"/>
  <c r="B16" i="22"/>
  <c r="C16" i="22"/>
  <c r="D16" i="22"/>
  <c r="E16" i="22"/>
  <c r="F16" i="22"/>
  <c r="G16" i="22"/>
  <c r="H16" i="22"/>
  <c r="I16" i="22"/>
  <c r="J16" i="22"/>
  <c r="K16" i="22"/>
  <c r="L16" i="22"/>
  <c r="B17" i="22"/>
  <c r="C17" i="22"/>
  <c r="D17" i="22"/>
  <c r="E17" i="22"/>
  <c r="F17" i="22"/>
  <c r="G17" i="22"/>
  <c r="H17" i="22"/>
  <c r="I17" i="22"/>
  <c r="J17" i="22"/>
  <c r="K17" i="22"/>
  <c r="L17" i="22"/>
  <c r="B18" i="22"/>
  <c r="C18" i="22"/>
  <c r="D18" i="22"/>
  <c r="E18" i="22"/>
  <c r="C12" i="22"/>
  <c r="D12" i="22"/>
  <c r="E12" i="22"/>
  <c r="F12" i="22"/>
  <c r="G12" i="22"/>
  <c r="H12" i="22"/>
  <c r="I12" i="22"/>
  <c r="J12" i="22"/>
  <c r="K12" i="22"/>
  <c r="L12" i="22"/>
  <c r="B12" i="22"/>
  <c r="C2" i="22"/>
  <c r="D2" i="22"/>
  <c r="E2" i="22"/>
  <c r="F2" i="22"/>
  <c r="G2" i="22"/>
  <c r="H2" i="22"/>
  <c r="I2" i="22"/>
  <c r="J2" i="22"/>
  <c r="K2" i="22"/>
  <c r="L2" i="22"/>
  <c r="B2" i="22"/>
  <c r="B25" i="21"/>
  <c r="C25" i="21"/>
  <c r="D25" i="21"/>
  <c r="E25" i="21"/>
  <c r="F25" i="21"/>
  <c r="G25" i="21"/>
  <c r="H25" i="21"/>
  <c r="I25" i="21"/>
  <c r="J25" i="21"/>
  <c r="K25" i="21"/>
  <c r="L25" i="21"/>
  <c r="C24" i="21"/>
  <c r="D24" i="21"/>
  <c r="E24" i="21"/>
  <c r="F24" i="21"/>
  <c r="G24" i="21"/>
  <c r="H24" i="21"/>
  <c r="I24" i="21"/>
  <c r="J24" i="21"/>
  <c r="K24" i="21"/>
  <c r="L24" i="21"/>
  <c r="B24" i="21"/>
  <c r="C19" i="21"/>
  <c r="D19" i="21"/>
  <c r="E19" i="21"/>
  <c r="F19" i="21"/>
  <c r="B19" i="21"/>
  <c r="B13" i="21"/>
  <c r="C13" i="21"/>
  <c r="D13" i="21"/>
  <c r="E13" i="21"/>
  <c r="F13" i="21"/>
  <c r="G13" i="21"/>
  <c r="H13" i="21"/>
  <c r="I13" i="21"/>
  <c r="J13" i="21"/>
  <c r="K13" i="21"/>
  <c r="L13" i="21"/>
  <c r="B14" i="21"/>
  <c r="C14" i="21"/>
  <c r="D14" i="21"/>
  <c r="E14" i="21"/>
  <c r="F14" i="21"/>
  <c r="G14" i="21"/>
  <c r="H14" i="21"/>
  <c r="I14" i="21"/>
  <c r="J14" i="21"/>
  <c r="K14" i="21"/>
  <c r="L14" i="21"/>
  <c r="B15" i="21"/>
  <c r="C15" i="21"/>
  <c r="D15" i="21"/>
  <c r="E15" i="21"/>
  <c r="F15" i="21"/>
  <c r="G15" i="21"/>
  <c r="H15" i="21"/>
  <c r="I15" i="21"/>
  <c r="J15" i="21"/>
  <c r="K15" i="21"/>
  <c r="L15" i="21"/>
  <c r="B16" i="21"/>
  <c r="C16" i="21"/>
  <c r="D16" i="21"/>
  <c r="E16" i="21"/>
  <c r="F16" i="21"/>
  <c r="G16" i="21"/>
  <c r="H16" i="21"/>
  <c r="I16" i="21"/>
  <c r="J16" i="21"/>
  <c r="K16" i="21"/>
  <c r="L16" i="21"/>
  <c r="B17" i="21"/>
  <c r="C17" i="21"/>
  <c r="D17" i="21"/>
  <c r="E17" i="21"/>
  <c r="F17" i="21"/>
  <c r="G17" i="21"/>
  <c r="H17" i="21"/>
  <c r="I17" i="21"/>
  <c r="J17" i="21"/>
  <c r="K17" i="21"/>
  <c r="L17" i="21"/>
  <c r="B18" i="21"/>
  <c r="C18" i="21"/>
  <c r="D18" i="21"/>
  <c r="E18" i="21"/>
  <c r="F18" i="21"/>
  <c r="C12" i="21"/>
  <c r="D12" i="21"/>
  <c r="E12" i="21"/>
  <c r="F12" i="21"/>
  <c r="G12" i="21"/>
  <c r="H12" i="21"/>
  <c r="I12" i="21"/>
  <c r="J12" i="21"/>
  <c r="K12" i="21"/>
  <c r="L12" i="21"/>
  <c r="B12" i="21"/>
  <c r="C2" i="21"/>
  <c r="D2" i="21"/>
  <c r="E2" i="21"/>
  <c r="F2" i="21"/>
  <c r="G2" i="21"/>
  <c r="H2" i="21"/>
  <c r="I2" i="21"/>
  <c r="J2" i="21"/>
  <c r="K2" i="21"/>
  <c r="L2" i="21"/>
  <c r="B2" i="21"/>
  <c r="P22" i="21"/>
  <c r="Q22" i="21"/>
  <c r="R22" i="21"/>
  <c r="S22" i="21"/>
  <c r="T22" i="21"/>
  <c r="U22" i="21"/>
  <c r="V22" i="21"/>
  <c r="W22" i="21"/>
  <c r="X22" i="21"/>
  <c r="Y22" i="21"/>
  <c r="Z22" i="21"/>
  <c r="Q21" i="21"/>
  <c r="R21" i="21"/>
  <c r="S21" i="21"/>
  <c r="T21" i="21"/>
  <c r="U21" i="21"/>
  <c r="V21" i="21"/>
  <c r="W21" i="21"/>
  <c r="X21" i="21"/>
  <c r="Y21" i="21"/>
  <c r="Z21" i="21"/>
  <c r="P21" i="21"/>
  <c r="C2" i="24"/>
  <c r="D2" i="24"/>
  <c r="E2" i="24"/>
  <c r="F2" i="24"/>
  <c r="F14" i="24" s="1"/>
  <c r="G2" i="24"/>
  <c r="H2" i="24"/>
  <c r="I2" i="24"/>
  <c r="J2" i="24"/>
  <c r="J14" i="24" s="1"/>
  <c r="K2" i="24"/>
  <c r="L2" i="24"/>
  <c r="B2" i="24"/>
  <c r="B13" i="24" s="1"/>
  <c r="C13" i="24"/>
  <c r="D13" i="24"/>
  <c r="E13" i="24"/>
  <c r="G13" i="24"/>
  <c r="H13" i="24"/>
  <c r="I13" i="24"/>
  <c r="K13" i="24"/>
  <c r="L13" i="24"/>
  <c r="C14" i="24"/>
  <c r="D14" i="24"/>
  <c r="E14" i="24"/>
  <c r="G14" i="24"/>
  <c r="H14" i="24"/>
  <c r="I14" i="24"/>
  <c r="K14" i="24"/>
  <c r="L14" i="24"/>
  <c r="C15" i="24"/>
  <c r="D15" i="24"/>
  <c r="E15" i="24"/>
  <c r="G15" i="24"/>
  <c r="H15" i="24"/>
  <c r="I15" i="24"/>
  <c r="K15" i="24"/>
  <c r="L15" i="24"/>
  <c r="C16" i="24"/>
  <c r="D16" i="24"/>
  <c r="E16" i="24"/>
  <c r="G16" i="24"/>
  <c r="H16" i="24"/>
  <c r="I16" i="24"/>
  <c r="K16" i="24"/>
  <c r="L16" i="24"/>
  <c r="C17" i="24"/>
  <c r="D17" i="24"/>
  <c r="E17" i="24"/>
  <c r="G17" i="24"/>
  <c r="H17" i="24"/>
  <c r="I17" i="24"/>
  <c r="K17" i="24"/>
  <c r="L17" i="24"/>
  <c r="C18" i="24"/>
  <c r="D18" i="24"/>
  <c r="E18" i="24"/>
  <c r="C12" i="24"/>
  <c r="D12" i="24"/>
  <c r="E12" i="24"/>
  <c r="G12" i="24"/>
  <c r="H12" i="24"/>
  <c r="I12" i="24"/>
  <c r="K12" i="24"/>
  <c r="L12" i="24"/>
  <c r="C23" i="24"/>
  <c r="D23" i="24"/>
  <c r="E23" i="24"/>
  <c r="G23" i="24"/>
  <c r="H23" i="24"/>
  <c r="I23" i="24"/>
  <c r="K23" i="24"/>
  <c r="L23" i="24"/>
  <c r="C22" i="24"/>
  <c r="D22" i="24"/>
  <c r="E22" i="24"/>
  <c r="G22" i="24"/>
  <c r="H22" i="24"/>
  <c r="I22" i="24"/>
  <c r="K22" i="24"/>
  <c r="L22" i="24"/>
  <c r="P21" i="24"/>
  <c r="Q21" i="24"/>
  <c r="R21" i="24"/>
  <c r="S21" i="24"/>
  <c r="T21" i="24"/>
  <c r="U21" i="24"/>
  <c r="V21" i="24"/>
  <c r="W21" i="24"/>
  <c r="X21" i="24"/>
  <c r="Y21" i="24"/>
  <c r="Z21" i="24"/>
  <c r="Q20" i="24"/>
  <c r="R20" i="24"/>
  <c r="S20" i="24"/>
  <c r="T20" i="24"/>
  <c r="U20" i="24"/>
  <c r="V20" i="24"/>
  <c r="W20" i="24"/>
  <c r="X20" i="24"/>
  <c r="Y20" i="24"/>
  <c r="Z20" i="24"/>
  <c r="P20" i="24"/>
  <c r="P25" i="23"/>
  <c r="Q25" i="23"/>
  <c r="R25" i="23"/>
  <c r="S25" i="23"/>
  <c r="F25" i="23" s="1"/>
  <c r="T25" i="23"/>
  <c r="U25" i="23"/>
  <c r="V25" i="23"/>
  <c r="W25" i="23"/>
  <c r="J25" i="23" s="1"/>
  <c r="X25" i="23"/>
  <c r="Y25" i="23"/>
  <c r="O25" i="23"/>
  <c r="B25" i="23" s="1"/>
  <c r="C25" i="23"/>
  <c r="D25" i="23"/>
  <c r="E25" i="23"/>
  <c r="G25" i="23"/>
  <c r="H25" i="23"/>
  <c r="I25" i="23"/>
  <c r="K25" i="23"/>
  <c r="L25" i="23"/>
  <c r="C24" i="23"/>
  <c r="D24" i="23"/>
  <c r="E24" i="23"/>
  <c r="F24" i="23"/>
  <c r="G24" i="23"/>
  <c r="H24" i="23"/>
  <c r="I24" i="23"/>
  <c r="J24" i="23"/>
  <c r="K24" i="23"/>
  <c r="L24" i="23"/>
  <c r="B24" i="23"/>
  <c r="C2" i="23"/>
  <c r="D2" i="23"/>
  <c r="E2" i="23"/>
  <c r="F2" i="23"/>
  <c r="G2" i="23"/>
  <c r="H2" i="23"/>
  <c r="I2" i="23"/>
  <c r="J2" i="23"/>
  <c r="K2" i="23"/>
  <c r="L2" i="23"/>
  <c r="B2" i="23"/>
  <c r="P21" i="23"/>
  <c r="Q21" i="23"/>
  <c r="R21" i="23"/>
  <c r="T21" i="23"/>
  <c r="U21" i="23"/>
  <c r="V21" i="23"/>
  <c r="X21" i="23"/>
  <c r="Y21" i="23"/>
  <c r="P20" i="23"/>
  <c r="Q20" i="23"/>
  <c r="R20" i="23"/>
  <c r="S20" i="23"/>
  <c r="T20" i="23"/>
  <c r="U20" i="23"/>
  <c r="V20" i="23"/>
  <c r="W20" i="23"/>
  <c r="X20" i="23"/>
  <c r="Y20" i="23"/>
  <c r="O20" i="23"/>
  <c r="Q10" i="23"/>
  <c r="R10" i="23"/>
  <c r="U10" i="23"/>
  <c r="V10" i="23"/>
  <c r="Y10" i="23"/>
  <c r="O5" i="23"/>
  <c r="P5" i="23"/>
  <c r="Q5" i="23"/>
  <c r="R5" i="23"/>
  <c r="S5" i="23"/>
  <c r="T5" i="23"/>
  <c r="U5" i="23"/>
  <c r="V5" i="23"/>
  <c r="W5" i="23"/>
  <c r="X5" i="23"/>
  <c r="Y5" i="23"/>
  <c r="O6" i="23"/>
  <c r="P6" i="23"/>
  <c r="Q6" i="23"/>
  <c r="R6" i="23"/>
  <c r="S6" i="23"/>
  <c r="T6" i="23"/>
  <c r="U6" i="23"/>
  <c r="V6" i="23"/>
  <c r="W6" i="23"/>
  <c r="X6" i="23"/>
  <c r="Y6" i="23"/>
  <c r="O7" i="23"/>
  <c r="P7" i="23"/>
  <c r="Q7" i="23"/>
  <c r="R7" i="23"/>
  <c r="S7" i="23"/>
  <c r="T7" i="23"/>
  <c r="U7" i="23"/>
  <c r="V7" i="23"/>
  <c r="W7" i="23"/>
  <c r="X7" i="23"/>
  <c r="Y7" i="23"/>
  <c r="O8" i="23"/>
  <c r="P8" i="23"/>
  <c r="Q8" i="23"/>
  <c r="R8" i="23"/>
  <c r="S8" i="23"/>
  <c r="T8" i="23"/>
  <c r="U8" i="23"/>
  <c r="V8" i="23"/>
  <c r="W8" i="23"/>
  <c r="X8" i="23"/>
  <c r="Y8" i="23"/>
  <c r="O9" i="23"/>
  <c r="P9" i="23"/>
  <c r="Q9" i="23"/>
  <c r="R9" i="23"/>
  <c r="S9" i="23"/>
  <c r="T9" i="23"/>
  <c r="U9" i="23"/>
  <c r="V9" i="23"/>
  <c r="W9" i="23"/>
  <c r="X9" i="23"/>
  <c r="Y9" i="23"/>
  <c r="O10" i="23"/>
  <c r="P10" i="23"/>
  <c r="S10" i="23"/>
  <c r="T10" i="23"/>
  <c r="W10" i="23"/>
  <c r="X10" i="23"/>
  <c r="P4" i="23"/>
  <c r="Q4" i="23"/>
  <c r="R4" i="23"/>
  <c r="S4" i="23"/>
  <c r="T4" i="23"/>
  <c r="U4" i="23"/>
  <c r="V4" i="23"/>
  <c r="W4" i="23"/>
  <c r="X4" i="23"/>
  <c r="Y4" i="23"/>
  <c r="O4" i="23"/>
  <c r="K19" i="29" l="1"/>
  <c r="I19" i="29"/>
  <c r="G19" i="29"/>
  <c r="F14" i="16"/>
  <c r="F12" i="16"/>
  <c r="H16" i="16"/>
  <c r="B14" i="16"/>
  <c r="F24" i="16"/>
  <c r="J12" i="16"/>
  <c r="J24" i="16"/>
  <c r="I17" i="16"/>
  <c r="D16" i="16"/>
  <c r="G15" i="16"/>
  <c r="B12" i="16"/>
  <c r="I12" i="16"/>
  <c r="E12" i="16"/>
  <c r="L17" i="16"/>
  <c r="H17" i="16"/>
  <c r="D17" i="16"/>
  <c r="K16" i="16"/>
  <c r="G16" i="16"/>
  <c r="C16" i="16"/>
  <c r="J15" i="16"/>
  <c r="F15" i="16"/>
  <c r="B15" i="16"/>
  <c r="I14" i="16"/>
  <c r="E14" i="16"/>
  <c r="L13" i="16"/>
  <c r="H13" i="16"/>
  <c r="D13" i="16"/>
  <c r="B24" i="16"/>
  <c r="I24" i="16"/>
  <c r="E24" i="16"/>
  <c r="K15" i="16"/>
  <c r="C15" i="16"/>
  <c r="L12" i="16"/>
  <c r="H12" i="16"/>
  <c r="D12" i="16"/>
  <c r="K17" i="16"/>
  <c r="G17" i="16"/>
  <c r="C17" i="16"/>
  <c r="J16" i="16"/>
  <c r="F16" i="16"/>
  <c r="B16" i="16"/>
  <c r="I15" i="16"/>
  <c r="E15" i="16"/>
  <c r="L14" i="16"/>
  <c r="H14" i="16"/>
  <c r="D14" i="16"/>
  <c r="K13" i="16"/>
  <c r="G13" i="16"/>
  <c r="C13" i="16"/>
  <c r="L24" i="16"/>
  <c r="H24" i="16"/>
  <c r="D24" i="16"/>
  <c r="K12" i="16"/>
  <c r="G12" i="16"/>
  <c r="C12" i="16"/>
  <c r="J17" i="16"/>
  <c r="F17" i="16"/>
  <c r="B17" i="16"/>
  <c r="I16" i="16"/>
  <c r="E16" i="16"/>
  <c r="K14" i="16"/>
  <c r="G14" i="16"/>
  <c r="C14" i="16"/>
  <c r="G25" i="29"/>
  <c r="J22" i="24"/>
  <c r="F22" i="24"/>
  <c r="J12" i="24"/>
  <c r="F12" i="24"/>
  <c r="J17" i="24"/>
  <c r="F17" i="24"/>
  <c r="J15" i="24"/>
  <c r="F15" i="24"/>
  <c r="J13" i="24"/>
  <c r="F13" i="24"/>
  <c r="J23" i="24"/>
  <c r="F23" i="24"/>
  <c r="J16" i="24"/>
  <c r="F16" i="24"/>
  <c r="B22" i="24"/>
  <c r="B15" i="24"/>
  <c r="B18" i="24"/>
  <c r="B14" i="24"/>
  <c r="B23" i="24"/>
  <c r="B16" i="24"/>
  <c r="B12" i="24"/>
  <c r="B17" i="24"/>
  <c r="W21" i="23"/>
  <c r="S21" i="23"/>
  <c r="O21" i="23"/>
  <c r="Z18" i="24" l="1"/>
  <c r="L18" i="24" s="1"/>
  <c r="Y18" i="24"/>
  <c r="K18" i="24" s="1"/>
  <c r="X18" i="24"/>
  <c r="J18" i="24" s="1"/>
  <c r="W18" i="24"/>
  <c r="I18" i="24" s="1"/>
  <c r="V18" i="24"/>
  <c r="H18" i="24" s="1"/>
  <c r="U18" i="24"/>
  <c r="G18" i="24" s="1"/>
  <c r="T18" i="24"/>
  <c r="F18" i="24" s="1"/>
  <c r="S18" i="24"/>
  <c r="R18" i="24"/>
  <c r="Q18" i="24"/>
  <c r="P18" i="24"/>
  <c r="Z9" i="24"/>
  <c r="Y9" i="24"/>
  <c r="X9" i="24"/>
  <c r="W9" i="24"/>
  <c r="V9" i="24"/>
  <c r="U9" i="24"/>
  <c r="T9" i="24"/>
  <c r="S9" i="24"/>
  <c r="R9" i="24"/>
  <c r="Q9" i="24"/>
  <c r="P9" i="24"/>
  <c r="Z8" i="24"/>
  <c r="Y8" i="24"/>
  <c r="X8" i="24"/>
  <c r="W8" i="24"/>
  <c r="V8" i="24"/>
  <c r="U8" i="24"/>
  <c r="T8" i="24"/>
  <c r="S8" i="24"/>
  <c r="R8" i="24"/>
  <c r="Q8" i="24"/>
  <c r="P8" i="24"/>
  <c r="Z7" i="24"/>
  <c r="Y7" i="24"/>
  <c r="X7" i="24"/>
  <c r="W7" i="24"/>
  <c r="V7" i="24"/>
  <c r="U7" i="24"/>
  <c r="T7" i="24"/>
  <c r="S7" i="24"/>
  <c r="R7" i="24"/>
  <c r="Q7" i="24"/>
  <c r="P7" i="24"/>
  <c r="Z6" i="24"/>
  <c r="Y6" i="24"/>
  <c r="X6" i="24"/>
  <c r="W6" i="24"/>
  <c r="V6" i="24"/>
  <c r="U6" i="24"/>
  <c r="T6" i="24"/>
  <c r="S6" i="24"/>
  <c r="R6" i="24"/>
  <c r="Q6" i="24"/>
  <c r="P6" i="24"/>
  <c r="Z5" i="24"/>
  <c r="Y5" i="24"/>
  <c r="X5" i="24"/>
  <c r="W5" i="24"/>
  <c r="V5" i="24"/>
  <c r="U5" i="24"/>
  <c r="T5" i="24"/>
  <c r="S5" i="24"/>
  <c r="R5" i="24"/>
  <c r="Q5" i="24"/>
  <c r="P5" i="24"/>
  <c r="Z4" i="24"/>
  <c r="Y4" i="24"/>
  <c r="X4" i="24"/>
  <c r="W4" i="24"/>
  <c r="V4" i="24"/>
  <c r="V10" i="24" s="1"/>
  <c r="U4" i="24"/>
  <c r="T4" i="24"/>
  <c r="S4" i="24"/>
  <c r="R4" i="24"/>
  <c r="Q4" i="24"/>
  <c r="P4" i="24"/>
  <c r="Q18" i="21"/>
  <c r="R18" i="21"/>
  <c r="S18" i="21"/>
  <c r="T18" i="21"/>
  <c r="U18" i="21"/>
  <c r="G18" i="21" s="1"/>
  <c r="G19" i="21" s="1"/>
  <c r="V18" i="21"/>
  <c r="H18" i="21" s="1"/>
  <c r="H19" i="21" s="1"/>
  <c r="W18" i="21"/>
  <c r="I18" i="21" s="1"/>
  <c r="I19" i="21" s="1"/>
  <c r="X18" i="21"/>
  <c r="J18" i="21" s="1"/>
  <c r="J19" i="21" s="1"/>
  <c r="Y18" i="21"/>
  <c r="K18" i="21" s="1"/>
  <c r="K19" i="21" s="1"/>
  <c r="Z18" i="21"/>
  <c r="L18" i="21" s="1"/>
  <c r="L19" i="21" s="1"/>
  <c r="P18" i="21"/>
  <c r="Z9" i="21"/>
  <c r="Y9" i="21"/>
  <c r="X9" i="21"/>
  <c r="W9" i="21"/>
  <c r="V9" i="21"/>
  <c r="U9" i="21"/>
  <c r="T9" i="21"/>
  <c r="S9" i="21"/>
  <c r="R9" i="21"/>
  <c r="Q9" i="21"/>
  <c r="P9" i="21"/>
  <c r="Z8" i="21"/>
  <c r="Y8" i="21"/>
  <c r="X8" i="21"/>
  <c r="W8" i="21"/>
  <c r="V8" i="21"/>
  <c r="U8" i="21"/>
  <c r="T8" i="21"/>
  <c r="S8" i="21"/>
  <c r="R8" i="21"/>
  <c r="Q8" i="21"/>
  <c r="P8" i="21"/>
  <c r="Z7" i="21"/>
  <c r="Y7" i="21"/>
  <c r="X7" i="21"/>
  <c r="W7" i="21"/>
  <c r="V7" i="21"/>
  <c r="U7" i="21"/>
  <c r="T7" i="21"/>
  <c r="S7" i="21"/>
  <c r="R7" i="21"/>
  <c r="Q7" i="21"/>
  <c r="P7" i="21"/>
  <c r="Z6" i="21"/>
  <c r="Y6" i="21"/>
  <c r="X6" i="21"/>
  <c r="W6" i="21"/>
  <c r="V6" i="21"/>
  <c r="U6" i="21"/>
  <c r="T6" i="21"/>
  <c r="S6" i="21"/>
  <c r="R6" i="21"/>
  <c r="Q6" i="21"/>
  <c r="P6" i="21"/>
  <c r="Z5" i="21"/>
  <c r="Y5" i="21"/>
  <c r="X5" i="21"/>
  <c r="W5" i="21"/>
  <c r="V5" i="21"/>
  <c r="U5" i="21"/>
  <c r="T5" i="21"/>
  <c r="S5" i="21"/>
  <c r="R5" i="21"/>
  <c r="Q5" i="21"/>
  <c r="P5" i="21"/>
  <c r="Z4" i="21"/>
  <c r="Y4" i="21"/>
  <c r="X4" i="21"/>
  <c r="W4" i="21"/>
  <c r="V4" i="21"/>
  <c r="U4" i="21"/>
  <c r="T4" i="21"/>
  <c r="S4" i="21"/>
  <c r="R4" i="21"/>
  <c r="Q4" i="21"/>
  <c r="P4" i="21"/>
  <c r="S10" i="22"/>
  <c r="R10" i="22"/>
  <c r="Q10" i="22"/>
  <c r="P10" i="22"/>
  <c r="Q18" i="22"/>
  <c r="R18" i="22"/>
  <c r="S18" i="22"/>
  <c r="T18" i="22"/>
  <c r="F18" i="22" s="1"/>
  <c r="F19" i="22" s="1"/>
  <c r="F20" i="22" s="1"/>
  <c r="U18" i="22"/>
  <c r="G18" i="22" s="1"/>
  <c r="G19" i="22" s="1"/>
  <c r="G20" i="22" s="1"/>
  <c r="V18" i="22"/>
  <c r="H18" i="22" s="1"/>
  <c r="H19" i="22" s="1"/>
  <c r="H20" i="22" s="1"/>
  <c r="W18" i="22"/>
  <c r="I18" i="22" s="1"/>
  <c r="I19" i="22" s="1"/>
  <c r="I20" i="22" s="1"/>
  <c r="X18" i="22"/>
  <c r="J18" i="22" s="1"/>
  <c r="J19" i="22" s="1"/>
  <c r="J20" i="22" s="1"/>
  <c r="Y18" i="22"/>
  <c r="K18" i="22" s="1"/>
  <c r="K19" i="22" s="1"/>
  <c r="K20" i="22" s="1"/>
  <c r="Z18" i="22"/>
  <c r="L18" i="22" s="1"/>
  <c r="L19" i="22" s="1"/>
  <c r="L20" i="22" s="1"/>
  <c r="P18" i="22"/>
  <c r="Q4" i="22"/>
  <c r="R4" i="22"/>
  <c r="S4" i="22"/>
  <c r="T4" i="22"/>
  <c r="T10" i="22" s="1"/>
  <c r="U4" i="22"/>
  <c r="V4" i="22"/>
  <c r="W4" i="22"/>
  <c r="X4" i="22"/>
  <c r="Y4" i="22"/>
  <c r="Z4" i="22"/>
  <c r="Q5" i="22"/>
  <c r="R5" i="22"/>
  <c r="S5" i="22"/>
  <c r="T5" i="22"/>
  <c r="U5" i="22"/>
  <c r="V5" i="22"/>
  <c r="W5" i="22"/>
  <c r="X5" i="22"/>
  <c r="Y5" i="22"/>
  <c r="Z5" i="22"/>
  <c r="Q6" i="22"/>
  <c r="R6" i="22"/>
  <c r="S6" i="22"/>
  <c r="T6" i="22"/>
  <c r="U6" i="22"/>
  <c r="V6" i="22"/>
  <c r="W6" i="22"/>
  <c r="X6" i="22"/>
  <c r="Y6" i="22"/>
  <c r="Z6" i="22"/>
  <c r="Q7" i="22"/>
  <c r="R7" i="22"/>
  <c r="S7" i="22"/>
  <c r="T7" i="22"/>
  <c r="U7" i="22"/>
  <c r="V7" i="22"/>
  <c r="W7" i="22"/>
  <c r="X7" i="22"/>
  <c r="Y7" i="22"/>
  <c r="Z7" i="22"/>
  <c r="Q8" i="22"/>
  <c r="R8" i="22"/>
  <c r="S8" i="22"/>
  <c r="T8" i="22"/>
  <c r="U8" i="22"/>
  <c r="V8" i="22"/>
  <c r="W8" i="22"/>
  <c r="X8" i="22"/>
  <c r="Y8" i="22"/>
  <c r="Z8" i="22"/>
  <c r="Q9" i="22"/>
  <c r="R9" i="22"/>
  <c r="S9" i="22"/>
  <c r="T9" i="22"/>
  <c r="U9" i="22"/>
  <c r="V9" i="22"/>
  <c r="W9" i="22"/>
  <c r="X9" i="22"/>
  <c r="Y9" i="22"/>
  <c r="Z9" i="22"/>
  <c r="P5" i="22"/>
  <c r="P6" i="22"/>
  <c r="P7" i="22"/>
  <c r="P8" i="22"/>
  <c r="P9" i="22"/>
  <c r="P4" i="22"/>
  <c r="Z19" i="29"/>
  <c r="Q19" i="29"/>
  <c r="R19" i="29"/>
  <c r="T19" i="29"/>
  <c r="X19" i="29"/>
  <c r="Y19" i="29"/>
  <c r="Q26" i="29"/>
  <c r="R26" i="29"/>
  <c r="S26" i="29"/>
  <c r="V26" i="29"/>
  <c r="W26" i="29"/>
  <c r="X26" i="29"/>
  <c r="Y26" i="29"/>
  <c r="Z26" i="29"/>
  <c r="P26" i="29"/>
  <c r="S19" i="29"/>
  <c r="U19" i="29"/>
  <c r="W19" i="29"/>
  <c r="C55" i="15"/>
  <c r="D55" i="15"/>
  <c r="E55" i="15"/>
  <c r="F55" i="15"/>
  <c r="G55" i="15"/>
  <c r="H55" i="15"/>
  <c r="I55" i="15"/>
  <c r="J55" i="15"/>
  <c r="K55" i="15"/>
  <c r="L55" i="15"/>
  <c r="B55" i="15"/>
  <c r="C54" i="15"/>
  <c r="D54" i="15"/>
  <c r="E54" i="15"/>
  <c r="F54" i="15"/>
  <c r="G54" i="15"/>
  <c r="H54" i="15"/>
  <c r="I54" i="15"/>
  <c r="J54" i="15"/>
  <c r="K54" i="15"/>
  <c r="L54" i="15"/>
  <c r="B54" i="15"/>
  <c r="C53" i="15"/>
  <c r="D53" i="15"/>
  <c r="E53" i="15"/>
  <c r="F53" i="15"/>
  <c r="G53" i="15"/>
  <c r="H53" i="15"/>
  <c r="I53" i="15"/>
  <c r="J53" i="15"/>
  <c r="K53" i="15"/>
  <c r="L53" i="15"/>
  <c r="B53" i="15"/>
  <c r="C52" i="15"/>
  <c r="D52" i="15"/>
  <c r="E52" i="15"/>
  <c r="F52" i="15"/>
  <c r="G52" i="15"/>
  <c r="H52" i="15"/>
  <c r="I52" i="15"/>
  <c r="J52" i="15"/>
  <c r="K52" i="15"/>
  <c r="L52" i="15"/>
  <c r="B52" i="15"/>
  <c r="C51" i="15"/>
  <c r="D51" i="15"/>
  <c r="E51" i="15"/>
  <c r="F51" i="15"/>
  <c r="G51" i="15"/>
  <c r="H51" i="15"/>
  <c r="I51" i="15"/>
  <c r="J51" i="15"/>
  <c r="K51" i="15"/>
  <c r="L51" i="15"/>
  <c r="B51" i="15"/>
  <c r="C50" i="15"/>
  <c r="D50" i="15"/>
  <c r="E50" i="15"/>
  <c r="F50" i="15"/>
  <c r="G50" i="15"/>
  <c r="H50" i="15"/>
  <c r="I50" i="15"/>
  <c r="J50" i="15"/>
  <c r="K50" i="15"/>
  <c r="L50" i="15"/>
  <c r="B50" i="15"/>
  <c r="C46" i="15"/>
  <c r="D46" i="15"/>
  <c r="E46" i="15"/>
  <c r="F46" i="15"/>
  <c r="G46" i="15"/>
  <c r="H46" i="15"/>
  <c r="I46" i="15"/>
  <c r="J46" i="15"/>
  <c r="K46" i="15"/>
  <c r="L46" i="15"/>
  <c r="B46" i="15"/>
  <c r="C44" i="15"/>
  <c r="D44" i="15"/>
  <c r="E44" i="15"/>
  <c r="F44" i="15"/>
  <c r="G44" i="15"/>
  <c r="H44" i="15"/>
  <c r="I44" i="15"/>
  <c r="J44" i="15"/>
  <c r="K44" i="15"/>
  <c r="L44" i="15"/>
  <c r="B44" i="15"/>
  <c r="C42" i="15"/>
  <c r="D42" i="15"/>
  <c r="E42" i="15"/>
  <c r="F42" i="15"/>
  <c r="G42" i="15"/>
  <c r="H42" i="15"/>
  <c r="I42" i="15"/>
  <c r="J42" i="15"/>
  <c r="K42" i="15"/>
  <c r="L42" i="15"/>
  <c r="B42" i="15"/>
  <c r="T26" i="29"/>
  <c r="U26" i="29"/>
  <c r="N16" i="29"/>
  <c r="N17" i="29"/>
  <c r="M17" i="29"/>
  <c r="U10" i="22" l="1"/>
  <c r="Z10" i="22"/>
  <c r="Y10" i="22"/>
  <c r="X10" i="22"/>
  <c r="W10" i="22"/>
  <c r="V10" i="22"/>
  <c r="Z10" i="24"/>
  <c r="M16" i="29"/>
  <c r="R10" i="24"/>
  <c r="P10" i="24"/>
  <c r="T10" i="24"/>
  <c r="X10" i="24"/>
  <c r="Q10" i="24"/>
  <c r="U10" i="24"/>
  <c r="Y10" i="24"/>
  <c r="S10" i="24"/>
  <c r="W10" i="24"/>
  <c r="R10" i="21"/>
  <c r="Z10" i="21"/>
  <c r="V10" i="21"/>
  <c r="P10" i="21"/>
  <c r="T10" i="21"/>
  <c r="X10" i="21"/>
  <c r="Q10" i="21"/>
  <c r="U10" i="21"/>
  <c r="Y10" i="21"/>
  <c r="S10" i="21"/>
  <c r="W10" i="21"/>
  <c r="V19" i="29"/>
  <c r="P19" i="29"/>
  <c r="K57" i="15"/>
  <c r="G57" i="15"/>
  <c r="C57" i="15"/>
  <c r="J57" i="15"/>
  <c r="F57" i="15"/>
  <c r="B57" i="15"/>
  <c r="I57" i="15"/>
  <c r="E57" i="15"/>
  <c r="L57" i="15"/>
  <c r="H57" i="15"/>
  <c r="D57" i="15"/>
  <c r="M17" i="24" l="1"/>
  <c r="F19" i="24" l="1"/>
  <c r="F20" i="24" s="1"/>
  <c r="N16" i="24"/>
  <c r="N17" i="22"/>
  <c r="M17" i="22"/>
  <c r="N16" i="22"/>
  <c r="M16" i="22"/>
  <c r="N17" i="24"/>
  <c r="B19" i="24"/>
  <c r="B20" i="24" s="1"/>
  <c r="L19" i="24"/>
  <c r="L20" i="24" s="1"/>
  <c r="K19" i="24"/>
  <c r="K20" i="24" s="1"/>
  <c r="J19" i="24"/>
  <c r="J20" i="24" s="1"/>
  <c r="I19" i="24"/>
  <c r="I20" i="24" s="1"/>
  <c r="H19" i="24"/>
  <c r="H20" i="24" s="1"/>
  <c r="G19" i="24"/>
  <c r="G20" i="24" s="1"/>
  <c r="E19" i="24"/>
  <c r="E20" i="24" s="1"/>
  <c r="D19" i="24"/>
  <c r="D20" i="24" s="1"/>
  <c r="C19" i="24"/>
  <c r="C20" i="24" s="1"/>
  <c r="M16" i="24"/>
  <c r="D23" i="31"/>
  <c r="E23" i="31"/>
  <c r="F23" i="31"/>
  <c r="G23" i="31"/>
  <c r="H23" i="31"/>
  <c r="I23" i="31"/>
  <c r="J23" i="31"/>
  <c r="K23" i="31"/>
  <c r="L23" i="31"/>
  <c r="M23" i="31"/>
  <c r="C23" i="31"/>
  <c r="D22" i="31"/>
  <c r="E22" i="31"/>
  <c r="F22" i="31"/>
  <c r="G22" i="31"/>
  <c r="H22" i="31"/>
  <c r="I22" i="31"/>
  <c r="J22" i="31"/>
  <c r="K22" i="31"/>
  <c r="L22" i="31"/>
  <c r="M22" i="31"/>
  <c r="C22" i="31"/>
  <c r="D21" i="31"/>
  <c r="E21" i="31"/>
  <c r="F21" i="31"/>
  <c r="G21" i="31"/>
  <c r="H21" i="31"/>
  <c r="I21" i="31"/>
  <c r="J21" i="31"/>
  <c r="K21" i="31"/>
  <c r="L21" i="31"/>
  <c r="M21" i="31"/>
  <c r="C21" i="31"/>
  <c r="D20" i="31"/>
  <c r="E20" i="31"/>
  <c r="F20" i="31"/>
  <c r="G20" i="31"/>
  <c r="H20" i="31"/>
  <c r="I20" i="31"/>
  <c r="J20" i="31"/>
  <c r="K20" i="31"/>
  <c r="L20" i="31"/>
  <c r="M20" i="31"/>
  <c r="C20" i="31"/>
  <c r="D19" i="31"/>
  <c r="E19" i="31"/>
  <c r="F19" i="31"/>
  <c r="G19" i="31"/>
  <c r="H19" i="31"/>
  <c r="I19" i="31"/>
  <c r="J19" i="31"/>
  <c r="K19" i="31"/>
  <c r="L19" i="31"/>
  <c r="M19" i="31"/>
  <c r="C19" i="31"/>
  <c r="D18" i="31"/>
  <c r="E18" i="31"/>
  <c r="E24" i="31" s="1"/>
  <c r="E31" i="31" s="1"/>
  <c r="F18" i="31"/>
  <c r="F24" i="31" s="1"/>
  <c r="F27" i="31" s="1"/>
  <c r="G18" i="31"/>
  <c r="H18" i="31"/>
  <c r="I18" i="31"/>
  <c r="I24" i="31" s="1"/>
  <c r="I31" i="31" s="1"/>
  <c r="J18" i="31"/>
  <c r="K18" i="31"/>
  <c r="L18" i="31"/>
  <c r="M18" i="31"/>
  <c r="C18" i="31"/>
  <c r="C43" i="31"/>
  <c r="D43" i="31"/>
  <c r="E43" i="31"/>
  <c r="F43" i="31"/>
  <c r="G43" i="31"/>
  <c r="H43" i="31"/>
  <c r="I43" i="31"/>
  <c r="J43" i="31"/>
  <c r="K43" i="31"/>
  <c r="L43" i="31"/>
  <c r="M43" i="31"/>
  <c r="C44" i="31"/>
  <c r="D44" i="31"/>
  <c r="E44" i="31"/>
  <c r="F44" i="31"/>
  <c r="G44" i="31"/>
  <c r="H44" i="31"/>
  <c r="I44" i="31"/>
  <c r="J44" i="31"/>
  <c r="K44" i="31"/>
  <c r="L44" i="31"/>
  <c r="M44" i="31"/>
  <c r="C45" i="31"/>
  <c r="D45" i="31"/>
  <c r="E45" i="31"/>
  <c r="F45" i="31"/>
  <c r="G45" i="31"/>
  <c r="H45" i="31"/>
  <c r="I45" i="31"/>
  <c r="J45" i="31"/>
  <c r="K45" i="31"/>
  <c r="L45" i="31"/>
  <c r="M45" i="31"/>
  <c r="C46" i="31"/>
  <c r="D46" i="31"/>
  <c r="E46" i="31"/>
  <c r="F46" i="31"/>
  <c r="G46" i="31"/>
  <c r="H46" i="31"/>
  <c r="I46" i="31"/>
  <c r="J46" i="31"/>
  <c r="K46" i="31"/>
  <c r="L46" i="31"/>
  <c r="M46" i="31"/>
  <c r="C47" i="31"/>
  <c r="D47" i="31"/>
  <c r="E47" i="31"/>
  <c r="F47" i="31"/>
  <c r="G47" i="31"/>
  <c r="H47" i="31"/>
  <c r="I47" i="31"/>
  <c r="J47" i="31"/>
  <c r="K47" i="31"/>
  <c r="L47" i="31"/>
  <c r="M47" i="31"/>
  <c r="D42" i="31"/>
  <c r="E42" i="31"/>
  <c r="F42" i="31"/>
  <c r="G42" i="31"/>
  <c r="H42" i="31"/>
  <c r="I42" i="31"/>
  <c r="J42" i="31"/>
  <c r="K42" i="31"/>
  <c r="L42" i="31"/>
  <c r="M42" i="31"/>
  <c r="M40" i="31"/>
  <c r="L40" i="31"/>
  <c r="K40" i="31"/>
  <c r="J40" i="31"/>
  <c r="I40" i="31"/>
  <c r="H40" i="31"/>
  <c r="G40" i="31"/>
  <c r="F40" i="31"/>
  <c r="E40" i="31"/>
  <c r="D40" i="31"/>
  <c r="C40" i="31"/>
  <c r="C42" i="31" s="1"/>
  <c r="M24" i="31"/>
  <c r="M26" i="31" s="1"/>
  <c r="Q18" i="16"/>
  <c r="C18" i="16" s="1"/>
  <c r="C19" i="16" s="1"/>
  <c r="R18" i="16"/>
  <c r="D18" i="16" s="1"/>
  <c r="D19" i="16" s="1"/>
  <c r="S18" i="16"/>
  <c r="E18" i="16" s="1"/>
  <c r="E19" i="16" s="1"/>
  <c r="T18" i="16"/>
  <c r="F18" i="16" s="1"/>
  <c r="F19" i="16" s="1"/>
  <c r="U18" i="16"/>
  <c r="G18" i="16" s="1"/>
  <c r="G19" i="16" s="1"/>
  <c r="V18" i="16"/>
  <c r="H18" i="16" s="1"/>
  <c r="H19" i="16" s="1"/>
  <c r="W18" i="16"/>
  <c r="I18" i="16" s="1"/>
  <c r="I19" i="16" s="1"/>
  <c r="X18" i="16"/>
  <c r="J18" i="16" s="1"/>
  <c r="J19" i="16" s="1"/>
  <c r="Y18" i="16"/>
  <c r="K18" i="16" s="1"/>
  <c r="K19" i="16" s="1"/>
  <c r="Z18" i="16"/>
  <c r="L18" i="16" s="1"/>
  <c r="L19" i="16" s="1"/>
  <c r="P18" i="16"/>
  <c r="B18" i="16" s="1"/>
  <c r="B19" i="16" s="1"/>
  <c r="C7" i="15"/>
  <c r="D7" i="15"/>
  <c r="E7" i="15"/>
  <c r="F7" i="15"/>
  <c r="G7" i="15"/>
  <c r="H7" i="15"/>
  <c r="I7" i="15"/>
  <c r="J7" i="15"/>
  <c r="K7" i="15"/>
  <c r="L7" i="15"/>
  <c r="B7" i="15"/>
  <c r="N7" i="16"/>
  <c r="M7" i="16"/>
  <c r="N5" i="16"/>
  <c r="M5" i="16"/>
  <c r="N18" i="22"/>
  <c r="M18" i="22"/>
  <c r="N15" i="22"/>
  <c r="M15" i="22"/>
  <c r="N14" i="22"/>
  <c r="M14" i="22"/>
  <c r="N13" i="22"/>
  <c r="M13" i="22"/>
  <c r="N12" i="22"/>
  <c r="M12" i="22"/>
  <c r="N7" i="22"/>
  <c r="M7" i="22"/>
  <c r="N7" i="21"/>
  <c r="M7" i="21"/>
  <c r="N5" i="21"/>
  <c r="M5" i="21"/>
  <c r="N18" i="24"/>
  <c r="M18" i="24"/>
  <c r="N15" i="24"/>
  <c r="M15" i="24"/>
  <c r="N14" i="24"/>
  <c r="M14" i="24"/>
  <c r="N13" i="24"/>
  <c r="M13" i="24"/>
  <c r="N12" i="24"/>
  <c r="M12" i="24"/>
  <c r="N7" i="24"/>
  <c r="M7" i="24"/>
  <c r="N5" i="24"/>
  <c r="M5" i="24"/>
  <c r="N7" i="23"/>
  <c r="M7" i="23"/>
  <c r="N5" i="23"/>
  <c r="M5" i="23"/>
  <c r="N55" i="15"/>
  <c r="M55" i="15"/>
  <c r="N54" i="15"/>
  <c r="M54" i="15"/>
  <c r="N53" i="15"/>
  <c r="M53" i="15"/>
  <c r="N52" i="15"/>
  <c r="M52" i="15"/>
  <c r="N51" i="15"/>
  <c r="M51" i="15"/>
  <c r="N50" i="15"/>
  <c r="M50" i="15"/>
  <c r="D12" i="31"/>
  <c r="E12" i="31"/>
  <c r="F12" i="31"/>
  <c r="G12" i="31"/>
  <c r="H12" i="31"/>
  <c r="I12" i="31"/>
  <c r="J12" i="31"/>
  <c r="K12" i="31"/>
  <c r="L12" i="31"/>
  <c r="M12" i="31"/>
  <c r="C12" i="31"/>
  <c r="D11" i="31"/>
  <c r="E11" i="31"/>
  <c r="F11" i="31"/>
  <c r="G11" i="31"/>
  <c r="H11" i="31"/>
  <c r="I11" i="31"/>
  <c r="J11" i="31"/>
  <c r="K11" i="31"/>
  <c r="L11" i="31"/>
  <c r="M11" i="31"/>
  <c r="C11" i="31"/>
  <c r="D9" i="31"/>
  <c r="E9" i="31"/>
  <c r="F9" i="31"/>
  <c r="G9" i="31"/>
  <c r="H9" i="31"/>
  <c r="I9" i="31"/>
  <c r="J9" i="31"/>
  <c r="K9" i="31"/>
  <c r="L9" i="31"/>
  <c r="M9" i="31"/>
  <c r="C9" i="31"/>
  <c r="J24" i="31" l="1"/>
  <c r="J27" i="31" s="1"/>
  <c r="B45" i="15"/>
  <c r="B12" i="23"/>
  <c r="B16" i="23"/>
  <c r="B18" i="23"/>
  <c r="B15" i="23"/>
  <c r="B13" i="23"/>
  <c r="B17" i="23"/>
  <c r="B14" i="23"/>
  <c r="E45" i="15"/>
  <c r="E12" i="23"/>
  <c r="E13" i="23"/>
  <c r="E15" i="23"/>
  <c r="E17" i="23"/>
  <c r="E14" i="23"/>
  <c r="E16" i="23"/>
  <c r="E18" i="23"/>
  <c r="K45" i="15"/>
  <c r="K13" i="23"/>
  <c r="K15" i="23"/>
  <c r="K17" i="23"/>
  <c r="K12" i="23"/>
  <c r="K14" i="23"/>
  <c r="K16" i="23"/>
  <c r="K18" i="23"/>
  <c r="G45" i="15"/>
  <c r="G12" i="23"/>
  <c r="G14" i="23"/>
  <c r="G16" i="23"/>
  <c r="G18" i="23"/>
  <c r="G13" i="23"/>
  <c r="G15" i="23"/>
  <c r="G17" i="23"/>
  <c r="C12" i="23"/>
  <c r="C45" i="15"/>
  <c r="C16" i="23"/>
  <c r="C13" i="23"/>
  <c r="C15" i="23"/>
  <c r="C17" i="23"/>
  <c r="C14" i="23"/>
  <c r="C18" i="23"/>
  <c r="L24" i="31"/>
  <c r="L26" i="31" s="1"/>
  <c r="H24" i="31"/>
  <c r="H26" i="31" s="1"/>
  <c r="D24" i="31"/>
  <c r="D26" i="31" s="1"/>
  <c r="I45" i="15"/>
  <c r="I12" i="23"/>
  <c r="I14" i="23"/>
  <c r="I16" i="23"/>
  <c r="I18" i="23"/>
  <c r="I13" i="23"/>
  <c r="I15" i="23"/>
  <c r="I17" i="23"/>
  <c r="L45" i="15"/>
  <c r="L12" i="23"/>
  <c r="L14" i="23"/>
  <c r="L16" i="23"/>
  <c r="L18" i="23"/>
  <c r="L13" i="23"/>
  <c r="L17" i="23"/>
  <c r="L15" i="23"/>
  <c r="H45" i="15"/>
  <c r="H12" i="23"/>
  <c r="H14" i="23"/>
  <c r="H16" i="23"/>
  <c r="H18" i="23"/>
  <c r="H15" i="23"/>
  <c r="H13" i="23"/>
  <c r="H17" i="23"/>
  <c r="D45" i="15"/>
  <c r="D12" i="23"/>
  <c r="D14" i="23"/>
  <c r="D16" i="23"/>
  <c r="D18" i="23"/>
  <c r="D13" i="23"/>
  <c r="D17" i="23"/>
  <c r="D15" i="23"/>
  <c r="J45" i="15"/>
  <c r="J13" i="23"/>
  <c r="J15" i="23"/>
  <c r="J17" i="23"/>
  <c r="J12" i="23"/>
  <c r="J14" i="23"/>
  <c r="J18" i="23"/>
  <c r="J16" i="23"/>
  <c r="F12" i="23"/>
  <c r="F45" i="15"/>
  <c r="F13" i="23"/>
  <c r="F15" i="23"/>
  <c r="F17" i="23"/>
  <c r="F16" i="23"/>
  <c r="F14" i="23"/>
  <c r="F18" i="23"/>
  <c r="M18" i="21"/>
  <c r="B43" i="15"/>
  <c r="I43" i="15"/>
  <c r="E43" i="15"/>
  <c r="N18" i="21"/>
  <c r="J43" i="15"/>
  <c r="M2" i="21"/>
  <c r="F43" i="15"/>
  <c r="L43" i="15"/>
  <c r="H43" i="15"/>
  <c r="D43" i="15"/>
  <c r="K43" i="15"/>
  <c r="G43" i="15"/>
  <c r="C43" i="15"/>
  <c r="V54" i="15"/>
  <c r="V51" i="15"/>
  <c r="V50" i="15"/>
  <c r="V53" i="15"/>
  <c r="V52" i="15"/>
  <c r="V55" i="15"/>
  <c r="Y53" i="15"/>
  <c r="Y55" i="15"/>
  <c r="Y52" i="15"/>
  <c r="Y51" i="15"/>
  <c r="Y54" i="15"/>
  <c r="Y50" i="15"/>
  <c r="Q55" i="15"/>
  <c r="Q52" i="15"/>
  <c r="Q51" i="15"/>
  <c r="Q54" i="15"/>
  <c r="Q50" i="15"/>
  <c r="Q53" i="15"/>
  <c r="X54" i="15"/>
  <c r="X53" i="15"/>
  <c r="X50" i="15"/>
  <c r="X52" i="15"/>
  <c r="X55" i="15"/>
  <c r="X51" i="15"/>
  <c r="T51" i="15"/>
  <c r="T54" i="15"/>
  <c r="T53" i="15"/>
  <c r="T50" i="15"/>
  <c r="T52" i="15"/>
  <c r="T55" i="15"/>
  <c r="N7" i="15"/>
  <c r="Z50" i="15"/>
  <c r="Z53" i="15"/>
  <c r="Z52" i="15"/>
  <c r="Z55" i="15"/>
  <c r="Z54" i="15"/>
  <c r="Z51" i="15"/>
  <c r="R52" i="15"/>
  <c r="R55" i="15"/>
  <c r="R54" i="15"/>
  <c r="R51" i="15"/>
  <c r="R50" i="15"/>
  <c r="R53" i="15"/>
  <c r="U51" i="15"/>
  <c r="U54" i="15"/>
  <c r="U50" i="15"/>
  <c r="U53" i="15"/>
  <c r="U55" i="15"/>
  <c r="U52" i="15"/>
  <c r="P53" i="15"/>
  <c r="P50" i="15"/>
  <c r="P52" i="15"/>
  <c r="P55" i="15"/>
  <c r="P51" i="15"/>
  <c r="P54" i="15"/>
  <c r="W51" i="15"/>
  <c r="W54" i="15"/>
  <c r="W53" i="15"/>
  <c r="W50" i="15"/>
  <c r="W52" i="15"/>
  <c r="W55" i="15"/>
  <c r="S55" i="15"/>
  <c r="S51" i="15"/>
  <c r="S54" i="15"/>
  <c r="S53" i="15"/>
  <c r="S50" i="15"/>
  <c r="S52" i="15"/>
  <c r="M46" i="15"/>
  <c r="M2" i="23"/>
  <c r="N2" i="23"/>
  <c r="K24" i="31"/>
  <c r="K27" i="31" s="1"/>
  <c r="G24" i="31"/>
  <c r="G27" i="31" s="1"/>
  <c r="C24" i="31"/>
  <c r="C27" i="31" s="1"/>
  <c r="M29" i="31"/>
  <c r="E29" i="31"/>
  <c r="L31" i="31"/>
  <c r="J30" i="31"/>
  <c r="F30" i="31"/>
  <c r="L29" i="31"/>
  <c r="J28" i="31"/>
  <c r="F28" i="31"/>
  <c r="L27" i="31"/>
  <c r="J26" i="31"/>
  <c r="F26" i="31"/>
  <c r="M31" i="31"/>
  <c r="I29" i="31"/>
  <c r="M27" i="31"/>
  <c r="I27" i="31"/>
  <c r="E27" i="31"/>
  <c r="M30" i="31"/>
  <c r="I30" i="31"/>
  <c r="E30" i="31"/>
  <c r="M28" i="31"/>
  <c r="I28" i="31"/>
  <c r="E28" i="31"/>
  <c r="I26" i="31"/>
  <c r="E26" i="31"/>
  <c r="J31" i="31"/>
  <c r="F31" i="31"/>
  <c r="L30" i="31"/>
  <c r="H30" i="31"/>
  <c r="J29" i="31"/>
  <c r="F29" i="31"/>
  <c r="L28" i="31"/>
  <c r="M2" i="22"/>
  <c r="N46" i="15"/>
  <c r="M7" i="15"/>
  <c r="N2" i="21"/>
  <c r="M2" i="24"/>
  <c r="N2" i="24"/>
  <c r="D41" i="15"/>
  <c r="E41" i="15"/>
  <c r="H41" i="15"/>
  <c r="I41" i="15"/>
  <c r="J41" i="15"/>
  <c r="L41" i="15"/>
  <c r="B41" i="15"/>
  <c r="T43" i="15" l="1"/>
  <c r="W43" i="15"/>
  <c r="S41" i="15"/>
  <c r="S45" i="15"/>
  <c r="U43" i="15"/>
  <c r="H27" i="31"/>
  <c r="E19" i="23"/>
  <c r="D19" i="23"/>
  <c r="H19" i="23"/>
  <c r="L19" i="23"/>
  <c r="I19" i="23"/>
  <c r="C19" i="23"/>
  <c r="K19" i="23"/>
  <c r="G19" i="23"/>
  <c r="F19" i="23"/>
  <c r="J19" i="23"/>
  <c r="B19" i="23"/>
  <c r="M17" i="23"/>
  <c r="N16" i="23"/>
  <c r="D30" i="31"/>
  <c r="D27" i="31"/>
  <c r="D29" i="31"/>
  <c r="I2" i="15"/>
  <c r="H29" i="31"/>
  <c r="H31" i="31"/>
  <c r="F2" i="15"/>
  <c r="F41" i="15"/>
  <c r="T41" i="15" s="1"/>
  <c r="K2" i="15"/>
  <c r="K41" i="15"/>
  <c r="G2" i="15"/>
  <c r="G41" i="15"/>
  <c r="U41" i="15" s="1"/>
  <c r="C2" i="15"/>
  <c r="C41" i="15"/>
  <c r="H28" i="31"/>
  <c r="L28" i="15"/>
  <c r="D31" i="31"/>
  <c r="N17" i="23"/>
  <c r="D28" i="31"/>
  <c r="M16" i="23"/>
  <c r="M14" i="21"/>
  <c r="N16" i="21"/>
  <c r="N15" i="21"/>
  <c r="M15" i="21"/>
  <c r="M12" i="21"/>
  <c r="M17" i="21"/>
  <c r="N14" i="21"/>
  <c r="N13" i="21"/>
  <c r="M13" i="21"/>
  <c r="N17" i="21"/>
  <c r="K30" i="31"/>
  <c r="N12" i="21"/>
  <c r="M16" i="21"/>
  <c r="K29" i="31"/>
  <c r="K31" i="31"/>
  <c r="K28" i="31"/>
  <c r="G29" i="31"/>
  <c r="G31" i="31"/>
  <c r="G28" i="31"/>
  <c r="G26" i="31"/>
  <c r="G30" i="31"/>
  <c r="C31" i="31"/>
  <c r="K26" i="31"/>
  <c r="C26" i="31"/>
  <c r="C28" i="31"/>
  <c r="C29" i="31"/>
  <c r="C30" i="31"/>
  <c r="J22" i="15"/>
  <c r="J24" i="15"/>
  <c r="J26" i="15"/>
  <c r="J28" i="15"/>
  <c r="J23" i="15"/>
  <c r="J25" i="15"/>
  <c r="J27" i="15"/>
  <c r="B24" i="15"/>
  <c r="B28" i="15"/>
  <c r="B25" i="15"/>
  <c r="B22" i="15"/>
  <c r="B27" i="15"/>
  <c r="B26" i="15"/>
  <c r="B23" i="15"/>
  <c r="I26" i="15"/>
  <c r="I28" i="15"/>
  <c r="I23" i="15"/>
  <c r="I25" i="15"/>
  <c r="I27" i="15"/>
  <c r="I24" i="15"/>
  <c r="I22" i="15"/>
  <c r="E23" i="15"/>
  <c r="E25" i="15"/>
  <c r="E27" i="15"/>
  <c r="E22" i="15"/>
  <c r="E26" i="15"/>
  <c r="E28" i="15"/>
  <c r="J2" i="15"/>
  <c r="X43" i="15" s="1"/>
  <c r="B2" i="15"/>
  <c r="E2" i="15"/>
  <c r="L23" i="15"/>
  <c r="L25" i="15"/>
  <c r="L27" i="15"/>
  <c r="L22" i="15"/>
  <c r="L24" i="15"/>
  <c r="L26" i="15"/>
  <c r="H23" i="15"/>
  <c r="H25" i="15"/>
  <c r="H27" i="15"/>
  <c r="H22" i="15"/>
  <c r="H24" i="15"/>
  <c r="H26" i="15"/>
  <c r="H28" i="15"/>
  <c r="D23" i="15"/>
  <c r="D25" i="15"/>
  <c r="D27" i="15"/>
  <c r="D22" i="15"/>
  <c r="D26" i="15"/>
  <c r="D28" i="15"/>
  <c r="D2" i="15"/>
  <c r="R41" i="15" s="1"/>
  <c r="M2" i="16"/>
  <c r="F22" i="15"/>
  <c r="F24" i="15"/>
  <c r="M16" i="16"/>
  <c r="F28" i="15"/>
  <c r="F23" i="15"/>
  <c r="F25" i="15"/>
  <c r="F27" i="15"/>
  <c r="K22" i="15"/>
  <c r="K24" i="15"/>
  <c r="K26" i="15"/>
  <c r="K28" i="15"/>
  <c r="K23" i="15"/>
  <c r="K25" i="15"/>
  <c r="K27" i="15"/>
  <c r="G22" i="15"/>
  <c r="G24" i="15"/>
  <c r="G26" i="15"/>
  <c r="G28" i="15"/>
  <c r="G25" i="15"/>
  <c r="G27" i="15"/>
  <c r="G23" i="15"/>
  <c r="C22" i="15"/>
  <c r="C24" i="15"/>
  <c r="C26" i="15"/>
  <c r="C28" i="15"/>
  <c r="C23" i="15"/>
  <c r="C25" i="15"/>
  <c r="C27" i="15"/>
  <c r="H2" i="15"/>
  <c r="C5" i="15"/>
  <c r="N2" i="16"/>
  <c r="K16" i="15" l="1"/>
  <c r="Y44" i="15"/>
  <c r="Y42" i="15"/>
  <c r="V44" i="15"/>
  <c r="V42" i="15"/>
  <c r="I16" i="15"/>
  <c r="W44" i="15"/>
  <c r="W42" i="15"/>
  <c r="V45" i="15"/>
  <c r="Y45" i="15"/>
  <c r="R43" i="15"/>
  <c r="Y43" i="15"/>
  <c r="P42" i="15"/>
  <c r="P44" i="15"/>
  <c r="C16" i="15"/>
  <c r="Q44" i="15"/>
  <c r="Q42" i="15"/>
  <c r="P43" i="15"/>
  <c r="G16" i="15"/>
  <c r="U44" i="15"/>
  <c r="U42" i="15"/>
  <c r="F16" i="15"/>
  <c r="T42" i="15"/>
  <c r="T44" i="15"/>
  <c r="R45" i="15"/>
  <c r="U45" i="15"/>
  <c r="V43" i="15"/>
  <c r="P41" i="15"/>
  <c r="V41" i="15"/>
  <c r="W41" i="15"/>
  <c r="C17" i="15"/>
  <c r="X44" i="15"/>
  <c r="X42" i="15"/>
  <c r="R42" i="15"/>
  <c r="R44" i="15"/>
  <c r="S44" i="15"/>
  <c r="S42" i="15"/>
  <c r="Q41" i="15"/>
  <c r="Y41" i="15"/>
  <c r="W45" i="15"/>
  <c r="X45" i="15"/>
  <c r="P45" i="15"/>
  <c r="T45" i="15"/>
  <c r="Q43" i="15"/>
  <c r="Q45" i="15"/>
  <c r="S43" i="15"/>
  <c r="X41" i="15"/>
  <c r="K5" i="15"/>
  <c r="K17" i="15"/>
  <c r="K18" i="15" s="1"/>
  <c r="K19" i="15" s="1"/>
  <c r="F17" i="15"/>
  <c r="F18" i="15" s="1"/>
  <c r="F19" i="15" s="1"/>
  <c r="F5" i="15"/>
  <c r="I5" i="15"/>
  <c r="G17" i="15"/>
  <c r="G18" i="15" s="1"/>
  <c r="G19" i="15" s="1"/>
  <c r="I17" i="15"/>
  <c r="G5" i="15"/>
  <c r="E24" i="15"/>
  <c r="E29" i="15" s="1"/>
  <c r="D24" i="15"/>
  <c r="D29" i="15" s="1"/>
  <c r="F26" i="15"/>
  <c r="F29" i="15" s="1"/>
  <c r="M13" i="16"/>
  <c r="N27" i="15"/>
  <c r="M27" i="15"/>
  <c r="I18" i="15"/>
  <c r="I19" i="15" s="1"/>
  <c r="K29" i="15"/>
  <c r="J29" i="15"/>
  <c r="I29" i="15"/>
  <c r="G29" i="15"/>
  <c r="B29" i="15"/>
  <c r="H29" i="15"/>
  <c r="C29" i="15"/>
  <c r="L29" i="15"/>
  <c r="C18" i="15"/>
  <c r="C19" i="15" s="1"/>
  <c r="D16" i="15"/>
  <c r="D17" i="15"/>
  <c r="H16" i="15"/>
  <c r="H17" i="15"/>
  <c r="E16" i="15"/>
  <c r="E17" i="15"/>
  <c r="J16" i="15"/>
  <c r="J17" i="15"/>
  <c r="B16" i="15"/>
  <c r="B17" i="15"/>
  <c r="H5" i="15"/>
  <c r="J5" i="15"/>
  <c r="E5" i="15"/>
  <c r="B5" i="15"/>
  <c r="M5" i="15" s="1"/>
  <c r="D5" i="15"/>
  <c r="M15" i="16"/>
  <c r="M18" i="16"/>
  <c r="M12" i="16"/>
  <c r="N17" i="16"/>
  <c r="M17" i="16"/>
  <c r="M14" i="16"/>
  <c r="N16" i="16"/>
  <c r="N15" i="16"/>
  <c r="N18" i="16"/>
  <c r="N14" i="16"/>
  <c r="N13" i="16"/>
  <c r="N12" i="16"/>
  <c r="M2" i="15"/>
  <c r="D18" i="15" l="1"/>
  <c r="D19" i="15" s="1"/>
  <c r="J18" i="15"/>
  <c r="J19" i="15" s="1"/>
  <c r="H18" i="15"/>
  <c r="H19" i="15" s="1"/>
  <c r="B18" i="15"/>
  <c r="B19" i="15" s="1"/>
  <c r="E18" i="15"/>
  <c r="E19" i="15" s="1"/>
  <c r="H7" i="29"/>
  <c r="I7" i="29" s="1"/>
  <c r="J7" i="29" s="1"/>
  <c r="K7" i="29" s="1"/>
  <c r="L7" i="29" s="1"/>
  <c r="G7" i="29"/>
  <c r="C8" i="16"/>
  <c r="M5" i="22"/>
  <c r="N5" i="22"/>
  <c r="L7" i="22"/>
  <c r="F6" i="22"/>
  <c r="D8" i="16"/>
  <c r="E8" i="16"/>
  <c r="F8" i="16"/>
  <c r="G8" i="16"/>
  <c r="H8" i="16"/>
  <c r="I8" i="16"/>
  <c r="J8" i="16"/>
  <c r="K8" i="16"/>
  <c r="L8" i="16"/>
  <c r="L2" i="15" l="1"/>
  <c r="M14" i="29"/>
  <c r="M13" i="29"/>
  <c r="L20" i="29"/>
  <c r="H20" i="29"/>
  <c r="D20" i="29"/>
  <c r="F8" i="29"/>
  <c r="L6" i="29"/>
  <c r="K6" i="29"/>
  <c r="J6" i="29"/>
  <c r="I6" i="29"/>
  <c r="H6" i="29"/>
  <c r="G6" i="29"/>
  <c r="F6" i="29"/>
  <c r="E6" i="29"/>
  <c r="D6" i="29"/>
  <c r="C6" i="29"/>
  <c r="N5" i="29"/>
  <c r="M5" i="29"/>
  <c r="N2" i="29"/>
  <c r="Z1" i="29"/>
  <c r="Y1" i="29"/>
  <c r="X1" i="29"/>
  <c r="W1" i="29"/>
  <c r="V1" i="29"/>
  <c r="U1" i="29"/>
  <c r="T1" i="29"/>
  <c r="S1" i="29"/>
  <c r="R1" i="29"/>
  <c r="Q1" i="29"/>
  <c r="P1" i="29"/>
  <c r="D6" i="23"/>
  <c r="E6" i="23"/>
  <c r="F6" i="23"/>
  <c r="G6" i="23"/>
  <c r="H6" i="23"/>
  <c r="I6" i="23"/>
  <c r="J6" i="23"/>
  <c r="K6" i="23"/>
  <c r="L6" i="23"/>
  <c r="C6" i="23"/>
  <c r="D6" i="24"/>
  <c r="E6" i="24"/>
  <c r="F6" i="24"/>
  <c r="G6" i="24"/>
  <c r="H6" i="24"/>
  <c r="I6" i="24"/>
  <c r="J6" i="24"/>
  <c r="K6" i="24"/>
  <c r="L6" i="24"/>
  <c r="C6" i="24"/>
  <c r="D6" i="21"/>
  <c r="E6" i="21"/>
  <c r="F6" i="21"/>
  <c r="G6" i="21"/>
  <c r="H6" i="21"/>
  <c r="I6" i="21"/>
  <c r="J6" i="21"/>
  <c r="K6" i="21"/>
  <c r="L6" i="21"/>
  <c r="C6" i="21"/>
  <c r="D6" i="22"/>
  <c r="E6" i="22"/>
  <c r="G6" i="22"/>
  <c r="H6" i="22"/>
  <c r="I6" i="22"/>
  <c r="J6" i="22"/>
  <c r="K6" i="22"/>
  <c r="L6" i="22"/>
  <c r="C6" i="22"/>
  <c r="Z44" i="15" l="1"/>
  <c r="Z42" i="15"/>
  <c r="Z45" i="15"/>
  <c r="Z41" i="15"/>
  <c r="Z43" i="15"/>
  <c r="L16" i="15"/>
  <c r="L17" i="15"/>
  <c r="L5" i="15"/>
  <c r="N5" i="15" s="1"/>
  <c r="N2" i="22"/>
  <c r="M18" i="29"/>
  <c r="M12" i="29"/>
  <c r="J26" i="29"/>
  <c r="J27" i="29" s="1"/>
  <c r="E28" i="29"/>
  <c r="I28" i="29"/>
  <c r="C3" i="29"/>
  <c r="K3" i="29"/>
  <c r="I20" i="29"/>
  <c r="B26" i="29"/>
  <c r="B27" i="29" s="1"/>
  <c r="M15" i="29"/>
  <c r="E8" i="29"/>
  <c r="C8" i="29"/>
  <c r="D8" i="29"/>
  <c r="N7" i="29"/>
  <c r="M24" i="29"/>
  <c r="G3" i="29"/>
  <c r="E20" i="29"/>
  <c r="D3" i="29"/>
  <c r="H3" i="29"/>
  <c r="L3" i="29"/>
  <c r="M7" i="29"/>
  <c r="N12" i="29"/>
  <c r="N13" i="29"/>
  <c r="N14" i="29"/>
  <c r="N15" i="29"/>
  <c r="N18" i="29"/>
  <c r="B20" i="29"/>
  <c r="F20" i="29"/>
  <c r="J20" i="29"/>
  <c r="H26" i="29"/>
  <c r="H27" i="29" s="1"/>
  <c r="M2" i="29"/>
  <c r="E3" i="29"/>
  <c r="I3" i="29"/>
  <c r="C20" i="29"/>
  <c r="G20" i="29"/>
  <c r="K20" i="29"/>
  <c r="J23" i="29"/>
  <c r="F3" i="29"/>
  <c r="J3" i="29"/>
  <c r="Q25" i="16"/>
  <c r="C25" i="16" s="1"/>
  <c r="R25" i="16"/>
  <c r="D25" i="16" s="1"/>
  <c r="S25" i="16"/>
  <c r="E25" i="16" s="1"/>
  <c r="T25" i="16"/>
  <c r="F25" i="16" s="1"/>
  <c r="U25" i="16"/>
  <c r="G25" i="16" s="1"/>
  <c r="V25" i="16"/>
  <c r="H25" i="16" s="1"/>
  <c r="W25" i="16"/>
  <c r="I25" i="16" s="1"/>
  <c r="X25" i="16"/>
  <c r="J25" i="16" s="1"/>
  <c r="Y25" i="16"/>
  <c r="K25" i="16" s="1"/>
  <c r="Z25" i="16"/>
  <c r="L25" i="16" s="1"/>
  <c r="P25" i="16"/>
  <c r="B25" i="16" s="1"/>
  <c r="D6" i="16"/>
  <c r="E6" i="16"/>
  <c r="F6" i="16"/>
  <c r="G6" i="16"/>
  <c r="J6" i="16"/>
  <c r="K6" i="16"/>
  <c r="L6" i="16"/>
  <c r="C6" i="16"/>
  <c r="I8" i="15"/>
  <c r="C73" i="15"/>
  <c r="C72" i="15"/>
  <c r="K28" i="29" l="1"/>
  <c r="F28" i="29"/>
  <c r="E23" i="29"/>
  <c r="E26" i="29"/>
  <c r="E27" i="29" s="1"/>
  <c r="C28" i="29"/>
  <c r="K23" i="29"/>
  <c r="K26" i="29"/>
  <c r="K27" i="29" s="1"/>
  <c r="L23" i="29"/>
  <c r="L26" i="29"/>
  <c r="L27" i="29" s="1"/>
  <c r="C23" i="29"/>
  <c r="C26" i="29"/>
  <c r="C27" i="29" s="1"/>
  <c r="J28" i="29"/>
  <c r="F23" i="29"/>
  <c r="D28" i="29"/>
  <c r="D23" i="29"/>
  <c r="D26" i="29"/>
  <c r="D27" i="29" s="1"/>
  <c r="I23" i="29"/>
  <c r="I26" i="29"/>
  <c r="I27" i="29" s="1"/>
  <c r="L28" i="29"/>
  <c r="F26" i="29"/>
  <c r="F27" i="29" s="1"/>
  <c r="G23" i="29"/>
  <c r="H23" i="29"/>
  <c r="G26" i="29"/>
  <c r="G27" i="29" s="1"/>
  <c r="H28" i="29"/>
  <c r="G28" i="29"/>
  <c r="L18" i="15"/>
  <c r="L19" i="15" s="1"/>
  <c r="N25" i="29"/>
  <c r="N2" i="15"/>
  <c r="M25" i="29"/>
  <c r="N24" i="29"/>
  <c r="L55" i="24"/>
  <c r="F65" i="15" l="1"/>
  <c r="E8" i="24" l="1"/>
  <c r="K8" i="23" l="1"/>
  <c r="D8" i="24"/>
  <c r="I8" i="23"/>
  <c r="J8" i="23"/>
  <c r="E8" i="23"/>
  <c r="D8" i="23"/>
  <c r="L8" i="23"/>
  <c r="F8" i="23"/>
  <c r="F8" i="24"/>
  <c r="G56" i="15"/>
  <c r="L56" i="15"/>
  <c r="K56" i="15"/>
  <c r="J56" i="15"/>
  <c r="H56" i="15"/>
  <c r="I56" i="15"/>
  <c r="C8" i="24"/>
  <c r="G8" i="23" l="1"/>
  <c r="L8" i="24"/>
  <c r="K8" i="24"/>
  <c r="I8" i="24"/>
  <c r="J8" i="24"/>
  <c r="H8" i="24"/>
  <c r="G8" i="24"/>
  <c r="C8" i="23"/>
  <c r="H8" i="23"/>
  <c r="E8" i="21" l="1"/>
  <c r="D8" i="22"/>
  <c r="F8" i="22"/>
  <c r="H8" i="22"/>
  <c r="J8" i="22"/>
  <c r="G8" i="15"/>
  <c r="J8" i="15"/>
  <c r="K8" i="15"/>
  <c r="L8" i="15"/>
  <c r="C8" i="15"/>
  <c r="D8" i="15"/>
  <c r="F8" i="15"/>
  <c r="E8" i="15"/>
  <c r="F8" i="21" l="1"/>
  <c r="E8" i="22"/>
  <c r="I8" i="22"/>
  <c r="C8" i="21"/>
  <c r="K8" i="22"/>
  <c r="G8" i="22"/>
  <c r="C8" i="22"/>
  <c r="I8" i="21"/>
  <c r="D8" i="21"/>
  <c r="L8" i="21"/>
  <c r="K8" i="21"/>
  <c r="J8" i="21"/>
  <c r="G8" i="21"/>
  <c r="H8" i="21" l="1"/>
  <c r="H26" i="22" l="1"/>
  <c r="H27" i="22" s="1"/>
  <c r="B26" i="22"/>
  <c r="B27" i="22" s="1"/>
  <c r="B26" i="23"/>
  <c r="B27" i="23" s="1"/>
  <c r="E28" i="23"/>
  <c r="F3" i="23"/>
  <c r="E26" i="21"/>
  <c r="E27" i="21" s="1"/>
  <c r="E28" i="21"/>
  <c r="D23" i="23"/>
  <c r="E3" i="23"/>
  <c r="C3" i="23"/>
  <c r="C28" i="23"/>
  <c r="D3" i="23"/>
  <c r="C23" i="23"/>
  <c r="E23" i="21" l="1"/>
  <c r="J28" i="21"/>
  <c r="D28" i="23"/>
  <c r="E26" i="23"/>
  <c r="E27" i="23" s="1"/>
  <c r="E23" i="23"/>
  <c r="K28" i="22"/>
  <c r="K26" i="22"/>
  <c r="K27" i="22" s="1"/>
  <c r="K23" i="22"/>
  <c r="J26" i="22"/>
  <c r="J27" i="22" s="1"/>
  <c r="J28" i="22"/>
  <c r="J23" i="22"/>
  <c r="I26" i="22"/>
  <c r="I27" i="22" s="1"/>
  <c r="I23" i="22"/>
  <c r="I28" i="22"/>
  <c r="E26" i="22"/>
  <c r="E27" i="22" s="1"/>
  <c r="E28" i="22"/>
  <c r="D26" i="22"/>
  <c r="D27" i="22" s="1"/>
  <c r="E23" i="22"/>
  <c r="D28" i="22"/>
  <c r="C28" i="22"/>
  <c r="C26" i="22"/>
  <c r="C27" i="22" s="1"/>
  <c r="D23" i="22"/>
  <c r="C23" i="22"/>
  <c r="D28" i="21"/>
  <c r="C26" i="21"/>
  <c r="C27" i="21" s="1"/>
  <c r="D23" i="21"/>
  <c r="C28" i="21"/>
  <c r="B26" i="21"/>
  <c r="B27" i="21" s="1"/>
  <c r="C23" i="21"/>
  <c r="K23" i="21"/>
  <c r="K28" i="21"/>
  <c r="J23" i="21"/>
  <c r="I23" i="21"/>
  <c r="I28" i="21"/>
  <c r="M25" i="23"/>
  <c r="F28" i="23"/>
  <c r="F23" i="23"/>
  <c r="D26" i="23"/>
  <c r="D27" i="23" s="1"/>
  <c r="C26" i="23"/>
  <c r="C27" i="23" s="1"/>
  <c r="F26" i="23"/>
  <c r="F27" i="23" s="1"/>
  <c r="D26" i="21"/>
  <c r="D27" i="21" s="1"/>
  <c r="H26" i="21"/>
  <c r="H27" i="21" s="1"/>
  <c r="J26" i="21"/>
  <c r="J27" i="21" s="1"/>
  <c r="I26" i="21"/>
  <c r="I27" i="21" s="1"/>
  <c r="K26" i="21"/>
  <c r="K27" i="21" s="1"/>
  <c r="M24" i="23"/>
  <c r="M45" i="15"/>
  <c r="H23" i="21"/>
  <c r="H28" i="22"/>
  <c r="H28" i="21"/>
  <c r="D3" i="24"/>
  <c r="G3" i="23"/>
  <c r="G28" i="23"/>
  <c r="L28" i="22"/>
  <c r="L23" i="22"/>
  <c r="E26" i="24"/>
  <c r="E3" i="24"/>
  <c r="C3" i="24"/>
  <c r="F23" i="22"/>
  <c r="L28" i="21"/>
  <c r="L23" i="21"/>
  <c r="F47" i="15"/>
  <c r="E47" i="15"/>
  <c r="D47" i="15"/>
  <c r="C47" i="15"/>
  <c r="E21" i="24" l="1"/>
  <c r="E24" i="24"/>
  <c r="E25" i="24" s="1"/>
  <c r="C24" i="24"/>
  <c r="C25" i="24" s="1"/>
  <c r="C21" i="24"/>
  <c r="C26" i="24"/>
  <c r="B24" i="24"/>
  <c r="B25" i="24" s="1"/>
  <c r="D24" i="24"/>
  <c r="D25" i="24" s="1"/>
  <c r="D26" i="24"/>
  <c r="D21" i="24"/>
  <c r="G26" i="23"/>
  <c r="G27" i="23" s="1"/>
  <c r="G23" i="23"/>
  <c r="H23" i="22"/>
  <c r="G26" i="22"/>
  <c r="G27" i="22" s="1"/>
  <c r="M25" i="22"/>
  <c r="G28" i="22"/>
  <c r="M24" i="22"/>
  <c r="G23" i="22"/>
  <c r="F26" i="22"/>
  <c r="F27" i="22" s="1"/>
  <c r="F28" i="22"/>
  <c r="N24" i="22"/>
  <c r="L26" i="22"/>
  <c r="L27" i="22" s="1"/>
  <c r="N24" i="21"/>
  <c r="L26" i="21"/>
  <c r="L27" i="21" s="1"/>
  <c r="G26" i="21"/>
  <c r="G27" i="21" s="1"/>
  <c r="M43" i="15"/>
  <c r="N42" i="15"/>
  <c r="G47" i="15"/>
  <c r="N43" i="15"/>
  <c r="N25" i="22"/>
  <c r="N25" i="21"/>
  <c r="G30" i="25"/>
  <c r="F30" i="25"/>
  <c r="E30" i="25"/>
  <c r="F29" i="25"/>
  <c r="G29" i="25"/>
  <c r="H29" i="25"/>
  <c r="E29" i="25"/>
  <c r="M25" i="21" l="1"/>
  <c r="F28" i="21"/>
  <c r="G28" i="21"/>
  <c r="G23" i="21"/>
  <c r="F23" i="21"/>
  <c r="M24" i="21"/>
  <c r="F26" i="21"/>
  <c r="F27" i="21" s="1"/>
  <c r="M42" i="15"/>
  <c r="G22" i="25"/>
  <c r="F20" i="25"/>
  <c r="F22" i="25" s="1"/>
  <c r="F23" i="25" s="1"/>
  <c r="G20" i="25"/>
  <c r="G21" i="25" s="1"/>
  <c r="H20" i="25"/>
  <c r="H22" i="25" s="1"/>
  <c r="E20" i="25"/>
  <c r="E21" i="25" s="1"/>
  <c r="F15" i="25"/>
  <c r="F16" i="25" s="1"/>
  <c r="G15" i="25"/>
  <c r="G16" i="25" s="1"/>
  <c r="H15" i="25"/>
  <c r="H17" i="25" s="1"/>
  <c r="E15" i="25"/>
  <c r="E16" i="25" s="1"/>
  <c r="H11" i="25"/>
  <c r="G11" i="25"/>
  <c r="F11" i="25"/>
  <c r="F12" i="25" s="1"/>
  <c r="H7" i="25"/>
  <c r="G7" i="25"/>
  <c r="G8" i="25" s="1"/>
  <c r="F7" i="25"/>
  <c r="G10" i="25"/>
  <c r="F10" i="25"/>
  <c r="G6" i="25"/>
  <c r="F6" i="25"/>
  <c r="E10" i="25"/>
  <c r="E6" i="25"/>
  <c r="T173" i="24"/>
  <c r="T175" i="24" s="1"/>
  <c r="Z1" i="24"/>
  <c r="Y1" i="24"/>
  <c r="X1" i="24"/>
  <c r="W1" i="24"/>
  <c r="V1" i="24"/>
  <c r="U1" i="24"/>
  <c r="T1" i="24"/>
  <c r="S1" i="24"/>
  <c r="R1" i="24"/>
  <c r="Q1" i="24"/>
  <c r="P1" i="24"/>
  <c r="S176" i="23"/>
  <c r="S178" i="23" s="1"/>
  <c r="Y1" i="23"/>
  <c r="X1" i="23"/>
  <c r="W1" i="23"/>
  <c r="V1" i="23"/>
  <c r="U1" i="23"/>
  <c r="T1" i="23"/>
  <c r="S1" i="23"/>
  <c r="R1" i="23"/>
  <c r="Q1" i="23"/>
  <c r="P1" i="23"/>
  <c r="O1" i="23"/>
  <c r="T196" i="22"/>
  <c r="T198" i="22" s="1"/>
  <c r="Z1" i="22"/>
  <c r="Y1" i="22"/>
  <c r="X1" i="22"/>
  <c r="W1" i="22"/>
  <c r="V1" i="22"/>
  <c r="U1" i="22"/>
  <c r="T1" i="22"/>
  <c r="S1" i="22"/>
  <c r="R1" i="22"/>
  <c r="Q1" i="22"/>
  <c r="P1" i="22"/>
  <c r="T198" i="21"/>
  <c r="T200" i="21" s="1"/>
  <c r="Z1" i="21"/>
  <c r="Y1" i="21"/>
  <c r="X1" i="21"/>
  <c r="W1" i="21"/>
  <c r="V1" i="21"/>
  <c r="U1" i="21"/>
  <c r="T1" i="21"/>
  <c r="S1" i="21"/>
  <c r="R1" i="21"/>
  <c r="Q1" i="21"/>
  <c r="P1" i="21"/>
  <c r="E3" i="22" l="1"/>
  <c r="F3" i="22"/>
  <c r="F8" i="25"/>
  <c r="G23" i="25"/>
  <c r="G12" i="25"/>
  <c r="E11" i="25"/>
  <c r="E12" i="25" s="1"/>
  <c r="E7" i="25"/>
  <c r="E8" i="25" s="1"/>
  <c r="E22" i="25"/>
  <c r="E23" i="25" s="1"/>
  <c r="F17" i="25"/>
  <c r="F18" i="25" s="1"/>
  <c r="F21" i="25"/>
  <c r="E17" i="25"/>
  <c r="E18" i="25" s="1"/>
  <c r="G17" i="25"/>
  <c r="G18" i="25" s="1"/>
  <c r="G3" i="22" l="1"/>
  <c r="D3" i="22"/>
  <c r="F3" i="21"/>
  <c r="E3" i="21"/>
  <c r="D3" i="21" l="1"/>
  <c r="G3" i="21"/>
  <c r="H3" i="22"/>
  <c r="H6" i="16" l="1"/>
  <c r="I6" i="16"/>
  <c r="H3" i="21"/>
  <c r="I3" i="22"/>
  <c r="I3" i="21" l="1"/>
  <c r="J3" i="22"/>
  <c r="T149" i="16"/>
  <c r="T151" i="16" s="1"/>
  <c r="S19" i="21" l="1"/>
  <c r="E20" i="21"/>
  <c r="R19" i="21"/>
  <c r="D20" i="21"/>
  <c r="J3" i="21"/>
  <c r="K3" i="22"/>
  <c r="Q19" i="21" l="1"/>
  <c r="U19" i="21"/>
  <c r="G20" i="21"/>
  <c r="T19" i="21"/>
  <c r="F20" i="21"/>
  <c r="C20" i="21"/>
  <c r="K3" i="21"/>
  <c r="L3" i="22"/>
  <c r="V19" i="21" l="1"/>
  <c r="H20" i="21"/>
  <c r="L3" i="21"/>
  <c r="I20" i="21" l="1"/>
  <c r="W19" i="21"/>
  <c r="F3" i="16" l="1"/>
  <c r="X19" i="21"/>
  <c r="J20" i="21"/>
  <c r="E36" i="15" l="1"/>
  <c r="S36" i="15" s="1"/>
  <c r="E35" i="15"/>
  <c r="S35" i="15" s="1"/>
  <c r="E26" i="16"/>
  <c r="E27" i="16" s="1"/>
  <c r="L3" i="16"/>
  <c r="K3" i="16"/>
  <c r="J28" i="16"/>
  <c r="J23" i="16"/>
  <c r="J3" i="16"/>
  <c r="I3" i="16"/>
  <c r="E3" i="16"/>
  <c r="D3" i="16"/>
  <c r="Y19" i="21"/>
  <c r="K20" i="21"/>
  <c r="K28" i="16" l="1"/>
  <c r="K23" i="16"/>
  <c r="I28" i="16"/>
  <c r="I23" i="16"/>
  <c r="F23" i="16"/>
  <c r="F28" i="16"/>
  <c r="E37" i="15"/>
  <c r="E38" i="15" s="1"/>
  <c r="D35" i="15"/>
  <c r="R35" i="15" s="1"/>
  <c r="E23" i="16"/>
  <c r="D36" i="15"/>
  <c r="E28" i="16"/>
  <c r="C36" i="15"/>
  <c r="Q36" i="15" s="1"/>
  <c r="D28" i="16"/>
  <c r="C35" i="15"/>
  <c r="Q35" i="15" s="1"/>
  <c r="D23" i="16"/>
  <c r="J26" i="16"/>
  <c r="J27" i="16" s="1"/>
  <c r="C26" i="16"/>
  <c r="C27" i="16" s="1"/>
  <c r="D26" i="16"/>
  <c r="D27" i="16" s="1"/>
  <c r="H26" i="16"/>
  <c r="H27" i="16" s="1"/>
  <c r="I26" i="16"/>
  <c r="I27" i="16" s="1"/>
  <c r="K26" i="16"/>
  <c r="K27" i="16" s="1"/>
  <c r="F26" i="16"/>
  <c r="F27" i="16" s="1"/>
  <c r="H20" i="16"/>
  <c r="K20" i="16"/>
  <c r="I20" i="16"/>
  <c r="L23" i="16"/>
  <c r="L28" i="16"/>
  <c r="E3" i="15"/>
  <c r="D3" i="15"/>
  <c r="E20" i="16"/>
  <c r="Z1" i="15"/>
  <c r="Y1" i="15"/>
  <c r="X1" i="15"/>
  <c r="W1" i="15"/>
  <c r="V1" i="15"/>
  <c r="U1" i="15"/>
  <c r="T1" i="15"/>
  <c r="S1" i="15"/>
  <c r="R1" i="15"/>
  <c r="Q1" i="15"/>
  <c r="P1" i="15"/>
  <c r="D39" i="15" l="1"/>
  <c r="R36" i="15"/>
  <c r="C34" i="15"/>
  <c r="C39" i="15"/>
  <c r="D34" i="15"/>
  <c r="C37" i="15"/>
  <c r="C38" i="15" s="1"/>
  <c r="D37" i="15"/>
  <c r="D38" i="15" s="1"/>
  <c r="L26" i="16"/>
  <c r="L27" i="16" s="1"/>
  <c r="L20" i="16"/>
  <c r="C20" i="16"/>
  <c r="D20" i="16"/>
  <c r="J20" i="16"/>
  <c r="Z1" i="16"/>
  <c r="Y1" i="16"/>
  <c r="X1" i="16"/>
  <c r="W1" i="16"/>
  <c r="V1" i="16"/>
  <c r="U1" i="16"/>
  <c r="T1" i="16"/>
  <c r="S1" i="16"/>
  <c r="R1" i="16"/>
  <c r="Q1" i="16"/>
  <c r="P1" i="16"/>
  <c r="G3" i="16" l="1"/>
  <c r="H3" i="16"/>
  <c r="L20" i="21"/>
  <c r="H23" i="16" l="1"/>
  <c r="G23" i="16"/>
  <c r="H28" i="16"/>
  <c r="G28" i="16"/>
  <c r="N25" i="16"/>
  <c r="N24" i="16"/>
  <c r="G26" i="16"/>
  <c r="G27" i="16" s="1"/>
  <c r="N41" i="15"/>
  <c r="G20" i="16"/>
  <c r="Z19" i="21"/>
  <c r="F20" i="16" l="1"/>
  <c r="C3" i="22" l="1"/>
  <c r="C3" i="21" l="1"/>
  <c r="B20" i="21" l="1"/>
  <c r="P19" i="21" l="1"/>
  <c r="B20" i="22" l="1"/>
  <c r="K28" i="23" l="1"/>
  <c r="K3" i="23"/>
  <c r="I3" i="23"/>
  <c r="J3" i="23"/>
  <c r="J28" i="23"/>
  <c r="H28" i="23"/>
  <c r="H3" i="23"/>
  <c r="H26" i="23" l="1"/>
  <c r="H27" i="23" s="1"/>
  <c r="H23" i="23"/>
  <c r="J26" i="23"/>
  <c r="J27" i="23" s="1"/>
  <c r="J23" i="23"/>
  <c r="I26" i="23"/>
  <c r="I27" i="23" s="1"/>
  <c r="I23" i="23"/>
  <c r="I28" i="23"/>
  <c r="K26" i="23"/>
  <c r="K27" i="23" s="1"/>
  <c r="K23" i="23"/>
  <c r="H47" i="15"/>
  <c r="J47" i="15"/>
  <c r="I47" i="15"/>
  <c r="K47" i="15"/>
  <c r="L3" i="23" l="1"/>
  <c r="L23" i="23"/>
  <c r="N25" i="23" l="1"/>
  <c r="L28" i="23"/>
  <c r="N24" i="23"/>
  <c r="L26" i="23"/>
  <c r="L27" i="23" s="1"/>
  <c r="N45" i="15"/>
  <c r="L47" i="15"/>
  <c r="F3" i="24" l="1"/>
  <c r="H36" i="15" l="1"/>
  <c r="V36" i="15" s="1"/>
  <c r="F26" i="24"/>
  <c r="F24" i="24"/>
  <c r="F25" i="24" s="1"/>
  <c r="F21" i="24"/>
  <c r="G21" i="24"/>
  <c r="M22" i="24"/>
  <c r="F35" i="15"/>
  <c r="T35" i="15" s="1"/>
  <c r="M23" i="24"/>
  <c r="F36" i="15"/>
  <c r="T36" i="15" s="1"/>
  <c r="M44" i="15"/>
  <c r="G3" i="24"/>
  <c r="H3" i="24"/>
  <c r="G36" i="15"/>
  <c r="U36" i="15" s="1"/>
  <c r="F3" i="15"/>
  <c r="H24" i="24" l="1"/>
  <c r="H25" i="24" s="1"/>
  <c r="H21" i="24"/>
  <c r="H26" i="24"/>
  <c r="G26" i="24"/>
  <c r="F39" i="15"/>
  <c r="E39" i="15"/>
  <c r="G39" i="15"/>
  <c r="E34" i="15"/>
  <c r="G35" i="15"/>
  <c r="U35" i="15" s="1"/>
  <c r="G24" i="24"/>
  <c r="G25" i="24" s="1"/>
  <c r="H35" i="15"/>
  <c r="V35" i="15" s="1"/>
  <c r="F37" i="15"/>
  <c r="F38" i="15" s="1"/>
  <c r="G3" i="15"/>
  <c r="I3" i="24"/>
  <c r="I21" i="24"/>
  <c r="I3" i="15"/>
  <c r="H3" i="15"/>
  <c r="I36" i="15" l="1"/>
  <c r="W36" i="15" s="1"/>
  <c r="I26" i="24"/>
  <c r="F34" i="15"/>
  <c r="G34" i="15"/>
  <c r="I35" i="15"/>
  <c r="W35" i="15" s="1"/>
  <c r="I24" i="24"/>
  <c r="I25" i="24" s="1"/>
  <c r="G37" i="15"/>
  <c r="G38" i="15" s="1"/>
  <c r="H37" i="15"/>
  <c r="H38" i="15" s="1"/>
  <c r="J21" i="24"/>
  <c r="J3" i="24"/>
  <c r="K21" i="24"/>
  <c r="H39" i="15" l="1"/>
  <c r="J36" i="15"/>
  <c r="X36" i="15" s="1"/>
  <c r="J26" i="24"/>
  <c r="H34" i="15"/>
  <c r="I37" i="15"/>
  <c r="I38" i="15" s="1"/>
  <c r="K35" i="15"/>
  <c r="Y35" i="15" s="1"/>
  <c r="J35" i="15"/>
  <c r="X35" i="15" s="1"/>
  <c r="J24" i="24"/>
  <c r="J25" i="24" s="1"/>
  <c r="K3" i="24"/>
  <c r="J3" i="15"/>
  <c r="I39" i="15" l="1"/>
  <c r="K36" i="15"/>
  <c r="K26" i="24"/>
  <c r="I34" i="15"/>
  <c r="J34" i="15"/>
  <c r="K24" i="24"/>
  <c r="K25" i="24" s="1"/>
  <c r="J37" i="15"/>
  <c r="J38" i="15" s="1"/>
  <c r="K3" i="15"/>
  <c r="J39" i="15" l="1"/>
  <c r="Y36" i="15"/>
  <c r="K37" i="15"/>
  <c r="K38" i="15" s="1"/>
  <c r="L26" i="24"/>
  <c r="L3" i="24"/>
  <c r="N16" i="15"/>
  <c r="N17" i="15"/>
  <c r="L24" i="24" l="1"/>
  <c r="L25" i="24" s="1"/>
  <c r="L21" i="24"/>
  <c r="N22" i="24"/>
  <c r="L35" i="15"/>
  <c r="Z35" i="15" s="1"/>
  <c r="N23" i="24"/>
  <c r="L36" i="15"/>
  <c r="N44" i="15"/>
  <c r="N26" i="15"/>
  <c r="L3" i="15"/>
  <c r="K39" i="15" l="1"/>
  <c r="Z36" i="15"/>
  <c r="K34" i="15"/>
  <c r="N36" i="15"/>
  <c r="L37" i="15"/>
  <c r="L38" i="15" s="1"/>
  <c r="N35" i="15"/>
  <c r="C28" i="16" l="1"/>
  <c r="C3" i="16"/>
  <c r="B35" i="15" l="1"/>
  <c r="P35" i="15" s="1"/>
  <c r="C23" i="16"/>
  <c r="M25" i="16"/>
  <c r="B36" i="15"/>
  <c r="M24" i="16"/>
  <c r="B26" i="16"/>
  <c r="B27" i="16" s="1"/>
  <c r="M41" i="15"/>
  <c r="C3" i="15"/>
  <c r="B20" i="16"/>
  <c r="M26" i="15"/>
  <c r="M17" i="15"/>
  <c r="M16" i="15"/>
  <c r="B39" i="15" l="1"/>
  <c r="P36" i="15"/>
  <c r="B34" i="15"/>
  <c r="M35" i="15"/>
  <c r="L34" i="15" s="1"/>
  <c r="B37" i="15"/>
  <c r="B38" i="15" s="1"/>
  <c r="M36" i="15"/>
  <c r="L39" i="15" s="1"/>
  <c r="M12" i="23" l="1"/>
  <c r="N12" i="23"/>
  <c r="M13" i="23"/>
  <c r="M14" i="23"/>
  <c r="N15" i="23"/>
  <c r="N24" i="15" l="1"/>
  <c r="N23" i="15"/>
  <c r="I30" i="15"/>
  <c r="E30" i="15"/>
  <c r="N22" i="15"/>
  <c r="L30" i="15"/>
  <c r="H30" i="15"/>
  <c r="D30" i="15"/>
  <c r="M24" i="15"/>
  <c r="M23" i="15"/>
  <c r="K30" i="15"/>
  <c r="G30" i="15"/>
  <c r="C30" i="15"/>
  <c r="N25" i="15"/>
  <c r="M25" i="15"/>
  <c r="J30" i="15"/>
  <c r="F30" i="15"/>
  <c r="M22" i="15"/>
  <c r="B30" i="15"/>
  <c r="M15" i="23"/>
  <c r="N14" i="23"/>
  <c r="N13" i="23"/>
  <c r="P29" i="15" l="1"/>
  <c r="Q29" i="15"/>
  <c r="R29" i="15"/>
  <c r="S29" i="15"/>
  <c r="T29" i="15"/>
  <c r="U29" i="15"/>
  <c r="V29" i="15"/>
  <c r="W29" i="15"/>
  <c r="X29" i="15"/>
  <c r="Y29" i="15"/>
  <c r="Z29" i="15"/>
  <c r="M18" i="23"/>
  <c r="N18" i="23"/>
  <c r="B20" i="23"/>
  <c r="C20" i="23"/>
  <c r="D20" i="23"/>
  <c r="E20" i="23"/>
  <c r="F20" i="23"/>
  <c r="G20" i="23"/>
  <c r="H20" i="23"/>
  <c r="I20" i="23"/>
  <c r="J20" i="23"/>
  <c r="K20" i="23"/>
  <c r="L20" i="23"/>
  <c r="M28" i="15" l="1"/>
  <c r="N28" i="15"/>
</calcChain>
</file>

<file path=xl/sharedStrings.xml><?xml version="1.0" encoding="utf-8"?>
<sst xmlns="http://schemas.openxmlformats.org/spreadsheetml/2006/main" count="275" uniqueCount="77">
  <si>
    <t>Total</t>
  </si>
  <si>
    <t>2022F</t>
  </si>
  <si>
    <t>2023F</t>
  </si>
  <si>
    <t>2024F</t>
  </si>
  <si>
    <t>Y-o-Y</t>
  </si>
  <si>
    <t>Check</t>
  </si>
  <si>
    <t>Market Share, by Company</t>
  </si>
  <si>
    <t>2025F</t>
  </si>
  <si>
    <t>Company</t>
  </si>
  <si>
    <t>Carborundum</t>
  </si>
  <si>
    <t>Revenue</t>
  </si>
  <si>
    <t>Abrasives</t>
  </si>
  <si>
    <t>INR Mn</t>
  </si>
  <si>
    <t>https://www.cumi-murugappa.com/wp-content/uploads/2019/02/ar18-19.pdf</t>
  </si>
  <si>
    <t>Wendt India Ltd</t>
  </si>
  <si>
    <t>https://www.cumi-murugappa.com/wp-content/uploads/2019/02/ar16-17.pdf</t>
  </si>
  <si>
    <t>INR Lkh</t>
  </si>
  <si>
    <t>FY2017</t>
  </si>
  <si>
    <t>FY2016</t>
  </si>
  <si>
    <t>FY2018</t>
  </si>
  <si>
    <t>USD Mn</t>
  </si>
  <si>
    <t>FY 2015</t>
  </si>
  <si>
    <t>https://www.wendtindia.com/wp-content/themes/wendtindia/pdf/37th-annual-report-2018-19.pdf</t>
  </si>
  <si>
    <t xml:space="preserve"> Super Abrasives</t>
  </si>
  <si>
    <t>Segmental</t>
  </si>
  <si>
    <t>https://www.wendtindia.com/investors/</t>
  </si>
  <si>
    <t>Considered stand alone  financial statements</t>
  </si>
  <si>
    <t>Conversion rates</t>
  </si>
  <si>
    <t>Others</t>
  </si>
  <si>
    <t xml:space="preserve"> ASP (USD/Kg)</t>
  </si>
  <si>
    <t>ASP</t>
  </si>
  <si>
    <t>Malaysia</t>
  </si>
  <si>
    <t>2021E</t>
  </si>
  <si>
    <t>2026F</t>
  </si>
  <si>
    <t>CAGR (2016-2020)</t>
  </si>
  <si>
    <t>CAGR (2021E-2026F)</t>
  </si>
  <si>
    <t>ton</t>
  </si>
  <si>
    <t>By Value (USD Million )</t>
  </si>
  <si>
    <t>Market Share by Grade (USD Million )</t>
  </si>
  <si>
    <t>Market Share by Country (USD Million )</t>
  </si>
  <si>
    <t>US Silica Holdings, Inc. (US), Sibelco NV (Belgium), U.S. Silica Holdings, Inc. (US), VRX Silica Limited (Australia), Australian Silica Quartz Group Ltd (Australia), and Adwan Chemical Industries Company (Saudi Arabia)</t>
  </si>
  <si>
    <r>
      <t>Chongqing Changjiang River Moulding Material (Group) Co. Ltd, Covia Holdings LLC, Sibelco, US </t>
    </r>
    <r>
      <rPr>
        <b/>
        <sz val="12"/>
        <color rgb="FF202124"/>
        <rFont val="Arial"/>
        <family val="2"/>
      </rPr>
      <t>Silica</t>
    </r>
    <r>
      <rPr>
        <sz val="12"/>
        <color rgb="FF202124"/>
        <rFont val="Arial"/>
        <family val="2"/>
      </rPr>
      <t>, Mitsubishi Corporation, among others.</t>
    </r>
  </si>
  <si>
    <t xml:space="preserve">US Silica Holdings, Inc. </t>
  </si>
  <si>
    <t>Chongqing Changjiang River Moulding Material (Group) Co. Ltd.</t>
  </si>
  <si>
    <t xml:space="preserve">Mitsubishi Chemical Holdings   </t>
  </si>
  <si>
    <t>Covia Corp.</t>
  </si>
  <si>
    <t>Sibelco</t>
  </si>
  <si>
    <t>Others (Tochu, VRX Silica Limited, JFE Mineral Company Limited 	)</t>
  </si>
  <si>
    <t>SouthEast Asia Copper Sulphate Market</t>
  </si>
  <si>
    <t>Market Share by Type (USD Million )</t>
  </si>
  <si>
    <t>Market Share by End Use (USD Million )</t>
  </si>
  <si>
    <t>Hydrous</t>
  </si>
  <si>
    <t>Anhydrous</t>
  </si>
  <si>
    <t>Agriculture</t>
  </si>
  <si>
    <t>Chemicals</t>
  </si>
  <si>
    <t>Reagent</t>
  </si>
  <si>
    <t>Indonesia</t>
  </si>
  <si>
    <t>Phillipines</t>
  </si>
  <si>
    <t>Vietnam</t>
  </si>
  <si>
    <t>Thailand</t>
  </si>
  <si>
    <t>Rest of South-East Asia</t>
  </si>
  <si>
    <t>Indonesia Market</t>
  </si>
  <si>
    <t>Malaysia Market</t>
  </si>
  <si>
    <t>Phillipines Market</t>
  </si>
  <si>
    <t>Vietnam Market</t>
  </si>
  <si>
    <t>Thailand Market</t>
  </si>
  <si>
    <t>By Volume (Kilo Tonnes)</t>
  </si>
  <si>
    <t>Animal Husbandry</t>
  </si>
  <si>
    <t>Healthcare</t>
  </si>
  <si>
    <t>Industrial</t>
  </si>
  <si>
    <t>Leather and Textiles</t>
  </si>
  <si>
    <t>REA</t>
  </si>
  <si>
    <t>Malyasia</t>
  </si>
  <si>
    <t>Average</t>
  </si>
  <si>
    <t>http://www.fao.org/faostat/en/#country/101</t>
  </si>
  <si>
    <t xml:space="preserve">Indonesia </t>
  </si>
  <si>
    <t>Market Share by Type (Kilo 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</si>
</sst>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 * #,##0.000_ ;_ * \-#,##0.000_ ;_ * &quot;-&quot;??_ ;_ @_ "/>
    <numFmt numFmtId="165" formatCode="0.0"/>
    <numFmt numFmtId="166" formatCode="0.0000"/>
    <numFmt numFmtId="167" formatCode="0.000%"/>
    <numFmt numFmtId="168" formatCode="0.000"/>
    <numFmt numFmtId="169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i/>
      <sz val="9"/>
      <color theme="1"/>
      <name val="Calibri"/>
      <family val="2"/>
      <scheme val="minor"/>
    </font>
    <font>
      <sz val="8"/>
      <color rgb="FF333333"/>
      <name val="Arial"/>
      <family val="2"/>
    </font>
    <font>
      <sz val="10"/>
      <color rgb="FF333333"/>
      <name val="Arial"/>
      <family val="2"/>
    </font>
    <font>
      <i/>
      <sz val="10"/>
      <color theme="1"/>
      <name val="Cambria"/>
      <family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mbria"/>
      <family val="1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Verdana"/>
      <family val="2"/>
    </font>
    <font>
      <sz val="12"/>
      <color rgb="FF202124"/>
      <name val="Arial"/>
      <family val="2"/>
    </font>
    <font>
      <b/>
      <sz val="12"/>
      <color rgb="FF20212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</cellStyleXfs>
  <cellXfs count="16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6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/>
    <xf numFmtId="10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0" fontId="6" fillId="0" borderId="1" xfId="1" applyNumberFormat="1" applyFont="1" applyBorder="1"/>
    <xf numFmtId="10" fontId="0" fillId="0" borderId="0" xfId="0" applyNumberFormat="1" applyAlignment="1">
      <alignment horizontal="center"/>
    </xf>
    <xf numFmtId="9" fontId="4" fillId="0" borderId="0" xfId="0" applyNumberFormat="1" applyFont="1"/>
    <xf numFmtId="2" fontId="4" fillId="0" borderId="0" xfId="0" applyNumberFormat="1" applyFont="1"/>
    <xf numFmtId="0" fontId="5" fillId="0" borderId="2" xfId="0" applyFont="1" applyBorder="1" applyAlignment="1">
      <alignment horizontal="center"/>
    </xf>
    <xf numFmtId="10" fontId="4" fillId="0" borderId="1" xfId="0" applyNumberFormat="1" applyFont="1" applyBorder="1"/>
    <xf numFmtId="0" fontId="5" fillId="0" borderId="0" xfId="0" applyFont="1" applyAlignment="1">
      <alignment horizontal="center"/>
    </xf>
    <xf numFmtId="2" fontId="5" fillId="0" borderId="0" xfId="0" applyNumberFormat="1" applyFont="1"/>
    <xf numFmtId="10" fontId="4" fillId="0" borderId="0" xfId="1" applyNumberFormat="1" applyFont="1" applyAlignment="1">
      <alignment horizontal="center"/>
    </xf>
    <xf numFmtId="10" fontId="5" fillId="0" borderId="0" xfId="0" applyNumberFormat="1" applyFont="1"/>
    <xf numFmtId="0" fontId="5" fillId="0" borderId="0" xfId="0" applyFont="1"/>
    <xf numFmtId="10" fontId="4" fillId="0" borderId="0" xfId="1" applyNumberFormat="1" applyFont="1"/>
    <xf numFmtId="0" fontId="1" fillId="0" borderId="0" xfId="0" applyFont="1" applyAlignment="1">
      <alignment horizontal="center"/>
    </xf>
    <xf numFmtId="10" fontId="4" fillId="0" borderId="0" xfId="0" applyNumberFormat="1" applyFont="1"/>
    <xf numFmtId="164" fontId="4" fillId="0" borderId="0" xfId="0" applyNumberFormat="1" applyFont="1"/>
    <xf numFmtId="164" fontId="0" fillId="0" borderId="0" xfId="0" applyNumberFormat="1" applyAlignment="1">
      <alignment horizontal="center"/>
    </xf>
    <xf numFmtId="43" fontId="4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0" xfId="0" applyFont="1" applyBorder="1"/>
    <xf numFmtId="10" fontId="6" fillId="0" borderId="0" xfId="1" applyNumberFormat="1" applyFont="1" applyBorder="1"/>
    <xf numFmtId="10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2" fontId="4" fillId="0" borderId="0" xfId="0" applyNumberFormat="1" applyFont="1" applyBorder="1"/>
    <xf numFmtId="10" fontId="4" fillId="0" borderId="0" xfId="0" applyNumberFormat="1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3" fillId="0" borderId="0" xfId="2"/>
    <xf numFmtId="0" fontId="0" fillId="0" borderId="0" xfId="0" applyFill="1"/>
    <xf numFmtId="166" fontId="0" fillId="0" borderId="0" xfId="0" applyNumberFormat="1"/>
    <xf numFmtId="0" fontId="1" fillId="9" borderId="0" xfId="0" applyFont="1" applyFill="1"/>
    <xf numFmtId="165" fontId="0" fillId="0" borderId="0" xfId="0" applyNumberFormat="1" applyAlignment="1">
      <alignment horizontal="center" vertical="center"/>
    </xf>
    <xf numFmtId="2" fontId="1" fillId="9" borderId="0" xfId="0" applyNumberFormat="1" applyFont="1" applyFill="1" applyAlignment="1">
      <alignment horizontal="center" vertical="center"/>
    </xf>
    <xf numFmtId="0" fontId="1" fillId="0" borderId="0" xfId="0" applyFont="1" applyFill="1"/>
    <xf numFmtId="0" fontId="1" fillId="2" borderId="0" xfId="0" applyFont="1" applyFill="1"/>
    <xf numFmtId="10" fontId="4" fillId="0" borderId="1" xfId="0" applyNumberFormat="1" applyFont="1" applyBorder="1" applyAlignment="1">
      <alignment horizontal="center" vertical="center"/>
    </xf>
    <xf numFmtId="0" fontId="1" fillId="7" borderId="0" xfId="0" applyFont="1" applyFill="1"/>
    <xf numFmtId="2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8" fillId="0" borderId="0" xfId="1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2" fontId="4" fillId="0" borderId="1" xfId="1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2" fontId="7" fillId="0" borderId="1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10" fontId="11" fillId="0" borderId="1" xfId="1" applyNumberFormat="1" applyFont="1" applyBorder="1"/>
    <xf numFmtId="10" fontId="4" fillId="0" borderId="1" xfId="1" applyNumberFormat="1" applyFont="1" applyBorder="1" applyAlignment="1">
      <alignment horizontal="center"/>
    </xf>
    <xf numFmtId="2" fontId="4" fillId="0" borderId="8" xfId="0" applyNumberFormat="1" applyFont="1" applyBorder="1"/>
    <xf numFmtId="0" fontId="1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0" fontId="11" fillId="0" borderId="1" xfId="1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0" fontId="6" fillId="0" borderId="1" xfId="1" applyNumberFormat="1" applyFont="1" applyBorder="1" applyAlignment="1">
      <alignment horizontal="center"/>
    </xf>
    <xf numFmtId="10" fontId="6" fillId="0" borderId="0" xfId="1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0" fontId="7" fillId="0" borderId="0" xfId="1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43" fontId="4" fillId="0" borderId="0" xfId="0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167" fontId="6" fillId="0" borderId="0" xfId="1" applyNumberFormat="1" applyFont="1" applyBorder="1" applyAlignment="1">
      <alignment horizontal="center"/>
    </xf>
    <xf numFmtId="10" fontId="5" fillId="0" borderId="0" xfId="0" applyNumberFormat="1" applyFont="1" applyAlignment="1">
      <alignment horizontal="center"/>
    </xf>
    <xf numFmtId="10" fontId="4" fillId="0" borderId="0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0" borderId="0" xfId="1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10" fontId="12" fillId="0" borderId="0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10" fontId="13" fillId="0" borderId="0" xfId="1" applyNumberFormat="1" applyFont="1" applyAlignment="1">
      <alignment horizontal="center"/>
    </xf>
    <xf numFmtId="0" fontId="10" fillId="0" borderId="4" xfId="0" applyFont="1" applyBorder="1" applyAlignment="1">
      <alignment horizontal="center" vertical="center"/>
    </xf>
    <xf numFmtId="10" fontId="11" fillId="0" borderId="0" xfId="1" applyNumberFormat="1" applyFont="1" applyBorder="1" applyAlignment="1">
      <alignment horizontal="center"/>
    </xf>
    <xf numFmtId="10" fontId="11" fillId="0" borderId="0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10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8" borderId="0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2" applyNumberFormat="1" applyAlignment="1">
      <alignment horizontal="center"/>
    </xf>
    <xf numFmtId="10" fontId="5" fillId="0" borderId="0" xfId="1" applyNumberFormat="1" applyFont="1" applyAlignment="1">
      <alignment horizontal="center"/>
    </xf>
    <xf numFmtId="10" fontId="14" fillId="0" borderId="0" xfId="0" applyNumberFormat="1" applyFont="1" applyAlignment="1">
      <alignment horizontal="center" vertical="center"/>
    </xf>
    <xf numFmtId="10" fontId="14" fillId="0" borderId="10" xfId="1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/>
    </xf>
    <xf numFmtId="9" fontId="4" fillId="0" borderId="0" xfId="1" applyFont="1" applyAlignment="1">
      <alignment horizontal="center"/>
    </xf>
    <xf numFmtId="10" fontId="15" fillId="0" borderId="0" xfId="0" applyNumberFormat="1" applyFont="1" applyAlignment="1">
      <alignment horizontal="right" vertical="center"/>
    </xf>
    <xf numFmtId="10" fontId="17" fillId="0" borderId="0" xfId="0" applyNumberFormat="1" applyFont="1" applyAlignment="1">
      <alignment horizontal="center" vertical="center"/>
    </xf>
    <xf numFmtId="168" fontId="4" fillId="0" borderId="0" xfId="0" applyNumberFormat="1" applyFont="1" applyBorder="1"/>
    <xf numFmtId="10" fontId="6" fillId="0" borderId="6" xfId="1" applyNumberFormat="1" applyFont="1" applyBorder="1"/>
    <xf numFmtId="10" fontId="11" fillId="0" borderId="0" xfId="1" applyNumberFormat="1" applyFont="1" applyBorder="1"/>
    <xf numFmtId="168" fontId="4" fillId="0" borderId="1" xfId="0" applyNumberFormat="1" applyFont="1" applyBorder="1" applyAlignment="1">
      <alignment horizontal="center" vertical="center"/>
    </xf>
    <xf numFmtId="168" fontId="4" fillId="0" borderId="0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9" fontId="4" fillId="0" borderId="0" xfId="0" applyNumberFormat="1" applyFont="1"/>
    <xf numFmtId="2" fontId="4" fillId="0" borderId="0" xfId="0" applyNumberFormat="1" applyFont="1"/>
    <xf numFmtId="10" fontId="4" fillId="0" borderId="1" xfId="0" applyNumberFormat="1" applyFont="1" applyBorder="1"/>
    <xf numFmtId="0" fontId="5" fillId="0" borderId="0" xfId="0" applyFont="1" applyAlignment="1">
      <alignment horizontal="center"/>
    </xf>
    <xf numFmtId="10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18" fillId="10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10" fontId="19" fillId="10" borderId="9" xfId="3" applyNumberFormat="1" applyFont="1" applyFill="1" applyBorder="1" applyAlignment="1">
      <alignment horizontal="center" vertical="center" wrapText="1"/>
    </xf>
    <xf numFmtId="2" fontId="4" fillId="0" borderId="0" xfId="1" applyNumberFormat="1" applyFont="1" applyBorder="1" applyAlignment="1">
      <alignment horizontal="center" vertical="center"/>
    </xf>
    <xf numFmtId="2" fontId="5" fillId="0" borderId="0" xfId="0" applyNumberFormat="1" applyFont="1" applyBorder="1"/>
    <xf numFmtId="2" fontId="5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/>
    </xf>
    <xf numFmtId="168" fontId="0" fillId="0" borderId="0" xfId="0" applyNumberFormat="1"/>
    <xf numFmtId="10" fontId="0" fillId="0" borderId="0" xfId="1" applyNumberFormat="1" applyFont="1"/>
    <xf numFmtId="0" fontId="4" fillId="0" borderId="1" xfId="0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10" fontId="11" fillId="0" borderId="6" xfId="1" applyNumberFormat="1" applyFont="1" applyBorder="1"/>
    <xf numFmtId="2" fontId="5" fillId="0" borderId="1" xfId="0" applyNumberFormat="1" applyFont="1" applyBorder="1"/>
    <xf numFmtId="10" fontId="11" fillId="0" borderId="4" xfId="1" applyNumberFormat="1" applyFont="1" applyBorder="1"/>
    <xf numFmtId="2" fontId="1" fillId="0" borderId="0" xfId="0" applyNumberFormat="1" applyFont="1"/>
    <xf numFmtId="10" fontId="1" fillId="0" borderId="0" xfId="0" applyNumberFormat="1" applyFont="1"/>
    <xf numFmtId="168" fontId="5" fillId="0" borderId="1" xfId="0" applyNumberFormat="1" applyFont="1" applyBorder="1" applyAlignment="1">
      <alignment horizontal="center" vertical="center"/>
    </xf>
    <xf numFmtId="168" fontId="5" fillId="0" borderId="0" xfId="0" applyNumberFormat="1" applyFont="1" applyBorder="1" applyAlignment="1">
      <alignment horizontal="center"/>
    </xf>
    <xf numFmtId="168" fontId="5" fillId="0" borderId="1" xfId="0" applyNumberFormat="1" applyFont="1" applyBorder="1"/>
    <xf numFmtId="168" fontId="5" fillId="0" borderId="1" xfId="0" applyNumberFormat="1" applyFont="1" applyBorder="1" applyAlignment="1">
      <alignment horizontal="center"/>
    </xf>
    <xf numFmtId="10" fontId="4" fillId="10" borderId="1" xfId="0" applyNumberFormat="1" applyFont="1" applyFill="1" applyBorder="1" applyAlignment="1">
      <alignment horizontal="center" vertical="center"/>
    </xf>
    <xf numFmtId="10" fontId="4" fillId="0" borderId="0" xfId="1" applyNumberFormat="1" applyFont="1" applyBorder="1"/>
    <xf numFmtId="10" fontId="5" fillId="0" borderId="0" xfId="1" applyNumberFormat="1" applyFont="1"/>
    <xf numFmtId="169" fontId="5" fillId="0" borderId="0" xfId="1" applyNumberFormat="1" applyFont="1" applyAlignment="1">
      <alignment horizontal="center"/>
    </xf>
    <xf numFmtId="10" fontId="4" fillId="10" borderId="1" xfId="0" applyNumberFormat="1" applyFont="1" applyFill="1" applyBorder="1"/>
    <xf numFmtId="10" fontId="4" fillId="0" borderId="1" xfId="0" applyNumberFormat="1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Normal 2" xfId="3" xr:uid="{203B82F4-43FE-4D6B-B15A-F51EA14F738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295275</xdr:colOff>
      <xdr:row>4</xdr:row>
      <xdr:rowOff>171451</xdr:rowOff>
    </xdr:from>
    <xdr:to>
      <xdr:col>16</xdr:col>
      <xdr:colOff>241270</xdr:colOff>
      <xdr:row>25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6AAA20-1B23-40B2-88F5-1FCA75B5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933451"/>
          <a:ext cx="3603595" cy="3933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ndtindia.com/wp-content/themes/wendtindia/pdf/37th-annual-report-2018-19.pdf" TargetMode="External"/><Relationship Id="rId2" Type="http://schemas.openxmlformats.org/officeDocument/2006/relationships/hyperlink" Target="https://www.cumi-murugappa.com/wp-content/uploads/2019/02/ar16-17.pdf" TargetMode="External"/><Relationship Id="rId1" Type="http://schemas.openxmlformats.org/officeDocument/2006/relationships/hyperlink" Target="https://www.cumi-murugappa.com/wp-content/uploads/2019/02/ar18-19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wendtindia.com/investor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73429-F36B-42DB-9474-37A3E7751947}">
  <sheetPr>
    <tabColor theme="1"/>
  </sheetPr>
  <dimension ref="A1:T30"/>
  <sheetViews>
    <sheetView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4.85546875" customWidth="1"/>
    <col min="5" max="5" width="14" customWidth="1"/>
    <col min="6" max="6" width="13.5703125" customWidth="1"/>
    <col min="7" max="8" width="10.5703125" bestFit="1" customWidth="1"/>
  </cols>
  <sheetData>
    <row r="1" spans="1:20" x14ac:dyDescent="0.25">
      <c r="A1" t="s">
        <v>8</v>
      </c>
      <c r="E1" t="s">
        <v>19</v>
      </c>
      <c r="F1" t="s">
        <v>17</v>
      </c>
      <c r="G1" t="s">
        <v>18</v>
      </c>
      <c r="H1" t="s">
        <v>21</v>
      </c>
    </row>
    <row r="2" spans="1:20" x14ac:dyDescent="0.25">
      <c r="A2" t="s">
        <v>26</v>
      </c>
    </row>
    <row r="3" spans="1:20" x14ac:dyDescent="0.25">
      <c r="A3" s="1" t="s">
        <v>9</v>
      </c>
      <c r="M3" s="45" t="s">
        <v>13</v>
      </c>
    </row>
    <row r="5" spans="1:20" x14ac:dyDescent="0.25">
      <c r="B5" t="s">
        <v>10</v>
      </c>
      <c r="D5" t="s">
        <v>12</v>
      </c>
      <c r="E5" s="56">
        <v>17822.2</v>
      </c>
      <c r="F5" s="56">
        <v>16022.82</v>
      </c>
      <c r="G5" s="56">
        <v>15197.77</v>
      </c>
      <c r="H5" s="56">
        <v>13941.67</v>
      </c>
      <c r="R5" s="45" t="s">
        <v>15</v>
      </c>
    </row>
    <row r="6" spans="1:20" x14ac:dyDescent="0.25">
      <c r="E6" s="57">
        <f>E5/F5-1</f>
        <v>0.11230108058381738</v>
      </c>
      <c r="F6" s="57">
        <f>F5/G5-1</f>
        <v>5.4287569821098725E-2</v>
      </c>
      <c r="G6" s="57">
        <f>G5/H5-1</f>
        <v>9.0096810496877344E-2</v>
      </c>
      <c r="H6" s="56"/>
      <c r="R6" s="45"/>
    </row>
    <row r="7" spans="1:20" x14ac:dyDescent="0.25">
      <c r="D7" s="48" t="s">
        <v>20</v>
      </c>
      <c r="E7" s="50">
        <f>E5*T17</f>
        <v>259.3318410037736</v>
      </c>
      <c r="F7" s="50">
        <f>F5*T16</f>
        <v>246.67237201075469</v>
      </c>
      <c r="G7" s="50">
        <f>G5*T15</f>
        <v>226.24056474804348</v>
      </c>
      <c r="H7" s="50">
        <f>H5*T14</f>
        <v>215.24745984955973</v>
      </c>
      <c r="R7" s="45"/>
    </row>
    <row r="8" spans="1:20" x14ac:dyDescent="0.25">
      <c r="E8" s="57">
        <f>E7/F7-1</f>
        <v>5.1320984550580206E-2</v>
      </c>
      <c r="F8" s="57">
        <f>F7/G7-1</f>
        <v>9.031009662420808E-2</v>
      </c>
      <c r="G8" s="57">
        <f>G7/H7-1</f>
        <v>5.1071937881018492E-2</v>
      </c>
      <c r="H8" s="57"/>
    </row>
    <row r="9" spans="1:20" x14ac:dyDescent="0.25">
      <c r="A9" t="s">
        <v>24</v>
      </c>
      <c r="B9" s="54" t="s">
        <v>11</v>
      </c>
      <c r="D9" t="s">
        <v>12</v>
      </c>
      <c r="E9" s="56">
        <v>9209</v>
      </c>
      <c r="F9" s="56">
        <v>8636</v>
      </c>
      <c r="G9" s="56">
        <v>8592</v>
      </c>
      <c r="H9" s="56">
        <v>7844</v>
      </c>
    </row>
    <row r="10" spans="1:20" x14ac:dyDescent="0.25">
      <c r="B10" s="46"/>
      <c r="E10" s="57">
        <f>E9/F9-1</f>
        <v>6.6350162112088995E-2</v>
      </c>
      <c r="F10" s="57">
        <f>F9/G9-1</f>
        <v>5.1210428305399347E-3</v>
      </c>
      <c r="G10" s="57">
        <f>G9/H9-1</f>
        <v>9.5359510453850049E-2</v>
      </c>
      <c r="H10" s="56"/>
    </row>
    <row r="11" spans="1:20" x14ac:dyDescent="0.25">
      <c r="B11" s="46"/>
      <c r="D11" s="48" t="s">
        <v>20</v>
      </c>
      <c r="E11" s="50">
        <f>E9*T17</f>
        <v>134.00068026415093</v>
      </c>
      <c r="F11" s="50">
        <f>F9*T16</f>
        <v>132.95179030188677</v>
      </c>
      <c r="G11" s="50">
        <f>G9*T15</f>
        <v>127.9042209689441</v>
      </c>
      <c r="H11" s="50">
        <f>H9*T14</f>
        <v>121.10465066666666</v>
      </c>
    </row>
    <row r="12" spans="1:20" x14ac:dyDescent="0.25">
      <c r="E12" s="57">
        <f>E11/F11-1</f>
        <v>7.8892503807770353E-3</v>
      </c>
      <c r="F12" s="57">
        <f>F11/G11-1</f>
        <v>3.9463665035481821E-2</v>
      </c>
      <c r="G12" s="57">
        <f>G11/H11-1</f>
        <v>5.6146236043344455E-2</v>
      </c>
      <c r="H12" s="56"/>
      <c r="S12" t="s">
        <v>27</v>
      </c>
    </row>
    <row r="13" spans="1:20" x14ac:dyDescent="0.25">
      <c r="E13" s="56"/>
      <c r="F13" s="56"/>
      <c r="G13" s="56"/>
      <c r="H13" s="56"/>
    </row>
    <row r="14" spans="1:20" x14ac:dyDescent="0.25">
      <c r="A14" s="1" t="s">
        <v>14</v>
      </c>
      <c r="B14" s="52" t="s">
        <v>10</v>
      </c>
      <c r="D14" t="s">
        <v>16</v>
      </c>
      <c r="E14" s="56">
        <v>14285.1</v>
      </c>
      <c r="F14" s="56">
        <v>13167.88</v>
      </c>
      <c r="G14" s="56">
        <v>14080.64</v>
      </c>
      <c r="H14" s="56">
        <v>12777.57</v>
      </c>
      <c r="S14" t="s">
        <v>21</v>
      </c>
      <c r="T14" s="47">
        <v>1.5439144654088049E-2</v>
      </c>
    </row>
    <row r="15" spans="1:20" x14ac:dyDescent="0.25">
      <c r="D15" t="s">
        <v>12</v>
      </c>
      <c r="E15" s="49">
        <f>E14/10</f>
        <v>1428.51</v>
      </c>
      <c r="F15" s="49">
        <f t="shared" ref="F15:H15" si="0">F14/10</f>
        <v>1316.788</v>
      </c>
      <c r="G15" s="49">
        <f t="shared" si="0"/>
        <v>1408.0639999999999</v>
      </c>
      <c r="H15" s="49">
        <f t="shared" si="0"/>
        <v>1277.7570000000001</v>
      </c>
      <c r="S15" t="s">
        <v>18</v>
      </c>
      <c r="T15" s="47">
        <v>1.4886431677018634E-2</v>
      </c>
    </row>
    <row r="16" spans="1:20" x14ac:dyDescent="0.25">
      <c r="E16" s="57">
        <f>E15/F15-1</f>
        <v>8.4844333332320776E-2</v>
      </c>
      <c r="F16" s="57">
        <f>F15/G15-1</f>
        <v>-6.4823758010999377E-2</v>
      </c>
      <c r="G16" s="57">
        <f>G15/H15-1</f>
        <v>0.1019810496048934</v>
      </c>
      <c r="H16" s="49"/>
      <c r="S16" t="s">
        <v>17</v>
      </c>
      <c r="T16" s="47">
        <v>1.5395066037735848E-2</v>
      </c>
    </row>
    <row r="17" spans="1:20" x14ac:dyDescent="0.25">
      <c r="D17" s="48" t="s">
        <v>20</v>
      </c>
      <c r="E17" s="50">
        <f>E15*T17</f>
        <v>20.786329869056605</v>
      </c>
      <c r="F17" s="50">
        <f>F15*T16</f>
        <v>20.27203821769811</v>
      </c>
      <c r="G17" s="50">
        <f>G15*T15</f>
        <v>20.961048532869565</v>
      </c>
      <c r="H17" s="50">
        <f>H15*T14</f>
        <v>19.727475155773586</v>
      </c>
      <c r="S17" t="s">
        <v>19</v>
      </c>
      <c r="T17" s="47">
        <v>1.4551056603773585E-2</v>
      </c>
    </row>
    <row r="18" spans="1:20" x14ac:dyDescent="0.25">
      <c r="D18" s="51"/>
      <c r="E18" s="57">
        <f>E17/F17-1</f>
        <v>2.5369508770435534E-2</v>
      </c>
      <c r="F18" s="57">
        <f>F17/G17-1</f>
        <v>-3.2870985155680543E-2</v>
      </c>
      <c r="G18" s="57">
        <f>G17/H17-1</f>
        <v>6.2530727696035182E-2</v>
      </c>
      <c r="H18" s="55"/>
    </row>
    <row r="19" spans="1:20" x14ac:dyDescent="0.25">
      <c r="A19" t="s">
        <v>24</v>
      </c>
      <c r="B19" s="54" t="s">
        <v>23</v>
      </c>
      <c r="D19" t="s">
        <v>16</v>
      </c>
      <c r="E19" s="56">
        <v>10781.59</v>
      </c>
      <c r="F19" s="56">
        <v>10229.18</v>
      </c>
      <c r="G19" s="56">
        <v>10414.530000000001</v>
      </c>
      <c r="H19" s="56">
        <v>9065.3799999999992</v>
      </c>
    </row>
    <row r="20" spans="1:20" x14ac:dyDescent="0.25">
      <c r="D20" t="s">
        <v>12</v>
      </c>
      <c r="E20" s="56">
        <f>E19/10</f>
        <v>1078.1590000000001</v>
      </c>
      <c r="F20" s="56">
        <f t="shared" ref="F20:H20" si="1">F19/10</f>
        <v>1022.918</v>
      </c>
      <c r="G20" s="56">
        <f t="shared" si="1"/>
        <v>1041.453</v>
      </c>
      <c r="H20" s="56">
        <f t="shared" si="1"/>
        <v>906.5379999999999</v>
      </c>
    </row>
    <row r="21" spans="1:20" x14ac:dyDescent="0.25">
      <c r="E21" s="57">
        <f>E20/F20-1</f>
        <v>5.4003351197261296E-2</v>
      </c>
      <c r="F21" s="57">
        <f>F20/G20-1</f>
        <v>-1.7797250572037293E-2</v>
      </c>
      <c r="G21" s="57">
        <f>G20/H20-1</f>
        <v>0.14882442876084623</v>
      </c>
      <c r="H21" s="56"/>
    </row>
    <row r="22" spans="1:20" x14ac:dyDescent="0.25">
      <c r="D22" s="48" t="s">
        <v>20</v>
      </c>
      <c r="E22" s="58">
        <f>E20*T17</f>
        <v>15.688352636867926</v>
      </c>
      <c r="F22" s="58">
        <f>F20*T16</f>
        <v>15.747890161188678</v>
      </c>
      <c r="G22" s="58">
        <f>G20*T15</f>
        <v>15.503518929326088</v>
      </c>
      <c r="H22" s="58">
        <f>H20*T14</f>
        <v>13.99617131642767</v>
      </c>
    </row>
    <row r="23" spans="1:20" x14ac:dyDescent="0.25">
      <c r="E23" s="57">
        <f>E22/F22-1</f>
        <v>-3.7806667249613568E-3</v>
      </c>
      <c r="F23" s="57">
        <f>F22/G22-1</f>
        <v>1.5762307446236745E-2</v>
      </c>
      <c r="G23" s="57">
        <f>G22/H22-1</f>
        <v>0.10769713936905045</v>
      </c>
      <c r="H23" s="56"/>
    </row>
    <row r="24" spans="1:20" x14ac:dyDescent="0.25">
      <c r="A24" s="45" t="s">
        <v>22</v>
      </c>
    </row>
    <row r="26" spans="1:20" x14ac:dyDescent="0.25">
      <c r="A26" s="45" t="s">
        <v>25</v>
      </c>
    </row>
    <row r="29" spans="1:20" x14ac:dyDescent="0.25">
      <c r="E29" s="59">
        <f>E22+E11</f>
        <v>149.68903290101886</v>
      </c>
      <c r="F29" s="59">
        <f t="shared" ref="F29:H29" si="2">F22+F11</f>
        <v>148.69968046307545</v>
      </c>
      <c r="G29" s="59">
        <f t="shared" si="2"/>
        <v>143.40773989827019</v>
      </c>
      <c r="H29" s="59">
        <f t="shared" si="2"/>
        <v>135.10082198309433</v>
      </c>
    </row>
    <row r="30" spans="1:20" x14ac:dyDescent="0.25">
      <c r="E30" s="57">
        <f>E29/F29-1</f>
        <v>6.6533595422828551E-3</v>
      </c>
      <c r="F30" s="57">
        <f>F29/G29-1</f>
        <v>3.6901359498163977E-2</v>
      </c>
      <c r="G30" s="57">
        <f>G29/H29-1</f>
        <v>6.148680513739091E-2</v>
      </c>
    </row>
  </sheetData>
  <hyperlinks>
    <hyperlink ref="M3" r:id="rId1" xr:uid="{262AD41E-AC36-48F1-87A7-AE38825B801F}"/>
    <hyperlink ref="R5" r:id="rId2" xr:uid="{32345890-C532-496F-A20B-6A538E0F1A6F}"/>
    <hyperlink ref="A24" r:id="rId3" xr:uid="{21BC3CD8-6F28-4D5C-9258-6BDE3AC8BA64}"/>
    <hyperlink ref="A26" r:id="rId4" xr:uid="{133F4749-A8B8-433B-9CEC-DF4E0F5BEA45}"/>
  </hyperlinks>
  <pageMargins left="0.7" right="0.7" top="0.75" bottom="0.75" header="0.3" footer="0.3"/>
  <pageSetup orientation="portrait" horizontalDpi="300" verticalDpi="30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9A0A-E770-4495-AE04-72CC302924BF}">
  <sheetPr>
    <tabColor theme="1"/>
  </sheetPr>
  <dimension ref="A1:AK603"/>
  <sheetViews>
    <sheetView tabSelected="1" zoomScale="80" zoomScaleNormal="80" workbookViewId="0">
      <pane xSplit="1" ySplit="1" topLeftCell="B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B12" sqref="B12"/>
    </sheetView>
  </sheetViews>
  <sheetFormatPr defaultColWidth="9.140625" defaultRowHeight="14.25" x14ac:dyDescent="0.2"/>
  <cols>
    <col min="1" max="1" width="58" style="4" bestFit="1" customWidth="1"/>
    <col min="2" max="2" width="16.7109375" style="4" customWidth="1"/>
    <col min="3" max="3" width="16.5703125" style="4" bestFit="1" customWidth="1"/>
    <col min="4" max="4" width="11.28515625" style="4" bestFit="1" customWidth="1"/>
    <col min="5" max="5" width="10.5703125" style="4" bestFit="1" customWidth="1"/>
    <col min="6" max="6" width="12.28515625" style="4" bestFit="1" customWidth="1"/>
    <col min="7" max="11" width="12.140625" style="4" bestFit="1" customWidth="1"/>
    <col min="12" max="12" width="16.28515625" style="4" customWidth="1"/>
    <col min="13" max="13" width="20.28515625" style="4" bestFit="1" customWidth="1"/>
    <col min="14" max="14" width="20.42578125" style="4" customWidth="1"/>
    <col min="15" max="15" width="13.42578125" style="4" customWidth="1"/>
    <col min="16" max="16" width="12" style="4" bestFit="1" customWidth="1"/>
    <col min="17" max="19" width="10.28515625" style="4" bestFit="1" customWidth="1"/>
    <col min="20" max="20" width="12" style="4" bestFit="1" customWidth="1"/>
    <col min="21" max="25" width="10.28515625" style="4" bestFit="1" customWidth="1"/>
    <col min="26" max="26" width="14" style="4" bestFit="1" customWidth="1"/>
    <col min="27" max="27" width="25.28515625" style="4" bestFit="1" customWidth="1"/>
    <col min="28" max="16384" width="9.140625" style="4"/>
  </cols>
  <sheetData>
    <row r="1" spans="1:27" x14ac:dyDescent="0.2">
      <c r="A1" s="5" t="s">
        <v>48</v>
      </c>
      <c r="B1" s="111">
        <v>2016</v>
      </c>
      <c r="C1" s="111">
        <v>2017</v>
      </c>
      <c r="D1" s="111">
        <v>2018</v>
      </c>
      <c r="E1" s="111">
        <v>2019</v>
      </c>
      <c r="F1" s="111">
        <v>2020</v>
      </c>
      <c r="G1" s="111" t="s">
        <v>32</v>
      </c>
      <c r="H1" s="111" t="s">
        <v>1</v>
      </c>
      <c r="I1" s="111" t="s">
        <v>2</v>
      </c>
      <c r="J1" s="111" t="s">
        <v>3</v>
      </c>
      <c r="K1" s="111" t="s">
        <v>7</v>
      </c>
      <c r="L1" s="111" t="s">
        <v>33</v>
      </c>
      <c r="M1" s="6" t="s">
        <v>34</v>
      </c>
      <c r="N1" s="6" t="s">
        <v>35</v>
      </c>
      <c r="P1" s="84">
        <f t="shared" ref="P1:Z1" si="0">B1</f>
        <v>2016</v>
      </c>
      <c r="Q1" s="84">
        <f t="shared" si="0"/>
        <v>2017</v>
      </c>
      <c r="R1" s="84">
        <f t="shared" si="0"/>
        <v>2018</v>
      </c>
      <c r="S1" s="84">
        <f t="shared" si="0"/>
        <v>2019</v>
      </c>
      <c r="T1" s="84">
        <f t="shared" si="0"/>
        <v>2020</v>
      </c>
      <c r="U1" s="84" t="str">
        <f t="shared" si="0"/>
        <v>2021E</v>
      </c>
      <c r="V1" s="84" t="str">
        <f t="shared" si="0"/>
        <v>2022F</v>
      </c>
      <c r="W1" s="84" t="str">
        <f t="shared" si="0"/>
        <v>2023F</v>
      </c>
      <c r="X1" s="84" t="str">
        <f t="shared" si="0"/>
        <v>2024F</v>
      </c>
      <c r="Y1" s="84" t="str">
        <f t="shared" si="0"/>
        <v>2025F</v>
      </c>
      <c r="Z1" s="84" t="str">
        <f t="shared" si="0"/>
        <v>2026F</v>
      </c>
      <c r="AA1" s="20"/>
    </row>
    <row r="2" spans="1:27" ht="15" x14ac:dyDescent="0.25">
      <c r="A2" s="9" t="s">
        <v>37</v>
      </c>
      <c r="B2" s="66">
        <f>ROUND(Indonesia!B2+Malaysia!B2+Phillipines!B2+Vietnam!B2+Thailand!B2+'Rest of South-East Asia'!B2,2)</f>
        <v>90.66</v>
      </c>
      <c r="C2" s="133">
        <f>ROUND(Indonesia!C2+Malaysia!C2+Phillipines!C2+Vietnam!C2+Thailand!C2+'Rest of South-East Asia'!C2,2)</f>
        <v>96.37</v>
      </c>
      <c r="D2" s="133">
        <f>ROUND(Indonesia!D2+Malaysia!D2+Phillipines!D2+Vietnam!D2+Thailand!D2+'Rest of South-East Asia'!D2,2)</f>
        <v>103.05</v>
      </c>
      <c r="E2" s="133">
        <f>ROUND(Indonesia!E2+Malaysia!E2+Phillipines!E2+Vietnam!E2+Thailand!E2+'Rest of South-East Asia'!E2,2)</f>
        <v>109.23</v>
      </c>
      <c r="F2" s="133">
        <f>ROUND(Indonesia!F2+Malaysia!F2+Phillipines!F2+Vietnam!F2+Thailand!F2+'Rest of South-East Asia'!F2,2)</f>
        <v>103.57</v>
      </c>
      <c r="G2" s="133">
        <f>ROUND(Indonesia!G2+Malaysia!G2+Phillipines!G2+Vietnam!G2+Thailand!G2+'Rest of South-East Asia'!G2,2)</f>
        <v>108.65</v>
      </c>
      <c r="H2" s="133">
        <f>ROUND(Indonesia!H2+Malaysia!H2+Phillipines!H2+Vietnam!H2+Thailand!H2+'Rest of South-East Asia'!H2,2)</f>
        <v>115.02</v>
      </c>
      <c r="I2" s="133">
        <f>ROUND(Indonesia!I2+Malaysia!I2+Phillipines!I2+Vietnam!I2+Thailand!I2+'Rest of South-East Asia'!I2,2)</f>
        <v>121.58</v>
      </c>
      <c r="J2" s="133">
        <f>ROUND(Indonesia!J2+Malaysia!J2+Phillipines!J2+Vietnam!J2+Thailand!J2+'Rest of South-East Asia'!J2,2)</f>
        <v>128.68</v>
      </c>
      <c r="K2" s="133">
        <f>ROUND(Indonesia!K2+Malaysia!K2+Phillipines!K2+Vietnam!K2+Thailand!K2+'Rest of South-East Asia'!K2,2)</f>
        <v>136.38999999999999</v>
      </c>
      <c r="L2" s="133">
        <f>ROUND(Indonesia!L2+Malaysia!L2+Phillipines!L2+Vietnam!L2+Thailand!L2+'Rest of South-East Asia'!L2,2)</f>
        <v>144.63999999999999</v>
      </c>
      <c r="M2" s="11">
        <f>ROUND((F2/B2)^(1/4)-1,4)</f>
        <v>3.3799999999999997E-2</v>
      </c>
      <c r="N2" s="11">
        <f>ROUND((L2/G2)^(1/5)-1,4)</f>
        <v>5.8900000000000001E-2</v>
      </c>
    </row>
    <row r="3" spans="1:27" ht="15" x14ac:dyDescent="0.25">
      <c r="A3" s="65" t="s">
        <v>4</v>
      </c>
      <c r="B3" s="96"/>
      <c r="C3" s="96">
        <f>C2/B2-1</f>
        <v>6.2982572247959556E-2</v>
      </c>
      <c r="D3" s="96">
        <f t="shared" ref="D3:L3" si="1">D2/C2-1</f>
        <v>6.9316177233578857E-2</v>
      </c>
      <c r="E3" s="96">
        <f t="shared" si="1"/>
        <v>5.9970887918486149E-2</v>
      </c>
      <c r="F3" s="96">
        <f t="shared" si="1"/>
        <v>-5.1817266318777033E-2</v>
      </c>
      <c r="G3" s="96">
        <f t="shared" si="1"/>
        <v>4.9048952399343593E-2</v>
      </c>
      <c r="H3" s="96">
        <f t="shared" si="1"/>
        <v>5.8628624022089237E-2</v>
      </c>
      <c r="I3" s="96">
        <f t="shared" si="1"/>
        <v>5.7033559380977206E-2</v>
      </c>
      <c r="J3" s="96">
        <f t="shared" si="1"/>
        <v>5.8397762789932584E-2</v>
      </c>
      <c r="K3" s="96">
        <f t="shared" si="1"/>
        <v>5.9916070873484495E-2</v>
      </c>
      <c r="L3" s="96">
        <f t="shared" si="1"/>
        <v>6.0488305594251779E-2</v>
      </c>
      <c r="M3" s="36"/>
      <c r="N3" s="11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 spans="1:27" ht="15" x14ac:dyDescent="0.25">
      <c r="A4" s="62"/>
      <c r="B4" s="78"/>
      <c r="C4" s="78"/>
      <c r="D4" s="78"/>
      <c r="F4" s="78"/>
      <c r="G4" s="78"/>
      <c r="H4" s="78"/>
      <c r="I4" s="78"/>
      <c r="J4" s="78"/>
      <c r="K4" s="78"/>
      <c r="L4" s="81"/>
      <c r="M4" s="34"/>
      <c r="N4" s="34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 spans="1:27" ht="15" x14ac:dyDescent="0.25">
      <c r="A5" s="63" t="s">
        <v>29</v>
      </c>
      <c r="B5" s="142">
        <f>B2/B7</f>
        <v>2.06986301369863</v>
      </c>
      <c r="C5" s="142">
        <f t="shared" ref="C5:L5" si="2">C2/C7</f>
        <v>2.1055276381909547</v>
      </c>
      <c r="D5" s="142">
        <f t="shared" si="2"/>
        <v>2.1509079524107704</v>
      </c>
      <c r="E5" s="142">
        <f t="shared" si="2"/>
        <v>2.1771975284034282</v>
      </c>
      <c r="F5" s="142">
        <f t="shared" si="2"/>
        <v>2.1223360655737706</v>
      </c>
      <c r="G5" s="142">
        <f t="shared" si="2"/>
        <v>2.1442668245510164</v>
      </c>
      <c r="H5" s="142">
        <f t="shared" si="2"/>
        <v>2.1685520361990949</v>
      </c>
      <c r="I5" s="142">
        <f t="shared" si="2"/>
        <v>2.1930014430014428</v>
      </c>
      <c r="J5" s="142">
        <f t="shared" si="2"/>
        <v>2.2159462717410023</v>
      </c>
      <c r="K5" s="142">
        <f t="shared" si="2"/>
        <v>2.2417817225509529</v>
      </c>
      <c r="L5" s="142">
        <f t="shared" si="2"/>
        <v>2.2660191132696221</v>
      </c>
      <c r="M5" s="11">
        <f>ROUND((F5/B5)^(1/4)-1,4)</f>
        <v>6.3E-3</v>
      </c>
      <c r="N5" s="11">
        <f>ROUND((L5/G5)^(1/5)-1,4)</f>
        <v>1.11E-2</v>
      </c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 spans="1:27" ht="15" x14ac:dyDescent="0.25">
      <c r="A6" s="62"/>
      <c r="B6" s="113"/>
      <c r="C6" s="114">
        <v>1.44E-2</v>
      </c>
      <c r="D6" s="114">
        <v>5.4999999999999997E-3</v>
      </c>
      <c r="E6" s="114">
        <v>2.7000000000000001E-3</v>
      </c>
      <c r="F6" s="114">
        <v>-7.3000000000000001E-3</v>
      </c>
      <c r="G6" s="114">
        <v>1.26E-2</v>
      </c>
      <c r="H6" s="114">
        <v>1.34E-2</v>
      </c>
      <c r="I6" s="114">
        <v>1.41E-2</v>
      </c>
      <c r="J6" s="114">
        <v>1.52E-2</v>
      </c>
      <c r="K6" s="114">
        <v>1.55E-2</v>
      </c>
      <c r="L6" s="114">
        <v>1.61E-2</v>
      </c>
      <c r="M6" s="34"/>
      <c r="N6" s="34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 spans="1:27" ht="15" x14ac:dyDescent="0.25">
      <c r="A7" s="63" t="s">
        <v>66</v>
      </c>
      <c r="B7" s="64">
        <f>ROUND(Indonesia!B7+Malaysia!B7+Phillipines!B7+Vietnam!B7+Thailand!B7+'Rest of South-East Asia'!B7,2)</f>
        <v>43.8</v>
      </c>
      <c r="C7" s="64">
        <f>ROUND(Indonesia!C7+Malaysia!C7+Phillipines!C7+Vietnam!C7+Thailand!C7+'Rest of South-East Asia'!C7,2)</f>
        <v>45.77</v>
      </c>
      <c r="D7" s="64">
        <f>ROUND(Indonesia!D7+Malaysia!D7+Phillipines!D7+Vietnam!D7+Thailand!D7+'Rest of South-East Asia'!D7,2)</f>
        <v>47.91</v>
      </c>
      <c r="E7" s="64">
        <f>ROUND(Indonesia!E7+Malaysia!E7+Phillipines!E7+Vietnam!E7+Thailand!E7+'Rest of South-East Asia'!E7,2)</f>
        <v>50.17</v>
      </c>
      <c r="F7" s="64">
        <f>ROUND(Indonesia!F7+Malaysia!F7+Phillipines!F7+Vietnam!F7+Thailand!F7+'Rest of South-East Asia'!F7,2)</f>
        <v>48.8</v>
      </c>
      <c r="G7" s="64">
        <f>ROUND(Indonesia!G7+Malaysia!G7+Phillipines!G7+Vietnam!G7+Thailand!G7+'Rest of South-East Asia'!G7,2)</f>
        <v>50.67</v>
      </c>
      <c r="H7" s="64">
        <f>ROUND(Indonesia!H7+Malaysia!H7+Phillipines!H7+Vietnam!H7+Thailand!H7+'Rest of South-East Asia'!H7,2)</f>
        <v>53.04</v>
      </c>
      <c r="I7" s="64">
        <f>ROUND(Indonesia!I7+Malaysia!I7+Phillipines!I7+Vietnam!I7+Thailand!I7+'Rest of South-East Asia'!I7,2)</f>
        <v>55.44</v>
      </c>
      <c r="J7" s="64">
        <f>ROUND(Indonesia!J7+Malaysia!J7+Phillipines!J7+Vietnam!J7+Thailand!J7+'Rest of South-East Asia'!J7,2)</f>
        <v>58.07</v>
      </c>
      <c r="K7" s="64">
        <f>ROUND(Indonesia!K7+Malaysia!K7+Phillipines!K7+Vietnam!K7+Thailand!K7+'Rest of South-East Asia'!K7,2)</f>
        <v>60.84</v>
      </c>
      <c r="L7" s="64">
        <f>ROUND(Indonesia!L7+Malaysia!L7+Phillipines!L7+Vietnam!L7+Thailand!L7+'Rest of South-East Asia'!L7,2)</f>
        <v>63.83</v>
      </c>
      <c r="M7" s="11">
        <f>ROUND((F7/B7)^(1/4)-1,4)</f>
        <v>2.7400000000000001E-2</v>
      </c>
      <c r="N7" s="11">
        <f>ROUND((L7/G7)^(1/5)-1,4)</f>
        <v>4.7300000000000002E-2</v>
      </c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spans="1:27" ht="15" x14ac:dyDescent="0.25">
      <c r="A8" s="62"/>
      <c r="B8" s="78"/>
      <c r="C8" s="97">
        <f t="shared" ref="C8:D8" si="3">C7/B7-1</f>
        <v>4.4977168949771773E-2</v>
      </c>
      <c r="D8" s="97">
        <f t="shared" si="3"/>
        <v>4.6755516714004575E-2</v>
      </c>
      <c r="E8" s="97">
        <f>E7/D7-1</f>
        <v>4.7171780421624065E-2</v>
      </c>
      <c r="F8" s="97">
        <f>F7/E7-1</f>
        <v>-2.7307155670719618E-2</v>
      </c>
      <c r="G8" s="97">
        <f t="shared" ref="G8:L8" si="4">G7/F7-1</f>
        <v>3.831967213114762E-2</v>
      </c>
      <c r="H8" s="97">
        <v>4.5863000000000001E-2</v>
      </c>
      <c r="I8" s="97">
        <f>I7/H7-1</f>
        <v>4.5248868778280604E-2</v>
      </c>
      <c r="J8" s="97">
        <f t="shared" si="4"/>
        <v>4.7438672438672391E-2</v>
      </c>
      <c r="K8" s="97">
        <f t="shared" si="4"/>
        <v>4.7701050456345762E-2</v>
      </c>
      <c r="L8" s="97">
        <f t="shared" si="4"/>
        <v>4.9145299145298971E-2</v>
      </c>
      <c r="M8" s="34"/>
      <c r="N8" s="34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 spans="1:27" ht="15" x14ac:dyDescent="0.25">
      <c r="A9" s="123"/>
      <c r="B9" s="123"/>
      <c r="C9" s="77"/>
      <c r="D9" s="77"/>
      <c r="E9" s="77"/>
      <c r="F9" s="77"/>
      <c r="G9" s="77"/>
      <c r="H9" s="77"/>
      <c r="I9" s="77"/>
      <c r="J9" s="77"/>
      <c r="K9" s="77"/>
      <c r="L9" s="77"/>
      <c r="M9" s="11"/>
      <c r="N9" s="11"/>
      <c r="O9" s="123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:27" s="121" customFormat="1" ht="15" x14ac:dyDescent="0.25">
      <c r="A10" s="39" t="s">
        <v>76</v>
      </c>
      <c r="B10" s="123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11"/>
      <c r="N10" s="11"/>
      <c r="O10" s="123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:27" s="121" customFormat="1" ht="15" x14ac:dyDescent="0.25">
      <c r="A11" s="123" t="s">
        <v>51</v>
      </c>
      <c r="B11" s="123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11"/>
      <c r="N11" s="11"/>
      <c r="O11" s="123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:27" s="121" customFormat="1" ht="15" x14ac:dyDescent="0.25">
      <c r="A12" s="123" t="s">
        <v>52</v>
      </c>
      <c r="B12" s="123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11"/>
      <c r="N12" s="11"/>
      <c r="O12" s="123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:27" s="121" customFormat="1" ht="15" x14ac:dyDescent="0.25">
      <c r="A13" s="123"/>
      <c r="B13" s="123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11"/>
      <c r="N13" s="11"/>
      <c r="O13" s="123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:27" s="121" customFormat="1" ht="15" x14ac:dyDescent="0.25">
      <c r="A14" s="123"/>
      <c r="B14" s="123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11"/>
      <c r="N14" s="11"/>
      <c r="O14" s="123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:27" ht="15" x14ac:dyDescent="0.25">
      <c r="A15" s="39" t="s">
        <v>49</v>
      </c>
      <c r="H15" s="79"/>
      <c r="M15" s="15"/>
      <c r="N15" s="2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 spans="1:27" ht="15" x14ac:dyDescent="0.25">
      <c r="A16" s="12" t="s">
        <v>51</v>
      </c>
      <c r="B16" s="76">
        <f>P16*B$2</f>
        <v>74.250539999999987</v>
      </c>
      <c r="C16" s="134">
        <f t="shared" ref="C16:L16" si="5">Q16*C$2</f>
        <v>79.004125999999999</v>
      </c>
      <c r="D16" s="134">
        <f t="shared" si="5"/>
        <v>84.490694999999988</v>
      </c>
      <c r="E16" s="134">
        <f t="shared" si="5"/>
        <v>89.688753000000005</v>
      </c>
      <c r="F16" s="134">
        <f t="shared" si="5"/>
        <v>85.134539999999987</v>
      </c>
      <c r="G16" s="134">
        <f t="shared" si="5"/>
        <v>89.418949999999995</v>
      </c>
      <c r="H16" s="134">
        <f t="shared" si="5"/>
        <v>94.741973999999999</v>
      </c>
      <c r="I16" s="134">
        <f t="shared" si="5"/>
        <v>100.254868</v>
      </c>
      <c r="J16" s="134">
        <f t="shared" si="5"/>
        <v>106.22534</v>
      </c>
      <c r="K16" s="134">
        <f t="shared" si="5"/>
        <v>112.685418</v>
      </c>
      <c r="L16" s="134">
        <f t="shared" si="5"/>
        <v>119.60281599999999</v>
      </c>
      <c r="M16" s="11">
        <f>ROUND((F16/B16)^(1/4)-1,4)</f>
        <v>3.4799999999999998E-2</v>
      </c>
      <c r="N16" s="11">
        <f>ROUND((L16/G16)^(1/5)-1,4)</f>
        <v>5.9900000000000002E-2</v>
      </c>
      <c r="P16" s="130">
        <v>0.81899999999999995</v>
      </c>
      <c r="Q16" s="130">
        <v>0.81979999999999997</v>
      </c>
      <c r="R16" s="130">
        <v>0.81989999999999996</v>
      </c>
      <c r="S16" s="130">
        <v>0.82110000000000005</v>
      </c>
      <c r="T16" s="130">
        <v>0.82199999999999995</v>
      </c>
      <c r="U16" s="130">
        <v>0.82299999999999995</v>
      </c>
      <c r="V16" s="130">
        <v>0.82369999999999999</v>
      </c>
      <c r="W16" s="130">
        <v>0.8246</v>
      </c>
      <c r="X16" s="130">
        <v>0.82550000000000001</v>
      </c>
      <c r="Y16" s="130">
        <v>0.82620000000000005</v>
      </c>
      <c r="Z16" s="130">
        <v>0.82689999999999997</v>
      </c>
    </row>
    <row r="17" spans="1:26" ht="15" x14ac:dyDescent="0.25">
      <c r="A17" s="12" t="s">
        <v>52</v>
      </c>
      <c r="B17" s="134">
        <f>P17*B$2</f>
        <v>16.409459999999999</v>
      </c>
      <c r="C17" s="134">
        <f t="shared" ref="C17" si="6">Q17*C$2</f>
        <v>17.365874000000002</v>
      </c>
      <c r="D17" s="134">
        <f t="shared" ref="D17" si="7">R17*D$2</f>
        <v>18.559305000000002</v>
      </c>
      <c r="E17" s="134">
        <f t="shared" ref="E17" si="8">S17*E$2</f>
        <v>19.541247000000002</v>
      </c>
      <c r="F17" s="134">
        <f t="shared" ref="F17" si="9">T17*F$2</f>
        <v>18.435459999999999</v>
      </c>
      <c r="G17" s="134">
        <f t="shared" ref="G17" si="10">U17*G$2</f>
        <v>19.23105</v>
      </c>
      <c r="H17" s="134">
        <f t="shared" ref="H17" si="11">V17*H$2</f>
        <v>20.278026000000001</v>
      </c>
      <c r="I17" s="134">
        <f t="shared" ref="I17" si="12">W17*I$2</f>
        <v>21.325132</v>
      </c>
      <c r="J17" s="134">
        <f t="shared" ref="J17" si="13">X17*J$2</f>
        <v>22.454660000000001</v>
      </c>
      <c r="K17" s="134">
        <f t="shared" ref="K17" si="14">Y17*K$2</f>
        <v>23.704581999999998</v>
      </c>
      <c r="L17" s="134">
        <f t="shared" ref="L17" si="15">Z17*L$2</f>
        <v>25.037184</v>
      </c>
      <c r="M17" s="11">
        <f>ROUND((F17/B17)^(1/4)-1,4)</f>
        <v>2.9499999999999998E-2</v>
      </c>
      <c r="N17" s="11">
        <f>ROUND((L17/G17)^(1/5)-1,4)</f>
        <v>5.4199999999999998E-2</v>
      </c>
      <c r="P17" s="130">
        <v>0.18099999999999999</v>
      </c>
      <c r="Q17" s="130">
        <v>0.1802</v>
      </c>
      <c r="R17" s="130">
        <v>0.18010000000000001</v>
      </c>
      <c r="S17" s="130">
        <v>0.1789</v>
      </c>
      <c r="T17" s="130">
        <v>0.17799999999999999</v>
      </c>
      <c r="U17" s="130">
        <v>0.17699999999999999</v>
      </c>
      <c r="V17" s="130">
        <v>0.17630000000000001</v>
      </c>
      <c r="W17" s="130">
        <v>0.1754</v>
      </c>
      <c r="X17" s="130">
        <v>0.17449999999999999</v>
      </c>
      <c r="Y17" s="130">
        <v>0.17380000000000001</v>
      </c>
      <c r="Z17" s="130">
        <v>0.1731</v>
      </c>
    </row>
    <row r="18" spans="1:26" s="121" customFormat="1" ht="15" x14ac:dyDescent="0.25">
      <c r="A18" s="123"/>
      <c r="B18" s="147">
        <f>SUM(B16:B17)</f>
        <v>90.659999999999982</v>
      </c>
      <c r="C18" s="147">
        <f t="shared" ref="C18:L18" si="16">SUM(C16:C17)</f>
        <v>96.37</v>
      </c>
      <c r="D18" s="147">
        <f t="shared" si="16"/>
        <v>103.04999999999998</v>
      </c>
      <c r="E18" s="147">
        <f t="shared" si="16"/>
        <v>109.23</v>
      </c>
      <c r="F18" s="147">
        <f t="shared" si="16"/>
        <v>103.57</v>
      </c>
      <c r="G18" s="147">
        <f t="shared" si="16"/>
        <v>108.64999999999999</v>
      </c>
      <c r="H18" s="147">
        <f t="shared" si="16"/>
        <v>115.02</v>
      </c>
      <c r="I18" s="147">
        <f t="shared" si="16"/>
        <v>121.58</v>
      </c>
      <c r="J18" s="147">
        <f t="shared" si="16"/>
        <v>128.68</v>
      </c>
      <c r="K18" s="147">
        <f t="shared" si="16"/>
        <v>136.38999999999999</v>
      </c>
      <c r="L18" s="147">
        <f t="shared" si="16"/>
        <v>144.63999999999999</v>
      </c>
      <c r="M18" s="128"/>
      <c r="N18" s="128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 spans="1:26" s="121" customFormat="1" ht="15" x14ac:dyDescent="0.25">
      <c r="A19" s="123"/>
      <c r="B19" s="147" t="b">
        <f>B18=B2</f>
        <v>1</v>
      </c>
      <c r="C19" s="147" t="b">
        <f t="shared" ref="C19:L19" si="17">C18=C2</f>
        <v>1</v>
      </c>
      <c r="D19" s="147" t="b">
        <f t="shared" si="17"/>
        <v>1</v>
      </c>
      <c r="E19" s="147" t="b">
        <f t="shared" si="17"/>
        <v>1</v>
      </c>
      <c r="F19" s="147" t="b">
        <f t="shared" si="17"/>
        <v>1</v>
      </c>
      <c r="G19" s="147" t="b">
        <f t="shared" si="17"/>
        <v>1</v>
      </c>
      <c r="H19" s="147" t="b">
        <f t="shared" si="17"/>
        <v>1</v>
      </c>
      <c r="I19" s="147" t="b">
        <f t="shared" si="17"/>
        <v>1</v>
      </c>
      <c r="J19" s="147" t="b">
        <f t="shared" si="17"/>
        <v>1</v>
      </c>
      <c r="K19" s="147" t="b">
        <f t="shared" si="17"/>
        <v>1</v>
      </c>
      <c r="L19" s="147" t="b">
        <f t="shared" si="17"/>
        <v>1</v>
      </c>
      <c r="M19" s="128"/>
      <c r="N19" s="128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spans="1:26" x14ac:dyDescent="0.2">
      <c r="A20" s="12"/>
      <c r="C20" s="98"/>
    </row>
    <row r="21" spans="1:26" x14ac:dyDescent="0.2">
      <c r="A21" s="18" t="s">
        <v>50</v>
      </c>
      <c r="P21" s="126"/>
    </row>
    <row r="22" spans="1:26" ht="15" x14ac:dyDescent="0.25">
      <c r="A22" s="123" t="s">
        <v>53</v>
      </c>
      <c r="B22" s="76">
        <f>Indonesia!B12+Malaysia!B12+Phillipines!B12+Vietnam!B12+Thailand!B12+'Rest of South-East Asia'!B12</f>
        <v>38.487387200000001</v>
      </c>
      <c r="C22" s="134">
        <f>Indonesia!C12+Malaysia!C12+Phillipines!C12+Vietnam!C12+Thailand!C12+'Rest of South-East Asia'!C12</f>
        <v>41.746626999999997</v>
      </c>
      <c r="D22" s="134">
        <f>Indonesia!D12+Malaysia!D12+Phillipines!D12+Vietnam!D12+Thailand!D12+'Rest of South-East Asia'!D12</f>
        <v>43.934447919999997</v>
      </c>
      <c r="E22" s="134">
        <f>Indonesia!E12+Malaysia!E12+Phillipines!E12+Vietnam!E12+Thailand!E12+'Rest of South-East Asia'!E12</f>
        <v>46.268793040000006</v>
      </c>
      <c r="F22" s="134">
        <f>Indonesia!F12+Malaysia!F12+Phillipines!F12+Vietnam!F12+Thailand!F12+'Rest of South-East Asia'!F12</f>
        <v>43.680387799999998</v>
      </c>
      <c r="G22" s="134">
        <f>Indonesia!G12+Malaysia!G12+Phillipines!G12+Vietnam!G12+Thailand!G12+'Rest of South-East Asia'!G12</f>
        <v>45.922786000000002</v>
      </c>
      <c r="H22" s="134">
        <f>Indonesia!H12+Malaysia!H12+Phillipines!H12+Vietnam!H12+Thailand!H12+'Rest of South-East Asia'!H12</f>
        <v>48.662559199999997</v>
      </c>
      <c r="I22" s="134">
        <f>Indonesia!I12+Malaysia!I12+Phillipines!I12+Vietnam!I12+Thailand!I12+'Rest of South-East Asia'!I12</f>
        <v>51.46496719999999</v>
      </c>
      <c r="J22" s="134">
        <f>Indonesia!J12+Malaysia!J12+Phillipines!J12+Vietnam!J12+Thailand!J12+'Rest of South-East Asia'!J12</f>
        <v>54.5096366</v>
      </c>
      <c r="K22" s="134">
        <f>Indonesia!K12+Malaysia!K12+Phillipines!K12+Vietnam!K12+Thailand!K12+'Rest of South-East Asia'!K12</f>
        <v>57.791307499999995</v>
      </c>
      <c r="L22" s="134">
        <f>Indonesia!L12+Malaysia!L12+Phillipines!L12+Vietnam!L12+Thailand!L12+'Rest of South-East Asia'!L12</f>
        <v>61.314527679999998</v>
      </c>
      <c r="M22" s="11">
        <f t="shared" ref="M22:M28" si="18">ROUND((F22/B22)^(1/4)-1,4)</f>
        <v>3.2099999999999997E-2</v>
      </c>
      <c r="N22" s="11">
        <f t="shared" ref="N22:N28" si="19">ROUND((L22/G22)^(1/5)-1,4)</f>
        <v>5.9499999999999997E-2</v>
      </c>
      <c r="P22" s="126">
        <v>0.42449999999999999</v>
      </c>
      <c r="Q22" s="126">
        <v>0.43319999999999997</v>
      </c>
      <c r="R22" s="126">
        <v>0.42630000000000001</v>
      </c>
      <c r="S22" s="126">
        <v>0.42359999999999998</v>
      </c>
      <c r="T22" s="126">
        <v>0.42170000000000002</v>
      </c>
      <c r="U22" s="126">
        <v>0.42270000000000002</v>
      </c>
      <c r="V22" s="126">
        <v>0.42309999999999998</v>
      </c>
      <c r="W22" s="126">
        <v>0.42330000000000001</v>
      </c>
      <c r="X22" s="126">
        <v>0.42359999999999998</v>
      </c>
      <c r="Y22" s="126">
        <v>0.42370000000000002</v>
      </c>
      <c r="Z22" s="126">
        <v>0.4239</v>
      </c>
    </row>
    <row r="23" spans="1:26" ht="15" x14ac:dyDescent="0.25">
      <c r="A23" s="134" t="s">
        <v>67</v>
      </c>
      <c r="B23" s="134">
        <f>Indonesia!B13+Malaysia!B13+Phillipines!B13+Vietnam!B13+Thailand!B13+'Rest of South-East Asia'!B13</f>
        <v>21.124560799999998</v>
      </c>
      <c r="C23" s="134">
        <f>Indonesia!C13+Malaysia!C13+Phillipines!C13+Vietnam!C13+Thailand!C13+'Rest of South-East Asia'!C13</f>
        <v>23.024639800000003</v>
      </c>
      <c r="D23" s="134">
        <f>Indonesia!D13+Malaysia!D13+Phillipines!D13+Vietnam!D13+Thailand!D13+'Rest of South-East Asia'!D13</f>
        <v>24.675492860000002</v>
      </c>
      <c r="E23" s="134">
        <f>Indonesia!E13+Malaysia!E13+Phillipines!E13+Vietnam!E13+Thailand!E13+'Rest of South-East Asia'!E13</f>
        <v>26.303090979999997</v>
      </c>
      <c r="F23" s="134">
        <f>Indonesia!F13+Malaysia!F13+Phillipines!F13+Vietnam!F13+Thailand!F13+'Rest of South-East Asia'!F13</f>
        <v>24.643888759999999</v>
      </c>
      <c r="G23" s="134">
        <f>Indonesia!G13+Malaysia!G13+Phillipines!G13+Vietnam!G13+Thailand!G13+'Rest of South-East Asia'!G13</f>
        <v>25.991066799999999</v>
      </c>
      <c r="H23" s="134">
        <f>Indonesia!H13+Malaysia!H13+Phillipines!H13+Vietnam!H13+Thailand!H13+'Rest of South-East Asia'!H13</f>
        <v>27.582552</v>
      </c>
      <c r="I23" s="134">
        <f>Indonesia!I13+Malaysia!I13+Phillipines!I13+Vietnam!I13+Thailand!I13+'Rest of South-East Asia'!I13</f>
        <v>29.193424799999999</v>
      </c>
      <c r="J23" s="134">
        <f>Indonesia!J13+Malaysia!J13+Phillipines!J13+Vietnam!J13+Thailand!J13+'Rest of South-East Asia'!J13</f>
        <v>30.952099539999999</v>
      </c>
      <c r="K23" s="134">
        <f>Indonesia!K13+Malaysia!K13+Phillipines!K13+Vietnam!K13+Thailand!K13+'Rest of South-East Asia'!K13</f>
        <v>32.870170000000002</v>
      </c>
      <c r="L23" s="134">
        <f>Indonesia!L13+Malaysia!L13+Phillipines!L13+Vietnam!L13+Thailand!L13+'Rest of South-East Asia'!L13</f>
        <v>34.916529760000003</v>
      </c>
      <c r="M23" s="11">
        <f t="shared" si="18"/>
        <v>3.9300000000000002E-2</v>
      </c>
      <c r="N23" s="11">
        <f t="shared" si="19"/>
        <v>6.08E-2</v>
      </c>
      <c r="P23" s="126">
        <v>0.23300000000000001</v>
      </c>
      <c r="Q23" s="126">
        <v>0.2389</v>
      </c>
      <c r="R23" s="126">
        <v>0.23949999999999999</v>
      </c>
      <c r="S23" s="126">
        <v>0.24079999999999999</v>
      </c>
      <c r="T23" s="126">
        <v>0.2379</v>
      </c>
      <c r="U23" s="126">
        <v>0.2392</v>
      </c>
      <c r="V23" s="126">
        <v>0.23980000000000001</v>
      </c>
      <c r="W23" s="126">
        <v>0.24010000000000001</v>
      </c>
      <c r="X23" s="126">
        <v>0.24049999999999999</v>
      </c>
      <c r="Y23" s="126">
        <v>0.24099999999999999</v>
      </c>
      <c r="Z23" s="126">
        <v>0.2414</v>
      </c>
    </row>
    <row r="24" spans="1:26" ht="15" x14ac:dyDescent="0.25">
      <c r="A24" s="123" t="s">
        <v>68</v>
      </c>
      <c r="B24" s="134">
        <f>Indonesia!B14+Malaysia!B14+Phillipines!B14+Vietnam!B14+Thailand!B14+'Rest of South-East Asia'!B14</f>
        <v>14.124990399999998</v>
      </c>
      <c r="C24" s="134">
        <f>Indonesia!C14+Malaysia!C14+Phillipines!C14+Vietnam!C14+Thailand!C14+'Rest of South-East Asia'!C14</f>
        <v>14.2795421</v>
      </c>
      <c r="D24" s="134">
        <f>Indonesia!D14+Malaysia!D14+Phillipines!D14+Vietnam!D14+Thailand!D14+'Rest of South-East Asia'!D14</f>
        <v>15.771629939999999</v>
      </c>
      <c r="E24" s="134">
        <f>Indonesia!E14+Malaysia!E14+Phillipines!E14+Vietnam!E14+Thailand!E14+'Rest of South-East Asia'!E14</f>
        <v>16.898167659999999</v>
      </c>
      <c r="F24" s="134">
        <f>Indonesia!F14+Malaysia!F14+Phillipines!F14+Vietnam!F14+Thailand!F14+'Rest of South-East Asia'!F14</f>
        <v>17.196992879999996</v>
      </c>
      <c r="G24" s="134">
        <f>Indonesia!G14+Malaysia!G14+Phillipines!G14+Vietnam!G14+Thailand!G14+'Rest of South-East Asia'!G14</f>
        <v>18.186952399999999</v>
      </c>
      <c r="H24" s="134">
        <f>Indonesia!H14+Malaysia!H14+Phillipines!H14+Vietnam!H14+Thailand!H14+'Rest of South-East Asia'!H14</f>
        <v>19.2935436</v>
      </c>
      <c r="I24" s="134">
        <f>Indonesia!I14+Malaysia!I14+Phillipines!I14+Vietnam!I14+Thailand!I14+'Rest of South-East Asia'!I14</f>
        <v>20.455332799999997</v>
      </c>
      <c r="J24" s="134">
        <f>Indonesia!J14+Malaysia!J14+Phillipines!J14+Vietnam!J14+Thailand!J14+'Rest of South-East Asia'!J14</f>
        <v>21.638951219999999</v>
      </c>
      <c r="K24" s="134">
        <f>Indonesia!K14+Malaysia!K14+Phillipines!K14+Vietnam!K14+Thailand!K14+'Rest of South-East Asia'!K14</f>
        <v>22.967222499999998</v>
      </c>
      <c r="L24" s="134">
        <f>Indonesia!L14+Malaysia!L14+Phillipines!L14+Vietnam!L14+Thailand!L14+'Rest of South-East Asia'!L14</f>
        <v>24.380966799999999</v>
      </c>
      <c r="M24" s="11">
        <f t="shared" si="18"/>
        <v>5.04E-2</v>
      </c>
      <c r="N24" s="11">
        <f t="shared" si="19"/>
        <v>6.0400000000000002E-2</v>
      </c>
      <c r="P24" s="126">
        <v>0.15579999999999999</v>
      </c>
      <c r="Q24" s="126">
        <v>0.1482</v>
      </c>
      <c r="R24" s="126">
        <v>0.153</v>
      </c>
      <c r="S24" s="126">
        <v>0.1547</v>
      </c>
      <c r="T24" s="126">
        <v>0.16600000000000001</v>
      </c>
      <c r="U24" s="126">
        <v>0.16739999999999999</v>
      </c>
      <c r="V24" s="126">
        <v>0.16769999999999999</v>
      </c>
      <c r="W24" s="126">
        <v>0.16819999999999999</v>
      </c>
      <c r="X24" s="126">
        <v>0.16819999999999999</v>
      </c>
      <c r="Y24" s="126">
        <v>0.16839999999999999</v>
      </c>
      <c r="Z24" s="126">
        <v>0.1686</v>
      </c>
    </row>
    <row r="25" spans="1:26" ht="15" x14ac:dyDescent="0.25">
      <c r="A25" s="134" t="s">
        <v>69</v>
      </c>
      <c r="B25" s="134">
        <f>Indonesia!B15+Malaysia!B15+Phillipines!B15+Vietnam!B15+Thailand!B15+'Rest of South-East Asia'!B15</f>
        <v>6.9406256000000006</v>
      </c>
      <c r="C25" s="134">
        <f>Indonesia!C15+Malaysia!C15+Phillipines!C15+Vietnam!C15+Thailand!C15+'Rest of South-East Asia'!C15</f>
        <v>7.4698076999999996</v>
      </c>
      <c r="D25" s="134">
        <f>Indonesia!D15+Malaysia!D15+Phillipines!D15+Vietnam!D15+Thailand!D15+'Rest of South-East Asia'!D15</f>
        <v>8.2282174399999999</v>
      </c>
      <c r="E25" s="134">
        <f>Indonesia!E15+Malaysia!E15+Phillipines!E15+Vietnam!E15+Thailand!E15+'Rest of South-East Asia'!E15</f>
        <v>8.5137349600000007</v>
      </c>
      <c r="F25" s="134">
        <f>Indonesia!F15+Malaysia!F15+Phillipines!F15+Vietnam!F15+Thailand!F15+'Rest of South-East Asia'!F15</f>
        <v>7.6069355599999993</v>
      </c>
      <c r="G25" s="134">
        <f>Indonesia!G15+Malaysia!G15+Phillipines!G15+Vietnam!G15+Thailand!G15+'Rest of South-East Asia'!G15</f>
        <v>8.0645515999999997</v>
      </c>
      <c r="H25" s="134">
        <f>Indonesia!H15+Malaysia!H15+Phillipines!H15+Vietnam!H15+Thailand!H15+'Rest of South-East Asia'!H15</f>
        <v>8.5568847999999988</v>
      </c>
      <c r="I25" s="134">
        <f>Indonesia!I15+Malaysia!I15+Phillipines!I15+Vietnam!I15+Thailand!I15+'Rest of South-East Asia'!I15</f>
        <v>9.0721512000000004</v>
      </c>
      <c r="J25" s="134">
        <f>Indonesia!J15+Malaysia!J15+Phillipines!J15+Vietnam!J15+Thailand!J15+'Rest of South-East Asia'!J15</f>
        <v>9.6208955799999991</v>
      </c>
      <c r="K25" s="134">
        <f>Indonesia!K15+Malaysia!K15+Phillipines!K15+Vietnam!K15+Thailand!K15+'Rest of South-East Asia'!K15</f>
        <v>10.1906625</v>
      </c>
      <c r="L25" s="134">
        <f>Indonesia!L15+Malaysia!L15+Phillipines!L15+Vietnam!L15+Thailand!L15+'Rest of South-East Asia'!L15</f>
        <v>10.810079759999999</v>
      </c>
      <c r="M25" s="11">
        <f t="shared" si="18"/>
        <v>2.3199999999999998E-2</v>
      </c>
      <c r="N25" s="11">
        <f t="shared" si="19"/>
        <v>6.0400000000000002E-2</v>
      </c>
      <c r="P25" s="126">
        <v>7.6600000000000001E-2</v>
      </c>
      <c r="Q25" s="126">
        <v>7.7499999999999999E-2</v>
      </c>
      <c r="R25" s="126">
        <v>7.9799999999999996E-2</v>
      </c>
      <c r="S25" s="126">
        <v>7.7899999999999997E-2</v>
      </c>
      <c r="T25" s="126">
        <v>7.3400000000000007E-2</v>
      </c>
      <c r="U25" s="126">
        <v>7.4200000000000002E-2</v>
      </c>
      <c r="V25" s="126">
        <v>7.4399999999999994E-2</v>
      </c>
      <c r="W25" s="126">
        <v>7.46E-2</v>
      </c>
      <c r="X25" s="126">
        <v>7.4800000000000005E-2</v>
      </c>
      <c r="Y25" s="126">
        <v>7.4700000000000003E-2</v>
      </c>
      <c r="Z25" s="126">
        <v>7.4700000000000003E-2</v>
      </c>
    </row>
    <row r="26" spans="1:26" ht="15" x14ac:dyDescent="0.25">
      <c r="A26" s="134" t="s">
        <v>54</v>
      </c>
      <c r="B26" s="134">
        <f>Indonesia!B16+Malaysia!B16+Phillipines!B16+Vietnam!B16+Thailand!B16+'Rest of South-East Asia'!B16</f>
        <v>3.7894111999999995</v>
      </c>
      <c r="C26" s="134">
        <f>Indonesia!C16+Malaysia!C16+Phillipines!C16+Vietnam!C16+Thailand!C16+'Rest of South-East Asia'!C16</f>
        <v>3.6746125000000003</v>
      </c>
      <c r="D26" s="134">
        <f>Indonesia!D16+Malaysia!D16+Phillipines!D16+Vietnam!D16+Thailand!D16+'Rest of South-East Asia'!D16</f>
        <v>4.1681561799999995</v>
      </c>
      <c r="E26" s="134">
        <f>Indonesia!E16+Malaysia!E16+Phillipines!E16+Vietnam!E16+Thailand!E16+'Rest of South-East Asia'!E16</f>
        <v>4.3329822799999995</v>
      </c>
      <c r="F26" s="134">
        <f>Indonesia!F16+Malaysia!F16+Phillipines!F16+Vietnam!F16+Thailand!F16+'Rest of South-East Asia'!F16</f>
        <v>3.78345552</v>
      </c>
      <c r="G26" s="134">
        <f>Indonesia!G16+Malaysia!G16+Phillipines!G16+Vietnam!G16+Thailand!G16+'Rest of South-East Asia'!G16</f>
        <v>4.0296772000000001</v>
      </c>
      <c r="H26" s="134">
        <f>Indonesia!H16+Malaysia!H16+Phillipines!H16+Vietnam!H16+Thailand!H16+'Rest of South-East Asia'!H16</f>
        <v>4.300726</v>
      </c>
      <c r="I26" s="134">
        <f>Indonesia!I16+Malaysia!I16+Phillipines!I16+Vietnam!I16+Thailand!I16+'Rest of South-East Asia'!I16</f>
        <v>4.5177032000000006</v>
      </c>
      <c r="J26" s="134">
        <f>Indonesia!J16+Malaysia!J16+Phillipines!J16+Vietnam!J16+Thailand!J16+'Rest of South-East Asia'!J16</f>
        <v>4.6763789600000001</v>
      </c>
      <c r="K26" s="134">
        <f>Indonesia!K16+Malaysia!K16+Phillipines!K16+Vietnam!K16+Thailand!K16+'Rest of South-East Asia'!K16</f>
        <v>4.8861224999999999</v>
      </c>
      <c r="L26" s="134">
        <f>Indonesia!L16+Malaysia!L16+Phillipines!L16+Vietnam!L16+Thailand!L16+'Rest of South-East Asia'!L16</f>
        <v>5.1464468000000005</v>
      </c>
      <c r="M26" s="11">
        <f t="shared" si="18"/>
        <v>-4.0000000000000002E-4</v>
      </c>
      <c r="N26" s="11">
        <f t="shared" si="19"/>
        <v>5.0099999999999999E-2</v>
      </c>
      <c r="P26" s="126">
        <v>4.1799999999999997E-2</v>
      </c>
      <c r="Q26" s="126">
        <v>3.8100000000000002E-2</v>
      </c>
      <c r="R26" s="126">
        <v>4.0399999999999998E-2</v>
      </c>
      <c r="S26" s="126">
        <v>3.9699999999999999E-2</v>
      </c>
      <c r="T26" s="126">
        <v>3.6499999999999998E-2</v>
      </c>
      <c r="U26" s="126">
        <v>3.7100000000000001E-2</v>
      </c>
      <c r="V26" s="126">
        <v>3.7400000000000003E-2</v>
      </c>
      <c r="W26" s="126">
        <v>3.7199999999999997E-2</v>
      </c>
      <c r="X26" s="126">
        <v>3.6299999999999999E-2</v>
      </c>
      <c r="Y26" s="126">
        <v>3.5799999999999998E-2</v>
      </c>
      <c r="Z26" s="126">
        <v>3.56E-2</v>
      </c>
    </row>
    <row r="27" spans="1:26" s="121" customFormat="1" ht="15" x14ac:dyDescent="0.25">
      <c r="A27" s="134" t="s">
        <v>70</v>
      </c>
      <c r="B27" s="134">
        <f>Indonesia!B17+Malaysia!B17+Phillipines!B17+Vietnam!B17+Thailand!B17+'Rest of South-East Asia'!B17</f>
        <v>2.4442968</v>
      </c>
      <c r="C27" s="134">
        <f>Indonesia!C17+Malaysia!C17+Phillipines!C17+Vietnam!C17+Thailand!C17+'Rest of South-East Asia'!C17</f>
        <v>2.5617394</v>
      </c>
      <c r="D27" s="134">
        <f>Indonesia!D17+Malaysia!D17+Phillipines!D17+Vietnam!D17+Thailand!D17+'Rest of South-East Asia'!D17</f>
        <v>2.7427805600000004</v>
      </c>
      <c r="E27" s="134">
        <f>Indonesia!E17+Malaysia!E17+Phillipines!E17+Vietnam!E17+Thailand!E17+'Rest of South-East Asia'!E17</f>
        <v>2.8585566199999999</v>
      </c>
      <c r="F27" s="134">
        <f>Indonesia!F17+Malaysia!F17+Phillipines!F17+Vietnam!F17+Thailand!F17+'Rest of South-East Asia'!F17</f>
        <v>2.5564514400000005</v>
      </c>
      <c r="G27" s="134">
        <f>Indonesia!G17+Malaysia!G17+Phillipines!G17+Vietnam!G17+Thailand!G17+'Rest of South-East Asia'!G17</f>
        <v>2.7425832000000003</v>
      </c>
      <c r="H27" s="134">
        <f>Indonesia!H17+Malaysia!H17+Phillipines!H17+Vietnam!H17+Thailand!H17+'Rest of South-East Asia'!H17</f>
        <v>2.8881627999999999</v>
      </c>
      <c r="I27" s="134">
        <f>Indonesia!I17+Malaysia!I17+Phillipines!I17+Vietnam!I17+Thailand!I17+'Rest of South-East Asia'!I17</f>
        <v>3.0420383999999996</v>
      </c>
      <c r="J27" s="134">
        <f>Indonesia!J17+Malaysia!J17+Phillipines!J17+Vietnam!J17+Thailand!J17+'Rest of South-East Asia'!J17</f>
        <v>3.2031887600000002</v>
      </c>
      <c r="K27" s="134">
        <f>Indonesia!K17+Malaysia!K17+Phillipines!K17+Vietnam!K17+Thailand!K17+'Rest of South-East Asia'!K17</f>
        <v>3.3725800000000001</v>
      </c>
      <c r="L27" s="134">
        <f>Indonesia!L17+Malaysia!L17+Phillipines!L17+Vietnam!L17+Thailand!L17+'Rest of South-East Asia'!L17</f>
        <v>3.5363859999999998</v>
      </c>
      <c r="M27" s="11">
        <f t="shared" si="18"/>
        <v>1.1299999999999999E-2</v>
      </c>
      <c r="N27" s="11">
        <f t="shared" si="19"/>
        <v>5.2200000000000003E-2</v>
      </c>
      <c r="P27" s="126">
        <v>2.7E-2</v>
      </c>
      <c r="Q27" s="126">
        <v>2.6599999999999999E-2</v>
      </c>
      <c r="R27" s="126">
        <v>2.6599999999999999E-2</v>
      </c>
      <c r="S27" s="126">
        <v>2.6200000000000001E-2</v>
      </c>
      <c r="T27" s="126">
        <v>2.47E-2</v>
      </c>
      <c r="U27" s="126">
        <v>2.52E-2</v>
      </c>
      <c r="V27" s="126">
        <v>2.5100000000000001E-2</v>
      </c>
      <c r="W27" s="126">
        <v>2.5000000000000001E-2</v>
      </c>
      <c r="X27" s="126">
        <v>2.4899999999999999E-2</v>
      </c>
      <c r="Y27" s="126">
        <v>2.47E-2</v>
      </c>
      <c r="Z27" s="126">
        <v>2.4400000000000002E-2</v>
      </c>
    </row>
    <row r="28" spans="1:26" ht="15" x14ac:dyDescent="0.25">
      <c r="A28" s="12" t="s">
        <v>28</v>
      </c>
      <c r="B28" s="134">
        <f>Indonesia!B18+Malaysia!B18+Phillipines!B18+Vietnam!B18+Thailand!B18+'Rest of South-East Asia'!B18</f>
        <v>3.7529279999999998</v>
      </c>
      <c r="C28" s="134">
        <f>Indonesia!C18+Malaysia!C18+Phillipines!C18+Vietnam!C18+Thailand!C18+'Rest of South-East Asia'!C18</f>
        <v>3.6103622</v>
      </c>
      <c r="D28" s="134">
        <f>Indonesia!D18+Malaysia!D18+Phillipines!D18+Vietnam!D18+Thailand!D18+'Rest of South-East Asia'!D18</f>
        <v>3.5293696400000001</v>
      </c>
      <c r="E28" s="134">
        <f>Indonesia!E18+Malaysia!E18+Phillipines!E18+Vietnam!E18+Thailand!E18+'Rest of South-East Asia'!E18</f>
        <v>4.0517744600000007</v>
      </c>
      <c r="F28" s="134">
        <f>Indonesia!F18+Malaysia!F18+Phillipines!F18+Vietnam!F18+Thailand!F18+'Rest of South-East Asia'!F18</f>
        <v>4.1067880399999996</v>
      </c>
      <c r="G28" s="134">
        <f>Indonesia!G18+Malaysia!G18+Phillipines!G18+Vietnam!G18+Thailand!G18+'Rest of South-East Asia'!G18</f>
        <v>3.7160827999999997</v>
      </c>
      <c r="H28" s="134">
        <f>Indonesia!H18+Malaysia!H18+Phillipines!H18+Vietnam!H18+Thailand!H18+'Rest of South-East Asia'!H18</f>
        <v>3.7391716000000006</v>
      </c>
      <c r="I28" s="134">
        <f>Indonesia!I18+Malaysia!I18+Phillipines!I18+Vietnam!I18+Thailand!I18+'Rest of South-East Asia'!I18</f>
        <v>3.8329824000000006</v>
      </c>
      <c r="J28" s="134">
        <f>Indonesia!J18+Malaysia!J18+Phillipines!J18+Vietnam!J18+Thailand!J18+'Rest of South-East Asia'!J18</f>
        <v>4.0765493400000006</v>
      </c>
      <c r="K28" s="134">
        <f>Indonesia!K18+Malaysia!K18+Phillipines!K18+Vietnam!K18+Thailand!K18+'Rest of South-East Asia'!K18</f>
        <v>4.3081050000000003</v>
      </c>
      <c r="L28" s="134">
        <f>Indonesia!L18+Malaysia!L18+Phillipines!L18+Vietnam!L18+Thailand!L18+'Rest of South-East Asia'!L18</f>
        <v>4.5354819199999996</v>
      </c>
      <c r="M28" s="11">
        <f t="shared" si="18"/>
        <v>2.2800000000000001E-2</v>
      </c>
      <c r="N28" s="11">
        <f t="shared" si="19"/>
        <v>4.07E-2</v>
      </c>
      <c r="P28" s="126">
        <v>4.1399999999999999E-2</v>
      </c>
      <c r="Q28" s="126">
        <v>3.7499999999999999E-2</v>
      </c>
      <c r="R28" s="126">
        <v>3.4200000000000001E-2</v>
      </c>
      <c r="S28" s="126">
        <v>3.7100000000000001E-2</v>
      </c>
      <c r="T28" s="126">
        <v>3.9699999999999999E-2</v>
      </c>
      <c r="U28" s="126">
        <v>3.4200000000000001E-2</v>
      </c>
      <c r="V28" s="126">
        <v>3.2500000000000001E-2</v>
      </c>
      <c r="W28" s="126">
        <v>3.15E-2</v>
      </c>
      <c r="X28" s="126">
        <v>3.1699999999999999E-2</v>
      </c>
      <c r="Y28" s="126">
        <v>3.1600000000000003E-2</v>
      </c>
      <c r="Z28" s="126">
        <v>3.1399999999999997E-2</v>
      </c>
    </row>
    <row r="29" spans="1:26" x14ac:dyDescent="0.2">
      <c r="A29" s="40"/>
      <c r="B29" s="135">
        <f>ROUND(SUM(B22:B28),2)</f>
        <v>90.66</v>
      </c>
      <c r="C29" s="135">
        <f t="shared" ref="C29:L29" si="20">ROUND(SUM(C22:C28),2)</f>
        <v>96.37</v>
      </c>
      <c r="D29" s="135">
        <f t="shared" si="20"/>
        <v>103.05</v>
      </c>
      <c r="E29" s="135">
        <f t="shared" si="20"/>
        <v>109.23</v>
      </c>
      <c r="F29" s="135">
        <f t="shared" si="20"/>
        <v>103.57</v>
      </c>
      <c r="G29" s="135">
        <f t="shared" si="20"/>
        <v>108.65</v>
      </c>
      <c r="H29" s="135">
        <f t="shared" si="20"/>
        <v>115.02</v>
      </c>
      <c r="I29" s="135">
        <f t="shared" si="20"/>
        <v>121.58</v>
      </c>
      <c r="J29" s="135">
        <f t="shared" si="20"/>
        <v>128.68</v>
      </c>
      <c r="K29" s="135">
        <f t="shared" si="20"/>
        <v>136.38999999999999</v>
      </c>
      <c r="L29" s="135">
        <f t="shared" si="20"/>
        <v>144.63999999999999</v>
      </c>
      <c r="P29" s="88">
        <f t="shared" ref="P29:Z29" si="21">SUM(P22:P28)</f>
        <v>1.0001</v>
      </c>
      <c r="Q29" s="88">
        <f t="shared" si="21"/>
        <v>0.99999999999999989</v>
      </c>
      <c r="R29" s="88">
        <f t="shared" si="21"/>
        <v>0.99979999999999991</v>
      </c>
      <c r="S29" s="88">
        <f t="shared" si="21"/>
        <v>0.99999999999999989</v>
      </c>
      <c r="T29" s="88">
        <f t="shared" si="21"/>
        <v>0.9998999999999999</v>
      </c>
      <c r="U29" s="88">
        <f t="shared" si="21"/>
        <v>1</v>
      </c>
      <c r="V29" s="88">
        <f t="shared" si="21"/>
        <v>1</v>
      </c>
      <c r="W29" s="88">
        <f t="shared" si="21"/>
        <v>0.99990000000000001</v>
      </c>
      <c r="X29" s="88">
        <f t="shared" si="21"/>
        <v>0.99999999999999989</v>
      </c>
      <c r="Y29" s="88">
        <f t="shared" si="21"/>
        <v>0.9998999999999999</v>
      </c>
      <c r="Z29" s="88">
        <f t="shared" si="21"/>
        <v>0.99999999999999989</v>
      </c>
    </row>
    <row r="30" spans="1:26" x14ac:dyDescent="0.2">
      <c r="A30" s="40"/>
      <c r="B30" s="20" t="b">
        <f t="shared" ref="B30:L30" si="22">B29=B2</f>
        <v>1</v>
      </c>
      <c r="C30" s="127" t="b">
        <f t="shared" si="22"/>
        <v>1</v>
      </c>
      <c r="D30" s="127" t="b">
        <f t="shared" si="22"/>
        <v>1</v>
      </c>
      <c r="E30" s="127" t="b">
        <f t="shared" si="22"/>
        <v>1</v>
      </c>
      <c r="F30" s="127" t="b">
        <f t="shared" si="22"/>
        <v>1</v>
      </c>
      <c r="G30" s="127" t="b">
        <f t="shared" si="22"/>
        <v>1</v>
      </c>
      <c r="H30" s="127" t="b">
        <f t="shared" si="22"/>
        <v>1</v>
      </c>
      <c r="I30" s="127" t="b">
        <f t="shared" si="22"/>
        <v>1</v>
      </c>
      <c r="J30" s="127" t="b">
        <f t="shared" si="22"/>
        <v>1</v>
      </c>
      <c r="K30" s="127" t="b">
        <f t="shared" si="22"/>
        <v>1</v>
      </c>
      <c r="L30" s="127" t="b">
        <f t="shared" si="22"/>
        <v>1</v>
      </c>
    </row>
    <row r="31" spans="1:26" s="121" customFormat="1" x14ac:dyDescent="0.2">
      <c r="A31" s="132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26" s="121" customFormat="1" x14ac:dyDescent="0.2">
      <c r="A32" s="132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</row>
    <row r="33" spans="1:37" s="121" customFormat="1" x14ac:dyDescent="0.2">
      <c r="A33" s="132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37" x14ac:dyDescent="0.2">
      <c r="A34" s="18" t="s">
        <v>38</v>
      </c>
      <c r="B34" s="160">
        <f>C35/B35-1</f>
        <v>7.5491839823169871E-2</v>
      </c>
      <c r="C34" s="160">
        <f t="shared" ref="C34:L34" si="23">D35/C35-1</f>
        <v>7.3973410559873054E-2</v>
      </c>
      <c r="D34" s="160">
        <f t="shared" si="23"/>
        <v>4.5866734079770266E-2</v>
      </c>
      <c r="E34" s="160">
        <f t="shared" si="23"/>
        <v>-5.0004613331357861E-2</v>
      </c>
      <c r="F34" s="160">
        <f t="shared" si="23"/>
        <v>4.8528788148229252E-2</v>
      </c>
      <c r="G34" s="160">
        <f t="shared" si="23"/>
        <v>5.9482900329547173E-2</v>
      </c>
      <c r="H34" s="160">
        <f t="shared" si="23"/>
        <v>5.7699790666174033E-2</v>
      </c>
      <c r="I34" s="160">
        <f t="shared" si="23"/>
        <v>5.8984257670340101E-2</v>
      </c>
      <c r="J34" s="160">
        <f t="shared" si="23"/>
        <v>6.0289812372818385E-2</v>
      </c>
      <c r="K34" s="160">
        <f t="shared" si="23"/>
        <v>6.1750360822176553E-2</v>
      </c>
      <c r="L34" s="160">
        <f t="shared" si="23"/>
        <v>-0.99965820980058984</v>
      </c>
    </row>
    <row r="35" spans="1:37" ht="15" x14ac:dyDescent="0.25">
      <c r="A35" s="146" t="s">
        <v>55</v>
      </c>
      <c r="B35" s="76">
        <f>Indonesia!B24+Malaysia!B24+Phillipines!B24+Vietnam!B22+Thailand!B24+'Rest of South-East Asia'!B24</f>
        <v>63.699599999999997</v>
      </c>
      <c r="C35" s="134">
        <f>Indonesia!C24+Malaysia!C24+Phillipines!C24+Vietnam!C22+Thailand!C24+'Rest of South-East Asia'!C24</f>
        <v>68.508399999999995</v>
      </c>
      <c r="D35" s="134">
        <f>Indonesia!D24+Malaysia!D24+Phillipines!D24+Vietnam!D22+Thailand!D24+'Rest of South-East Asia'!D24</f>
        <v>73.5762</v>
      </c>
      <c r="E35" s="134">
        <f>Indonesia!E24+Malaysia!E24+Phillipines!E24+Vietnam!E22+Thailand!E24+'Rest of South-East Asia'!E24</f>
        <v>76.95089999999999</v>
      </c>
      <c r="F35" s="134">
        <f>Indonesia!F24+Malaysia!F24+Phillipines!F24+Vietnam!F22+Thailand!F24+'Rest of South-East Asia'!F24</f>
        <v>73.103000000000009</v>
      </c>
      <c r="G35" s="134">
        <f>Indonesia!G24+Malaysia!G24+Phillipines!G24+Vietnam!G22+Thailand!G24+'Rest of South-East Asia'!G24</f>
        <v>76.650600000000011</v>
      </c>
      <c r="H35" s="134">
        <f>Indonesia!H24+Malaysia!H24+Phillipines!H24+Vietnam!H22+Thailand!H24+'Rest of South-East Asia'!H24</f>
        <v>81.209999999999994</v>
      </c>
      <c r="I35" s="134">
        <f>Indonesia!I24+Malaysia!I24+Phillipines!I24+Vietnam!I22+Thailand!I24+'Rest of South-East Asia'!I24</f>
        <v>85.895799999999994</v>
      </c>
      <c r="J35" s="134">
        <f>Indonesia!J24+Malaysia!J24+Phillipines!J24+Vietnam!J22+Thailand!J24+'Rest of South-East Asia'!J24</f>
        <v>90.962299999999985</v>
      </c>
      <c r="K35" s="134">
        <f>Indonesia!K24+Malaysia!K24+Phillipines!K24+Vietnam!K22+Thailand!K24+'Rest of South-East Asia'!K24</f>
        <v>96.446400000000011</v>
      </c>
      <c r="L35" s="134">
        <f>Indonesia!L24+Malaysia!L24+Phillipines!L24+Vietnam!L22+Thailand!L24+'Rest of South-East Asia'!L24</f>
        <v>102.40199999999999</v>
      </c>
      <c r="M35" s="11">
        <f>ROUND((F35/B35)^(1/4)-1,4)</f>
        <v>3.5000000000000003E-2</v>
      </c>
      <c r="N35" s="11">
        <f>ROUND((L35/G35)^(1/5)-1,4)</f>
        <v>5.96E-2</v>
      </c>
      <c r="P35" s="61">
        <f>ROUND(B35/B$2,4)</f>
        <v>0.7026</v>
      </c>
      <c r="Q35" s="130">
        <f t="shared" ref="Q35:Z35" si="24">ROUND(C35/C$2,4)</f>
        <v>0.71089999999999998</v>
      </c>
      <c r="R35" s="130">
        <f t="shared" si="24"/>
        <v>0.71399999999999997</v>
      </c>
      <c r="S35" s="130">
        <f t="shared" si="24"/>
        <v>0.70450000000000002</v>
      </c>
      <c r="T35" s="130">
        <f t="shared" si="24"/>
        <v>0.70579999999999998</v>
      </c>
      <c r="U35" s="130">
        <f t="shared" si="24"/>
        <v>0.70550000000000002</v>
      </c>
      <c r="V35" s="130">
        <f t="shared" si="24"/>
        <v>0.70609999999999995</v>
      </c>
      <c r="W35" s="130">
        <f t="shared" si="24"/>
        <v>0.70650000000000002</v>
      </c>
      <c r="X35" s="130">
        <f t="shared" si="24"/>
        <v>0.70689999999999997</v>
      </c>
      <c r="Y35" s="130">
        <f t="shared" si="24"/>
        <v>0.70709999999999995</v>
      </c>
      <c r="Z35" s="130">
        <f t="shared" si="24"/>
        <v>0.70799999999999996</v>
      </c>
    </row>
    <row r="36" spans="1:37" ht="15" x14ac:dyDescent="0.25">
      <c r="A36" s="146" t="s">
        <v>69</v>
      </c>
      <c r="B36" s="134">
        <f>Indonesia!B25+Malaysia!B25+Phillipines!B25+Vietnam!B23+Thailand!B25+'Rest of South-East Asia'!B25</f>
        <v>26.964400000000001</v>
      </c>
      <c r="C36" s="134">
        <f>Indonesia!C25+Malaysia!C25+Phillipines!C25+Vietnam!C23+Thailand!C25+'Rest of South-East Asia'!C25</f>
        <v>27.859400000000001</v>
      </c>
      <c r="D36" s="134">
        <f>Indonesia!D25+Malaysia!D25+Phillipines!D25+Vietnam!D23+Thailand!D25+'Rest of South-East Asia'!D25</f>
        <v>29.474399999999999</v>
      </c>
      <c r="E36" s="134">
        <f>Indonesia!E25+Malaysia!E25+Phillipines!E25+Vietnam!E23+Thailand!E25+'Rest of South-East Asia'!E25</f>
        <v>32.276400000000002</v>
      </c>
      <c r="F36" s="134">
        <f>Indonesia!F25+Malaysia!F25+Phillipines!F25+Vietnam!F23+Thailand!F25+'Rest of South-East Asia'!F25</f>
        <v>30.471900000000002</v>
      </c>
      <c r="G36" s="134">
        <f>Indonesia!G25+Malaysia!G25+Phillipines!G25+Vietnam!G23+Thailand!G25+'Rest of South-East Asia'!G25</f>
        <v>32.003100000000003</v>
      </c>
      <c r="H36" s="134">
        <f>Indonesia!H25+Malaysia!H25+Phillipines!H25+Vietnam!H23+Thailand!H25+'Rest of South-East Asia'!H25</f>
        <v>33.813600000000001</v>
      </c>
      <c r="I36" s="134">
        <f>Indonesia!I25+Malaysia!I25+Phillipines!I25+Vietnam!I23+Thailand!I25+'Rest of South-East Asia'!I25</f>
        <v>35.683</v>
      </c>
      <c r="J36" s="134">
        <f>Indonesia!J25+Malaysia!J25+Phillipines!J25+Vietnam!J23+Thailand!J25+'Rest of South-East Asia'!J25</f>
        <v>37.715299999999992</v>
      </c>
      <c r="K36" s="134">
        <f>Indonesia!K25+Malaysia!K25+Phillipines!K25+Vietnam!K23+Thailand!K25+'Rest of South-East Asia'!K25</f>
        <v>39.942499999999995</v>
      </c>
      <c r="L36" s="134">
        <f>Indonesia!L25+Malaysia!L25+Phillipines!L25+Vietnam!L23+Thailand!L25+'Rest of South-East Asia'!L25</f>
        <v>42.241200000000006</v>
      </c>
      <c r="M36" s="11">
        <f>ROUND((F36/B36)^(1/4)-1,4)</f>
        <v>3.1E-2</v>
      </c>
      <c r="N36" s="11">
        <f>ROUND((L36/G36)^(1/5)-1,4)</f>
        <v>5.7099999999999998E-2</v>
      </c>
      <c r="P36" s="130">
        <f>ROUND(B36/B$2,4)</f>
        <v>0.2974</v>
      </c>
      <c r="Q36" s="130">
        <f t="shared" ref="Q36" si="25">ROUND(C36/C$2,4)</f>
        <v>0.28910000000000002</v>
      </c>
      <c r="R36" s="130">
        <f t="shared" ref="R36" si="26">ROUND(D36/D$2,4)</f>
        <v>0.28599999999999998</v>
      </c>
      <c r="S36" s="130">
        <f t="shared" ref="S36" si="27">ROUND(E36/E$2,4)</f>
        <v>0.29549999999999998</v>
      </c>
      <c r="T36" s="130">
        <f t="shared" ref="T36" si="28">ROUND(F36/F$2,4)</f>
        <v>0.29420000000000002</v>
      </c>
      <c r="U36" s="130">
        <f t="shared" ref="U36" si="29">ROUND(G36/G$2,4)</f>
        <v>0.29459999999999997</v>
      </c>
      <c r="V36" s="130">
        <f t="shared" ref="V36" si="30">ROUND(H36/H$2,4)</f>
        <v>0.29399999999999998</v>
      </c>
      <c r="W36" s="130">
        <f t="shared" ref="W36" si="31">ROUND(I36/I$2,4)</f>
        <v>0.29349999999999998</v>
      </c>
      <c r="X36" s="130">
        <f t="shared" ref="X36" si="32">ROUND(J36/J$2,4)</f>
        <v>0.29310000000000003</v>
      </c>
      <c r="Y36" s="130">
        <f t="shared" ref="Y36" si="33">ROUND(K36/K$2,4)</f>
        <v>0.29289999999999999</v>
      </c>
      <c r="Z36" s="130">
        <f t="shared" ref="Z36" si="34">ROUND(L36/L$2,4)</f>
        <v>0.29199999999999998</v>
      </c>
    </row>
    <row r="37" spans="1:37" x14ac:dyDescent="0.2">
      <c r="A37" s="40"/>
      <c r="B37" s="135">
        <f>ROUND(SUM(B35:B36),2)</f>
        <v>90.66</v>
      </c>
      <c r="C37" s="135">
        <f t="shared" ref="C37:L37" si="35">ROUND(SUM(C35:C36),2)</f>
        <v>96.37</v>
      </c>
      <c r="D37" s="135">
        <f t="shared" si="35"/>
        <v>103.05</v>
      </c>
      <c r="E37" s="135">
        <f t="shared" si="35"/>
        <v>109.23</v>
      </c>
      <c r="F37" s="135">
        <f t="shared" si="35"/>
        <v>103.57</v>
      </c>
      <c r="G37" s="135">
        <f t="shared" si="35"/>
        <v>108.65</v>
      </c>
      <c r="H37" s="135">
        <f t="shared" si="35"/>
        <v>115.02</v>
      </c>
      <c r="I37" s="135">
        <f t="shared" si="35"/>
        <v>121.58</v>
      </c>
      <c r="J37" s="135">
        <f t="shared" si="35"/>
        <v>128.68</v>
      </c>
      <c r="K37" s="135">
        <f t="shared" si="35"/>
        <v>136.38999999999999</v>
      </c>
      <c r="L37" s="135">
        <f t="shared" si="35"/>
        <v>144.63999999999999</v>
      </c>
    </row>
    <row r="38" spans="1:37" x14ac:dyDescent="0.2">
      <c r="A38" s="40"/>
      <c r="B38" s="20" t="b">
        <f t="shared" ref="B38:L38" si="36">B37=B2</f>
        <v>1</v>
      </c>
      <c r="C38" s="127" t="b">
        <f t="shared" si="36"/>
        <v>1</v>
      </c>
      <c r="D38" s="127" t="b">
        <f t="shared" si="36"/>
        <v>1</v>
      </c>
      <c r="E38" s="127" t="b">
        <f t="shared" si="36"/>
        <v>1</v>
      </c>
      <c r="F38" s="127" t="b">
        <f t="shared" si="36"/>
        <v>1</v>
      </c>
      <c r="G38" s="127" t="b">
        <f t="shared" si="36"/>
        <v>1</v>
      </c>
      <c r="H38" s="127" t="b">
        <f t="shared" si="36"/>
        <v>1</v>
      </c>
      <c r="I38" s="127" t="b">
        <f t="shared" si="36"/>
        <v>1</v>
      </c>
      <c r="J38" s="127" t="b">
        <f t="shared" si="36"/>
        <v>1</v>
      </c>
      <c r="K38" s="127" t="b">
        <f t="shared" si="36"/>
        <v>1</v>
      </c>
      <c r="L38" s="127" t="b">
        <f t="shared" si="36"/>
        <v>1</v>
      </c>
    </row>
    <row r="39" spans="1:37" x14ac:dyDescent="0.2">
      <c r="A39" s="12"/>
      <c r="B39" s="22">
        <f>C36/B36-1</f>
        <v>3.3191912299179727E-2</v>
      </c>
      <c r="C39" s="22">
        <f t="shared" ref="C39:L39" si="37">D36/C36-1</f>
        <v>5.7969661945339812E-2</v>
      </c>
      <c r="D39" s="22">
        <f t="shared" si="37"/>
        <v>9.5065548408110212E-2</v>
      </c>
      <c r="E39" s="22">
        <f t="shared" si="37"/>
        <v>-5.5907722050786313E-2</v>
      </c>
      <c r="F39" s="22">
        <f t="shared" si="37"/>
        <v>5.0249574197867686E-2</v>
      </c>
      <c r="G39" s="22">
        <f t="shared" si="37"/>
        <v>5.6572644525061611E-2</v>
      </c>
      <c r="H39" s="22">
        <f t="shared" si="37"/>
        <v>5.5285447275652322E-2</v>
      </c>
      <c r="I39" s="22">
        <f t="shared" si="37"/>
        <v>5.6954291959756542E-2</v>
      </c>
      <c r="J39" s="22">
        <f t="shared" si="37"/>
        <v>5.9052957287891283E-2</v>
      </c>
      <c r="K39" s="22">
        <f t="shared" si="37"/>
        <v>5.7550228453401964E-2</v>
      </c>
      <c r="L39" s="22">
        <f t="shared" si="37"/>
        <v>-0.999266119333731</v>
      </c>
    </row>
    <row r="40" spans="1:37" x14ac:dyDescent="0.2">
      <c r="A40" s="20" t="s">
        <v>39</v>
      </c>
    </row>
    <row r="41" spans="1:37" ht="15" x14ac:dyDescent="0.25">
      <c r="A41" s="12" t="s">
        <v>56</v>
      </c>
      <c r="B41" s="60">
        <f>Indonesia!B2</f>
        <v>35.946399999999997</v>
      </c>
      <c r="C41" s="60">
        <f>Indonesia!C2</f>
        <v>37.877400000000002</v>
      </c>
      <c r="D41" s="60">
        <f>Indonesia!D2</f>
        <v>40.08</v>
      </c>
      <c r="E41" s="60">
        <f>Indonesia!E2</f>
        <v>42.569099999999999</v>
      </c>
      <c r="F41" s="60">
        <f>Indonesia!F2</f>
        <v>40.312800000000003</v>
      </c>
      <c r="G41" s="60">
        <f>Indonesia!G2</f>
        <v>42.38</v>
      </c>
      <c r="H41" s="60">
        <f>Indonesia!H2</f>
        <v>44.746899999999997</v>
      </c>
      <c r="I41" s="60">
        <f>Indonesia!I2</f>
        <v>47.188600000000001</v>
      </c>
      <c r="J41" s="60">
        <f>Indonesia!J2</f>
        <v>49.747599999999998</v>
      </c>
      <c r="K41" s="60">
        <f>Indonesia!K2</f>
        <v>52.3827</v>
      </c>
      <c r="L41" s="60">
        <f>Indonesia!L2</f>
        <v>55.063000000000002</v>
      </c>
      <c r="M41" s="11">
        <f t="shared" ref="M41:M46" si="38">ROUND((F41/B41)^(1/4)-1,4)</f>
        <v>2.9100000000000001E-2</v>
      </c>
      <c r="N41" s="11">
        <f t="shared" ref="N41:N46" si="39">ROUND((L41/G41)^(1/5)-1,4)</f>
        <v>5.3800000000000001E-2</v>
      </c>
      <c r="P41" s="126">
        <f>ROUND(B41/B$2,4)</f>
        <v>0.39650000000000002</v>
      </c>
      <c r="Q41" s="126">
        <f t="shared" ref="Q41:Z41" si="40">ROUND(C41/C$2,4)</f>
        <v>0.39300000000000002</v>
      </c>
      <c r="R41" s="126">
        <f t="shared" si="40"/>
        <v>0.38890000000000002</v>
      </c>
      <c r="S41" s="126">
        <f t="shared" si="40"/>
        <v>0.38969999999999999</v>
      </c>
      <c r="T41" s="126">
        <f t="shared" si="40"/>
        <v>0.38919999999999999</v>
      </c>
      <c r="U41" s="126">
        <f t="shared" si="40"/>
        <v>0.3901</v>
      </c>
      <c r="V41" s="126">
        <f t="shared" si="40"/>
        <v>0.38900000000000001</v>
      </c>
      <c r="W41" s="126">
        <f t="shared" si="40"/>
        <v>0.3881</v>
      </c>
      <c r="X41" s="126">
        <f t="shared" si="40"/>
        <v>0.3866</v>
      </c>
      <c r="Y41" s="126">
        <f t="shared" si="40"/>
        <v>0.3841</v>
      </c>
      <c r="Z41" s="126">
        <f t="shared" si="40"/>
        <v>0.38069999999999998</v>
      </c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</row>
    <row r="42" spans="1:37" ht="15" x14ac:dyDescent="0.25">
      <c r="A42" s="12" t="s">
        <v>31</v>
      </c>
      <c r="B42" s="60">
        <f>Malaysia!B2</f>
        <v>18.731999999999999</v>
      </c>
      <c r="C42" s="60">
        <f>Malaysia!C2</f>
        <v>19.9876</v>
      </c>
      <c r="D42" s="60">
        <f>Malaysia!D2</f>
        <v>21.391200000000001</v>
      </c>
      <c r="E42" s="60">
        <f>Malaysia!E2</f>
        <v>22.578600000000002</v>
      </c>
      <c r="F42" s="60">
        <f>Malaysia!F2</f>
        <v>21.843599999999999</v>
      </c>
      <c r="G42" s="60">
        <f>Malaysia!G2</f>
        <v>23.012</v>
      </c>
      <c r="H42" s="60">
        <f>Malaysia!H2</f>
        <v>24.264600000000002</v>
      </c>
      <c r="I42" s="60">
        <f>Malaysia!I2</f>
        <v>25.593</v>
      </c>
      <c r="J42" s="60">
        <f>Malaysia!J2</f>
        <v>27.035699999999999</v>
      </c>
      <c r="K42" s="60">
        <f>Malaysia!K2</f>
        <v>28.629100000000001</v>
      </c>
      <c r="L42" s="60">
        <f>Malaysia!L2</f>
        <v>30.2379</v>
      </c>
      <c r="M42" s="11">
        <f t="shared" si="38"/>
        <v>3.9199999999999999E-2</v>
      </c>
      <c r="N42" s="11">
        <f t="shared" si="39"/>
        <v>5.6099999999999997E-2</v>
      </c>
      <c r="P42" s="126">
        <f t="shared" ref="P42:P45" si="41">ROUND(B42/B$2,4)</f>
        <v>0.20660000000000001</v>
      </c>
      <c r="Q42" s="126">
        <f t="shared" ref="Q42:Q45" si="42">ROUND(C42/C$2,4)</f>
        <v>0.2074</v>
      </c>
      <c r="R42" s="126">
        <f t="shared" ref="R42:R45" si="43">ROUND(D42/D$2,4)</f>
        <v>0.20760000000000001</v>
      </c>
      <c r="S42" s="126">
        <f t="shared" ref="S42:S45" si="44">ROUND(E42/E$2,4)</f>
        <v>0.20669999999999999</v>
      </c>
      <c r="T42" s="126">
        <f t="shared" ref="T42:T45" si="45">ROUND(F42/F$2,4)</f>
        <v>0.2109</v>
      </c>
      <c r="U42" s="126">
        <f t="shared" ref="U42:U45" si="46">ROUND(G42/G$2,4)</f>
        <v>0.21179999999999999</v>
      </c>
      <c r="V42" s="126">
        <f t="shared" ref="V42:V45" si="47">ROUND(H42/H$2,4)</f>
        <v>0.21099999999999999</v>
      </c>
      <c r="W42" s="126">
        <f t="shared" ref="W42:W45" si="48">ROUND(I42/I$2,4)</f>
        <v>0.21049999999999999</v>
      </c>
      <c r="X42" s="126">
        <f t="shared" ref="X42:X45" si="49">ROUND(J42/J$2,4)</f>
        <v>0.21010000000000001</v>
      </c>
      <c r="Y42" s="126">
        <f t="shared" ref="Y42:Y45" si="50">ROUND(K42/K$2,4)</f>
        <v>0.2099</v>
      </c>
      <c r="Z42" s="126">
        <f t="shared" ref="Z42:Z45" si="51">ROUND(L42/L$2,4)</f>
        <v>0.20910000000000001</v>
      </c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</row>
    <row r="43" spans="1:37" ht="15" x14ac:dyDescent="0.25">
      <c r="A43" s="12" t="s">
        <v>57</v>
      </c>
      <c r="B43" s="60">
        <f>Phillipines!B2</f>
        <v>8.1270000000000007</v>
      </c>
      <c r="C43" s="60">
        <f>Phillipines!C2</f>
        <v>8.5497999999999994</v>
      </c>
      <c r="D43" s="60">
        <f>Phillipines!D2</f>
        <v>9.0033999999999992</v>
      </c>
      <c r="E43" s="60">
        <f>Phillipines!E2</f>
        <v>9.5259999999999998</v>
      </c>
      <c r="F43" s="60">
        <f>Phillipines!F2</f>
        <v>8.7874999999999996</v>
      </c>
      <c r="G43" s="60">
        <f>Phillipines!G2</f>
        <v>9.3279999999999994</v>
      </c>
      <c r="H43" s="60">
        <f>Phillipines!H2</f>
        <v>9.8566000000000003</v>
      </c>
      <c r="I43" s="60">
        <f>Phillipines!I2</f>
        <v>10.395</v>
      </c>
      <c r="J43" s="60">
        <f>Phillipines!J2</f>
        <v>10.9641</v>
      </c>
      <c r="K43" s="60">
        <f>Phillipines!K2</f>
        <v>11.541600000000001</v>
      </c>
      <c r="L43" s="60">
        <f>Phillipines!L2</f>
        <v>12.1737</v>
      </c>
      <c r="M43" s="11">
        <f t="shared" si="38"/>
        <v>1.9699999999999999E-2</v>
      </c>
      <c r="N43" s="11">
        <f t="shared" si="39"/>
        <v>5.4699999999999999E-2</v>
      </c>
      <c r="P43" s="126">
        <f t="shared" si="41"/>
        <v>8.9599999999999999E-2</v>
      </c>
      <c r="Q43" s="126">
        <f t="shared" si="42"/>
        <v>8.8700000000000001E-2</v>
      </c>
      <c r="R43" s="126">
        <f t="shared" si="43"/>
        <v>8.7400000000000005E-2</v>
      </c>
      <c r="S43" s="126">
        <f t="shared" si="44"/>
        <v>8.72E-2</v>
      </c>
      <c r="T43" s="126">
        <f t="shared" si="45"/>
        <v>8.48E-2</v>
      </c>
      <c r="U43" s="126">
        <f t="shared" si="46"/>
        <v>8.5900000000000004E-2</v>
      </c>
      <c r="V43" s="126">
        <f t="shared" si="47"/>
        <v>8.5699999999999998E-2</v>
      </c>
      <c r="W43" s="126">
        <f t="shared" si="48"/>
        <v>8.5500000000000007E-2</v>
      </c>
      <c r="X43" s="126">
        <f t="shared" si="49"/>
        <v>8.5199999999999998E-2</v>
      </c>
      <c r="Y43" s="126">
        <f t="shared" si="50"/>
        <v>8.4599999999999995E-2</v>
      </c>
      <c r="Z43" s="126">
        <f t="shared" si="51"/>
        <v>8.4199999999999997E-2</v>
      </c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</row>
    <row r="44" spans="1:37" ht="15" x14ac:dyDescent="0.25">
      <c r="A44" s="12" t="s">
        <v>58</v>
      </c>
      <c r="B44" s="60">
        <f>Vietnam!B2</f>
        <v>18.671399999999998</v>
      </c>
      <c r="C44" s="60">
        <f>Vietnam!C2</f>
        <v>20.033999999999999</v>
      </c>
      <c r="D44" s="60">
        <f>Vietnam!D2</f>
        <v>21.889199999999999</v>
      </c>
      <c r="E44" s="60">
        <f>Vietnam!E2</f>
        <v>23.058199999999999</v>
      </c>
      <c r="F44" s="60">
        <f>Vietnam!F2</f>
        <v>21.967199999999998</v>
      </c>
      <c r="G44" s="60">
        <f>Vietnam!G2</f>
        <v>22.923999999999999</v>
      </c>
      <c r="H44" s="60">
        <f>Vietnam!H2</f>
        <v>24.502500000000001</v>
      </c>
      <c r="I44" s="60">
        <f>Vietnam!I2</f>
        <v>26.151</v>
      </c>
      <c r="J44" s="60">
        <f>Vietnam!J2</f>
        <v>28.000399999999999</v>
      </c>
      <c r="K44" s="60">
        <f>Vietnam!K2</f>
        <v>30.2258</v>
      </c>
      <c r="L44" s="60">
        <f>Vietnam!L2</f>
        <v>32.774999999999999</v>
      </c>
      <c r="M44" s="11">
        <f t="shared" si="38"/>
        <v>4.1500000000000002E-2</v>
      </c>
      <c r="N44" s="11">
        <f t="shared" si="39"/>
        <v>7.4099999999999999E-2</v>
      </c>
      <c r="P44" s="126">
        <f t="shared" si="41"/>
        <v>0.2059</v>
      </c>
      <c r="Q44" s="126">
        <f t="shared" si="42"/>
        <v>0.2079</v>
      </c>
      <c r="R44" s="126">
        <f t="shared" si="43"/>
        <v>0.21240000000000001</v>
      </c>
      <c r="S44" s="126">
        <f t="shared" si="44"/>
        <v>0.21110000000000001</v>
      </c>
      <c r="T44" s="126">
        <f t="shared" si="45"/>
        <v>0.21210000000000001</v>
      </c>
      <c r="U44" s="126">
        <f t="shared" si="46"/>
        <v>0.21099999999999999</v>
      </c>
      <c r="V44" s="126">
        <f t="shared" si="47"/>
        <v>0.21299999999999999</v>
      </c>
      <c r="W44" s="126">
        <f t="shared" si="48"/>
        <v>0.21510000000000001</v>
      </c>
      <c r="X44" s="126">
        <f t="shared" si="49"/>
        <v>0.21759999999999999</v>
      </c>
      <c r="Y44" s="126">
        <f t="shared" si="50"/>
        <v>0.22159999999999999</v>
      </c>
      <c r="Z44" s="126">
        <f t="shared" si="51"/>
        <v>0.2266</v>
      </c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</row>
    <row r="45" spans="1:37" ht="15" x14ac:dyDescent="0.25">
      <c r="A45" s="12" t="s">
        <v>59</v>
      </c>
      <c r="B45" s="60">
        <f>Thailand!B2</f>
        <v>4.3680000000000003</v>
      </c>
      <c r="C45" s="60">
        <f>Thailand!C2</f>
        <v>4.6929999999999996</v>
      </c>
      <c r="D45" s="60">
        <f>Thailand!D2</f>
        <v>5.0545999999999998</v>
      </c>
      <c r="E45" s="60">
        <f>Thailand!E2</f>
        <v>5.4234</v>
      </c>
      <c r="F45" s="60">
        <f>Thailand!F2</f>
        <v>5.0651999999999999</v>
      </c>
      <c r="G45" s="60">
        <f>Thailand!G2</f>
        <v>5.1239999999999997</v>
      </c>
      <c r="H45" s="60">
        <f>Thailand!H2</f>
        <v>5.4119999999999999</v>
      </c>
      <c r="I45" s="60">
        <f>Thailand!I2</f>
        <v>5.7039999999999997</v>
      </c>
      <c r="J45" s="60">
        <f>Thailand!J2</f>
        <v>6.0258000000000003</v>
      </c>
      <c r="K45" s="60">
        <f>Thailand!K2</f>
        <v>6.3250000000000002</v>
      </c>
      <c r="L45" s="60">
        <f>Thailand!L2</f>
        <v>6.7031999999999998</v>
      </c>
      <c r="M45" s="11">
        <f t="shared" si="38"/>
        <v>3.7699999999999997E-2</v>
      </c>
      <c r="N45" s="11">
        <f t="shared" si="39"/>
        <v>5.5199999999999999E-2</v>
      </c>
      <c r="P45" s="126">
        <f t="shared" si="41"/>
        <v>4.82E-2</v>
      </c>
      <c r="Q45" s="126">
        <f t="shared" si="42"/>
        <v>4.87E-2</v>
      </c>
      <c r="R45" s="126">
        <f t="shared" si="43"/>
        <v>4.9000000000000002E-2</v>
      </c>
      <c r="S45" s="126">
        <f t="shared" si="44"/>
        <v>4.9700000000000001E-2</v>
      </c>
      <c r="T45" s="126">
        <f t="shared" si="45"/>
        <v>4.8899999999999999E-2</v>
      </c>
      <c r="U45" s="126">
        <f t="shared" si="46"/>
        <v>4.7199999999999999E-2</v>
      </c>
      <c r="V45" s="126">
        <f t="shared" si="47"/>
        <v>4.7100000000000003E-2</v>
      </c>
      <c r="W45" s="126">
        <f t="shared" si="48"/>
        <v>4.6899999999999997E-2</v>
      </c>
      <c r="X45" s="126">
        <f t="shared" si="49"/>
        <v>4.6800000000000001E-2</v>
      </c>
      <c r="Y45" s="126">
        <f t="shared" si="50"/>
        <v>4.6399999999999997E-2</v>
      </c>
      <c r="Z45" s="126">
        <f t="shared" si="51"/>
        <v>4.6300000000000001E-2</v>
      </c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</row>
    <row r="46" spans="1:37" s="121" customFormat="1" ht="15" x14ac:dyDescent="0.25">
      <c r="A46" s="129" t="s">
        <v>60</v>
      </c>
      <c r="B46" s="139">
        <f>'Rest of South-East Asia'!B2</f>
        <v>4.8192000000000004</v>
      </c>
      <c r="C46" s="139">
        <f>'Rest of South-East Asia'!C2</f>
        <v>5.226</v>
      </c>
      <c r="D46" s="139">
        <f>'Rest of South-East Asia'!D2</f>
        <v>5.6322000000000001</v>
      </c>
      <c r="E46" s="139">
        <f>'Rest of South-East Asia'!E2</f>
        <v>6.0720000000000001</v>
      </c>
      <c r="F46" s="139">
        <f>'Rest of South-East Asia'!F2</f>
        <v>5.5986000000000002</v>
      </c>
      <c r="G46" s="139">
        <f>'Rest of South-East Asia'!G2</f>
        <v>5.8856999999999999</v>
      </c>
      <c r="H46" s="139">
        <f>'Rest of South-East Asia'!H2</f>
        <v>6.2409999999999997</v>
      </c>
      <c r="I46" s="139">
        <f>'Rest of South-East Asia'!I2</f>
        <v>6.5472000000000001</v>
      </c>
      <c r="J46" s="139">
        <f>'Rest of South-East Asia'!J2</f>
        <v>6.9039999999999999</v>
      </c>
      <c r="K46" s="139">
        <f>'Rest of South-East Asia'!K2</f>
        <v>7.2847</v>
      </c>
      <c r="L46" s="139">
        <f>'Rest of South-East Asia'!L2</f>
        <v>7.6904000000000003</v>
      </c>
      <c r="M46" s="11">
        <f t="shared" si="38"/>
        <v>3.8199999999999998E-2</v>
      </c>
      <c r="N46" s="11">
        <f t="shared" si="39"/>
        <v>5.4899999999999997E-2</v>
      </c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</row>
    <row r="47" spans="1:37" x14ac:dyDescent="0.2">
      <c r="A47" s="20"/>
      <c r="B47" s="20"/>
      <c r="C47" s="108">
        <f>C45/B45-1</f>
        <v>7.440476190476164E-2</v>
      </c>
      <c r="D47" s="108">
        <f t="shared" ref="D47:L47" si="52">D45/C45-1</f>
        <v>7.7050926912422879E-2</v>
      </c>
      <c r="E47" s="108">
        <f t="shared" si="52"/>
        <v>7.2963241403869894E-2</v>
      </c>
      <c r="F47" s="108">
        <f t="shared" si="52"/>
        <v>-6.6047129107202118E-2</v>
      </c>
      <c r="G47" s="108">
        <f t="shared" si="52"/>
        <v>1.1608623548922115E-2</v>
      </c>
      <c r="H47" s="108">
        <f t="shared" si="52"/>
        <v>5.6206088992974301E-2</v>
      </c>
      <c r="I47" s="108">
        <f t="shared" si="52"/>
        <v>5.3954175905395418E-2</v>
      </c>
      <c r="J47" s="108">
        <f t="shared" si="52"/>
        <v>5.6416549789621406E-2</v>
      </c>
      <c r="K47" s="108">
        <f t="shared" si="52"/>
        <v>4.9653158086893079E-2</v>
      </c>
      <c r="L47" s="108">
        <f t="shared" si="52"/>
        <v>5.9794466403161994E-2</v>
      </c>
      <c r="M47" s="35"/>
      <c r="N47" s="35"/>
      <c r="O47" s="35"/>
    </row>
    <row r="48" spans="1:37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35"/>
      <c r="N48" s="35"/>
      <c r="O48" s="35"/>
    </row>
    <row r="49" spans="1:37" x14ac:dyDescent="0.2">
      <c r="A49" s="63" t="s">
        <v>66</v>
      </c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</row>
    <row r="50" spans="1:37" ht="15" x14ac:dyDescent="0.25">
      <c r="A50" s="123" t="s">
        <v>56</v>
      </c>
      <c r="B50" s="60">
        <f>Indonesia!B7</f>
        <v>18.34</v>
      </c>
      <c r="C50" s="60">
        <f>Indonesia!C7</f>
        <v>19.13</v>
      </c>
      <c r="D50" s="60">
        <f>Indonesia!D7</f>
        <v>20.04</v>
      </c>
      <c r="E50" s="60">
        <f>Indonesia!E7</f>
        <v>20.97</v>
      </c>
      <c r="F50" s="60">
        <f>Indonesia!F7</f>
        <v>20.36</v>
      </c>
      <c r="G50" s="60">
        <f>Indonesia!G7</f>
        <v>21.19</v>
      </c>
      <c r="H50" s="60">
        <f>Indonesia!H7</f>
        <v>22.24</v>
      </c>
      <c r="I50" s="60">
        <f>Indonesia!I7</f>
        <v>23.28</v>
      </c>
      <c r="J50" s="60">
        <f>Indonesia!J7</f>
        <v>24.41</v>
      </c>
      <c r="K50" s="60">
        <f>Indonesia!K7</f>
        <v>25.59</v>
      </c>
      <c r="L50" s="60">
        <f>Indonesia!L7</f>
        <v>26.86</v>
      </c>
      <c r="M50" s="11">
        <f t="shared" ref="M50:M55" si="53">ROUND((F50/B50)^(1/4)-1,4)</f>
        <v>2.6499999999999999E-2</v>
      </c>
      <c r="N50" s="11">
        <f t="shared" ref="N50:N55" si="54">ROUND((L50/G50)^(1/5)-1,4)</f>
        <v>4.8599999999999997E-2</v>
      </c>
      <c r="P50" s="130">
        <f>B50/B$7</f>
        <v>0.41872146118721465</v>
      </c>
      <c r="Q50" s="130">
        <f t="shared" ref="Q50:Z55" si="55">C50/C$7</f>
        <v>0.41795936202752892</v>
      </c>
      <c r="R50" s="130">
        <f t="shared" si="55"/>
        <v>0.41828428303068255</v>
      </c>
      <c r="S50" s="130">
        <f t="shared" si="55"/>
        <v>0.41797887183575838</v>
      </c>
      <c r="T50" s="130">
        <f t="shared" si="55"/>
        <v>0.41721311475409839</v>
      </c>
      <c r="U50" s="130">
        <f t="shared" si="55"/>
        <v>0.41819617130451947</v>
      </c>
      <c r="V50" s="130">
        <f t="shared" si="55"/>
        <v>0.41930618401206632</v>
      </c>
      <c r="W50" s="130">
        <f t="shared" si="55"/>
        <v>0.41991341991341996</v>
      </c>
      <c r="X50" s="130">
        <f t="shared" si="55"/>
        <v>0.42035474427415187</v>
      </c>
      <c r="Y50" s="130">
        <f t="shared" si="55"/>
        <v>0.42061143984220906</v>
      </c>
      <c r="Z50" s="130">
        <f t="shared" si="55"/>
        <v>0.42080526398245338</v>
      </c>
    </row>
    <row r="51" spans="1:37" ht="15" x14ac:dyDescent="0.25">
      <c r="A51" s="123" t="s">
        <v>31</v>
      </c>
      <c r="B51" s="60">
        <f>Malaysia!B7</f>
        <v>8.92</v>
      </c>
      <c r="C51" s="60">
        <f>Malaysia!C7</f>
        <v>9.34</v>
      </c>
      <c r="D51" s="60">
        <f>Malaysia!D7</f>
        <v>9.7899999999999991</v>
      </c>
      <c r="E51" s="60">
        <f>Malaysia!E7</f>
        <v>10.263</v>
      </c>
      <c r="F51" s="60">
        <f>Malaysia!F7</f>
        <v>10.02</v>
      </c>
      <c r="G51" s="60">
        <f>Malaysia!G7</f>
        <v>10.46</v>
      </c>
      <c r="H51" s="60">
        <f>Malaysia!H7</f>
        <v>10.93</v>
      </c>
      <c r="I51" s="60">
        <f>Malaysia!I7</f>
        <v>11.4</v>
      </c>
      <c r="J51" s="60">
        <f>Malaysia!J7</f>
        <v>11.91</v>
      </c>
      <c r="K51" s="60">
        <f>Malaysia!K7</f>
        <v>12.48</v>
      </c>
      <c r="L51" s="60">
        <f>Malaysia!L7</f>
        <v>13.09</v>
      </c>
      <c r="M51" s="11">
        <f t="shared" si="53"/>
        <v>2.9499999999999998E-2</v>
      </c>
      <c r="N51" s="11">
        <f t="shared" si="54"/>
        <v>4.5900000000000003E-2</v>
      </c>
      <c r="P51" s="130">
        <f t="shared" ref="P51:P55" si="56">B51/B$7</f>
        <v>0.20365296803652969</v>
      </c>
      <c r="Q51" s="130">
        <f t="shared" si="55"/>
        <v>0.20406379724710508</v>
      </c>
      <c r="R51" s="130">
        <f t="shared" si="55"/>
        <v>0.20434147359632643</v>
      </c>
      <c r="S51" s="130">
        <f t="shared" si="55"/>
        <v>0.20456448076539763</v>
      </c>
      <c r="T51" s="130">
        <f t="shared" si="55"/>
        <v>0.20532786885245902</v>
      </c>
      <c r="U51" s="130">
        <f t="shared" si="55"/>
        <v>0.20643378725083877</v>
      </c>
      <c r="V51" s="130">
        <f t="shared" si="55"/>
        <v>0.2060708898944193</v>
      </c>
      <c r="W51" s="130">
        <f t="shared" si="55"/>
        <v>0.20562770562770563</v>
      </c>
      <c r="X51" s="130">
        <f t="shared" si="55"/>
        <v>0.20509729636645427</v>
      </c>
      <c r="Y51" s="130">
        <f t="shared" si="55"/>
        <v>0.20512820512820512</v>
      </c>
      <c r="Z51" s="130">
        <f t="shared" si="55"/>
        <v>0.2050759830800564</v>
      </c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</row>
    <row r="52" spans="1:37" ht="15" x14ac:dyDescent="0.25">
      <c r="A52" s="123" t="s">
        <v>57</v>
      </c>
      <c r="B52" s="60">
        <f>Phillipines!B7</f>
        <v>3.78</v>
      </c>
      <c r="C52" s="60">
        <f>Phillipines!C7</f>
        <v>3.94</v>
      </c>
      <c r="D52" s="60">
        <f>Phillipines!D7</f>
        <v>4.13</v>
      </c>
      <c r="E52" s="60">
        <f>Phillipines!E7</f>
        <v>4.33</v>
      </c>
      <c r="F52" s="60">
        <f>Phillipines!F7</f>
        <v>4.0682999999999998</v>
      </c>
      <c r="G52" s="60">
        <f>Phillipines!G7</f>
        <v>4.24</v>
      </c>
      <c r="H52" s="60">
        <f>Phillipines!H7</f>
        <v>4.42</v>
      </c>
      <c r="I52" s="60">
        <f>Phillipines!I7</f>
        <v>4.62</v>
      </c>
      <c r="J52" s="60">
        <f>Phillipines!J7</f>
        <v>4.83</v>
      </c>
      <c r="K52" s="60">
        <f>Phillipines!K7</f>
        <v>5.04</v>
      </c>
      <c r="L52" s="60">
        <f>Phillipines!L7</f>
        <v>5.27</v>
      </c>
      <c r="M52" s="11">
        <f t="shared" si="53"/>
        <v>1.8499999999999999E-2</v>
      </c>
      <c r="N52" s="11">
        <f t="shared" si="54"/>
        <v>4.4499999999999998E-2</v>
      </c>
      <c r="P52" s="130">
        <f t="shared" si="56"/>
        <v>8.6301369863013705E-2</v>
      </c>
      <c r="Q52" s="130">
        <f t="shared" si="55"/>
        <v>8.6082586847279874E-2</v>
      </c>
      <c r="R52" s="130">
        <f t="shared" si="55"/>
        <v>8.6203297850135668E-2</v>
      </c>
      <c r="S52" s="130">
        <f t="shared" si="55"/>
        <v>8.630655770380706E-2</v>
      </c>
      <c r="T52" s="130">
        <f t="shared" si="55"/>
        <v>8.336680327868852E-2</v>
      </c>
      <c r="U52" s="130">
        <f t="shared" si="55"/>
        <v>8.3678705348332341E-2</v>
      </c>
      <c r="V52" s="130">
        <f t="shared" si="55"/>
        <v>8.3333333333333329E-2</v>
      </c>
      <c r="W52" s="130">
        <f t="shared" si="55"/>
        <v>8.3333333333333343E-2</v>
      </c>
      <c r="X52" s="130">
        <f t="shared" si="55"/>
        <v>8.3175477871534356E-2</v>
      </c>
      <c r="Y52" s="130">
        <f t="shared" si="55"/>
        <v>8.2840236686390525E-2</v>
      </c>
      <c r="Z52" s="130">
        <f t="shared" si="55"/>
        <v>8.256305812313959E-2</v>
      </c>
    </row>
    <row r="53" spans="1:37" ht="15" x14ac:dyDescent="0.25">
      <c r="A53" s="123" t="s">
        <v>58</v>
      </c>
      <c r="B53" s="60">
        <f>Vietnam!B7</f>
        <v>9.02</v>
      </c>
      <c r="C53" s="60">
        <f>Vietnam!C7</f>
        <v>9.4499999999999993</v>
      </c>
      <c r="D53" s="60">
        <f>Vietnam!D7</f>
        <v>9.86</v>
      </c>
      <c r="E53" s="60">
        <f>Vietnam!E7</f>
        <v>10.34</v>
      </c>
      <c r="F53" s="60">
        <f>Vietnam!F7</f>
        <v>10.17</v>
      </c>
      <c r="G53" s="60">
        <f>Vietnam!G7</f>
        <v>10.42</v>
      </c>
      <c r="H53" s="60">
        <f>Vietnam!H7</f>
        <v>10.89</v>
      </c>
      <c r="I53" s="60">
        <f>Vietnam!I7</f>
        <v>11.37</v>
      </c>
      <c r="J53" s="60">
        <f>Vietnam!J7</f>
        <v>11.91</v>
      </c>
      <c r="K53" s="60">
        <f>Vietnam!K7</f>
        <v>12.49</v>
      </c>
      <c r="L53" s="60">
        <f>Vietnam!L7</f>
        <v>13.11</v>
      </c>
      <c r="M53" s="11">
        <f t="shared" si="53"/>
        <v>3.0499999999999999E-2</v>
      </c>
      <c r="N53" s="11">
        <f t="shared" si="54"/>
        <v>4.7E-2</v>
      </c>
      <c r="P53" s="130">
        <f t="shared" si="56"/>
        <v>0.20593607305936074</v>
      </c>
      <c r="Q53" s="130">
        <f t="shared" si="55"/>
        <v>0.2064671181996941</v>
      </c>
      <c r="R53" s="130">
        <f t="shared" si="55"/>
        <v>0.20580254644124399</v>
      </c>
      <c r="S53" s="130">
        <f t="shared" si="55"/>
        <v>0.20609926250747457</v>
      </c>
      <c r="T53" s="130">
        <f t="shared" si="55"/>
        <v>0.20840163934426231</v>
      </c>
      <c r="U53" s="130">
        <f t="shared" si="55"/>
        <v>0.20564436550226958</v>
      </c>
      <c r="V53" s="130">
        <f t="shared" si="55"/>
        <v>0.20531674208144798</v>
      </c>
      <c r="W53" s="130">
        <f t="shared" si="55"/>
        <v>0.20508658008658009</v>
      </c>
      <c r="X53" s="130">
        <f t="shared" si="55"/>
        <v>0.20509729636645427</v>
      </c>
      <c r="Y53" s="130">
        <f t="shared" si="55"/>
        <v>0.20529257067718606</v>
      </c>
      <c r="Z53" s="130">
        <f t="shared" si="55"/>
        <v>0.20538931536894878</v>
      </c>
    </row>
    <row r="54" spans="1:37" ht="15" x14ac:dyDescent="0.25">
      <c r="A54" s="123" t="s">
        <v>59</v>
      </c>
      <c r="B54" s="60">
        <f>Thailand!B7</f>
        <v>1.82</v>
      </c>
      <c r="C54" s="60">
        <f>Thailand!C7</f>
        <v>1.9</v>
      </c>
      <c r="D54" s="60">
        <f>Thailand!D7</f>
        <v>1.99</v>
      </c>
      <c r="E54" s="60">
        <f>Thailand!E7</f>
        <v>2.0699999999999998</v>
      </c>
      <c r="F54" s="60">
        <f>Thailand!F7</f>
        <v>2.0099999999999998</v>
      </c>
      <c r="G54" s="60">
        <f>Thailand!G7</f>
        <v>2.1</v>
      </c>
      <c r="H54" s="60">
        <f>Thailand!H7</f>
        <v>2.2000000000000002</v>
      </c>
      <c r="I54" s="60">
        <f>Thailand!I7</f>
        <v>2.2999999999999998</v>
      </c>
      <c r="J54" s="60">
        <f>Thailand!J7</f>
        <v>2.42</v>
      </c>
      <c r="K54" s="60">
        <f>Thailand!K7</f>
        <v>2.5299999999999998</v>
      </c>
      <c r="L54" s="60">
        <f>Thailand!L7</f>
        <v>2.66</v>
      </c>
      <c r="M54" s="11">
        <f t="shared" si="53"/>
        <v>2.5100000000000001E-2</v>
      </c>
      <c r="N54" s="11">
        <f t="shared" si="54"/>
        <v>4.8399999999999999E-2</v>
      </c>
      <c r="P54" s="130">
        <f t="shared" si="56"/>
        <v>4.1552511415525122E-2</v>
      </c>
      <c r="Q54" s="130">
        <f t="shared" si="55"/>
        <v>4.151190736290146E-2</v>
      </c>
      <c r="R54" s="130">
        <f t="shared" si="55"/>
        <v>4.1536213734084747E-2</v>
      </c>
      <c r="S54" s="130">
        <f t="shared" si="55"/>
        <v>4.125971696232808E-2</v>
      </c>
      <c r="T54" s="130">
        <f t="shared" si="55"/>
        <v>4.1188524590163936E-2</v>
      </c>
      <c r="U54" s="130">
        <f t="shared" si="55"/>
        <v>4.1444641799881589E-2</v>
      </c>
      <c r="V54" s="130">
        <f t="shared" si="55"/>
        <v>4.1478129713423836E-2</v>
      </c>
      <c r="W54" s="130">
        <f t="shared" si="55"/>
        <v>4.1486291486291488E-2</v>
      </c>
      <c r="X54" s="130">
        <f t="shared" si="55"/>
        <v>4.1673841914930253E-2</v>
      </c>
      <c r="Y54" s="130">
        <f t="shared" si="55"/>
        <v>4.1584483892176193E-2</v>
      </c>
      <c r="Z54" s="130">
        <f t="shared" si="55"/>
        <v>4.1673194422685259E-2</v>
      </c>
    </row>
    <row r="55" spans="1:37" s="121" customFormat="1" ht="15" x14ac:dyDescent="0.25">
      <c r="A55" s="129" t="s">
        <v>60</v>
      </c>
      <c r="B55" s="60">
        <f>'Rest of South-East Asia'!B7</f>
        <v>1.92</v>
      </c>
      <c r="C55" s="60">
        <f>'Rest of South-East Asia'!C7</f>
        <v>2.0099999999999998</v>
      </c>
      <c r="D55" s="60">
        <f>'Rest of South-East Asia'!D7</f>
        <v>2.1</v>
      </c>
      <c r="E55" s="60">
        <f>'Rest of South-East Asia'!E7</f>
        <v>2.2000000000000002</v>
      </c>
      <c r="F55" s="60">
        <f>'Rest of South-East Asia'!F7</f>
        <v>2.17</v>
      </c>
      <c r="G55" s="60">
        <f>'Rest of South-East Asia'!G7</f>
        <v>2.263744</v>
      </c>
      <c r="H55" s="60">
        <f>'Rest of South-East Asia'!H7</f>
        <v>2.3640278592000001</v>
      </c>
      <c r="I55" s="60">
        <f>'Rest of South-East Asia'!I7</f>
        <v>2.4706455156499203</v>
      </c>
      <c r="J55" s="60">
        <f>'Rest of South-East Asia'!J7</f>
        <v>2.5857775966792067</v>
      </c>
      <c r="K55" s="60">
        <f>'Rest of South-East Asia'!K7</f>
        <v>2.7080848770021331</v>
      </c>
      <c r="L55" s="60">
        <f>'Rest of South-East Asia'!L7</f>
        <v>2.8378021426105353</v>
      </c>
      <c r="M55" s="11">
        <f t="shared" si="53"/>
        <v>3.1099999999999999E-2</v>
      </c>
      <c r="N55" s="11">
        <f t="shared" si="54"/>
        <v>4.6199999999999998E-2</v>
      </c>
      <c r="P55" s="130">
        <f t="shared" si="56"/>
        <v>4.3835616438356165E-2</v>
      </c>
      <c r="Q55" s="130">
        <f t="shared" si="55"/>
        <v>4.3915228315490488E-2</v>
      </c>
      <c r="R55" s="130">
        <f t="shared" si="55"/>
        <v>4.3832185347526614E-2</v>
      </c>
      <c r="S55" s="130">
        <f t="shared" si="55"/>
        <v>4.3850906916483953E-2</v>
      </c>
      <c r="T55" s="130">
        <f t="shared" si="55"/>
        <v>4.4467213114754101E-2</v>
      </c>
      <c r="U55" s="130">
        <f t="shared" si="55"/>
        <v>4.4676218669824352E-2</v>
      </c>
      <c r="V55" s="130">
        <f t="shared" si="55"/>
        <v>4.4570660995475117E-2</v>
      </c>
      <c r="W55" s="130">
        <f t="shared" si="55"/>
        <v>4.4564313052848491E-2</v>
      </c>
      <c r="X55" s="130">
        <f t="shared" si="55"/>
        <v>4.4528630905445267E-2</v>
      </c>
      <c r="Y55" s="130">
        <f t="shared" si="55"/>
        <v>4.4511585749541963E-2</v>
      </c>
      <c r="Z55" s="130">
        <f t="shared" si="55"/>
        <v>4.4458752038391593E-2</v>
      </c>
    </row>
    <row r="56" spans="1:37" ht="15" x14ac:dyDescent="0.25">
      <c r="A56" s="20"/>
      <c r="B56" s="41"/>
      <c r="C56" s="41"/>
      <c r="D56" s="41"/>
      <c r="E56" s="41"/>
      <c r="F56" s="41"/>
      <c r="G56" s="112">
        <f>G54/F54-1</f>
        <v>4.4776119402985204E-2</v>
      </c>
      <c r="H56" s="112">
        <f t="shared" ref="H56:L56" si="57">H54/G54-1</f>
        <v>4.7619047619047672E-2</v>
      </c>
      <c r="I56" s="112">
        <f t="shared" si="57"/>
        <v>4.5454545454545192E-2</v>
      </c>
      <c r="J56" s="112">
        <f t="shared" si="57"/>
        <v>5.2173913043478404E-2</v>
      </c>
      <c r="K56" s="112">
        <f t="shared" si="57"/>
        <v>4.5454545454545414E-2</v>
      </c>
      <c r="L56" s="112">
        <f t="shared" si="57"/>
        <v>5.1383399209486313E-2</v>
      </c>
      <c r="M56" s="34"/>
      <c r="N56" s="34"/>
      <c r="O56" s="35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spans="1:37" ht="15" x14ac:dyDescent="0.25">
      <c r="A57" s="20"/>
      <c r="B57" s="135">
        <f>SUM(B50:B55)</f>
        <v>43.800000000000004</v>
      </c>
      <c r="C57" s="135">
        <f t="shared" ref="C57:L57" si="58">SUM(C50:C55)</f>
        <v>45.769999999999996</v>
      </c>
      <c r="D57" s="135">
        <f t="shared" si="58"/>
        <v>47.910000000000004</v>
      </c>
      <c r="E57" s="135">
        <f t="shared" si="58"/>
        <v>50.172999999999995</v>
      </c>
      <c r="F57" s="135">
        <f t="shared" si="58"/>
        <v>48.798299999999998</v>
      </c>
      <c r="G57" s="135">
        <f t="shared" si="58"/>
        <v>50.673744000000006</v>
      </c>
      <c r="H57" s="135">
        <f t="shared" si="58"/>
        <v>53.044027859200007</v>
      </c>
      <c r="I57" s="135">
        <f t="shared" si="58"/>
        <v>55.440645515649912</v>
      </c>
      <c r="J57" s="135">
        <f t="shared" si="58"/>
        <v>58.065777596679212</v>
      </c>
      <c r="K57" s="135">
        <f t="shared" si="58"/>
        <v>60.838084877002139</v>
      </c>
      <c r="L57" s="135">
        <f t="shared" si="58"/>
        <v>63.82780214261053</v>
      </c>
      <c r="M57" s="34"/>
      <c r="N57" s="34"/>
      <c r="O57" s="35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spans="1:37" ht="15" x14ac:dyDescent="0.25">
      <c r="A58" s="20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34"/>
      <c r="N58" s="34"/>
      <c r="O58" s="35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spans="1:37" ht="18" customHeight="1" x14ac:dyDescent="0.2">
      <c r="A59" s="9" t="s">
        <v>6</v>
      </c>
      <c r="C59" s="99"/>
      <c r="D59" s="99"/>
      <c r="E59" s="89"/>
      <c r="F59" s="89"/>
      <c r="G59" s="100"/>
      <c r="H59" s="100"/>
      <c r="I59" s="100"/>
      <c r="J59" s="100"/>
      <c r="K59" s="100"/>
      <c r="L59" s="100"/>
      <c r="M59" s="35"/>
    </row>
    <row r="60" spans="1:37" ht="15" x14ac:dyDescent="0.25">
      <c r="A60" s="136" t="s">
        <v>42</v>
      </c>
      <c r="C60" s="101"/>
      <c r="D60" s="101"/>
      <c r="E60" s="43"/>
      <c r="F60" s="109">
        <v>0.39739999999999998</v>
      </c>
      <c r="G60" s="43"/>
      <c r="H60" s="43"/>
      <c r="I60" s="35"/>
      <c r="J60" s="43"/>
      <c r="K60" s="43"/>
      <c r="L60" s="43"/>
      <c r="M60" s="43"/>
    </row>
    <row r="61" spans="1:37" ht="15" x14ac:dyDescent="0.25">
      <c r="A61" s="136" t="s">
        <v>43</v>
      </c>
      <c r="C61" s="101"/>
      <c r="D61" s="101"/>
      <c r="E61" s="43"/>
      <c r="F61" s="109">
        <v>0.3241</v>
      </c>
      <c r="G61" s="43"/>
      <c r="H61" s="43"/>
      <c r="I61" s="35"/>
      <c r="J61" s="43"/>
      <c r="K61" s="43"/>
      <c r="L61" s="43"/>
      <c r="M61" s="43"/>
    </row>
    <row r="62" spans="1:37" ht="15" x14ac:dyDescent="0.25">
      <c r="A62" s="136" t="s">
        <v>46</v>
      </c>
      <c r="C62" s="101"/>
      <c r="D62" s="101"/>
      <c r="E62" s="34"/>
      <c r="F62" s="109">
        <v>4.5600000000000002E-2</v>
      </c>
      <c r="G62" s="34"/>
      <c r="H62" s="34"/>
      <c r="I62" s="35"/>
      <c r="J62" s="44"/>
      <c r="K62" s="44"/>
      <c r="L62" s="44"/>
      <c r="M62" s="44"/>
      <c r="N62" s="41"/>
      <c r="O62" s="88"/>
    </row>
    <row r="63" spans="1:37" ht="15" x14ac:dyDescent="0.25">
      <c r="A63" s="136" t="s">
        <v>44</v>
      </c>
      <c r="C63" s="101"/>
      <c r="D63" s="101"/>
      <c r="E63" s="34"/>
      <c r="F63" s="109">
        <v>3.95E-2</v>
      </c>
      <c r="G63" s="34"/>
      <c r="H63" s="34"/>
      <c r="I63" s="35"/>
      <c r="J63" s="44"/>
      <c r="K63" s="44"/>
      <c r="L63" s="44"/>
      <c r="M63" s="44"/>
      <c r="N63" s="41"/>
      <c r="O63" s="88"/>
    </row>
    <row r="64" spans="1:37" ht="15" x14ac:dyDescent="0.25">
      <c r="A64" s="136" t="s">
        <v>45</v>
      </c>
      <c r="C64" s="101"/>
      <c r="D64" s="101"/>
      <c r="E64" s="102"/>
      <c r="F64" s="109">
        <v>3.5000000000000003E-2</v>
      </c>
      <c r="G64" s="102"/>
      <c r="H64" s="102"/>
      <c r="I64" s="35"/>
      <c r="J64" s="44"/>
      <c r="K64" s="44"/>
      <c r="L64" s="44"/>
      <c r="M64" s="44"/>
      <c r="N64" s="41"/>
      <c r="O64" s="88"/>
    </row>
    <row r="65" spans="1:26" ht="25.5" x14ac:dyDescent="0.25">
      <c r="A65" s="138" t="s">
        <v>47</v>
      </c>
      <c r="C65" s="101"/>
      <c r="D65" s="101"/>
      <c r="E65" s="102"/>
      <c r="F65" s="110">
        <f>ROUND(1-SUM(F60:F64),4)</f>
        <v>0.15840000000000001</v>
      </c>
      <c r="G65" s="102"/>
      <c r="H65" s="102"/>
      <c r="I65" s="35"/>
      <c r="J65" s="44"/>
      <c r="K65" s="44"/>
      <c r="L65" s="44"/>
      <c r="M65" s="44"/>
      <c r="N65" s="41"/>
      <c r="O65" s="88"/>
    </row>
    <row r="66" spans="1:26" ht="15" x14ac:dyDescent="0.25">
      <c r="A66" s="20"/>
      <c r="C66" s="101"/>
      <c r="D66" s="101"/>
      <c r="E66" s="102"/>
      <c r="F66" s="34"/>
      <c r="G66" s="34"/>
      <c r="H66" s="34"/>
      <c r="I66" s="35"/>
      <c r="J66" s="44"/>
      <c r="K66" s="44"/>
      <c r="L66" s="44"/>
      <c r="M66" s="44"/>
      <c r="N66" s="41"/>
      <c r="O66" s="88"/>
    </row>
    <row r="67" spans="1:26" ht="15" x14ac:dyDescent="0.25">
      <c r="A67" s="26"/>
      <c r="C67" s="101"/>
      <c r="D67" s="101"/>
      <c r="E67" s="34"/>
      <c r="F67" s="34"/>
      <c r="G67" s="34"/>
      <c r="H67" s="34"/>
      <c r="I67" s="35"/>
      <c r="J67" s="44"/>
      <c r="K67" s="44"/>
      <c r="L67" s="44"/>
      <c r="M67" s="44"/>
      <c r="N67" s="41"/>
      <c r="O67" s="88"/>
    </row>
    <row r="68" spans="1:26" ht="15" x14ac:dyDescent="0.25">
      <c r="A68" s="26"/>
      <c r="C68" s="101"/>
      <c r="D68" s="101"/>
      <c r="E68" s="102"/>
      <c r="F68" s="102"/>
      <c r="G68" s="34"/>
      <c r="H68" s="102"/>
      <c r="I68" s="35"/>
      <c r="J68" s="44"/>
      <c r="K68" s="44"/>
      <c r="L68" s="44"/>
      <c r="M68" s="44"/>
      <c r="N68" s="41"/>
      <c r="O68" s="88"/>
    </row>
    <row r="69" spans="1:26" ht="57.75" x14ac:dyDescent="0.25">
      <c r="A69" s="137" t="s">
        <v>40</v>
      </c>
      <c r="C69" s="101"/>
      <c r="D69" s="101"/>
      <c r="E69" s="102"/>
      <c r="F69" s="34"/>
      <c r="G69" s="34"/>
      <c r="H69" s="34"/>
      <c r="I69" s="35"/>
      <c r="J69" s="44"/>
      <c r="K69" s="44"/>
      <c r="L69" s="44"/>
      <c r="M69" s="44"/>
      <c r="N69" s="41"/>
      <c r="O69" s="88"/>
    </row>
    <row r="70" spans="1:26" ht="15" x14ac:dyDescent="0.25">
      <c r="C70" s="101"/>
      <c r="D70" s="101"/>
      <c r="E70" s="102"/>
      <c r="F70" s="34"/>
      <c r="G70" s="34"/>
      <c r="H70" s="34"/>
      <c r="I70" s="35"/>
      <c r="J70" s="44"/>
      <c r="K70" s="44"/>
      <c r="L70" s="44"/>
      <c r="M70" s="44"/>
      <c r="N70" s="41"/>
      <c r="O70" s="88"/>
    </row>
    <row r="71" spans="1:26" ht="45.75" x14ac:dyDescent="0.25">
      <c r="A71" s="137" t="s">
        <v>41</v>
      </c>
      <c r="C71" s="101"/>
      <c r="D71" s="101"/>
      <c r="E71" s="34"/>
      <c r="F71" s="102"/>
      <c r="G71" s="102"/>
      <c r="H71" s="34"/>
      <c r="I71" s="35"/>
      <c r="J71" s="44"/>
      <c r="K71" s="44"/>
      <c r="L71" s="44"/>
      <c r="M71" s="44"/>
      <c r="N71" s="41"/>
      <c r="O71" s="88"/>
    </row>
    <row r="72" spans="1:26" ht="15" x14ac:dyDescent="0.25">
      <c r="B72" s="41" t="s">
        <v>36</v>
      </c>
      <c r="C72" s="101">
        <f>280*10^6</f>
        <v>280000000</v>
      </c>
      <c r="D72" s="101"/>
      <c r="E72" s="34"/>
      <c r="F72" s="102"/>
      <c r="G72" s="34"/>
      <c r="H72" s="34"/>
      <c r="I72" s="44"/>
      <c r="J72" s="44"/>
      <c r="K72" s="44"/>
      <c r="L72" s="44"/>
      <c r="M72" s="44"/>
      <c r="N72" s="41"/>
      <c r="O72" s="88"/>
    </row>
    <row r="73" spans="1:26" ht="15" x14ac:dyDescent="0.25">
      <c r="B73" s="41"/>
      <c r="C73" s="101">
        <f>51/0.42</f>
        <v>121.42857142857143</v>
      </c>
      <c r="D73" s="101"/>
      <c r="E73" s="103"/>
      <c r="F73" s="104"/>
      <c r="G73" s="104"/>
      <c r="H73" s="104"/>
      <c r="I73" s="44"/>
      <c r="J73" s="44"/>
      <c r="K73" s="44"/>
      <c r="L73" s="44"/>
      <c r="M73" s="44"/>
      <c r="N73" s="41"/>
      <c r="O73" s="88"/>
    </row>
    <row r="74" spans="1:26" ht="15" x14ac:dyDescent="0.25">
      <c r="C74" s="101"/>
      <c r="D74" s="101"/>
      <c r="E74" s="102"/>
      <c r="F74" s="102"/>
      <c r="G74" s="34"/>
      <c r="H74" s="102"/>
      <c r="I74" s="35"/>
      <c r="J74" s="44"/>
      <c r="K74" s="44"/>
      <c r="L74" s="44"/>
      <c r="M74" s="44"/>
      <c r="N74" s="41"/>
      <c r="O74" s="88"/>
    </row>
    <row r="75" spans="1:26" ht="15" x14ac:dyDescent="0.25">
      <c r="A75" s="20"/>
      <c r="C75" s="101"/>
      <c r="D75" s="101"/>
      <c r="E75" s="34"/>
      <c r="F75" s="34"/>
      <c r="G75" s="34"/>
      <c r="H75" s="34"/>
      <c r="I75" s="35"/>
      <c r="J75" s="44"/>
      <c r="K75" s="44"/>
      <c r="L75" s="44"/>
      <c r="M75" s="44"/>
      <c r="N75" s="41"/>
      <c r="O75" s="88"/>
    </row>
    <row r="76" spans="1:26" ht="15" x14ac:dyDescent="0.25">
      <c r="B76" s="41"/>
      <c r="C76" s="105"/>
      <c r="D76" s="105"/>
      <c r="E76" s="89"/>
      <c r="F76" s="89"/>
      <c r="G76" s="89"/>
      <c r="H76" s="89"/>
      <c r="I76" s="44"/>
      <c r="J76" s="44"/>
      <c r="K76" s="44"/>
      <c r="L76" s="44"/>
      <c r="M76" s="34"/>
      <c r="N76" s="42"/>
      <c r="O76" s="88"/>
    </row>
    <row r="77" spans="1:26" ht="14.25" customHeight="1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" x14ac:dyDescent="0.25">
      <c r="A78" s="20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15"/>
      <c r="N78" s="15"/>
    </row>
    <row r="79" spans="1:26" ht="15" x14ac:dyDescent="0.25"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15"/>
      <c r="N79" s="15"/>
    </row>
    <row r="80" spans="1:26" ht="15" x14ac:dyDescent="0.25">
      <c r="A80" s="20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15"/>
      <c r="N80" s="15"/>
    </row>
    <row r="81" spans="1:26" ht="15" x14ac:dyDescent="0.25"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15"/>
      <c r="N81" s="15"/>
    </row>
    <row r="82" spans="1:26" ht="15" x14ac:dyDescent="0.25">
      <c r="B82" s="106"/>
      <c r="C82" s="106"/>
      <c r="D82" s="106"/>
      <c r="E82" s="107"/>
      <c r="F82" s="106"/>
      <c r="G82" s="106"/>
      <c r="H82" s="106"/>
      <c r="I82" s="106"/>
      <c r="J82" s="106"/>
      <c r="K82" s="106"/>
      <c r="L82" s="106"/>
      <c r="M82" s="15"/>
      <c r="N82" s="15"/>
    </row>
    <row r="83" spans="1:26" ht="15" x14ac:dyDescent="0.25"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15"/>
      <c r="N83" s="15"/>
    </row>
    <row r="84" spans="1:26" ht="15" x14ac:dyDescent="0.25">
      <c r="A84" s="20"/>
      <c r="M84" s="15"/>
      <c r="N84" s="15"/>
    </row>
    <row r="85" spans="1:26" ht="15" x14ac:dyDescent="0.25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15"/>
      <c r="N85" s="15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spans="1:26" ht="15" x14ac:dyDescent="0.25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15"/>
      <c r="N86" s="15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spans="1:26" x14ac:dyDescent="0.2">
      <c r="A87" s="20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22"/>
      <c r="N87" s="22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spans="1:26" x14ac:dyDescent="0.2">
      <c r="A88" s="2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22"/>
      <c r="N88" s="22"/>
    </row>
    <row r="90" spans="1:26" x14ac:dyDescent="0.2">
      <c r="A90" s="20"/>
    </row>
    <row r="91" spans="1:26" ht="15" x14ac:dyDescent="0.25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15"/>
      <c r="N91" s="15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 spans="1:26" ht="15" x14ac:dyDescent="0.25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15"/>
      <c r="N92" s="15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 spans="1:26" ht="15" x14ac:dyDescent="0.25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15"/>
      <c r="N93" s="15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 spans="1:26" x14ac:dyDescent="0.2">
      <c r="A94" s="20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spans="1:26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</row>
    <row r="96" spans="1:26" x14ac:dyDescent="0.2">
      <c r="A96" s="20"/>
      <c r="P96" s="79"/>
    </row>
    <row r="97" spans="1:26" x14ac:dyDescent="0.2">
      <c r="A97" s="20"/>
    </row>
    <row r="98" spans="1:26" ht="15" x14ac:dyDescent="0.25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15"/>
      <c r="N98" s="15"/>
      <c r="P98" s="88"/>
      <c r="Q98" s="88"/>
      <c r="R98" s="88"/>
      <c r="S98" s="88"/>
      <c r="T98" s="88"/>
      <c r="U98" s="86"/>
      <c r="V98" s="88"/>
      <c r="W98" s="88"/>
      <c r="X98" s="88"/>
      <c r="Y98" s="88"/>
      <c r="Z98" s="86"/>
    </row>
    <row r="99" spans="1:26" ht="15" x14ac:dyDescent="0.25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15"/>
      <c r="N99" s="15"/>
      <c r="P99" s="88"/>
      <c r="Q99" s="88"/>
      <c r="R99" s="88"/>
      <c r="S99" s="88"/>
      <c r="T99" s="88"/>
      <c r="U99" s="86"/>
      <c r="V99" s="88"/>
      <c r="W99" s="88"/>
      <c r="X99" s="88"/>
      <c r="Y99" s="88"/>
      <c r="Z99" s="86"/>
    </row>
    <row r="100" spans="1:26" ht="15" x14ac:dyDescent="0.25"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15"/>
      <c r="N100" s="15"/>
      <c r="P100" s="88"/>
      <c r="Q100" s="88"/>
      <c r="R100" s="88"/>
      <c r="S100" s="88"/>
      <c r="T100" s="88"/>
      <c r="U100" s="86"/>
      <c r="V100" s="88"/>
      <c r="W100" s="88"/>
      <c r="X100" s="88"/>
      <c r="Y100" s="88"/>
      <c r="Z100" s="86"/>
    </row>
    <row r="101" spans="1:26" ht="15" x14ac:dyDescent="0.25"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15"/>
      <c r="N101" s="15"/>
      <c r="P101" s="88"/>
      <c r="Q101" s="88"/>
      <c r="R101" s="88"/>
      <c r="S101" s="88"/>
      <c r="T101" s="88"/>
      <c r="U101" s="86"/>
      <c r="V101" s="88"/>
      <c r="W101" s="88"/>
      <c r="X101" s="88"/>
      <c r="Y101" s="88"/>
      <c r="Z101" s="86"/>
    </row>
    <row r="102" spans="1:26" x14ac:dyDescent="0.2">
      <c r="A102" s="20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spans="1:26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6" spans="1:26" x14ac:dyDescent="0.2">
      <c r="A106" s="20"/>
    </row>
    <row r="107" spans="1:26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" x14ac:dyDescent="0.25">
      <c r="A108" s="20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15"/>
      <c r="N108" s="15"/>
    </row>
    <row r="109" spans="1:26" ht="15" x14ac:dyDescent="0.25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15"/>
      <c r="N109" s="15"/>
    </row>
    <row r="110" spans="1:26" ht="15" x14ac:dyDescent="0.25">
      <c r="M110" s="15"/>
      <c r="N110" s="15"/>
    </row>
    <row r="112" spans="1:26" x14ac:dyDescent="0.2">
      <c r="A112" s="20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" x14ac:dyDescent="0.25"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15"/>
      <c r="N113" s="15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 spans="1:26" ht="15" x14ac:dyDescent="0.25"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15"/>
      <c r="N114" s="15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 spans="1:26" ht="15" x14ac:dyDescent="0.25"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15"/>
      <c r="N115" s="15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 spans="1:26" x14ac:dyDescent="0.2">
      <c r="A116" s="20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spans="1:26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1:26" ht="15" x14ac:dyDescent="0.25"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15"/>
      <c r="N118" s="15"/>
    </row>
    <row r="119" spans="1:26" ht="15" x14ac:dyDescent="0.25"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15"/>
      <c r="N119" s="15"/>
    </row>
    <row r="120" spans="1:26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" x14ac:dyDescent="0.25">
      <c r="A121" s="20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15"/>
      <c r="N121" s="15"/>
    </row>
    <row r="122" spans="1:26" ht="15" x14ac:dyDescent="0.25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15"/>
      <c r="N122" s="15"/>
    </row>
    <row r="123" spans="1:26" ht="15" x14ac:dyDescent="0.25">
      <c r="M123" s="15"/>
      <c r="N123" s="15"/>
    </row>
    <row r="125" spans="1:26" x14ac:dyDescent="0.2">
      <c r="A125" s="20"/>
    </row>
    <row r="126" spans="1:26" ht="15" x14ac:dyDescent="0.25"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15"/>
      <c r="N126" s="15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spans="1:26" ht="15" x14ac:dyDescent="0.25"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15"/>
      <c r="N127" s="15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 spans="1:26" ht="15" x14ac:dyDescent="0.25"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15"/>
      <c r="N128" s="15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 spans="1:26" x14ac:dyDescent="0.2">
      <c r="A129" s="20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spans="1:26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</row>
    <row r="131" spans="1:26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</row>
    <row r="133" spans="1:26" x14ac:dyDescent="0.2">
      <c r="A133" s="20"/>
    </row>
    <row r="134" spans="1:26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" x14ac:dyDescent="0.25">
      <c r="A135" s="20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15"/>
      <c r="N135" s="15"/>
    </row>
    <row r="136" spans="1:26" ht="15" x14ac:dyDescent="0.25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15"/>
      <c r="N136" s="15"/>
    </row>
    <row r="137" spans="1:26" ht="15" x14ac:dyDescent="0.25">
      <c r="M137" s="15"/>
      <c r="N137" s="15"/>
    </row>
    <row r="139" spans="1:26" x14ac:dyDescent="0.2">
      <c r="A139" s="20"/>
    </row>
    <row r="140" spans="1:26" ht="15" x14ac:dyDescent="0.25"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15"/>
      <c r="N140" s="15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 spans="1:26" ht="15" x14ac:dyDescent="0.25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15"/>
      <c r="N141" s="15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 spans="1:26" ht="15" x14ac:dyDescent="0.25"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15"/>
      <c r="N142" s="15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 spans="1:26" x14ac:dyDescent="0.2">
      <c r="A143" s="20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spans="1:26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</row>
    <row r="145" spans="1:26" ht="15" x14ac:dyDescent="0.25"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15"/>
      <c r="N145" s="15"/>
    </row>
    <row r="146" spans="1:26" ht="15" x14ac:dyDescent="0.25"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15"/>
      <c r="N146" s="15"/>
    </row>
    <row r="147" spans="1:26" x14ac:dyDescent="0.2">
      <c r="A147" s="2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</row>
    <row r="148" spans="1:26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" x14ac:dyDescent="0.25">
      <c r="A149" s="20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15"/>
      <c r="N149" s="15"/>
    </row>
    <row r="150" spans="1:26" ht="15" x14ac:dyDescent="0.25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15"/>
      <c r="N150" s="15"/>
    </row>
    <row r="151" spans="1:26" ht="15" x14ac:dyDescent="0.25">
      <c r="M151" s="15"/>
      <c r="N151" s="15"/>
    </row>
    <row r="153" spans="1:26" x14ac:dyDescent="0.2">
      <c r="A153" s="20"/>
    </row>
    <row r="154" spans="1:26" ht="15" x14ac:dyDescent="0.25"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15"/>
      <c r="N154" s="15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 spans="1:26" ht="15" x14ac:dyDescent="0.25"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15"/>
      <c r="N155" s="15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 spans="1:26" ht="15" x14ac:dyDescent="0.25"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15"/>
      <c r="N156" s="15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spans="1:26" x14ac:dyDescent="0.2">
      <c r="A157" s="20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spans="1:26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</row>
    <row r="159" spans="1:26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</row>
    <row r="161" spans="1:26" x14ac:dyDescent="0.2">
      <c r="A161" s="20"/>
    </row>
    <row r="162" spans="1:26" ht="15" x14ac:dyDescent="0.25"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15"/>
      <c r="N162" s="15"/>
    </row>
    <row r="163" spans="1:26" ht="14.25" customHeight="1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" x14ac:dyDescent="0.25">
      <c r="A164" s="20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15"/>
      <c r="N164" s="15"/>
    </row>
    <row r="165" spans="1:26" ht="15" x14ac:dyDescent="0.25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15"/>
      <c r="N165" s="15"/>
    </row>
    <row r="166" spans="1:26" ht="15" x14ac:dyDescent="0.25">
      <c r="A166" s="20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15"/>
      <c r="N166" s="15"/>
    </row>
    <row r="167" spans="1:26" ht="15" x14ac:dyDescent="0.25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15"/>
      <c r="N167" s="15"/>
    </row>
    <row r="168" spans="1:26" ht="15" x14ac:dyDescent="0.25"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15"/>
      <c r="N168" s="15"/>
    </row>
    <row r="169" spans="1:26" ht="15" x14ac:dyDescent="0.25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15"/>
      <c r="N169" s="15"/>
    </row>
    <row r="170" spans="1:26" ht="15" x14ac:dyDescent="0.25">
      <c r="A170" s="20"/>
      <c r="M170" s="15"/>
      <c r="N170" s="15"/>
    </row>
    <row r="171" spans="1:26" ht="15" x14ac:dyDescent="0.25"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15"/>
      <c r="N171" s="15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spans="1:26" ht="15" x14ac:dyDescent="0.25"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15"/>
      <c r="N172" s="15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1:26" x14ac:dyDescent="0.2">
      <c r="A173" s="20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22"/>
      <c r="N173" s="22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spans="1:26" x14ac:dyDescent="0.2">
      <c r="A174" s="2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22"/>
      <c r="N174" s="22"/>
    </row>
    <row r="176" spans="1:26" x14ac:dyDescent="0.2">
      <c r="A176" s="20"/>
    </row>
    <row r="177" spans="1:26" ht="15" x14ac:dyDescent="0.25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15"/>
      <c r="N177" s="15"/>
      <c r="P177" s="88"/>
      <c r="Q177" s="88"/>
      <c r="R177" s="88"/>
      <c r="S177" s="88"/>
      <c r="T177" s="88"/>
      <c r="U177" s="86"/>
      <c r="V177" s="88"/>
      <c r="W177" s="88"/>
      <c r="X177" s="88"/>
      <c r="Y177" s="88"/>
      <c r="Z177" s="86"/>
    </row>
    <row r="178" spans="1:26" ht="15" x14ac:dyDescent="0.25"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15"/>
      <c r="N178" s="15"/>
      <c r="P178" s="88"/>
      <c r="Q178" s="88"/>
      <c r="R178" s="88"/>
      <c r="S178" s="88"/>
      <c r="T178" s="88"/>
      <c r="U178" s="86"/>
      <c r="V178" s="88"/>
      <c r="W178" s="88"/>
      <c r="X178" s="88"/>
      <c r="Y178" s="88"/>
      <c r="Z178" s="86"/>
    </row>
    <row r="179" spans="1:26" ht="15" x14ac:dyDescent="0.25"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15"/>
      <c r="N179" s="15"/>
      <c r="P179" s="88"/>
      <c r="Q179" s="88"/>
      <c r="R179" s="88"/>
      <c r="S179" s="88"/>
      <c r="T179" s="88"/>
      <c r="U179" s="86"/>
      <c r="V179" s="88"/>
      <c r="W179" s="88"/>
      <c r="X179" s="88"/>
      <c r="Y179" s="88"/>
      <c r="Z179" s="86"/>
    </row>
    <row r="180" spans="1:26" x14ac:dyDescent="0.2">
      <c r="A180" s="20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 spans="1:26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</row>
    <row r="182" spans="1:26" x14ac:dyDescent="0.2">
      <c r="A182" s="20"/>
    </row>
    <row r="183" spans="1:26" x14ac:dyDescent="0.2">
      <c r="A183" s="20"/>
    </row>
    <row r="184" spans="1:26" ht="15" x14ac:dyDescent="0.25"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15"/>
      <c r="N184" s="15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ht="15" x14ac:dyDescent="0.25"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15"/>
      <c r="N185" s="15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 spans="1:26" ht="15" x14ac:dyDescent="0.25"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15"/>
      <c r="N186" s="15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 spans="1:26" ht="15" x14ac:dyDescent="0.25"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15"/>
      <c r="N187" s="15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 spans="1:26" ht="15" x14ac:dyDescent="0.25"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15"/>
      <c r="N188" s="15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 spans="1:26" ht="15" x14ac:dyDescent="0.25"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15"/>
      <c r="N189" s="15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 spans="1:26" ht="15" x14ac:dyDescent="0.25"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15"/>
      <c r="N190" s="15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 spans="1:26" ht="15" x14ac:dyDescent="0.25"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15"/>
      <c r="N191" s="15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</row>
    <row r="192" spans="1:26" x14ac:dyDescent="0.2">
      <c r="A192" s="20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 spans="1:26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</row>
    <row r="196" spans="1:26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" x14ac:dyDescent="0.25">
      <c r="A197" s="20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15"/>
      <c r="N197" s="15"/>
    </row>
    <row r="198" spans="1:26" ht="15" x14ac:dyDescent="0.25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15"/>
      <c r="N198" s="15"/>
    </row>
    <row r="199" spans="1:26" ht="15" x14ac:dyDescent="0.25">
      <c r="M199" s="15"/>
      <c r="N199" s="15"/>
    </row>
    <row r="201" spans="1:26" x14ac:dyDescent="0.2">
      <c r="A201" s="20"/>
    </row>
    <row r="202" spans="1:26" ht="15" x14ac:dyDescent="0.25"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15"/>
      <c r="N202" s="15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</row>
    <row r="203" spans="1:26" ht="15" x14ac:dyDescent="0.25"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15"/>
      <c r="N203" s="15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</row>
    <row r="204" spans="1:26" ht="15" x14ac:dyDescent="0.25"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15"/>
      <c r="N204" s="15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</row>
    <row r="205" spans="1:26" x14ac:dyDescent="0.2">
      <c r="A205" s="20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 spans="1:26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</row>
    <row r="207" spans="1:26" x14ac:dyDescent="0.2">
      <c r="A207" s="20"/>
    </row>
    <row r="208" spans="1:26" ht="15" x14ac:dyDescent="0.25"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15"/>
      <c r="N208" s="15"/>
    </row>
    <row r="209" spans="1:26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" x14ac:dyDescent="0.25">
      <c r="A210" s="20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15"/>
      <c r="N210" s="15"/>
    </row>
    <row r="211" spans="1:26" ht="15" x14ac:dyDescent="0.25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15"/>
      <c r="N211" s="15"/>
    </row>
    <row r="212" spans="1:26" ht="15" x14ac:dyDescent="0.25">
      <c r="M212" s="15"/>
      <c r="N212" s="15"/>
    </row>
    <row r="214" spans="1:26" x14ac:dyDescent="0.2">
      <c r="A214" s="20"/>
    </row>
    <row r="215" spans="1:26" ht="15" x14ac:dyDescent="0.25"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15"/>
      <c r="N215" s="15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 spans="1:26" ht="15" x14ac:dyDescent="0.25"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15"/>
      <c r="N216" s="15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 spans="1:26" ht="15" x14ac:dyDescent="0.25"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15"/>
      <c r="N217" s="15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 spans="1:26" x14ac:dyDescent="0.2">
      <c r="A218" s="20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 spans="1:26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</row>
    <row r="220" spans="1:26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</row>
    <row r="222" spans="1:26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" x14ac:dyDescent="0.25">
      <c r="A223" s="20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15"/>
      <c r="N223" s="15"/>
    </row>
    <row r="224" spans="1:26" ht="15" x14ac:dyDescent="0.25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15"/>
      <c r="N224" s="15"/>
    </row>
    <row r="225" spans="1:26" ht="15" x14ac:dyDescent="0.25">
      <c r="M225" s="15"/>
      <c r="N225" s="15"/>
    </row>
    <row r="227" spans="1:26" x14ac:dyDescent="0.2">
      <c r="A227" s="20"/>
    </row>
    <row r="228" spans="1:26" ht="15" x14ac:dyDescent="0.25"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15"/>
      <c r="N228" s="15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spans="1:26" ht="15" x14ac:dyDescent="0.25"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15"/>
      <c r="N229" s="15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spans="1:26" ht="15" x14ac:dyDescent="0.25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15"/>
      <c r="N230" s="15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spans="1:26" x14ac:dyDescent="0.2">
      <c r="A231" s="20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 spans="1:26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</row>
    <row r="233" spans="1:26" ht="15" x14ac:dyDescent="0.25"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15"/>
      <c r="N233" s="15"/>
    </row>
    <row r="234" spans="1:26" ht="15" x14ac:dyDescent="0.25"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15"/>
      <c r="N234" s="15"/>
    </row>
    <row r="235" spans="1:26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" x14ac:dyDescent="0.25">
      <c r="A236" s="20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15"/>
      <c r="N236" s="15"/>
    </row>
    <row r="237" spans="1:26" ht="15" x14ac:dyDescent="0.25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15"/>
      <c r="N237" s="15"/>
    </row>
    <row r="238" spans="1:26" ht="15" x14ac:dyDescent="0.25">
      <c r="M238" s="15"/>
      <c r="N238" s="15"/>
    </row>
    <row r="240" spans="1:26" x14ac:dyDescent="0.2">
      <c r="A240" s="20"/>
    </row>
    <row r="241" spans="1:26" ht="15" x14ac:dyDescent="0.25"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15"/>
      <c r="N241" s="15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spans="1:26" ht="15" x14ac:dyDescent="0.25"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15"/>
      <c r="N242" s="15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spans="1:26" ht="15" x14ac:dyDescent="0.25"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15"/>
      <c r="N243" s="15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spans="1:26" x14ac:dyDescent="0.2">
      <c r="A244" s="20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 spans="1:26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</row>
    <row r="246" spans="1:26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</row>
    <row r="248" spans="1:26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" x14ac:dyDescent="0.25">
      <c r="A249" s="20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15"/>
      <c r="N249" s="15"/>
    </row>
    <row r="250" spans="1:26" ht="15" x14ac:dyDescent="0.25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15"/>
      <c r="N250" s="15"/>
    </row>
    <row r="251" spans="1:26" ht="15" x14ac:dyDescent="0.25">
      <c r="M251" s="15"/>
      <c r="N251" s="15"/>
    </row>
    <row r="253" spans="1:26" x14ac:dyDescent="0.2">
      <c r="A253" s="20"/>
    </row>
    <row r="254" spans="1:26" ht="15" x14ac:dyDescent="0.25"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15"/>
      <c r="N254" s="15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spans="1:26" ht="15" x14ac:dyDescent="0.25"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15"/>
      <c r="N255" s="15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spans="1:26" ht="15" x14ac:dyDescent="0.25"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15"/>
      <c r="N256" s="15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spans="1:26" x14ac:dyDescent="0.2">
      <c r="A257" s="20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 spans="1:26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</row>
    <row r="259" spans="1:26" ht="15" x14ac:dyDescent="0.25"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15"/>
      <c r="N259" s="15"/>
    </row>
    <row r="260" spans="1:26" ht="15" x14ac:dyDescent="0.25"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15"/>
      <c r="N260" s="15"/>
    </row>
    <row r="261" spans="1:26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" x14ac:dyDescent="0.25">
      <c r="A262" s="20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15"/>
      <c r="N262" s="15"/>
    </row>
    <row r="263" spans="1:26" ht="15" x14ac:dyDescent="0.25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15"/>
      <c r="N263" s="15"/>
    </row>
    <row r="264" spans="1:26" ht="15" x14ac:dyDescent="0.25">
      <c r="M264" s="15"/>
      <c r="N264" s="15"/>
    </row>
    <row r="266" spans="1:26" x14ac:dyDescent="0.2">
      <c r="A266" s="20"/>
    </row>
    <row r="267" spans="1:26" ht="15" x14ac:dyDescent="0.25"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15"/>
      <c r="N267" s="15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spans="1:26" ht="15" x14ac:dyDescent="0.25"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15"/>
      <c r="N268" s="15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spans="1:26" ht="15" x14ac:dyDescent="0.25"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15"/>
      <c r="N269" s="15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1:26" x14ac:dyDescent="0.2">
      <c r="A270" s="20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 spans="1:26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</row>
    <row r="272" spans="1:26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</row>
    <row r="274" spans="1:26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" x14ac:dyDescent="0.25">
      <c r="A275" s="20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15"/>
      <c r="N275" s="15"/>
    </row>
    <row r="276" spans="1:26" ht="15" x14ac:dyDescent="0.25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15"/>
      <c r="N276" s="15"/>
    </row>
    <row r="277" spans="1:26" ht="15" x14ac:dyDescent="0.25">
      <c r="M277" s="15"/>
      <c r="N277" s="15"/>
    </row>
    <row r="279" spans="1:26" x14ac:dyDescent="0.2">
      <c r="A279" s="20"/>
    </row>
    <row r="280" spans="1:26" ht="15" x14ac:dyDescent="0.25"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15"/>
      <c r="N280" s="15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spans="1:26" ht="15" x14ac:dyDescent="0.25"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15"/>
      <c r="N281" s="15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spans="1:26" ht="15" x14ac:dyDescent="0.25"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15"/>
      <c r="N282" s="15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spans="1:26" x14ac:dyDescent="0.2">
      <c r="A283" s="20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 spans="1:26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</row>
    <row r="285" spans="1:26" ht="15" x14ac:dyDescent="0.25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15"/>
      <c r="N285" s="15"/>
    </row>
    <row r="286" spans="1:26" ht="15" x14ac:dyDescent="0.25"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15"/>
      <c r="N286" s="15"/>
    </row>
    <row r="287" spans="1:26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" x14ac:dyDescent="0.25">
      <c r="A288" s="20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15"/>
      <c r="N288" s="15"/>
    </row>
    <row r="289" spans="1:26" ht="15" x14ac:dyDescent="0.25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15"/>
      <c r="N289" s="15"/>
    </row>
    <row r="290" spans="1:26" ht="15" x14ac:dyDescent="0.25">
      <c r="M290" s="15"/>
      <c r="N290" s="15"/>
    </row>
    <row r="292" spans="1:26" x14ac:dyDescent="0.2">
      <c r="A292" s="20"/>
    </row>
    <row r="293" spans="1:26" ht="15" x14ac:dyDescent="0.25"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15"/>
      <c r="N293" s="15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spans="1:26" ht="15" x14ac:dyDescent="0.25"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15"/>
      <c r="N294" s="15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spans="1:26" ht="15" x14ac:dyDescent="0.25"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15"/>
      <c r="N295" s="15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spans="1:26" x14ac:dyDescent="0.2">
      <c r="A296" s="20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 spans="1:26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</row>
    <row r="298" spans="1:26" x14ac:dyDescent="0.2">
      <c r="A298" s="2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</row>
    <row r="301" spans="1:26" ht="14.25" customHeight="1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" x14ac:dyDescent="0.25">
      <c r="A302" s="20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15"/>
      <c r="N302" s="15"/>
    </row>
    <row r="303" spans="1:26" ht="15" x14ac:dyDescent="0.25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15"/>
      <c r="N303" s="15"/>
    </row>
    <row r="304" spans="1:26" ht="15" x14ac:dyDescent="0.25">
      <c r="A304" s="20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15"/>
      <c r="N304" s="15"/>
    </row>
    <row r="305" spans="1:26" ht="15" x14ac:dyDescent="0.25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15"/>
      <c r="N305" s="15"/>
    </row>
    <row r="306" spans="1:26" ht="15" x14ac:dyDescent="0.2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29"/>
      <c r="N306" s="15"/>
    </row>
    <row r="307" spans="1:26" ht="15" x14ac:dyDescent="0.25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15"/>
      <c r="N307" s="15"/>
    </row>
    <row r="308" spans="1:26" ht="15" x14ac:dyDescent="0.25">
      <c r="A308" s="20"/>
      <c r="M308" s="15"/>
      <c r="N308" s="15"/>
    </row>
    <row r="309" spans="1:26" ht="15" x14ac:dyDescent="0.25"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15"/>
      <c r="N309" s="15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spans="1:26" ht="15" x14ac:dyDescent="0.25"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15"/>
      <c r="N310" s="15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spans="1:26" x14ac:dyDescent="0.2">
      <c r="A311" s="20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22"/>
      <c r="N311" s="22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 spans="1:26" x14ac:dyDescent="0.2">
      <c r="A312" s="2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22"/>
      <c r="N312" s="22"/>
    </row>
    <row r="314" spans="1:26" x14ac:dyDescent="0.2">
      <c r="A314" s="20"/>
    </row>
    <row r="315" spans="1:26" ht="15" x14ac:dyDescent="0.25"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15"/>
      <c r="N315" s="15"/>
      <c r="P315" s="88"/>
      <c r="Q315" s="88"/>
      <c r="R315" s="88"/>
      <c r="S315" s="88"/>
      <c r="T315" s="88"/>
      <c r="U315" s="86"/>
      <c r="V315" s="88"/>
      <c r="W315" s="88"/>
      <c r="X315" s="88"/>
      <c r="Y315" s="88"/>
      <c r="Z315" s="86"/>
    </row>
    <row r="316" spans="1:26" ht="15" x14ac:dyDescent="0.25"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15"/>
      <c r="N316" s="15"/>
      <c r="P316" s="88"/>
      <c r="Q316" s="88"/>
      <c r="R316" s="88"/>
      <c r="S316" s="88"/>
      <c r="T316" s="88"/>
      <c r="U316" s="86"/>
      <c r="V316" s="88"/>
      <c r="W316" s="88"/>
      <c r="X316" s="88"/>
      <c r="Y316" s="88"/>
      <c r="Z316" s="86"/>
    </row>
    <row r="317" spans="1:26" ht="15" x14ac:dyDescent="0.25"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15"/>
      <c r="N317" s="15"/>
      <c r="P317" s="88"/>
      <c r="Q317" s="88"/>
      <c r="R317" s="88"/>
      <c r="S317" s="88"/>
      <c r="T317" s="88"/>
      <c r="U317" s="86"/>
      <c r="V317" s="88"/>
      <c r="W317" s="88"/>
      <c r="X317" s="88"/>
      <c r="Y317" s="88"/>
      <c r="Z317" s="86"/>
    </row>
    <row r="318" spans="1:26" x14ac:dyDescent="0.2">
      <c r="A318" s="20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 spans="1:26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</row>
    <row r="320" spans="1:26" x14ac:dyDescent="0.2">
      <c r="A320" s="20"/>
    </row>
    <row r="321" spans="1:26" x14ac:dyDescent="0.2">
      <c r="A321" s="20"/>
    </row>
    <row r="322" spans="1:26" ht="15" x14ac:dyDescent="0.25"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15"/>
      <c r="N322" s="15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spans="1:26" ht="15" x14ac:dyDescent="0.25"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15"/>
      <c r="N323" s="15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spans="1:26" ht="15" x14ac:dyDescent="0.25"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15"/>
      <c r="N324" s="15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spans="1:26" ht="15" x14ac:dyDescent="0.25"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15"/>
      <c r="N325" s="15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spans="1:26" ht="15" x14ac:dyDescent="0.25"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15"/>
      <c r="N326" s="15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1:26" ht="15" x14ac:dyDescent="0.25"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15"/>
      <c r="N327" s="15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spans="1:26" x14ac:dyDescent="0.2">
      <c r="A328" s="20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 spans="1:26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</row>
    <row r="331" spans="1:26" x14ac:dyDescent="0.2">
      <c r="A331" s="20"/>
    </row>
    <row r="332" spans="1:26" ht="15" x14ac:dyDescent="0.25"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15"/>
      <c r="N332" s="15"/>
    </row>
    <row r="333" spans="1:26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5" x14ac:dyDescent="0.25">
      <c r="A334" s="20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15"/>
      <c r="N334" s="15"/>
    </row>
    <row r="335" spans="1:26" ht="15" x14ac:dyDescent="0.25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15"/>
      <c r="N335" s="15"/>
    </row>
    <row r="336" spans="1:26" ht="15" x14ac:dyDescent="0.25">
      <c r="M336" s="15"/>
      <c r="N336" s="15"/>
    </row>
    <row r="338" spans="1:26" x14ac:dyDescent="0.2">
      <c r="A338" s="20"/>
    </row>
    <row r="339" spans="1:26" ht="15" x14ac:dyDescent="0.25"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15"/>
      <c r="N339" s="15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spans="1:26" ht="15" x14ac:dyDescent="0.25"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15"/>
      <c r="N340" s="15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spans="1:26" ht="15" x14ac:dyDescent="0.25"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15"/>
      <c r="N341" s="15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spans="1:26" x14ac:dyDescent="0.2">
      <c r="A342" s="20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 spans="1:26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</row>
    <row r="344" spans="1:26" ht="15" x14ac:dyDescent="0.25"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15"/>
      <c r="N344" s="15"/>
    </row>
    <row r="345" spans="1:26" ht="15" x14ac:dyDescent="0.25"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15"/>
      <c r="N345" s="15"/>
    </row>
    <row r="346" spans="1:26" x14ac:dyDescent="0.2">
      <c r="A346" s="2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</row>
    <row r="347" spans="1:26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5" x14ac:dyDescent="0.25">
      <c r="A348" s="20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15"/>
      <c r="N348" s="15"/>
    </row>
    <row r="349" spans="1:26" ht="15" x14ac:dyDescent="0.25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15"/>
      <c r="N349" s="15"/>
    </row>
    <row r="350" spans="1:26" ht="15" x14ac:dyDescent="0.25">
      <c r="M350" s="15"/>
      <c r="N350" s="15"/>
    </row>
    <row r="352" spans="1:26" x14ac:dyDescent="0.2">
      <c r="A352" s="20"/>
    </row>
    <row r="353" spans="1:26" ht="15" x14ac:dyDescent="0.25"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15"/>
      <c r="N353" s="15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spans="1:26" ht="15" x14ac:dyDescent="0.25"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15"/>
      <c r="N354" s="15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spans="1:26" ht="15" x14ac:dyDescent="0.25"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15"/>
      <c r="N355" s="15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spans="1:26" x14ac:dyDescent="0.2">
      <c r="A356" s="20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 spans="1:26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</row>
    <row r="359" spans="1:26" x14ac:dyDescent="0.2">
      <c r="A359" s="20"/>
    </row>
    <row r="360" spans="1:26" ht="15" x14ac:dyDescent="0.25"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15"/>
      <c r="N360" s="15"/>
    </row>
    <row r="361" spans="1:26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5" x14ac:dyDescent="0.25">
      <c r="A362" s="20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15"/>
      <c r="N362" s="15"/>
    </row>
    <row r="363" spans="1:26" ht="15" x14ac:dyDescent="0.25"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15"/>
      <c r="N363" s="15"/>
    </row>
    <row r="364" spans="1:26" ht="15" x14ac:dyDescent="0.25">
      <c r="M364" s="15"/>
      <c r="N364" s="15"/>
    </row>
    <row r="366" spans="1:26" x14ac:dyDescent="0.2">
      <c r="A366" s="20"/>
    </row>
    <row r="367" spans="1:26" ht="15" x14ac:dyDescent="0.25"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15"/>
      <c r="N367" s="15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spans="1:26" ht="15" x14ac:dyDescent="0.25"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15"/>
      <c r="N368" s="15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spans="1:26" ht="15" x14ac:dyDescent="0.25"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15"/>
      <c r="N369" s="15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spans="1:26" x14ac:dyDescent="0.2">
      <c r="A370" s="20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 spans="1:26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</row>
    <row r="372" spans="1:26" ht="15" x14ac:dyDescent="0.25"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15"/>
      <c r="N372" s="15"/>
    </row>
    <row r="373" spans="1:26" ht="15" x14ac:dyDescent="0.25"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15"/>
      <c r="N373" s="15"/>
    </row>
    <row r="374" spans="1:26" x14ac:dyDescent="0.2">
      <c r="A374" s="2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</row>
    <row r="375" spans="1:26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5" x14ac:dyDescent="0.25">
      <c r="A376" s="20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15"/>
      <c r="N376" s="15"/>
    </row>
    <row r="377" spans="1:26" ht="15" x14ac:dyDescent="0.25"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15"/>
      <c r="N377" s="15"/>
    </row>
    <row r="378" spans="1:26" ht="15" x14ac:dyDescent="0.25">
      <c r="M378" s="15"/>
      <c r="N378" s="15"/>
    </row>
    <row r="380" spans="1:26" x14ac:dyDescent="0.2">
      <c r="A380" s="20"/>
    </row>
    <row r="381" spans="1:26" ht="15" x14ac:dyDescent="0.25"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15"/>
      <c r="N381" s="15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spans="1:26" ht="15" x14ac:dyDescent="0.25"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15"/>
      <c r="N382" s="15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spans="1:26" ht="15" x14ac:dyDescent="0.25"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15"/>
      <c r="N383" s="15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spans="1:26" x14ac:dyDescent="0.2">
      <c r="A384" s="20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 spans="1:26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</row>
    <row r="386" spans="1:26" ht="15" x14ac:dyDescent="0.25"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15"/>
      <c r="N386" s="15"/>
    </row>
    <row r="387" spans="1:26" ht="15" x14ac:dyDescent="0.25"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15"/>
      <c r="N387" s="15"/>
    </row>
    <row r="388" spans="1:26" ht="15" x14ac:dyDescent="0.25"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15"/>
      <c r="N388" s="15"/>
    </row>
    <row r="389" spans="1:26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5" x14ac:dyDescent="0.25">
      <c r="A390" s="20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15"/>
      <c r="N390" s="15"/>
    </row>
    <row r="391" spans="1:26" ht="15" x14ac:dyDescent="0.25"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15"/>
      <c r="N391" s="15"/>
    </row>
    <row r="392" spans="1:26" ht="15" x14ac:dyDescent="0.25">
      <c r="M392" s="15"/>
      <c r="N392" s="15"/>
    </row>
    <row r="394" spans="1:26" x14ac:dyDescent="0.2">
      <c r="A394" s="20"/>
    </row>
    <row r="395" spans="1:26" ht="15" x14ac:dyDescent="0.25"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15"/>
      <c r="N395" s="15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 spans="1:26" ht="15" x14ac:dyDescent="0.25"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15"/>
      <c r="N396" s="15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 spans="1:26" ht="15" x14ac:dyDescent="0.25"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15"/>
      <c r="N397" s="15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 spans="1:26" x14ac:dyDescent="0.2">
      <c r="A398" s="20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 spans="1:26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</row>
    <row r="400" spans="1:26" x14ac:dyDescent="0.2">
      <c r="A400" s="20"/>
    </row>
    <row r="401" spans="1:26" ht="15" x14ac:dyDescent="0.25"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15"/>
      <c r="N401" s="15"/>
    </row>
    <row r="402" spans="1:26" ht="15" x14ac:dyDescent="0.25"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15"/>
      <c r="N402" s="15"/>
    </row>
    <row r="403" spans="1:26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5" x14ac:dyDescent="0.25">
      <c r="A404" s="20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15"/>
      <c r="N404" s="15"/>
    </row>
    <row r="405" spans="1:26" ht="15" x14ac:dyDescent="0.25"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15"/>
      <c r="N405" s="15"/>
    </row>
    <row r="406" spans="1:26" ht="15" x14ac:dyDescent="0.25">
      <c r="M406" s="15"/>
      <c r="N406" s="15"/>
    </row>
    <row r="408" spans="1:26" x14ac:dyDescent="0.2">
      <c r="A408" s="20"/>
    </row>
    <row r="409" spans="1:26" ht="15" x14ac:dyDescent="0.25"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15"/>
      <c r="N409" s="15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 spans="1:26" ht="15" x14ac:dyDescent="0.25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15"/>
      <c r="N410" s="15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 spans="1:26" ht="15" x14ac:dyDescent="0.25"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15"/>
      <c r="N411" s="15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 spans="1:26" x14ac:dyDescent="0.2">
      <c r="A412" s="20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 spans="1:26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</row>
    <row r="414" spans="1:26" ht="15" x14ac:dyDescent="0.25"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15"/>
      <c r="N414" s="15"/>
    </row>
    <row r="417" spans="1:26" ht="14.25" customHeight="1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5" x14ac:dyDescent="0.25">
      <c r="A418" s="20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15"/>
      <c r="N418" s="15"/>
    </row>
    <row r="419" spans="1:26" ht="15" x14ac:dyDescent="0.25"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15"/>
      <c r="N419" s="15"/>
    </row>
    <row r="420" spans="1:26" ht="15" x14ac:dyDescent="0.25">
      <c r="A420" s="20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15"/>
      <c r="N420" s="15"/>
    </row>
    <row r="421" spans="1:26" ht="15" x14ac:dyDescent="0.25"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15"/>
      <c r="N421" s="15"/>
    </row>
    <row r="422" spans="1:26" ht="15" x14ac:dyDescent="0.25"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15"/>
      <c r="N422" s="15"/>
    </row>
    <row r="423" spans="1:26" ht="15" x14ac:dyDescent="0.25"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15"/>
      <c r="N423" s="15"/>
    </row>
    <row r="424" spans="1:26" ht="15" x14ac:dyDescent="0.25">
      <c r="A424" s="20"/>
      <c r="M424" s="15"/>
      <c r="N424" s="15"/>
    </row>
    <row r="425" spans="1:26" ht="15" x14ac:dyDescent="0.25"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15"/>
      <c r="N425" s="15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 spans="1:26" ht="15" x14ac:dyDescent="0.25"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15"/>
      <c r="N426" s="15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 spans="1:26" x14ac:dyDescent="0.2">
      <c r="A427" s="20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22"/>
      <c r="N427" s="22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 spans="1:26" x14ac:dyDescent="0.2">
      <c r="A428" s="2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22"/>
      <c r="N428" s="22"/>
    </row>
    <row r="430" spans="1:26" x14ac:dyDescent="0.2">
      <c r="A430" s="20"/>
    </row>
    <row r="431" spans="1:26" ht="15" x14ac:dyDescent="0.25"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15"/>
      <c r="N431" s="15"/>
      <c r="P431" s="88"/>
      <c r="Q431" s="88"/>
      <c r="R431" s="88"/>
      <c r="S431" s="88"/>
      <c r="T431" s="88"/>
      <c r="U431" s="86"/>
      <c r="V431" s="88"/>
      <c r="W431" s="88"/>
      <c r="X431" s="88"/>
      <c r="Y431" s="88"/>
      <c r="Z431" s="86"/>
    </row>
    <row r="432" spans="1:26" ht="15" x14ac:dyDescent="0.25"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15"/>
      <c r="N432" s="15"/>
      <c r="P432" s="88"/>
      <c r="Q432" s="88"/>
      <c r="R432" s="88"/>
      <c r="S432" s="88"/>
      <c r="T432" s="88"/>
      <c r="U432" s="86"/>
      <c r="V432" s="88"/>
      <c r="W432" s="88"/>
      <c r="X432" s="88"/>
      <c r="Y432" s="88"/>
      <c r="Z432" s="86"/>
    </row>
    <row r="433" spans="1:26" ht="15" x14ac:dyDescent="0.25"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15"/>
      <c r="N433" s="15"/>
      <c r="P433" s="88"/>
      <c r="Q433" s="88"/>
      <c r="R433" s="88"/>
      <c r="S433" s="88"/>
      <c r="T433" s="88"/>
      <c r="U433" s="86"/>
      <c r="V433" s="88"/>
      <c r="W433" s="88"/>
      <c r="X433" s="88"/>
      <c r="Y433" s="88"/>
      <c r="Z433" s="86"/>
    </row>
    <row r="434" spans="1:26" x14ac:dyDescent="0.2">
      <c r="A434" s="20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 spans="1:26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</row>
    <row r="436" spans="1:26" x14ac:dyDescent="0.2">
      <c r="A436" s="20"/>
    </row>
    <row r="437" spans="1:26" x14ac:dyDescent="0.2">
      <c r="A437" s="20"/>
    </row>
    <row r="438" spans="1:26" ht="15" x14ac:dyDescent="0.25"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15"/>
      <c r="N438" s="15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 spans="1:26" ht="15" x14ac:dyDescent="0.25"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15"/>
      <c r="N439" s="15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 spans="1:26" ht="15" x14ac:dyDescent="0.25"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15"/>
      <c r="N440" s="15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 spans="1:26" ht="15" x14ac:dyDescent="0.25"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15"/>
      <c r="N441" s="15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 spans="1:26" ht="15" x14ac:dyDescent="0.25"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15"/>
      <c r="N442" s="15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 spans="1:26" x14ac:dyDescent="0.2">
      <c r="A443" s="20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 spans="1:26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</row>
    <row r="447" spans="1:26" x14ac:dyDescent="0.2">
      <c r="A447" s="20"/>
    </row>
    <row r="448" spans="1:26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5" x14ac:dyDescent="0.25">
      <c r="A449" s="20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15"/>
      <c r="N449" s="15"/>
    </row>
    <row r="450" spans="1:26" ht="15" x14ac:dyDescent="0.25"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15"/>
      <c r="N450" s="15"/>
    </row>
    <row r="451" spans="1:26" ht="15" x14ac:dyDescent="0.25">
      <c r="M451" s="15"/>
      <c r="N451" s="15"/>
    </row>
    <row r="453" spans="1:26" x14ac:dyDescent="0.2">
      <c r="A453" s="20"/>
    </row>
    <row r="454" spans="1:26" ht="15" x14ac:dyDescent="0.25"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15"/>
      <c r="N454" s="15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 spans="1:26" ht="15" x14ac:dyDescent="0.25"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15"/>
      <c r="N455" s="15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 spans="1:26" ht="15" x14ac:dyDescent="0.25"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15"/>
      <c r="N456" s="15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 spans="1:26" x14ac:dyDescent="0.2">
      <c r="A457" s="20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 spans="1:26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</row>
    <row r="459" spans="1:26" ht="15" x14ac:dyDescent="0.25"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15"/>
      <c r="N459" s="15"/>
    </row>
    <row r="460" spans="1:26" ht="15" x14ac:dyDescent="0.25"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15"/>
      <c r="N460" s="15"/>
    </row>
    <row r="461" spans="1:26" ht="15" x14ac:dyDescent="0.25"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15"/>
      <c r="N461" s="15"/>
    </row>
    <row r="462" spans="1:26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5" x14ac:dyDescent="0.25">
      <c r="A463" s="20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15"/>
      <c r="N463" s="15"/>
    </row>
    <row r="464" spans="1:26" ht="15" x14ac:dyDescent="0.25"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15"/>
      <c r="N464" s="15"/>
    </row>
    <row r="465" spans="1:26" ht="15" x14ac:dyDescent="0.25">
      <c r="M465" s="15"/>
      <c r="N465" s="15"/>
    </row>
    <row r="467" spans="1:26" x14ac:dyDescent="0.2">
      <c r="A467" s="20"/>
    </row>
    <row r="468" spans="1:26" ht="15" x14ac:dyDescent="0.25"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15"/>
      <c r="N468" s="15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 spans="1:26" ht="15" x14ac:dyDescent="0.25"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15"/>
      <c r="N469" s="15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 spans="1:26" ht="15" x14ac:dyDescent="0.25"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15"/>
      <c r="N470" s="15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 spans="1:26" x14ac:dyDescent="0.2">
      <c r="A471" s="20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 spans="1:26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</row>
    <row r="473" spans="1:26" x14ac:dyDescent="0.2">
      <c r="A473" s="20"/>
    </row>
    <row r="475" spans="1:26" x14ac:dyDescent="0.2">
      <c r="A475" s="20"/>
    </row>
    <row r="476" spans="1:26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5" x14ac:dyDescent="0.25">
      <c r="A477" s="20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15"/>
      <c r="N477" s="15"/>
    </row>
    <row r="478" spans="1:26" ht="15" x14ac:dyDescent="0.25"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15"/>
      <c r="N478" s="15"/>
    </row>
    <row r="479" spans="1:26" ht="15" x14ac:dyDescent="0.25">
      <c r="M479" s="15"/>
      <c r="N479" s="15"/>
    </row>
    <row r="481" spans="1:26" x14ac:dyDescent="0.2">
      <c r="A481" s="20"/>
    </row>
    <row r="482" spans="1:26" ht="15" x14ac:dyDescent="0.25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15"/>
      <c r="N482" s="15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 spans="1:26" ht="15" x14ac:dyDescent="0.25"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15"/>
      <c r="N483" s="15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 spans="1:26" ht="15" x14ac:dyDescent="0.25"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15"/>
      <c r="N484" s="15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 spans="1:26" x14ac:dyDescent="0.2">
      <c r="A485" s="20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 spans="1:26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</row>
    <row r="487" spans="1:26" x14ac:dyDescent="0.2">
      <c r="A487" s="20"/>
    </row>
    <row r="488" spans="1:26" ht="15" x14ac:dyDescent="0.25"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15"/>
      <c r="N488" s="15"/>
    </row>
    <row r="489" spans="1:26" ht="15" x14ac:dyDescent="0.25"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15"/>
      <c r="N489" s="15"/>
    </row>
    <row r="490" spans="1:26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5" x14ac:dyDescent="0.25">
      <c r="A491" s="20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15"/>
      <c r="N491" s="15"/>
    </row>
    <row r="492" spans="1:26" ht="15" x14ac:dyDescent="0.25"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15"/>
      <c r="N492" s="15"/>
    </row>
    <row r="493" spans="1:26" ht="15" x14ac:dyDescent="0.25">
      <c r="M493" s="15"/>
      <c r="N493" s="15"/>
    </row>
    <row r="495" spans="1:26" x14ac:dyDescent="0.2">
      <c r="A495" s="20"/>
    </row>
    <row r="496" spans="1:26" ht="15" x14ac:dyDescent="0.25"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15"/>
      <c r="N496" s="15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 spans="1:26" ht="15" x14ac:dyDescent="0.25"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15"/>
      <c r="N497" s="15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 spans="1:26" ht="15" x14ac:dyDescent="0.25"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15"/>
      <c r="N498" s="15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 spans="1:26" x14ac:dyDescent="0.2">
      <c r="A499" s="20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 spans="1:26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</row>
    <row r="501" spans="1:26" x14ac:dyDescent="0.2">
      <c r="A501" s="20"/>
    </row>
    <row r="502" spans="1:26" ht="15" x14ac:dyDescent="0.25"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15"/>
      <c r="N502" s="15"/>
    </row>
    <row r="503" spans="1:26" ht="15" x14ac:dyDescent="0.25"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15"/>
      <c r="N503" s="15"/>
    </row>
    <row r="504" spans="1:26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5" x14ac:dyDescent="0.25">
      <c r="A505" s="20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15"/>
      <c r="N505" s="15"/>
    </row>
    <row r="506" spans="1:26" ht="15" x14ac:dyDescent="0.25"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15"/>
      <c r="N506" s="15"/>
    </row>
    <row r="507" spans="1:26" ht="15" x14ac:dyDescent="0.25">
      <c r="M507" s="15"/>
      <c r="N507" s="15"/>
    </row>
    <row r="509" spans="1:26" x14ac:dyDescent="0.2">
      <c r="A509" s="20"/>
    </row>
    <row r="510" spans="1:26" ht="15" x14ac:dyDescent="0.25"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15"/>
      <c r="N510" s="15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 spans="1:26" ht="15" x14ac:dyDescent="0.25"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15"/>
      <c r="N511" s="15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 spans="1:26" ht="15" x14ac:dyDescent="0.25"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15"/>
      <c r="N512" s="15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 spans="1:26" x14ac:dyDescent="0.2">
      <c r="A513" s="20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 spans="1:26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</row>
    <row r="519" spans="1:26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5" x14ac:dyDescent="0.25">
      <c r="A520" s="20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15"/>
      <c r="N520" s="15"/>
    </row>
    <row r="521" spans="1:26" ht="15" x14ac:dyDescent="0.25"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15"/>
      <c r="N521" s="15"/>
    </row>
    <row r="522" spans="1:26" ht="15" x14ac:dyDescent="0.25">
      <c r="A522" s="20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15"/>
      <c r="N522" s="15"/>
    </row>
    <row r="523" spans="1:26" ht="15" x14ac:dyDescent="0.25"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15"/>
      <c r="N523" s="15"/>
    </row>
    <row r="524" spans="1:26" ht="15" x14ac:dyDescent="0.25"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15"/>
      <c r="N524" s="15"/>
    </row>
    <row r="525" spans="1:26" ht="15" x14ac:dyDescent="0.25"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15"/>
      <c r="N525" s="15"/>
    </row>
    <row r="526" spans="1:26" ht="15" x14ac:dyDescent="0.25">
      <c r="A526" s="20"/>
      <c r="F526" s="83"/>
      <c r="G526" s="83"/>
      <c r="M526" s="15"/>
      <c r="N526" s="15"/>
    </row>
    <row r="527" spans="1:26" ht="15" x14ac:dyDescent="0.25"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15"/>
      <c r="N527" s="15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 spans="1:26" ht="15" x14ac:dyDescent="0.25"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15"/>
      <c r="N528" s="15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 spans="1:26" x14ac:dyDescent="0.2">
      <c r="A529" s="20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22"/>
      <c r="N529" s="22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 spans="1:26" x14ac:dyDescent="0.2">
      <c r="A530" s="2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22"/>
      <c r="N530" s="22"/>
    </row>
    <row r="532" spans="1:26" x14ac:dyDescent="0.2">
      <c r="A532" s="20"/>
    </row>
    <row r="533" spans="1:26" ht="15" x14ac:dyDescent="0.25"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15"/>
      <c r="N533" s="15"/>
      <c r="P533" s="88"/>
      <c r="Q533" s="88"/>
      <c r="R533" s="88"/>
      <c r="S533" s="88"/>
      <c r="T533" s="88"/>
      <c r="U533" s="86"/>
      <c r="V533" s="88"/>
      <c r="W533" s="88"/>
      <c r="X533" s="88"/>
      <c r="Y533" s="88"/>
      <c r="Z533" s="86"/>
    </row>
    <row r="534" spans="1:26" ht="15" x14ac:dyDescent="0.25"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15"/>
      <c r="N534" s="15"/>
      <c r="P534" s="88"/>
      <c r="Q534" s="88"/>
      <c r="R534" s="88"/>
      <c r="S534" s="88"/>
      <c r="T534" s="88"/>
      <c r="U534" s="86"/>
      <c r="V534" s="88"/>
      <c r="W534" s="88"/>
      <c r="X534" s="88"/>
      <c r="Y534" s="88"/>
      <c r="Z534" s="86"/>
    </row>
    <row r="535" spans="1:26" ht="15" x14ac:dyDescent="0.25"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15"/>
      <c r="N535" s="15"/>
      <c r="P535" s="88"/>
      <c r="Q535" s="88"/>
      <c r="R535" s="88"/>
      <c r="S535" s="88"/>
      <c r="T535" s="88"/>
      <c r="U535" s="86"/>
      <c r="V535" s="88"/>
      <c r="W535" s="88"/>
      <c r="X535" s="88"/>
      <c r="Y535" s="88"/>
      <c r="Z535" s="86"/>
    </row>
    <row r="536" spans="1:26" x14ac:dyDescent="0.2">
      <c r="A536" s="20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 spans="1:26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</row>
    <row r="538" spans="1:26" x14ac:dyDescent="0.2">
      <c r="A538" s="20"/>
    </row>
    <row r="539" spans="1:26" x14ac:dyDescent="0.2">
      <c r="A539" s="20"/>
    </row>
    <row r="540" spans="1:26" ht="15" x14ac:dyDescent="0.25"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15"/>
      <c r="N540" s="15"/>
      <c r="P540" s="88"/>
      <c r="Q540" s="88"/>
      <c r="R540" s="88"/>
      <c r="S540" s="88"/>
      <c r="T540" s="88"/>
      <c r="U540" s="86"/>
      <c r="V540" s="88"/>
      <c r="W540" s="88"/>
      <c r="X540" s="88"/>
      <c r="Y540" s="88"/>
      <c r="Z540" s="86"/>
    </row>
    <row r="541" spans="1:26" ht="15" x14ac:dyDescent="0.25"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15"/>
      <c r="N541" s="15"/>
      <c r="P541" s="88"/>
      <c r="Q541" s="88"/>
      <c r="R541" s="88"/>
      <c r="S541" s="88"/>
      <c r="T541" s="88"/>
      <c r="U541" s="86"/>
      <c r="V541" s="88"/>
      <c r="W541" s="88"/>
      <c r="X541" s="88"/>
      <c r="Y541" s="88"/>
      <c r="Z541" s="86"/>
    </row>
    <row r="542" spans="1:26" ht="15" x14ac:dyDescent="0.25"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15"/>
      <c r="N542" s="15"/>
      <c r="P542" s="88"/>
      <c r="Q542" s="88"/>
      <c r="R542" s="88"/>
      <c r="S542" s="88"/>
      <c r="T542" s="88"/>
      <c r="U542" s="86"/>
      <c r="V542" s="88"/>
      <c r="W542" s="88"/>
      <c r="X542" s="88"/>
      <c r="Y542" s="88"/>
      <c r="Z542" s="86"/>
    </row>
    <row r="543" spans="1:26" ht="15" x14ac:dyDescent="0.25"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15"/>
      <c r="N543" s="15"/>
      <c r="P543" s="88"/>
      <c r="Q543" s="88"/>
      <c r="R543" s="88"/>
      <c r="S543" s="88"/>
      <c r="T543" s="88"/>
      <c r="U543" s="86"/>
      <c r="V543" s="88"/>
      <c r="W543" s="88"/>
      <c r="X543" s="88"/>
      <c r="Y543" s="88"/>
      <c r="Z543" s="86"/>
    </row>
    <row r="544" spans="1:26" x14ac:dyDescent="0.2">
      <c r="A544" s="20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 spans="1:26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</row>
    <row r="548" spans="1:26" x14ac:dyDescent="0.2">
      <c r="A548" s="20"/>
    </row>
    <row r="549" spans="1:26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5" x14ac:dyDescent="0.25">
      <c r="A550" s="20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15"/>
      <c r="N550" s="15"/>
    </row>
    <row r="551" spans="1:26" ht="15" x14ac:dyDescent="0.25"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15"/>
      <c r="N551" s="15"/>
    </row>
    <row r="552" spans="1:26" ht="15" x14ac:dyDescent="0.25">
      <c r="M552" s="15"/>
      <c r="N552" s="15"/>
    </row>
    <row r="554" spans="1:26" x14ac:dyDescent="0.2">
      <c r="A554" s="20"/>
    </row>
    <row r="555" spans="1:26" ht="15" x14ac:dyDescent="0.25"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15"/>
      <c r="N555" s="15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 spans="1:26" ht="15" x14ac:dyDescent="0.25"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15"/>
      <c r="N556" s="15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 spans="1:26" ht="15" x14ac:dyDescent="0.25"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15"/>
      <c r="N557" s="15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 spans="1:26" x14ac:dyDescent="0.2">
      <c r="A558" s="20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 spans="1:26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</row>
    <row r="560" spans="1:26" ht="15" x14ac:dyDescent="0.25"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15"/>
      <c r="N560" s="15"/>
    </row>
    <row r="561" spans="1:26" ht="15" x14ac:dyDescent="0.25"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15"/>
      <c r="N561" s="15"/>
    </row>
    <row r="562" spans="1:26" ht="15" x14ac:dyDescent="0.25"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15"/>
      <c r="N562" s="15"/>
    </row>
    <row r="563" spans="1:26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5" x14ac:dyDescent="0.25">
      <c r="A564" s="20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15"/>
      <c r="N564" s="15"/>
    </row>
    <row r="565" spans="1:26" ht="15" x14ac:dyDescent="0.25"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15"/>
      <c r="N565" s="15"/>
    </row>
    <row r="566" spans="1:26" ht="15" x14ac:dyDescent="0.25">
      <c r="M566" s="15"/>
      <c r="N566" s="15"/>
    </row>
    <row r="568" spans="1:26" x14ac:dyDescent="0.2">
      <c r="A568" s="20"/>
    </row>
    <row r="569" spans="1:26" ht="15" x14ac:dyDescent="0.25"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15"/>
      <c r="N569" s="15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 spans="1:26" ht="15" x14ac:dyDescent="0.25"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15"/>
      <c r="N570" s="15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 spans="1:26" ht="15" x14ac:dyDescent="0.25"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15"/>
      <c r="N571" s="15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 spans="1:26" x14ac:dyDescent="0.2">
      <c r="A572" s="20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 spans="1:26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</row>
    <row r="574" spans="1:26" x14ac:dyDescent="0.2">
      <c r="A574" s="20"/>
    </row>
    <row r="576" spans="1:26" x14ac:dyDescent="0.2">
      <c r="A576" s="20"/>
    </row>
    <row r="577" spans="1:26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5" x14ac:dyDescent="0.25">
      <c r="A578" s="20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15"/>
      <c r="N578" s="15"/>
    </row>
    <row r="579" spans="1:26" ht="15" x14ac:dyDescent="0.25"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15"/>
      <c r="N579" s="15"/>
    </row>
    <row r="580" spans="1:26" ht="15" x14ac:dyDescent="0.25">
      <c r="M580" s="15"/>
      <c r="N580" s="15"/>
    </row>
    <row r="582" spans="1:26" x14ac:dyDescent="0.2">
      <c r="A582" s="20"/>
    </row>
    <row r="583" spans="1:26" ht="15" x14ac:dyDescent="0.25"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15"/>
      <c r="N583" s="15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 spans="1:26" ht="15" x14ac:dyDescent="0.25"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15"/>
      <c r="N584" s="15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 spans="1:26" ht="15" x14ac:dyDescent="0.25"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15"/>
      <c r="N585" s="15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 spans="1:26" x14ac:dyDescent="0.2">
      <c r="A586" s="20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 spans="1:26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</row>
    <row r="588" spans="1:26" x14ac:dyDescent="0.2">
      <c r="A588" s="20"/>
    </row>
    <row r="589" spans="1:26" ht="15" x14ac:dyDescent="0.25"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15"/>
      <c r="N589" s="15"/>
    </row>
    <row r="590" spans="1:26" ht="15" x14ac:dyDescent="0.25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15"/>
      <c r="N590" s="15"/>
    </row>
    <row r="591" spans="1:26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5" x14ac:dyDescent="0.25">
      <c r="A592" s="20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15"/>
      <c r="N592" s="15"/>
    </row>
    <row r="593" spans="1:26" ht="15" x14ac:dyDescent="0.25"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15"/>
      <c r="N593" s="15"/>
    </row>
    <row r="594" spans="1:26" ht="15" x14ac:dyDescent="0.25">
      <c r="M594" s="15"/>
      <c r="N594" s="15"/>
    </row>
    <row r="596" spans="1:26" x14ac:dyDescent="0.2">
      <c r="A596" s="20"/>
    </row>
    <row r="597" spans="1:26" ht="15" x14ac:dyDescent="0.25"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15"/>
      <c r="N597" s="15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 spans="1:26" ht="15" x14ac:dyDescent="0.25"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15"/>
      <c r="N598" s="15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 spans="1:26" ht="15" x14ac:dyDescent="0.25"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15"/>
      <c r="N599" s="15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 spans="1:26" x14ac:dyDescent="0.2">
      <c r="A600" s="20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 spans="1:26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</row>
    <row r="602" spans="1:26" x14ac:dyDescent="0.2">
      <c r="A602" s="20"/>
    </row>
    <row r="603" spans="1:26" ht="15" x14ac:dyDescent="0.25"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15"/>
      <c r="N603" s="1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CE73B70-0AA0-4839-8529-2167149442C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'SouthEast Asia Market Data'!B438:L438</xm:f>
              <xm:sqref>O438</xm:sqref>
            </x14:sparkline>
            <x14:sparkline>
              <xm:f>'SouthEast Asia Market Data'!B439:L439</xm:f>
              <xm:sqref>O439</xm:sqref>
            </x14:sparkline>
            <x14:sparkline>
              <xm:f>'SouthEast Asia Market Data'!B440:L440</xm:f>
              <xm:sqref>O440</xm:sqref>
            </x14:sparkline>
            <x14:sparkline>
              <xm:f>'SouthEast Asia Market Data'!B441:L441</xm:f>
              <xm:sqref>O441</xm:sqref>
            </x14:sparkline>
            <x14:sparkline>
              <xm:f>'SouthEast Asia Market Data'!B442:L442</xm:f>
              <xm:sqref>O442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D133-E368-4D42-ACAF-016006D783A8}">
  <sheetPr>
    <tabColor theme="1"/>
  </sheetPr>
  <dimension ref="A1:AC207"/>
  <sheetViews>
    <sheetView zoomScale="80" zoomScaleNormal="80" workbookViewId="0">
      <pane xSplit="1" ySplit="1" topLeftCell="L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Z13" sqref="Z13"/>
    </sheetView>
  </sheetViews>
  <sheetFormatPr defaultColWidth="9.140625" defaultRowHeight="14.25" x14ac:dyDescent="0.2"/>
  <cols>
    <col min="1" max="1" width="57.28515625" style="4" bestFit="1" customWidth="1"/>
    <col min="2" max="2" width="17.7109375" style="3" customWidth="1"/>
    <col min="3" max="3" width="16.5703125" style="3" bestFit="1" customWidth="1"/>
    <col min="4" max="7" width="13.7109375" style="3" bestFit="1" customWidth="1"/>
    <col min="8" max="8" width="12.7109375" style="3" bestFit="1" customWidth="1"/>
    <col min="9" max="12" width="13.7109375" style="3" bestFit="1" customWidth="1"/>
    <col min="13" max="13" width="20.28515625" style="4" bestFit="1" customWidth="1"/>
    <col min="14" max="14" width="21.85546875" style="4" customWidth="1"/>
    <col min="15" max="15" width="12.140625" style="3" customWidth="1"/>
    <col min="16" max="16" width="11.5703125" style="3" bestFit="1" customWidth="1"/>
    <col min="17" max="17" width="12.5703125" style="3" bestFit="1" customWidth="1"/>
    <col min="18" max="18" width="12.140625" style="3" bestFit="1" customWidth="1"/>
    <col min="19" max="19" width="12.5703125" style="3" bestFit="1" customWidth="1"/>
    <col min="20" max="20" width="14.85546875" style="3" bestFit="1" customWidth="1"/>
    <col min="21" max="22" width="12.5703125" style="3" bestFit="1" customWidth="1"/>
    <col min="23" max="25" width="12.140625" style="3" bestFit="1" customWidth="1"/>
    <col min="26" max="26" width="14.85546875" style="3" bestFit="1" customWidth="1"/>
    <col min="27" max="27" width="25.28515625" style="3" bestFit="1" customWidth="1"/>
    <col min="28" max="28" width="27.42578125" style="3" bestFit="1" customWidth="1"/>
    <col min="29" max="16384" width="9.140625" style="3"/>
  </cols>
  <sheetData>
    <row r="1" spans="1:29" x14ac:dyDescent="0.2">
      <c r="A1" s="5" t="s">
        <v>61</v>
      </c>
      <c r="B1" s="111">
        <v>2016</v>
      </c>
      <c r="C1" s="111">
        <v>2017</v>
      </c>
      <c r="D1" s="111">
        <v>2018</v>
      </c>
      <c r="E1" s="111">
        <v>2019</v>
      </c>
      <c r="F1" s="111">
        <v>2020</v>
      </c>
      <c r="G1" s="111" t="s">
        <v>32</v>
      </c>
      <c r="H1" s="111" t="s">
        <v>1</v>
      </c>
      <c r="I1" s="111" t="s">
        <v>2</v>
      </c>
      <c r="J1" s="111" t="s">
        <v>3</v>
      </c>
      <c r="K1" s="111" t="s">
        <v>7</v>
      </c>
      <c r="L1" s="111" t="s">
        <v>33</v>
      </c>
      <c r="M1" s="6" t="s">
        <v>34</v>
      </c>
      <c r="N1" s="6" t="s">
        <v>35</v>
      </c>
      <c r="P1" s="7">
        <f t="shared" ref="P1:Z1" si="0">B1</f>
        <v>2016</v>
      </c>
      <c r="Q1" s="7">
        <f t="shared" si="0"/>
        <v>2017</v>
      </c>
      <c r="R1" s="7">
        <f t="shared" si="0"/>
        <v>2018</v>
      </c>
      <c r="S1" s="7">
        <f t="shared" si="0"/>
        <v>2019</v>
      </c>
      <c r="T1" s="7">
        <f t="shared" si="0"/>
        <v>2020</v>
      </c>
      <c r="U1" s="7" t="str">
        <f t="shared" si="0"/>
        <v>2021E</v>
      </c>
      <c r="V1" s="7" t="str">
        <f t="shared" si="0"/>
        <v>2022F</v>
      </c>
      <c r="W1" s="7" t="str">
        <f t="shared" si="0"/>
        <v>2023F</v>
      </c>
      <c r="X1" s="7" t="str">
        <f t="shared" si="0"/>
        <v>2024F</v>
      </c>
      <c r="Y1" s="7" t="str">
        <f t="shared" si="0"/>
        <v>2025F</v>
      </c>
      <c r="Z1" s="7" t="str">
        <f t="shared" si="0"/>
        <v>2026F</v>
      </c>
      <c r="AA1" s="8"/>
      <c r="AB1" s="8"/>
      <c r="AC1" s="8"/>
    </row>
    <row r="2" spans="1:29" ht="15" x14ac:dyDescent="0.25">
      <c r="A2" s="9" t="s">
        <v>37</v>
      </c>
      <c r="B2" s="66">
        <f>ROUND(B7*B5,4)</f>
        <v>35.946399999999997</v>
      </c>
      <c r="C2" s="133">
        <f t="shared" ref="C2:L2" si="1">ROUND(C7*C5,4)</f>
        <v>37.877400000000002</v>
      </c>
      <c r="D2" s="133">
        <f t="shared" si="1"/>
        <v>40.08</v>
      </c>
      <c r="E2" s="133">
        <f t="shared" si="1"/>
        <v>42.569099999999999</v>
      </c>
      <c r="F2" s="133">
        <f t="shared" si="1"/>
        <v>40.312800000000003</v>
      </c>
      <c r="G2" s="133">
        <f t="shared" si="1"/>
        <v>42.38</v>
      </c>
      <c r="H2" s="133">
        <f t="shared" si="1"/>
        <v>44.746899999999997</v>
      </c>
      <c r="I2" s="133">
        <f t="shared" si="1"/>
        <v>47.188600000000001</v>
      </c>
      <c r="J2" s="133">
        <f t="shared" si="1"/>
        <v>49.747599999999998</v>
      </c>
      <c r="K2" s="133">
        <f t="shared" si="1"/>
        <v>52.3827</v>
      </c>
      <c r="L2" s="133">
        <f t="shared" si="1"/>
        <v>55.063000000000002</v>
      </c>
      <c r="M2" s="11">
        <f>ROUND((F2/B2)^(1/4)-1,4)</f>
        <v>2.9100000000000001E-2</v>
      </c>
      <c r="N2" s="11">
        <f>ROUND((L2/G2)^(1/5)-1,4)</f>
        <v>5.3800000000000001E-2</v>
      </c>
      <c r="O2" s="16"/>
    </row>
    <row r="3" spans="1:29" ht="15" x14ac:dyDescent="0.25">
      <c r="A3" s="12" t="s">
        <v>4</v>
      </c>
      <c r="B3" s="19"/>
      <c r="C3" s="14">
        <f>C2/B2-1</f>
        <v>5.3718870318029133E-2</v>
      </c>
      <c r="D3" s="14">
        <f t="shared" ref="D3:L3" si="2">D2/C2-1</f>
        <v>5.8150770644236349E-2</v>
      </c>
      <c r="E3" s="14">
        <f t="shared" si="2"/>
        <v>6.2103293413173777E-2</v>
      </c>
      <c r="F3" s="14">
        <f t="shared" si="2"/>
        <v>-5.3003234740692129E-2</v>
      </c>
      <c r="G3" s="14">
        <f t="shared" si="2"/>
        <v>5.1278998233811546E-2</v>
      </c>
      <c r="H3" s="14">
        <f t="shared" si="2"/>
        <v>5.5849457291174964E-2</v>
      </c>
      <c r="I3" s="14">
        <f t="shared" si="2"/>
        <v>5.4566908545619963E-2</v>
      </c>
      <c r="J3" s="14">
        <f t="shared" si="2"/>
        <v>5.4229199425284813E-2</v>
      </c>
      <c r="K3" s="14">
        <f t="shared" si="2"/>
        <v>5.2969389478085382E-2</v>
      </c>
      <c r="L3" s="14">
        <f t="shared" si="2"/>
        <v>5.1167656497278724E-2</v>
      </c>
      <c r="M3" s="11"/>
      <c r="N3" s="11"/>
    </row>
    <row r="4" spans="1:29" ht="15" x14ac:dyDescent="0.25">
      <c r="A4" s="62"/>
      <c r="B4" s="38"/>
      <c r="C4" s="33"/>
      <c r="D4" s="33"/>
      <c r="E4" s="33"/>
      <c r="F4" s="33"/>
      <c r="G4" s="33"/>
      <c r="H4" s="33"/>
      <c r="I4" s="33"/>
      <c r="J4" s="33"/>
      <c r="K4" s="33"/>
      <c r="L4" s="33"/>
      <c r="M4" s="34"/>
      <c r="N4" s="34"/>
    </row>
    <row r="5" spans="1:29" ht="15" x14ac:dyDescent="0.25">
      <c r="A5" s="62" t="s">
        <v>30</v>
      </c>
      <c r="B5" s="156">
        <v>1.9600000000000002</v>
      </c>
      <c r="C5" s="156">
        <v>1.9800000000000002</v>
      </c>
      <c r="D5" s="156">
        <v>2</v>
      </c>
      <c r="E5" s="156">
        <v>2.0299999999999998</v>
      </c>
      <c r="F5" s="156">
        <v>1.9800000000000002</v>
      </c>
      <c r="G5" s="156">
        <v>2</v>
      </c>
      <c r="H5" s="156">
        <v>2.0119999999999996</v>
      </c>
      <c r="I5" s="156">
        <v>2.0269999999999997</v>
      </c>
      <c r="J5" s="156">
        <v>2.0379999999999998</v>
      </c>
      <c r="K5" s="156">
        <v>2.0469999999999997</v>
      </c>
      <c r="L5" s="156">
        <v>2.0499999999999998</v>
      </c>
      <c r="M5" s="11">
        <f>ROUND((F5/B5)^(1/4)-1,4)</f>
        <v>2.5000000000000001E-3</v>
      </c>
      <c r="N5" s="11">
        <f>ROUND((L5/G5)^(1/5)-1,4)</f>
        <v>5.0000000000000001E-3</v>
      </c>
    </row>
    <row r="6" spans="1:29" ht="15" x14ac:dyDescent="0.25">
      <c r="A6" s="62"/>
      <c r="B6" s="38"/>
      <c r="C6" s="116">
        <f>C5/B5-1</f>
        <v>1.0204081632652962E-2</v>
      </c>
      <c r="D6" s="116">
        <f t="shared" ref="D6:L6" si="3">D5/C5-1</f>
        <v>1.0101010101009944E-2</v>
      </c>
      <c r="E6" s="116">
        <f t="shared" si="3"/>
        <v>1.4999999999999902E-2</v>
      </c>
      <c r="F6" s="116">
        <f t="shared" si="3"/>
        <v>-2.4630541871921041E-2</v>
      </c>
      <c r="G6" s="116">
        <f t="shared" si="3"/>
        <v>1.0101010101009944E-2</v>
      </c>
      <c r="H6" s="116">
        <f t="shared" si="3"/>
        <v>5.9999999999997833E-3</v>
      </c>
      <c r="I6" s="116">
        <f t="shared" si="3"/>
        <v>7.4552683896620398E-3</v>
      </c>
      <c r="J6" s="116">
        <f t="shared" si="3"/>
        <v>5.4267390231870216E-3</v>
      </c>
      <c r="K6" s="116">
        <f t="shared" si="3"/>
        <v>4.4160942100097689E-3</v>
      </c>
      <c r="L6" s="116">
        <f t="shared" si="3"/>
        <v>1.4655593551540225E-3</v>
      </c>
      <c r="M6" s="34"/>
      <c r="N6" s="34"/>
    </row>
    <row r="7" spans="1:29" ht="15" x14ac:dyDescent="0.25">
      <c r="A7" s="63" t="s">
        <v>66</v>
      </c>
      <c r="B7" s="133">
        <v>18.34</v>
      </c>
      <c r="C7" s="133">
        <v>19.13</v>
      </c>
      <c r="D7" s="133">
        <v>20.04</v>
      </c>
      <c r="E7" s="133">
        <v>20.97</v>
      </c>
      <c r="F7" s="133">
        <v>20.36</v>
      </c>
      <c r="G7" s="133">
        <v>21.19</v>
      </c>
      <c r="H7" s="133">
        <v>22.24</v>
      </c>
      <c r="I7" s="133">
        <v>23.28</v>
      </c>
      <c r="J7" s="133">
        <v>24.41</v>
      </c>
      <c r="K7" s="133">
        <v>25.59</v>
      </c>
      <c r="L7" s="133">
        <v>26.86</v>
      </c>
      <c r="M7" s="11">
        <f>ROUND((F7/B7)^(1/4)-1,4)</f>
        <v>2.6499999999999999E-2</v>
      </c>
      <c r="N7" s="11">
        <f>ROUND((L7/G7)^(1/5)-1,4)</f>
        <v>4.8599999999999997E-2</v>
      </c>
    </row>
    <row r="8" spans="1:29" ht="15" x14ac:dyDescent="0.25">
      <c r="A8" s="35"/>
      <c r="B8" s="38"/>
      <c r="C8" s="14">
        <f>C7/B7-1</f>
        <v>4.3075245365321591E-2</v>
      </c>
      <c r="D8" s="14">
        <f t="shared" ref="D8:L8" si="4">D7/C7-1</f>
        <v>4.7569262937793955E-2</v>
      </c>
      <c r="E8" s="14">
        <f t="shared" si="4"/>
        <v>4.6407185628742464E-2</v>
      </c>
      <c r="F8" s="14">
        <f t="shared" si="4"/>
        <v>-2.9089175011921764E-2</v>
      </c>
      <c r="G8" s="14">
        <f t="shared" si="4"/>
        <v>4.0766208251473479E-2</v>
      </c>
      <c r="H8" s="14">
        <f t="shared" si="4"/>
        <v>4.9551675318546318E-2</v>
      </c>
      <c r="I8" s="14">
        <f t="shared" si="4"/>
        <v>4.6762589928057707E-2</v>
      </c>
      <c r="J8" s="14">
        <f t="shared" si="4"/>
        <v>4.8539518900343692E-2</v>
      </c>
      <c r="K8" s="14">
        <f t="shared" si="4"/>
        <v>4.8340843916427678E-2</v>
      </c>
      <c r="L8" s="14">
        <f t="shared" si="4"/>
        <v>4.9628761234857377E-2</v>
      </c>
      <c r="M8" s="34"/>
      <c r="N8" s="34"/>
    </row>
    <row r="9" spans="1:29" ht="15" x14ac:dyDescent="0.25">
      <c r="A9" s="68"/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34"/>
      <c r="N9" s="34"/>
    </row>
    <row r="10" spans="1:29" ht="15" x14ac:dyDescent="0.25">
      <c r="A10" s="69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4"/>
      <c r="N10" s="34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9" x14ac:dyDescent="0.2">
      <c r="A11" s="18" t="s">
        <v>50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/>
      <c r="N11" s="22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9" ht="15" x14ac:dyDescent="0.25">
      <c r="A12" s="123" t="s">
        <v>53</v>
      </c>
      <c r="B12" s="10">
        <f>ROUND(P12*B$2,4)</f>
        <v>18.500599999999999</v>
      </c>
      <c r="C12" s="122">
        <f t="shared" ref="C12:L12" si="5">ROUND(Q12*C$2,4)</f>
        <v>19.626799999999999</v>
      </c>
      <c r="D12" s="122">
        <f t="shared" si="5"/>
        <v>20.336300000000001</v>
      </c>
      <c r="E12" s="122">
        <f t="shared" si="5"/>
        <v>21.735700000000001</v>
      </c>
      <c r="F12" s="122">
        <f t="shared" si="5"/>
        <v>20.4512</v>
      </c>
      <c r="G12" s="122">
        <f t="shared" si="5"/>
        <v>21.6265</v>
      </c>
      <c r="H12" s="122">
        <f t="shared" si="5"/>
        <v>22.8612</v>
      </c>
      <c r="I12" s="122">
        <f t="shared" si="5"/>
        <v>24.1464</v>
      </c>
      <c r="J12" s="122">
        <f t="shared" si="5"/>
        <v>25.505600000000001</v>
      </c>
      <c r="K12" s="122">
        <f t="shared" si="5"/>
        <v>26.898499999999999</v>
      </c>
      <c r="L12" s="122">
        <f t="shared" si="5"/>
        <v>28.346399999999999</v>
      </c>
      <c r="M12" s="11">
        <f t="shared" ref="M12:M18" si="6">ROUND((F12/B12)^(1/4)-1,4)</f>
        <v>2.5399999999999999E-2</v>
      </c>
      <c r="N12" s="11">
        <f t="shared" ref="N12:N18" si="7">ROUND((L12/G12)^(1/5)-1,4)</f>
        <v>5.5599999999999997E-2</v>
      </c>
      <c r="P12" s="130">
        <v>0.51467202163939796</v>
      </c>
      <c r="Q12" s="130">
        <v>0.51816686798433398</v>
      </c>
      <c r="R12" s="130">
        <v>0.50739301575227402</v>
      </c>
      <c r="S12" s="130">
        <v>0.51059913520213995</v>
      </c>
      <c r="T12" s="130">
        <v>0.50731231128815002</v>
      </c>
      <c r="U12" s="130">
        <v>0.51029999999999998</v>
      </c>
      <c r="V12" s="130">
        <v>0.51090000000000002</v>
      </c>
      <c r="W12" s="130">
        <v>0.51170000000000004</v>
      </c>
      <c r="X12" s="130">
        <v>0.51270000000000004</v>
      </c>
      <c r="Y12" s="130">
        <v>0.51349999999999996</v>
      </c>
      <c r="Z12" s="130">
        <v>0.51480000000000004</v>
      </c>
      <c r="AA12" s="27">
        <v>6.0000000000000001E-3</v>
      </c>
    </row>
    <row r="13" spans="1:29" ht="15" x14ac:dyDescent="0.25">
      <c r="A13" s="134" t="s">
        <v>67</v>
      </c>
      <c r="B13" s="122">
        <f t="shared" ref="B13:B18" si="8">ROUND(P13*B$2,4)</f>
        <v>7.8990999999999998</v>
      </c>
      <c r="C13" s="122">
        <f t="shared" ref="C13:C18" si="9">ROUND(Q13*C$2,4)</f>
        <v>9.0946999999999996</v>
      </c>
      <c r="D13" s="122">
        <f t="shared" ref="D13:D18" si="10">ROUND(R13*D$2,4)</f>
        <v>9.4375999999999998</v>
      </c>
      <c r="E13" s="122">
        <f t="shared" ref="E13:E18" si="11">ROUND(S13*E$2,4)</f>
        <v>10.166</v>
      </c>
      <c r="F13" s="122">
        <f t="shared" ref="F13:F18" si="12">ROUND(T13*F$2,4)</f>
        <v>9.3566000000000003</v>
      </c>
      <c r="G13" s="122">
        <f t="shared" ref="G13:G18" si="13">ROUND(U13*G$2,4)</f>
        <v>9.9593000000000007</v>
      </c>
      <c r="H13" s="122">
        <f t="shared" ref="H13:H18" si="14">ROUND(V13*H$2,4)</f>
        <v>10.5647</v>
      </c>
      <c r="I13" s="122">
        <f t="shared" ref="I13:I18" si="15">ROUND(W13*I$2,4)</f>
        <v>11.1601</v>
      </c>
      <c r="J13" s="122">
        <f t="shared" ref="J13:J18" si="16">ROUND(X13*J$2,4)</f>
        <v>11.8001</v>
      </c>
      <c r="K13" s="122">
        <f t="shared" ref="K13:K18" si="17">ROUND(Y13*K$2,4)</f>
        <v>12.4671</v>
      </c>
      <c r="L13" s="122">
        <f t="shared" ref="L13:L18" si="18">ROUND(Z13*L$2,4)</f>
        <v>13.148999999999999</v>
      </c>
      <c r="M13" s="11">
        <f t="shared" si="6"/>
        <v>4.3200000000000002E-2</v>
      </c>
      <c r="N13" s="11">
        <f t="shared" si="7"/>
        <v>5.7099999999999998E-2</v>
      </c>
      <c r="P13" s="53">
        <v>0.21974609922597199</v>
      </c>
      <c r="Q13" s="53">
        <v>0.24010779179321101</v>
      </c>
      <c r="R13" s="53">
        <v>0.23546824039007999</v>
      </c>
      <c r="S13" s="53">
        <v>0.23881131163338501</v>
      </c>
      <c r="T13" s="53">
        <v>0.2321</v>
      </c>
      <c r="U13" s="53">
        <v>0.23499999999999999</v>
      </c>
      <c r="V13" s="53">
        <v>0.2361</v>
      </c>
      <c r="W13" s="53">
        <v>0.23649999999999999</v>
      </c>
      <c r="X13" s="53">
        <v>0.23719999999999999</v>
      </c>
      <c r="Y13" s="53">
        <v>0.23799999999999999</v>
      </c>
      <c r="Z13" s="53">
        <v>0.23880000000000001</v>
      </c>
    </row>
    <row r="14" spans="1:29" ht="15" x14ac:dyDescent="0.25">
      <c r="A14" s="123" t="s">
        <v>68</v>
      </c>
      <c r="B14" s="122">
        <f t="shared" si="8"/>
        <v>5.2088999999999999</v>
      </c>
      <c r="C14" s="122">
        <f t="shared" si="9"/>
        <v>4.5595999999999997</v>
      </c>
      <c r="D14" s="122">
        <f t="shared" si="10"/>
        <v>5.2774999999999999</v>
      </c>
      <c r="E14" s="122">
        <f t="shared" si="11"/>
        <v>5.8404999999999996</v>
      </c>
      <c r="F14" s="122">
        <f t="shared" si="12"/>
        <v>6.2638999999999996</v>
      </c>
      <c r="G14" s="122">
        <f t="shared" si="13"/>
        <v>6.6409000000000002</v>
      </c>
      <c r="H14" s="122">
        <f t="shared" si="14"/>
        <v>7.0252999999999997</v>
      </c>
      <c r="I14" s="122">
        <f t="shared" si="15"/>
        <v>7.4321999999999999</v>
      </c>
      <c r="J14" s="122">
        <f t="shared" si="16"/>
        <v>7.7805</v>
      </c>
      <c r="K14" s="122">
        <f t="shared" si="17"/>
        <v>8.1716999999999995</v>
      </c>
      <c r="L14" s="122">
        <f t="shared" si="18"/>
        <v>8.5568000000000008</v>
      </c>
      <c r="M14" s="11">
        <f t="shared" si="6"/>
        <v>4.7199999999999999E-2</v>
      </c>
      <c r="N14" s="11">
        <f t="shared" si="7"/>
        <v>5.1999999999999998E-2</v>
      </c>
      <c r="P14" s="53">
        <v>0.144907260060194</v>
      </c>
      <c r="Q14" s="53">
        <v>0.12037718355604</v>
      </c>
      <c r="R14" s="53">
        <v>0.13167374570628301</v>
      </c>
      <c r="S14" s="53">
        <v>0.13719999999999999</v>
      </c>
      <c r="T14" s="53">
        <v>0.1553832153868</v>
      </c>
      <c r="U14" s="157">
        <v>0.15670000000000001</v>
      </c>
      <c r="V14" s="157">
        <v>0.157</v>
      </c>
      <c r="W14" s="157">
        <v>0.1575</v>
      </c>
      <c r="X14" s="157">
        <v>0.15640000000000001</v>
      </c>
      <c r="Y14" s="157">
        <v>0.156</v>
      </c>
      <c r="Z14" s="157">
        <v>0.15540000000000001</v>
      </c>
    </row>
    <row r="15" spans="1:29" ht="15" x14ac:dyDescent="0.25">
      <c r="A15" s="134" t="s">
        <v>69</v>
      </c>
      <c r="B15" s="122">
        <f t="shared" si="8"/>
        <v>1.3960999999999999</v>
      </c>
      <c r="C15" s="122">
        <f t="shared" si="9"/>
        <v>1.6054999999999999</v>
      </c>
      <c r="D15" s="122">
        <f t="shared" si="10"/>
        <v>1.7667999999999999</v>
      </c>
      <c r="E15" s="122">
        <f t="shared" si="11"/>
        <v>1.6482000000000001</v>
      </c>
      <c r="F15" s="122">
        <f t="shared" si="12"/>
        <v>1.2658</v>
      </c>
      <c r="G15" s="122">
        <f t="shared" si="13"/>
        <v>1.3391999999999999</v>
      </c>
      <c r="H15" s="122">
        <f t="shared" si="14"/>
        <v>1.423</v>
      </c>
      <c r="I15" s="122">
        <f t="shared" si="15"/>
        <v>1.5053000000000001</v>
      </c>
      <c r="J15" s="122">
        <f t="shared" si="16"/>
        <v>1.6068</v>
      </c>
      <c r="K15" s="122">
        <f t="shared" si="17"/>
        <v>1.6815</v>
      </c>
      <c r="L15" s="122">
        <f t="shared" si="18"/>
        <v>1.7565</v>
      </c>
      <c r="M15" s="11">
        <f t="shared" si="6"/>
        <v>-2.4199999999999999E-2</v>
      </c>
      <c r="N15" s="11">
        <f t="shared" si="7"/>
        <v>5.57E-2</v>
      </c>
      <c r="P15" s="130">
        <v>3.8838467051684006E-2</v>
      </c>
      <c r="Q15" s="130">
        <v>4.2387818460284804E-2</v>
      </c>
      <c r="R15" s="130">
        <v>4.4081036119815994E-2</v>
      </c>
      <c r="S15" s="130">
        <v>3.8718374317935997E-2</v>
      </c>
      <c r="T15" s="130">
        <v>3.1399999999999997E-2</v>
      </c>
      <c r="U15" s="130">
        <v>3.1600000000000003E-2</v>
      </c>
      <c r="V15" s="130">
        <v>3.1800000000000002E-2</v>
      </c>
      <c r="W15" s="130">
        <v>3.1899999999999998E-2</v>
      </c>
      <c r="X15" s="130">
        <v>3.2300000000000002E-2</v>
      </c>
      <c r="Y15" s="130">
        <v>3.2099999999999997E-2</v>
      </c>
      <c r="Z15" s="130">
        <v>3.1899999999999998E-2</v>
      </c>
    </row>
    <row r="16" spans="1:29" s="120" customFormat="1" ht="15" x14ac:dyDescent="0.25">
      <c r="A16" s="134" t="s">
        <v>54</v>
      </c>
      <c r="B16" s="122">
        <f t="shared" si="8"/>
        <v>1.2558</v>
      </c>
      <c r="C16" s="122">
        <f t="shared" si="9"/>
        <v>1.17</v>
      </c>
      <c r="D16" s="122">
        <f t="shared" si="10"/>
        <v>1.3696999999999999</v>
      </c>
      <c r="E16" s="122">
        <f t="shared" si="11"/>
        <v>1.2934000000000001</v>
      </c>
      <c r="F16" s="122">
        <f t="shared" si="12"/>
        <v>1.1704000000000001</v>
      </c>
      <c r="G16" s="122">
        <f t="shared" si="13"/>
        <v>1.2502</v>
      </c>
      <c r="H16" s="122">
        <f t="shared" si="14"/>
        <v>1.3424</v>
      </c>
      <c r="I16" s="122">
        <f t="shared" si="15"/>
        <v>1.3685</v>
      </c>
      <c r="J16" s="122">
        <f t="shared" si="16"/>
        <v>1.3183</v>
      </c>
      <c r="K16" s="122">
        <f t="shared" si="17"/>
        <v>1.32</v>
      </c>
      <c r="L16" s="122">
        <f t="shared" si="18"/>
        <v>1.3545</v>
      </c>
      <c r="M16" s="11">
        <f t="shared" si="6"/>
        <v>-1.7500000000000002E-2</v>
      </c>
      <c r="N16" s="11">
        <f t="shared" si="7"/>
        <v>1.6199999999999999E-2</v>
      </c>
      <c r="P16" s="53">
        <v>3.4936152022752499E-2</v>
      </c>
      <c r="Q16" s="53">
        <v>3.0889506814910098E-2</v>
      </c>
      <c r="R16" s="53">
        <v>3.4174577634295204E-2</v>
      </c>
      <c r="S16" s="53">
        <v>3.0384124582094E-2</v>
      </c>
      <c r="T16" s="53">
        <v>2.9033856557977199E-2</v>
      </c>
      <c r="U16" s="53">
        <v>2.9499999999999998E-2</v>
      </c>
      <c r="V16" s="53">
        <v>0.03</v>
      </c>
      <c r="W16" s="53">
        <v>2.9000000000000001E-2</v>
      </c>
      <c r="X16" s="53">
        <v>2.6499999999999999E-2</v>
      </c>
      <c r="Y16" s="53">
        <v>2.52E-2</v>
      </c>
      <c r="Z16" s="53">
        <v>2.46E-2</v>
      </c>
    </row>
    <row r="17" spans="1:26" s="120" customFormat="1" ht="15" x14ac:dyDescent="0.25">
      <c r="A17" s="134" t="s">
        <v>70</v>
      </c>
      <c r="B17" s="122">
        <f t="shared" si="8"/>
        <v>0.48170000000000002</v>
      </c>
      <c r="C17" s="122">
        <f t="shared" si="9"/>
        <v>0.51890000000000003</v>
      </c>
      <c r="D17" s="122">
        <f t="shared" si="10"/>
        <v>0.56110000000000004</v>
      </c>
      <c r="E17" s="122">
        <f t="shared" si="11"/>
        <v>0.60870000000000002</v>
      </c>
      <c r="F17" s="122">
        <f t="shared" si="12"/>
        <v>0.49180000000000001</v>
      </c>
      <c r="G17" s="122">
        <f t="shared" si="13"/>
        <v>0.58479999999999999</v>
      </c>
      <c r="H17" s="122">
        <f t="shared" si="14"/>
        <v>0.59770000000000001</v>
      </c>
      <c r="I17" s="122">
        <f t="shared" si="15"/>
        <v>0.62290000000000001</v>
      </c>
      <c r="J17" s="122">
        <f t="shared" si="16"/>
        <v>0.64670000000000005</v>
      </c>
      <c r="K17" s="122">
        <f t="shared" si="17"/>
        <v>0.6653</v>
      </c>
      <c r="L17" s="122">
        <f t="shared" si="18"/>
        <v>0.68830000000000002</v>
      </c>
      <c r="M17" s="11">
        <f t="shared" si="6"/>
        <v>5.1999999999999998E-3</v>
      </c>
      <c r="N17" s="11">
        <f t="shared" si="7"/>
        <v>3.3099999999999997E-2</v>
      </c>
      <c r="P17" s="53">
        <v>1.3400000000000079E-2</v>
      </c>
      <c r="Q17" s="53">
        <v>1.3700000000000045E-2</v>
      </c>
      <c r="R17" s="53">
        <v>1.4000000000000012E-2</v>
      </c>
      <c r="S17" s="53">
        <v>1.4299999999999979E-2</v>
      </c>
      <c r="T17" s="53">
        <v>1.21999999999999E-2</v>
      </c>
      <c r="U17" s="53">
        <v>1.38E-2</v>
      </c>
      <c r="V17" s="53">
        <v>1.33566666666666E-2</v>
      </c>
      <c r="W17" s="53">
        <v>1.32E-2</v>
      </c>
      <c r="X17" s="53">
        <v>1.2999999999999999E-2</v>
      </c>
      <c r="Y17" s="53">
        <v>1.2699999999999999E-2</v>
      </c>
      <c r="Z17" s="53">
        <v>1.2500000000000001E-2</v>
      </c>
    </row>
    <row r="18" spans="1:26" ht="15" x14ac:dyDescent="0.25">
      <c r="A18" s="123" t="s">
        <v>28</v>
      </c>
      <c r="B18" s="122">
        <f t="shared" si="8"/>
        <v>1.2041999999999999</v>
      </c>
      <c r="C18" s="122">
        <f t="shared" si="9"/>
        <v>1.3019000000000001</v>
      </c>
      <c r="D18" s="122">
        <f t="shared" si="10"/>
        <v>1.331</v>
      </c>
      <c r="E18" s="122">
        <f t="shared" si="11"/>
        <v>1.2765</v>
      </c>
      <c r="F18" s="122">
        <f t="shared" si="12"/>
        <v>1.3129999999999999</v>
      </c>
      <c r="G18" s="122">
        <f t="shared" si="13"/>
        <v>0.97899999999999998</v>
      </c>
      <c r="H18" s="122">
        <f t="shared" si="14"/>
        <v>0.93269999999999997</v>
      </c>
      <c r="I18" s="122">
        <f t="shared" si="15"/>
        <v>0.95320000000000005</v>
      </c>
      <c r="J18" s="122">
        <f t="shared" si="16"/>
        <v>1.0894999999999999</v>
      </c>
      <c r="K18" s="122">
        <f t="shared" si="17"/>
        <v>1.1786000000000001</v>
      </c>
      <c r="L18" s="122">
        <f t="shared" si="18"/>
        <v>1.2114</v>
      </c>
      <c r="M18" s="11">
        <f t="shared" si="6"/>
        <v>2.1899999999999999E-2</v>
      </c>
      <c r="N18" s="11">
        <f t="shared" si="7"/>
        <v>4.3499999999999997E-2</v>
      </c>
      <c r="P18" s="130">
        <f>100%-SUM(P12:P17)</f>
        <v>3.349999999999953E-2</v>
      </c>
      <c r="Q18" s="130">
        <f>100%-SUM(Q12:Q17)</f>
        <v>3.4370831391220102E-2</v>
      </c>
      <c r="R18" s="130">
        <f>100%-SUM(R12:R17)</f>
        <v>3.3209384397251851E-2</v>
      </c>
      <c r="S18" s="130">
        <f>100%-SUM(S12:S17)</f>
        <v>2.9987054264445034E-2</v>
      </c>
      <c r="T18" s="130">
        <f>100%-SUM(T12:T17)</f>
        <v>3.2570616767072957E-2</v>
      </c>
      <c r="U18" s="130">
        <f>100%-SUM(U12:U17)</f>
        <v>2.310000000000012E-2</v>
      </c>
      <c r="V18" s="130">
        <f>100%-SUM(V12:V17)</f>
        <v>2.0843333333333325E-2</v>
      </c>
      <c r="W18" s="130">
        <f>100%-SUM(W12:W17)</f>
        <v>2.0199999999999996E-2</v>
      </c>
      <c r="X18" s="130">
        <f>100%-SUM(X12:X17)</f>
        <v>2.1900000000000031E-2</v>
      </c>
      <c r="Y18" s="130">
        <f>100%-SUM(Y12:Y17)</f>
        <v>2.2499999999999964E-2</v>
      </c>
      <c r="Z18" s="130">
        <f>100%-SUM(Z12:Z17)</f>
        <v>2.200000000000002E-2</v>
      </c>
    </row>
    <row r="19" spans="1:26" x14ac:dyDescent="0.2">
      <c r="A19" s="20" t="s">
        <v>0</v>
      </c>
      <c r="B19" s="21">
        <f>ROUND(SUM(B12:B18),4)</f>
        <v>35.946399999999997</v>
      </c>
      <c r="C19" s="21">
        <f>ROUND(SUM(C12:C18),4)</f>
        <v>37.877400000000002</v>
      </c>
      <c r="D19" s="21">
        <f>ROUND(SUM(D12:D18),4)</f>
        <v>40.08</v>
      </c>
      <c r="E19" s="21">
        <f>ROUND(SUM(E12:E18),4)</f>
        <v>42.569000000000003</v>
      </c>
      <c r="F19" s="21">
        <f>ROUND(SUM(F12:F18),4)</f>
        <v>40.3127</v>
      </c>
      <c r="G19" s="21">
        <f>ROUND(SUM(G12:G18),4)</f>
        <v>42.379899999999999</v>
      </c>
      <c r="H19" s="21">
        <f>ROUND(SUM(H12:H18),4)</f>
        <v>44.747</v>
      </c>
      <c r="I19" s="21">
        <f>ROUND(SUM(I12:I18),4)</f>
        <v>47.188600000000001</v>
      </c>
      <c r="J19" s="21">
        <f>ROUND(SUM(J12:J18),4)</f>
        <v>49.747500000000002</v>
      </c>
      <c r="K19" s="21">
        <f>ROUND(SUM(K12:K18),4)</f>
        <v>52.3827</v>
      </c>
      <c r="L19" s="21">
        <f>ROUND(SUM(L12:L18),4)</f>
        <v>55.062899999999999</v>
      </c>
      <c r="Z19" s="19"/>
    </row>
    <row r="20" spans="1:26" x14ac:dyDescent="0.2">
      <c r="A20" s="20" t="s">
        <v>5</v>
      </c>
      <c r="B20" s="24" t="b">
        <f>B19=B2</f>
        <v>1</v>
      </c>
      <c r="C20" s="24" t="b">
        <f>C19=C2</f>
        <v>1</v>
      </c>
      <c r="D20" s="24" t="b">
        <f>D19=D2</f>
        <v>1</v>
      </c>
      <c r="E20" s="24" t="b">
        <f>E19=E2</f>
        <v>0</v>
      </c>
      <c r="F20" s="24" t="b">
        <f>F19=F2</f>
        <v>0</v>
      </c>
      <c r="G20" s="24" t="b">
        <f>G19=G2</f>
        <v>0</v>
      </c>
      <c r="H20" s="24" t="b">
        <f>H19=H2</f>
        <v>0</v>
      </c>
      <c r="I20" s="24" t="b">
        <f>I19=I2</f>
        <v>1</v>
      </c>
      <c r="J20" s="24" t="b">
        <f>J19=J2</f>
        <v>0</v>
      </c>
      <c r="K20" s="24" t="b">
        <f>K19=K2</f>
        <v>1</v>
      </c>
      <c r="L20" s="24" t="b">
        <f>L19=L2</f>
        <v>0</v>
      </c>
      <c r="Z20" s="19"/>
    </row>
    <row r="21" spans="1:26" x14ac:dyDescent="0.2">
      <c r="A21" s="40"/>
      <c r="M21" s="3"/>
      <c r="N21" s="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x14ac:dyDescent="0.2">
      <c r="A22" s="40"/>
      <c r="B22" s="125"/>
      <c r="M22" s="3"/>
      <c r="N22" s="3"/>
    </row>
    <row r="23" spans="1:26" x14ac:dyDescent="0.2">
      <c r="A23" s="18" t="s">
        <v>38</v>
      </c>
      <c r="B23" s="24"/>
      <c r="C23" s="159">
        <f>C24/B24-1</f>
        <v>5.9105381688281389E-2</v>
      </c>
      <c r="D23" s="159">
        <f t="shared" ref="D23:L23" si="19">D24/C24-1</f>
        <v>5.6111188508663146E-2</v>
      </c>
      <c r="E23" s="159">
        <f t="shared" si="19"/>
        <v>6.2669448426928342E-2</v>
      </c>
      <c r="F23" s="159">
        <f t="shared" si="19"/>
        <v>-5.3247092643407767E-2</v>
      </c>
      <c r="G23" s="159">
        <f t="shared" si="19"/>
        <v>5.2039196742805993E-2</v>
      </c>
      <c r="H23" s="159">
        <f t="shared" si="19"/>
        <v>5.6103272526910164E-2</v>
      </c>
      <c r="I23" s="159">
        <f t="shared" si="19"/>
        <v>5.4681871257856729E-2</v>
      </c>
      <c r="J23" s="159">
        <f t="shared" si="19"/>
        <v>5.4402619429002153E-2</v>
      </c>
      <c r="K23" s="159">
        <f t="shared" si="19"/>
        <v>5.3234922868983459E-2</v>
      </c>
      <c r="L23" s="159">
        <f t="shared" si="19"/>
        <v>5.1631292174304955E-2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" x14ac:dyDescent="0.25">
      <c r="A24" s="146" t="s">
        <v>55</v>
      </c>
      <c r="B24" s="122">
        <f>ROUND(B$2*P24,4)</f>
        <v>25.754000000000001</v>
      </c>
      <c r="C24" s="122">
        <f t="shared" ref="C24:L24" si="20">ROUND(C$2*Q24,4)</f>
        <v>27.276199999999999</v>
      </c>
      <c r="D24" s="122">
        <f t="shared" si="20"/>
        <v>28.806699999999999</v>
      </c>
      <c r="E24" s="122">
        <f t="shared" si="20"/>
        <v>30.611999999999998</v>
      </c>
      <c r="F24" s="122">
        <f t="shared" si="20"/>
        <v>28.981999999999999</v>
      </c>
      <c r="G24" s="122">
        <f t="shared" si="20"/>
        <v>30.490200000000002</v>
      </c>
      <c r="H24" s="122">
        <f t="shared" si="20"/>
        <v>32.200800000000001</v>
      </c>
      <c r="I24" s="122">
        <f t="shared" si="20"/>
        <v>33.961599999999997</v>
      </c>
      <c r="J24" s="122">
        <f t="shared" si="20"/>
        <v>35.809199999999997</v>
      </c>
      <c r="K24" s="122">
        <f t="shared" si="20"/>
        <v>37.715499999999999</v>
      </c>
      <c r="L24" s="122">
        <f t="shared" si="20"/>
        <v>39.662799999999997</v>
      </c>
      <c r="M24" s="11">
        <f>ROUND((F24/B24)^(1/4)-1,4)</f>
        <v>0.03</v>
      </c>
      <c r="N24" s="11">
        <f>ROUND((L24/G24)^(1/5)-1,4)</f>
        <v>5.3999999999999999E-2</v>
      </c>
      <c r="P24" s="19">
        <v>0.71645583653</v>
      </c>
      <c r="Q24" s="19">
        <v>0.72011800875300003</v>
      </c>
      <c r="R24" s="19">
        <v>0.71872887333500002</v>
      </c>
      <c r="S24" s="19">
        <v>0.71911309622999997</v>
      </c>
      <c r="T24" s="19">
        <v>0.71892727378288002</v>
      </c>
      <c r="U24" s="19">
        <v>0.71944739999999996</v>
      </c>
      <c r="V24" s="19">
        <v>0.71962133340000001</v>
      </c>
      <c r="W24" s="19">
        <v>0.71970000000000001</v>
      </c>
      <c r="X24" s="19">
        <v>0.71981703649999995</v>
      </c>
      <c r="Y24" s="19">
        <v>0.72</v>
      </c>
      <c r="Z24" s="19">
        <v>0.72031726728500001</v>
      </c>
    </row>
    <row r="25" spans="1:26" ht="15" x14ac:dyDescent="0.25">
      <c r="A25" s="146" t="s">
        <v>69</v>
      </c>
      <c r="B25" s="122">
        <f>ROUND(B$2*P25,4)</f>
        <v>10.192399999999999</v>
      </c>
      <c r="C25" s="122">
        <f t="shared" ref="C25" si="21">ROUND(C$2*Q25,4)</f>
        <v>10.6012</v>
      </c>
      <c r="D25" s="122">
        <f t="shared" ref="D25" si="22">ROUND(D$2*R25,4)</f>
        <v>11.273300000000001</v>
      </c>
      <c r="E25" s="122">
        <f t="shared" ref="E25" si="23">ROUND(E$2*S25,4)</f>
        <v>11.957100000000001</v>
      </c>
      <c r="F25" s="122">
        <f t="shared" ref="F25" si="24">ROUND(F$2*T25,4)</f>
        <v>11.3308</v>
      </c>
      <c r="G25" s="122">
        <f t="shared" ref="G25" si="25">ROUND(G$2*U25,4)</f>
        <v>11.889799999999999</v>
      </c>
      <c r="H25" s="122">
        <f t="shared" ref="H25" si="26">ROUND(H$2*V25,4)</f>
        <v>12.546099999999999</v>
      </c>
      <c r="I25" s="122">
        <f t="shared" ref="I25" si="27">ROUND(I$2*W25,4)</f>
        <v>13.227</v>
      </c>
      <c r="J25" s="122">
        <f t="shared" ref="J25" si="28">ROUND(J$2*X25,4)</f>
        <v>13.9384</v>
      </c>
      <c r="K25" s="122">
        <f t="shared" ref="K25" si="29">ROUND(K$2*Y25,4)</f>
        <v>14.667199999999999</v>
      </c>
      <c r="L25" s="122">
        <f t="shared" ref="L25" si="30">ROUND(L$2*Z25,4)</f>
        <v>15.4002</v>
      </c>
      <c r="M25" s="11">
        <f>ROUND((F25/B25)^(1/4)-1,4)</f>
        <v>2.6800000000000001E-2</v>
      </c>
      <c r="N25" s="11">
        <f>ROUND((L25/G25)^(1/5)-1,4)</f>
        <v>5.3100000000000001E-2</v>
      </c>
      <c r="P25" s="19">
        <f t="shared" ref="P25:Z25" si="31">100%-SUM(P24:P24)</f>
        <v>0.28354416347</v>
      </c>
      <c r="Q25" s="19">
        <f t="shared" si="31"/>
        <v>0.27988199124699997</v>
      </c>
      <c r="R25" s="19">
        <f t="shared" si="31"/>
        <v>0.28127112666499998</v>
      </c>
      <c r="S25" s="19">
        <f t="shared" si="31"/>
        <v>0.28088690377000003</v>
      </c>
      <c r="T25" s="19">
        <f t="shared" si="31"/>
        <v>0.28107272621711998</v>
      </c>
      <c r="U25" s="19">
        <f t="shared" si="31"/>
        <v>0.28055260000000004</v>
      </c>
      <c r="V25" s="19">
        <f t="shared" si="31"/>
        <v>0.28037866659999999</v>
      </c>
      <c r="W25" s="19">
        <f t="shared" si="31"/>
        <v>0.28029999999999999</v>
      </c>
      <c r="X25" s="19">
        <f t="shared" si="31"/>
        <v>0.28018296350000005</v>
      </c>
      <c r="Y25" s="19">
        <f t="shared" si="31"/>
        <v>0.28000000000000003</v>
      </c>
      <c r="Z25" s="19">
        <f t="shared" si="31"/>
        <v>0.27968273271499999</v>
      </c>
    </row>
    <row r="26" spans="1:26" x14ac:dyDescent="0.2">
      <c r="A26" s="40"/>
      <c r="B26" s="21">
        <f>SUM(B24:B25)</f>
        <v>35.946399999999997</v>
      </c>
      <c r="C26" s="21">
        <f t="shared" ref="C26:L26" si="32">SUM(C24:C25)</f>
        <v>37.877400000000002</v>
      </c>
      <c r="D26" s="21">
        <f t="shared" si="32"/>
        <v>40.08</v>
      </c>
      <c r="E26" s="21">
        <f t="shared" si="32"/>
        <v>42.569099999999999</v>
      </c>
      <c r="F26" s="21">
        <f t="shared" si="32"/>
        <v>40.312799999999996</v>
      </c>
      <c r="G26" s="21">
        <f t="shared" si="32"/>
        <v>42.38</v>
      </c>
      <c r="H26" s="21">
        <f t="shared" si="32"/>
        <v>44.746899999999997</v>
      </c>
      <c r="I26" s="21">
        <f t="shared" si="32"/>
        <v>47.188599999999994</v>
      </c>
      <c r="J26" s="21">
        <f t="shared" si="32"/>
        <v>49.747599999999998</v>
      </c>
      <c r="K26" s="21">
        <f t="shared" si="32"/>
        <v>52.3827</v>
      </c>
      <c r="L26" s="21">
        <f t="shared" si="32"/>
        <v>55.062999999999995</v>
      </c>
    </row>
    <row r="27" spans="1:26" x14ac:dyDescent="0.2">
      <c r="A27" s="40"/>
      <c r="B27" s="24" t="b">
        <f>B26=B2</f>
        <v>1</v>
      </c>
      <c r="C27" s="24" t="b">
        <f>C26=C2</f>
        <v>1</v>
      </c>
      <c r="D27" s="24" t="b">
        <f>D26=D2</f>
        <v>1</v>
      </c>
      <c r="E27" s="24" t="b">
        <f>E26=E2</f>
        <v>1</v>
      </c>
      <c r="F27" s="24" t="b">
        <f>F26=F2</f>
        <v>1</v>
      </c>
      <c r="G27" s="24" t="b">
        <f>G26=G2</f>
        <v>1</v>
      </c>
      <c r="H27" s="24" t="b">
        <f>H26=H2</f>
        <v>1</v>
      </c>
      <c r="I27" s="24" t="b">
        <f>I26=I2</f>
        <v>1</v>
      </c>
      <c r="J27" s="24" t="b">
        <f>J26=J2</f>
        <v>1</v>
      </c>
      <c r="K27" s="24" t="b">
        <f>K26=K2</f>
        <v>1</v>
      </c>
      <c r="L27" s="24" t="b">
        <f>L26=L2</f>
        <v>1</v>
      </c>
    </row>
    <row r="28" spans="1:26" x14ac:dyDescent="0.2">
      <c r="A28" s="40"/>
      <c r="B28" s="21"/>
      <c r="C28" s="159">
        <f>C25/B25-1</f>
        <v>4.0108316000157185E-2</v>
      </c>
      <c r="D28" s="159">
        <f t="shared" ref="D28:L28" si="33">D25/C25-1</f>
        <v>6.3398483190582278E-2</v>
      </c>
      <c r="E28" s="159">
        <f t="shared" si="33"/>
        <v>6.0656595672961666E-2</v>
      </c>
      <c r="F28" s="159">
        <f t="shared" si="33"/>
        <v>-5.2378921310351267E-2</v>
      </c>
      <c r="G28" s="159">
        <f t="shared" si="33"/>
        <v>4.9334557136301083E-2</v>
      </c>
      <c r="H28" s="159">
        <f t="shared" si="33"/>
        <v>5.5198573567259324E-2</v>
      </c>
      <c r="I28" s="159">
        <f t="shared" si="33"/>
        <v>5.4271845434039401E-2</v>
      </c>
      <c r="J28" s="159">
        <f t="shared" si="33"/>
        <v>5.3783926816360461E-2</v>
      </c>
      <c r="K28" s="159">
        <f t="shared" si="33"/>
        <v>5.2287206566033362E-2</v>
      </c>
      <c r="L28" s="159">
        <f t="shared" si="33"/>
        <v>4.9975455437984095E-2</v>
      </c>
      <c r="M28" s="22"/>
      <c r="N28" s="22"/>
    </row>
    <row r="29" spans="1:26" ht="15" x14ac:dyDescent="0.25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5"/>
      <c r="N29" s="15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" x14ac:dyDescent="0.25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5"/>
      <c r="N30" s="15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">
      <c r="A31" s="20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22"/>
      <c r="N31" s="22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x14ac:dyDescent="0.2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2"/>
      <c r="N32" s="22"/>
    </row>
    <row r="34" spans="1:26" x14ac:dyDescent="0.2">
      <c r="A34" s="20"/>
    </row>
    <row r="35" spans="1:26" ht="15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5"/>
      <c r="N35" s="15"/>
      <c r="P35" s="27"/>
      <c r="Q35" s="27"/>
      <c r="R35" s="27"/>
      <c r="S35" s="27"/>
      <c r="T35" s="27"/>
      <c r="U35" s="23"/>
      <c r="V35" s="27"/>
      <c r="W35" s="27"/>
      <c r="X35" s="27"/>
      <c r="Y35" s="27"/>
      <c r="Z35" s="23"/>
    </row>
    <row r="36" spans="1:26" ht="15" x14ac:dyDescent="0.2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5"/>
      <c r="N36" s="15"/>
      <c r="P36" s="27"/>
      <c r="Q36" s="27"/>
      <c r="R36" s="27"/>
      <c r="S36" s="27"/>
      <c r="T36" s="27"/>
      <c r="U36" s="23"/>
      <c r="V36" s="27"/>
      <c r="W36" s="27"/>
      <c r="X36" s="27"/>
      <c r="Y36" s="27"/>
      <c r="Z36" s="23"/>
    </row>
    <row r="37" spans="1:26" ht="15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5"/>
      <c r="N37" s="15"/>
      <c r="P37" s="27"/>
      <c r="Q37" s="27"/>
      <c r="R37" s="27"/>
      <c r="S37" s="27"/>
      <c r="T37" s="27"/>
      <c r="U37" s="23"/>
      <c r="V37" s="27"/>
      <c r="W37" s="27"/>
      <c r="X37" s="27"/>
      <c r="Y37" s="27"/>
      <c r="Z37" s="23"/>
    </row>
    <row r="38" spans="1:26" x14ac:dyDescent="0.2">
      <c r="A38" s="20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x14ac:dyDescent="0.2">
      <c r="A39" s="20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</row>
    <row r="40" spans="1:26" x14ac:dyDescent="0.2">
      <c r="A40" s="20"/>
    </row>
    <row r="41" spans="1:26" x14ac:dyDescent="0.2">
      <c r="A41" s="20"/>
    </row>
    <row r="42" spans="1:26" ht="15" x14ac:dyDescent="0.25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5"/>
      <c r="N42" s="15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5" x14ac:dyDescent="0.25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5"/>
      <c r="N43" s="15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5" x14ac:dyDescent="0.25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5"/>
      <c r="N44" s="15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5" x14ac:dyDescent="0.25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5"/>
      <c r="N45" s="15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5" x14ac:dyDescent="0.25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5"/>
      <c r="N46" s="15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">
      <c r="A47" s="20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O47" s="4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x14ac:dyDescent="0.2">
      <c r="A48" s="20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</row>
    <row r="50" spans="1:26" x14ac:dyDescent="0.2">
      <c r="A50" s="3"/>
    </row>
    <row r="51" spans="1:26" x14ac:dyDescent="0.2">
      <c r="A51" s="20"/>
    </row>
    <row r="52" spans="1:26" x14ac:dyDescent="0.2">
      <c r="A52" s="20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" x14ac:dyDescent="0.25">
      <c r="A53" s="20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5"/>
      <c r="N53" s="15"/>
    </row>
    <row r="54" spans="1:26" ht="15" x14ac:dyDescent="0.2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15"/>
      <c r="N54" s="15"/>
    </row>
    <row r="55" spans="1:26" ht="15" x14ac:dyDescent="0.25">
      <c r="M55" s="15"/>
      <c r="N55" s="15"/>
    </row>
    <row r="57" spans="1:26" x14ac:dyDescent="0.2">
      <c r="A57" s="20"/>
    </row>
    <row r="58" spans="1:26" ht="15" x14ac:dyDescent="0.25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5"/>
      <c r="N58" s="15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5" x14ac:dyDescent="0.25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5"/>
      <c r="N59" s="15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5" x14ac:dyDescent="0.2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5"/>
      <c r="N60" s="15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">
      <c r="A61" s="20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x14ac:dyDescent="0.2">
      <c r="A62" s="20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spans="1:26" ht="15" x14ac:dyDescent="0.25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5"/>
      <c r="N63" s="15"/>
    </row>
    <row r="64" spans="1:26" ht="15" x14ac:dyDescent="0.25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5"/>
      <c r="N64" s="15"/>
    </row>
    <row r="65" spans="1:26" ht="15" x14ac:dyDescent="0.2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5"/>
      <c r="N65" s="15"/>
    </row>
    <row r="66" spans="1:26" x14ac:dyDescent="0.2">
      <c r="A66" s="20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" x14ac:dyDescent="0.25">
      <c r="A67" s="20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5"/>
      <c r="N67" s="15"/>
    </row>
    <row r="68" spans="1:26" ht="15" x14ac:dyDescent="0.2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15"/>
      <c r="N68" s="15"/>
    </row>
    <row r="69" spans="1:26" ht="15" x14ac:dyDescent="0.25">
      <c r="M69" s="15"/>
      <c r="N69" s="15"/>
    </row>
    <row r="71" spans="1:26" x14ac:dyDescent="0.2">
      <c r="A71" s="20"/>
    </row>
    <row r="72" spans="1:26" ht="15" x14ac:dyDescent="0.25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5"/>
      <c r="N72" s="15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5" x14ac:dyDescent="0.25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5"/>
      <c r="N73" s="15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5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5"/>
      <c r="N74" s="15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2">
      <c r="A75" s="20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x14ac:dyDescent="0.2">
      <c r="A76" s="20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</row>
    <row r="77" spans="1:26" x14ac:dyDescent="0.2">
      <c r="A77" s="20"/>
    </row>
    <row r="79" spans="1:26" x14ac:dyDescent="0.2">
      <c r="A79" s="20"/>
    </row>
    <row r="80" spans="1:26" x14ac:dyDescent="0.2">
      <c r="A80" s="20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" x14ac:dyDescent="0.25">
      <c r="A81" s="20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5"/>
      <c r="N81" s="15"/>
    </row>
    <row r="82" spans="1:26" ht="15" x14ac:dyDescent="0.2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15"/>
      <c r="N82" s="15"/>
    </row>
    <row r="83" spans="1:26" ht="15" x14ac:dyDescent="0.25">
      <c r="M83" s="15"/>
      <c r="N83" s="15"/>
    </row>
    <row r="85" spans="1:26" x14ac:dyDescent="0.2">
      <c r="A85" s="20"/>
    </row>
    <row r="86" spans="1:26" ht="15" x14ac:dyDescent="0.25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5"/>
      <c r="N86" s="15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5" x14ac:dyDescent="0.25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5"/>
      <c r="N87" s="15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5" x14ac:dyDescent="0.25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5"/>
      <c r="N88" s="15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2">
      <c r="A89" s="20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x14ac:dyDescent="0.2">
      <c r="A90" s="20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</row>
    <row r="91" spans="1:26" x14ac:dyDescent="0.2">
      <c r="A91" s="20"/>
    </row>
    <row r="92" spans="1:26" ht="15" x14ac:dyDescent="0.25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5"/>
      <c r="N92" s="15"/>
    </row>
    <row r="93" spans="1:26" ht="15" x14ac:dyDescent="0.25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5"/>
      <c r="N93" s="15"/>
    </row>
    <row r="94" spans="1:26" x14ac:dyDescent="0.2">
      <c r="A94" s="20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" x14ac:dyDescent="0.25">
      <c r="A95" s="20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5"/>
      <c r="N95" s="15"/>
    </row>
    <row r="96" spans="1:26" ht="15" x14ac:dyDescent="0.2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15"/>
      <c r="N96" s="15"/>
    </row>
    <row r="97" spans="1:26" ht="15" x14ac:dyDescent="0.25">
      <c r="M97" s="15"/>
      <c r="N97" s="15"/>
    </row>
    <row r="99" spans="1:26" x14ac:dyDescent="0.2">
      <c r="A99" s="20"/>
    </row>
    <row r="100" spans="1:26" ht="15" x14ac:dyDescent="0.25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5"/>
      <c r="N100" s="15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5" x14ac:dyDescent="0.25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5"/>
      <c r="N101" s="15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5" x14ac:dyDescent="0.25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5"/>
      <c r="N102" s="15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x14ac:dyDescent="0.2">
      <c r="A103" s="20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x14ac:dyDescent="0.2">
      <c r="A104" s="20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</row>
    <row r="105" spans="1:26" x14ac:dyDescent="0.2">
      <c r="A105" s="20"/>
    </row>
    <row r="106" spans="1:26" ht="15" x14ac:dyDescent="0.25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5"/>
      <c r="N106" s="15"/>
    </row>
    <row r="107" spans="1:26" ht="15" x14ac:dyDescent="0.25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5"/>
      <c r="N107" s="15"/>
    </row>
    <row r="108" spans="1:26" x14ac:dyDescent="0.2">
      <c r="A108" s="20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" x14ac:dyDescent="0.25">
      <c r="A109" s="20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5"/>
      <c r="N109" s="15"/>
    </row>
    <row r="110" spans="1:26" ht="15" x14ac:dyDescent="0.2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15"/>
      <c r="N110" s="15"/>
    </row>
    <row r="111" spans="1:26" ht="15" x14ac:dyDescent="0.25">
      <c r="M111" s="15"/>
      <c r="N111" s="15"/>
    </row>
    <row r="113" spans="1:26" x14ac:dyDescent="0.2">
      <c r="A113" s="20"/>
    </row>
    <row r="114" spans="1:26" ht="15" x14ac:dyDescent="0.25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5"/>
      <c r="N114" s="15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5" x14ac:dyDescent="0.25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5"/>
      <c r="N115" s="15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5" x14ac:dyDescent="0.25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5"/>
      <c r="N116" s="15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x14ac:dyDescent="0.2">
      <c r="A117" s="20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x14ac:dyDescent="0.2">
      <c r="A118" s="20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</row>
    <row r="123" spans="1:26" x14ac:dyDescent="0.2">
      <c r="A123" s="20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" x14ac:dyDescent="0.25">
      <c r="A124" s="20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5"/>
      <c r="N124" s="15"/>
    </row>
    <row r="125" spans="1:26" ht="15" x14ac:dyDescent="0.2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15"/>
      <c r="N125" s="15"/>
    </row>
    <row r="126" spans="1:26" ht="15" x14ac:dyDescent="0.25">
      <c r="A126" s="20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5"/>
      <c r="N126" s="15"/>
    </row>
    <row r="127" spans="1:26" ht="15" x14ac:dyDescent="0.2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15"/>
      <c r="N127" s="15"/>
    </row>
    <row r="128" spans="1:26" ht="15" x14ac:dyDescent="0.25"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15"/>
      <c r="N128" s="15"/>
    </row>
    <row r="129" spans="1:26" ht="15" x14ac:dyDescent="0.2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15"/>
      <c r="N129" s="15"/>
    </row>
    <row r="130" spans="1:26" ht="15" x14ac:dyDescent="0.25">
      <c r="A130" s="20"/>
      <c r="F130" s="30"/>
      <c r="G130" s="30"/>
      <c r="M130" s="15"/>
      <c r="N130" s="15"/>
    </row>
    <row r="131" spans="1:26" ht="15" x14ac:dyDescent="0.25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5"/>
      <c r="N131" s="15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5" x14ac:dyDescent="0.25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5"/>
      <c r="N132" s="15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2">
      <c r="A133" s="20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22"/>
      <c r="N133" s="22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x14ac:dyDescent="0.2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2"/>
      <c r="N134" s="22"/>
    </row>
    <row r="136" spans="1:26" x14ac:dyDescent="0.2">
      <c r="A136" s="20"/>
    </row>
    <row r="137" spans="1:26" ht="15" x14ac:dyDescent="0.25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5"/>
      <c r="N137" s="15"/>
      <c r="P137" s="27"/>
      <c r="Q137" s="27"/>
      <c r="R137" s="27"/>
      <c r="S137" s="27"/>
      <c r="T137" s="27"/>
      <c r="U137" s="23"/>
      <c r="V137" s="27"/>
      <c r="W137" s="27"/>
      <c r="X137" s="27"/>
      <c r="Y137" s="27"/>
      <c r="Z137" s="23"/>
    </row>
    <row r="138" spans="1:26" ht="15" x14ac:dyDescent="0.25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5"/>
      <c r="N138" s="15"/>
      <c r="P138" s="27"/>
      <c r="Q138" s="27"/>
      <c r="R138" s="27"/>
      <c r="S138" s="27"/>
      <c r="T138" s="27"/>
      <c r="U138" s="23"/>
      <c r="V138" s="27"/>
      <c r="W138" s="27"/>
      <c r="X138" s="27"/>
      <c r="Y138" s="27"/>
      <c r="Z138" s="23"/>
    </row>
    <row r="139" spans="1:26" ht="15" x14ac:dyDescent="0.25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5"/>
      <c r="N139" s="15"/>
      <c r="P139" s="27"/>
      <c r="Q139" s="27"/>
      <c r="R139" s="27"/>
      <c r="S139" s="27"/>
      <c r="T139" s="27"/>
      <c r="U139" s="23"/>
      <c r="V139" s="27"/>
      <c r="W139" s="27"/>
      <c r="X139" s="27"/>
      <c r="Y139" s="27"/>
      <c r="Z139" s="23"/>
    </row>
    <row r="140" spans="1:26" x14ac:dyDescent="0.2">
      <c r="A140" s="20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x14ac:dyDescent="0.2">
      <c r="A141" s="20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</row>
    <row r="142" spans="1:26" x14ac:dyDescent="0.2">
      <c r="A142" s="20"/>
    </row>
    <row r="143" spans="1:26" x14ac:dyDescent="0.2">
      <c r="A143" s="20"/>
    </row>
    <row r="144" spans="1:26" ht="15" x14ac:dyDescent="0.25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5"/>
      <c r="N144" s="15"/>
      <c r="P144" s="27"/>
      <c r="Q144" s="27"/>
      <c r="R144" s="27"/>
      <c r="S144" s="27"/>
      <c r="T144" s="27"/>
      <c r="U144" s="23"/>
      <c r="V144" s="27"/>
      <c r="W144" s="27"/>
      <c r="X144" s="27"/>
      <c r="Y144" s="27"/>
      <c r="Z144" s="23"/>
    </row>
    <row r="145" spans="1:26" ht="15" x14ac:dyDescent="0.25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5"/>
      <c r="N145" s="15"/>
      <c r="P145" s="27"/>
      <c r="Q145" s="27"/>
      <c r="R145" s="27"/>
      <c r="S145" s="27"/>
      <c r="T145" s="27"/>
      <c r="U145" s="23"/>
      <c r="V145" s="27"/>
      <c r="W145" s="27"/>
      <c r="X145" s="27"/>
      <c r="Y145" s="27"/>
      <c r="Z145" s="23"/>
    </row>
    <row r="146" spans="1:26" ht="15" x14ac:dyDescent="0.25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5"/>
      <c r="N146" s="15"/>
      <c r="P146" s="27"/>
      <c r="Q146" s="27"/>
      <c r="R146" s="27"/>
      <c r="S146" s="27"/>
      <c r="T146" s="27"/>
      <c r="U146" s="23"/>
      <c r="V146" s="27"/>
      <c r="W146" s="27"/>
      <c r="X146" s="27"/>
      <c r="Y146" s="27"/>
      <c r="Z146" s="23"/>
    </row>
    <row r="147" spans="1:26" ht="15" x14ac:dyDescent="0.25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5"/>
      <c r="N147" s="15"/>
      <c r="P147" s="27"/>
      <c r="Q147" s="27"/>
      <c r="R147" s="27"/>
      <c r="S147" s="27"/>
      <c r="T147" s="27"/>
      <c r="U147" s="23"/>
      <c r="V147" s="27"/>
      <c r="W147" s="27"/>
      <c r="X147" s="27"/>
      <c r="Y147" s="27"/>
      <c r="Z147" s="23"/>
    </row>
    <row r="148" spans="1:26" x14ac:dyDescent="0.2">
      <c r="A148" s="20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x14ac:dyDescent="0.2">
      <c r="A149" s="20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T149" s="3">
        <f>32000</f>
        <v>32000</v>
      </c>
    </row>
    <row r="150" spans="1:26" x14ac:dyDescent="0.2">
      <c r="T150" s="3">
        <v>23000</v>
      </c>
    </row>
    <row r="151" spans="1:26" x14ac:dyDescent="0.2">
      <c r="A151" s="3"/>
      <c r="T151" s="3">
        <f>9000/T149</f>
        <v>0.28125</v>
      </c>
    </row>
    <row r="152" spans="1:26" x14ac:dyDescent="0.2">
      <c r="A152" s="20"/>
    </row>
    <row r="153" spans="1:26" x14ac:dyDescent="0.2">
      <c r="A153" s="20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" x14ac:dyDescent="0.25">
      <c r="A154" s="20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5"/>
      <c r="N154" s="15"/>
    </row>
    <row r="155" spans="1:26" ht="15" x14ac:dyDescent="0.2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15"/>
      <c r="N155" s="15"/>
    </row>
    <row r="156" spans="1:26" ht="15" x14ac:dyDescent="0.25">
      <c r="M156" s="15"/>
      <c r="N156" s="15"/>
    </row>
    <row r="158" spans="1:26" x14ac:dyDescent="0.2">
      <c r="A158" s="20"/>
    </row>
    <row r="159" spans="1:26" ht="15" x14ac:dyDescent="0.25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5"/>
      <c r="N159" s="15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5" x14ac:dyDescent="0.25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5"/>
      <c r="N160" s="15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5" x14ac:dyDescent="0.25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5"/>
      <c r="N161" s="15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x14ac:dyDescent="0.2">
      <c r="A162" s="20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x14ac:dyDescent="0.2">
      <c r="A163" s="20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</row>
    <row r="164" spans="1:26" ht="15" x14ac:dyDescent="0.25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5"/>
      <c r="N164" s="15"/>
    </row>
    <row r="165" spans="1:26" ht="15" x14ac:dyDescent="0.25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5"/>
      <c r="N165" s="15"/>
    </row>
    <row r="166" spans="1:26" ht="15" x14ac:dyDescent="0.25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5"/>
      <c r="N166" s="15"/>
    </row>
    <row r="167" spans="1:26" x14ac:dyDescent="0.2">
      <c r="A167" s="20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" x14ac:dyDescent="0.25">
      <c r="A168" s="20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5"/>
      <c r="N168" s="15"/>
    </row>
    <row r="169" spans="1:26" ht="15" x14ac:dyDescent="0.2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15"/>
      <c r="N169" s="15"/>
    </row>
    <row r="170" spans="1:26" ht="15" x14ac:dyDescent="0.25">
      <c r="M170" s="15"/>
      <c r="N170" s="15"/>
    </row>
    <row r="172" spans="1:26" x14ac:dyDescent="0.2">
      <c r="A172" s="20"/>
    </row>
    <row r="173" spans="1:26" ht="15" x14ac:dyDescent="0.25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5"/>
      <c r="N173" s="15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5" x14ac:dyDescent="0.25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5"/>
      <c r="N174" s="15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5" x14ac:dyDescent="0.25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5"/>
      <c r="N175" s="15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x14ac:dyDescent="0.2">
      <c r="A176" s="20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x14ac:dyDescent="0.2">
      <c r="A177" s="20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</row>
    <row r="178" spans="1:26" x14ac:dyDescent="0.2">
      <c r="A178" s="20"/>
    </row>
    <row r="180" spans="1:26" x14ac:dyDescent="0.2">
      <c r="A180" s="20"/>
    </row>
    <row r="181" spans="1:26" x14ac:dyDescent="0.2">
      <c r="A181" s="20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" x14ac:dyDescent="0.25">
      <c r="A182" s="20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5"/>
      <c r="N182" s="15"/>
    </row>
    <row r="183" spans="1:26" ht="15" x14ac:dyDescent="0.25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15"/>
      <c r="N183" s="15"/>
    </row>
    <row r="184" spans="1:26" ht="15" x14ac:dyDescent="0.25">
      <c r="M184" s="15"/>
      <c r="N184" s="15"/>
    </row>
    <row r="186" spans="1:26" x14ac:dyDescent="0.2">
      <c r="A186" s="20"/>
    </row>
    <row r="187" spans="1:26" ht="15" x14ac:dyDescent="0.25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5"/>
      <c r="N187" s="15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5" x14ac:dyDescent="0.25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5"/>
      <c r="N188" s="15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5" x14ac:dyDescent="0.25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5"/>
      <c r="N189" s="15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x14ac:dyDescent="0.2">
      <c r="A190" s="20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x14ac:dyDescent="0.2">
      <c r="A191" s="20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</row>
    <row r="192" spans="1:26" x14ac:dyDescent="0.2">
      <c r="A192" s="20"/>
    </row>
    <row r="193" spans="1:26" ht="15" x14ac:dyDescent="0.25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5"/>
      <c r="N193" s="15"/>
    </row>
    <row r="194" spans="1:26" ht="15" x14ac:dyDescent="0.25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5"/>
      <c r="N194" s="15"/>
    </row>
    <row r="195" spans="1:26" x14ac:dyDescent="0.2">
      <c r="A195" s="20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" x14ac:dyDescent="0.25">
      <c r="A196" s="20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5"/>
      <c r="N196" s="15"/>
    </row>
    <row r="197" spans="1:26" ht="15" x14ac:dyDescent="0.25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15"/>
      <c r="N197" s="15"/>
    </row>
    <row r="198" spans="1:26" ht="15" x14ac:dyDescent="0.25">
      <c r="M198" s="15"/>
      <c r="N198" s="15"/>
    </row>
    <row r="200" spans="1:26" x14ac:dyDescent="0.2">
      <c r="A200" s="20"/>
    </row>
    <row r="201" spans="1:26" ht="15" x14ac:dyDescent="0.25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5"/>
      <c r="N201" s="15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5" x14ac:dyDescent="0.25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5"/>
      <c r="N202" s="15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5" x14ac:dyDescent="0.25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5"/>
      <c r="N203" s="15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x14ac:dyDescent="0.2">
      <c r="A204" s="20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x14ac:dyDescent="0.2">
      <c r="A205" s="20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</row>
    <row r="206" spans="1:26" x14ac:dyDescent="0.2">
      <c r="A206" s="20"/>
    </row>
    <row r="207" spans="1:26" ht="15" x14ac:dyDescent="0.25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5"/>
      <c r="N207" s="1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78B6125-E1EC-4903-85F1-02661D6E9C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Indonesia!B42:L42</xm:f>
              <xm:sqref>O42</xm:sqref>
            </x14:sparkline>
            <x14:sparkline>
              <xm:f>Indonesia!B43:L43</xm:f>
              <xm:sqref>O43</xm:sqref>
            </x14:sparkline>
            <x14:sparkline>
              <xm:f>Indonesia!B44:L44</xm:f>
              <xm:sqref>O44</xm:sqref>
            </x14:sparkline>
            <x14:sparkline>
              <xm:f>Indonesia!B45:L45</xm:f>
              <xm:sqref>O45</xm:sqref>
            </x14:sparkline>
            <x14:sparkline>
              <xm:f>Indonesia!B46:L46</xm:f>
              <xm:sqref>O46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C1B2-DA89-4E35-A2A4-1362D6946F4B}">
  <sheetPr>
    <tabColor theme="1"/>
  </sheetPr>
  <dimension ref="A1:AC254"/>
  <sheetViews>
    <sheetView zoomScale="80" zoomScaleNormal="80" zoomScaleSheetLayoutView="96" workbookViewId="0">
      <pane xSplit="1" ySplit="1" topLeftCell="M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N15" sqref="N15"/>
    </sheetView>
  </sheetViews>
  <sheetFormatPr defaultColWidth="9.140625" defaultRowHeight="14.25" x14ac:dyDescent="0.2"/>
  <cols>
    <col min="1" max="1" width="57.28515625" style="4" bestFit="1" customWidth="1"/>
    <col min="2" max="2" width="13.28515625" style="3" bestFit="1" customWidth="1"/>
    <col min="3" max="3" width="16.42578125" style="3" bestFit="1" customWidth="1"/>
    <col min="4" max="4" width="12.85546875" style="3" bestFit="1" customWidth="1"/>
    <col min="5" max="5" width="13.5703125" style="3" bestFit="1" customWidth="1"/>
    <col min="6" max="6" width="12.140625" style="3" bestFit="1" customWidth="1"/>
    <col min="7" max="7" width="13.5703125" style="3" bestFit="1" customWidth="1"/>
    <col min="8" max="12" width="12.140625" style="3" bestFit="1" customWidth="1"/>
    <col min="13" max="13" width="20.28515625" style="4" bestFit="1" customWidth="1"/>
    <col min="14" max="14" width="21.85546875" style="4" customWidth="1"/>
    <col min="15" max="15" width="12.140625" style="3" customWidth="1"/>
    <col min="16" max="16" width="15.42578125" style="3" bestFit="1" customWidth="1"/>
    <col min="17" max="17" width="12.5703125" style="3" bestFit="1" customWidth="1"/>
    <col min="18" max="18" width="12.140625" style="3" bestFit="1" customWidth="1"/>
    <col min="19" max="19" width="12.5703125" style="3" bestFit="1" customWidth="1"/>
    <col min="20" max="20" width="14.85546875" style="3" bestFit="1" customWidth="1"/>
    <col min="21" max="22" width="12.5703125" style="3" bestFit="1" customWidth="1"/>
    <col min="23" max="25" width="12.140625" style="3" bestFit="1" customWidth="1"/>
    <col min="26" max="26" width="14.85546875" style="3" bestFit="1" customWidth="1"/>
    <col min="27" max="27" width="25.28515625" style="3" bestFit="1" customWidth="1"/>
    <col min="28" max="28" width="27.42578125" style="3" bestFit="1" customWidth="1"/>
    <col min="29" max="16384" width="9.140625" style="3"/>
  </cols>
  <sheetData>
    <row r="1" spans="1:29" x14ac:dyDescent="0.2">
      <c r="A1" s="5" t="s">
        <v>62</v>
      </c>
      <c r="B1" s="111">
        <v>2016</v>
      </c>
      <c r="C1" s="111">
        <v>2017</v>
      </c>
      <c r="D1" s="111">
        <v>2018</v>
      </c>
      <c r="E1" s="111">
        <v>2019</v>
      </c>
      <c r="F1" s="111">
        <v>2020</v>
      </c>
      <c r="G1" s="111" t="s">
        <v>32</v>
      </c>
      <c r="H1" s="111" t="s">
        <v>1</v>
      </c>
      <c r="I1" s="111" t="s">
        <v>2</v>
      </c>
      <c r="J1" s="111" t="s">
        <v>3</v>
      </c>
      <c r="K1" s="111" t="s">
        <v>7</v>
      </c>
      <c r="L1" s="111" t="s">
        <v>33</v>
      </c>
      <c r="M1" s="6" t="s">
        <v>34</v>
      </c>
      <c r="N1" s="6" t="s">
        <v>35</v>
      </c>
      <c r="P1" s="7">
        <f t="shared" ref="P1:Z1" si="0">B1</f>
        <v>2016</v>
      </c>
      <c r="Q1" s="7">
        <f t="shared" si="0"/>
        <v>2017</v>
      </c>
      <c r="R1" s="7">
        <f t="shared" si="0"/>
        <v>2018</v>
      </c>
      <c r="S1" s="7">
        <f t="shared" si="0"/>
        <v>2019</v>
      </c>
      <c r="T1" s="7">
        <f t="shared" si="0"/>
        <v>2020</v>
      </c>
      <c r="U1" s="7" t="str">
        <f t="shared" si="0"/>
        <v>2021E</v>
      </c>
      <c r="V1" s="7" t="str">
        <f t="shared" si="0"/>
        <v>2022F</v>
      </c>
      <c r="W1" s="7" t="str">
        <f t="shared" si="0"/>
        <v>2023F</v>
      </c>
      <c r="X1" s="7" t="str">
        <f t="shared" si="0"/>
        <v>2024F</v>
      </c>
      <c r="Y1" s="7" t="str">
        <f t="shared" si="0"/>
        <v>2025F</v>
      </c>
      <c r="Z1" s="7" t="str">
        <f t="shared" si="0"/>
        <v>2026F</v>
      </c>
      <c r="AA1" s="8"/>
      <c r="AB1" s="8"/>
      <c r="AC1" s="8"/>
    </row>
    <row r="2" spans="1:29" ht="15" x14ac:dyDescent="0.25">
      <c r="A2" s="9" t="s">
        <v>37</v>
      </c>
      <c r="B2" s="149">
        <f>ROUND(B7*B5,4)</f>
        <v>18.731999999999999</v>
      </c>
      <c r="C2" s="149">
        <f t="shared" ref="C2:L2" si="1">ROUND(C7*C5,4)</f>
        <v>19.9876</v>
      </c>
      <c r="D2" s="149">
        <f t="shared" si="1"/>
        <v>21.391200000000001</v>
      </c>
      <c r="E2" s="149">
        <f t="shared" si="1"/>
        <v>22.578600000000002</v>
      </c>
      <c r="F2" s="149">
        <f t="shared" si="1"/>
        <v>21.843599999999999</v>
      </c>
      <c r="G2" s="149">
        <f t="shared" si="1"/>
        <v>23.012</v>
      </c>
      <c r="H2" s="149">
        <f t="shared" si="1"/>
        <v>24.264600000000002</v>
      </c>
      <c r="I2" s="149">
        <f t="shared" si="1"/>
        <v>25.593</v>
      </c>
      <c r="J2" s="149">
        <f t="shared" si="1"/>
        <v>27.035699999999999</v>
      </c>
      <c r="K2" s="149">
        <f t="shared" si="1"/>
        <v>28.629100000000001</v>
      </c>
      <c r="L2" s="149">
        <f t="shared" si="1"/>
        <v>30.2379</v>
      </c>
      <c r="M2" s="11">
        <f>ROUND((F2/B2)^(1/4)-1,4)</f>
        <v>3.9199999999999999E-2</v>
      </c>
      <c r="N2" s="11">
        <f>ROUND((L2/G2)^(1/5)-1,4)</f>
        <v>5.6099999999999997E-2</v>
      </c>
      <c r="O2" s="16"/>
    </row>
    <row r="3" spans="1:29" ht="15" x14ac:dyDescent="0.25">
      <c r="A3" s="12" t="s">
        <v>4</v>
      </c>
      <c r="B3" s="13"/>
      <c r="C3" s="70">
        <f>C2/B2-1</f>
        <v>6.7029681827888155E-2</v>
      </c>
      <c r="D3" s="70">
        <f t="shared" ref="D3:L3" si="2">D2/C2-1</f>
        <v>7.022353859392827E-2</v>
      </c>
      <c r="E3" s="70">
        <f t="shared" si="2"/>
        <v>5.5508807360035828E-2</v>
      </c>
      <c r="F3" s="70">
        <f t="shared" si="2"/>
        <v>-3.2552948367037926E-2</v>
      </c>
      <c r="G3" s="70">
        <f t="shared" si="2"/>
        <v>5.3489351572085342E-2</v>
      </c>
      <c r="H3" s="70">
        <f t="shared" si="2"/>
        <v>5.4432470015643997E-2</v>
      </c>
      <c r="I3" s="70">
        <f t="shared" si="2"/>
        <v>5.474642071165392E-2</v>
      </c>
      <c r="J3" s="70">
        <f t="shared" si="2"/>
        <v>5.6370882663228095E-2</v>
      </c>
      <c r="K3" s="70">
        <f t="shared" si="2"/>
        <v>5.8936887152912787E-2</v>
      </c>
      <c r="L3" s="70">
        <f t="shared" si="2"/>
        <v>5.6194571257915937E-2</v>
      </c>
      <c r="M3" s="11"/>
      <c r="N3" s="11"/>
    </row>
    <row r="4" spans="1:29" ht="15" x14ac:dyDescent="0.25">
      <c r="A4" s="62"/>
      <c r="B4" s="32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34"/>
      <c r="N4" s="34"/>
      <c r="P4" s="27">
        <f>ROUND(P12,4)</f>
        <v>0.42120000000000002</v>
      </c>
      <c r="Q4" s="27">
        <f t="shared" ref="Q4:Z4" si="3">ROUND(Q12,4)</f>
        <v>0.438</v>
      </c>
      <c r="R4" s="27">
        <f t="shared" si="3"/>
        <v>0.4244</v>
      </c>
      <c r="S4" s="27">
        <f t="shared" si="3"/>
        <v>0.42159999999999997</v>
      </c>
      <c r="T4" s="27">
        <f t="shared" si="3"/>
        <v>0.41520000000000001</v>
      </c>
      <c r="U4" s="27">
        <f t="shared" si="3"/>
        <v>0.41570000000000001</v>
      </c>
      <c r="V4" s="27">
        <f t="shared" si="3"/>
        <v>0.41589999999999999</v>
      </c>
      <c r="W4" s="27">
        <f t="shared" si="3"/>
        <v>0.41599999999999998</v>
      </c>
      <c r="X4" s="27">
        <f t="shared" si="3"/>
        <v>0.41620000000000001</v>
      </c>
      <c r="Y4" s="27">
        <f t="shared" si="3"/>
        <v>0.41649999999999998</v>
      </c>
      <c r="Z4" s="27">
        <f t="shared" si="3"/>
        <v>0.41670000000000001</v>
      </c>
    </row>
    <row r="5" spans="1:29" ht="15" x14ac:dyDescent="0.25">
      <c r="A5" s="62" t="s">
        <v>30</v>
      </c>
      <c r="B5" s="155">
        <v>2.1</v>
      </c>
      <c r="C5" s="155">
        <v>2.1399999999999997</v>
      </c>
      <c r="D5" s="155">
        <v>2.1850000000000001</v>
      </c>
      <c r="E5" s="155">
        <v>2.1999999999999997</v>
      </c>
      <c r="F5" s="155">
        <v>2.1799999999999997</v>
      </c>
      <c r="G5" s="155">
        <v>2.1999999999999997</v>
      </c>
      <c r="H5" s="155">
        <v>2.2199999999999998</v>
      </c>
      <c r="I5" s="155">
        <v>2.2450000000000001</v>
      </c>
      <c r="J5" s="155">
        <v>2.27</v>
      </c>
      <c r="K5" s="155">
        <v>2.294</v>
      </c>
      <c r="L5" s="155">
        <v>2.31</v>
      </c>
      <c r="M5" s="11">
        <f>ROUND((F5/B5)^(1/4)-1,4)</f>
        <v>9.4000000000000004E-3</v>
      </c>
      <c r="N5" s="11">
        <f>ROUND((L5/G5)^(1/5)-1,4)</f>
        <v>9.7999999999999997E-3</v>
      </c>
      <c r="P5" s="27">
        <f t="shared" ref="P5:Z9" si="4">ROUND(P13,4)</f>
        <v>0.24560000000000001</v>
      </c>
      <c r="Q5" s="27">
        <f t="shared" si="4"/>
        <v>0.2364</v>
      </c>
      <c r="R5" s="27">
        <f t="shared" si="4"/>
        <v>0.2472</v>
      </c>
      <c r="S5" s="27">
        <f t="shared" si="4"/>
        <v>0.24779999999999999</v>
      </c>
      <c r="T5" s="27">
        <f t="shared" si="4"/>
        <v>0.24709999999999999</v>
      </c>
      <c r="U5" s="27">
        <f t="shared" si="4"/>
        <v>0.24779999999999999</v>
      </c>
      <c r="V5" s="27">
        <f t="shared" si="4"/>
        <v>0.2482</v>
      </c>
      <c r="W5" s="27">
        <f t="shared" si="4"/>
        <v>0.24859999999999999</v>
      </c>
      <c r="X5" s="27">
        <f t="shared" si="4"/>
        <v>0.249</v>
      </c>
      <c r="Y5" s="27">
        <f t="shared" si="4"/>
        <v>0.24940000000000001</v>
      </c>
      <c r="Z5" s="27">
        <f t="shared" si="4"/>
        <v>0.25</v>
      </c>
    </row>
    <row r="6" spans="1:29" ht="15" x14ac:dyDescent="0.25">
      <c r="A6" s="3"/>
      <c r="B6" s="32"/>
      <c r="C6" s="150">
        <f t="shared" ref="C6:L6" si="5">C5/B5-1</f>
        <v>1.9047619047618758E-2</v>
      </c>
      <c r="D6" s="150">
        <f t="shared" si="5"/>
        <v>2.1028037383177711E-2</v>
      </c>
      <c r="E6" s="150">
        <f t="shared" si="5"/>
        <v>6.8649885583522696E-3</v>
      </c>
      <c r="F6" s="150">
        <f t="shared" si="5"/>
        <v>-9.0909090909091494E-3</v>
      </c>
      <c r="G6" s="150">
        <f t="shared" si="5"/>
        <v>9.1743119266054496E-3</v>
      </c>
      <c r="H6" s="150">
        <f t="shared" si="5"/>
        <v>9.0909090909090384E-3</v>
      </c>
      <c r="I6" s="150">
        <f t="shared" si="5"/>
        <v>1.1261261261261479E-2</v>
      </c>
      <c r="J6" s="150">
        <f t="shared" si="5"/>
        <v>1.1135857461024523E-2</v>
      </c>
      <c r="K6" s="150">
        <f t="shared" si="5"/>
        <v>1.0572687224669641E-2</v>
      </c>
      <c r="L6" s="150">
        <f t="shared" si="5"/>
        <v>6.9747166521361148E-3</v>
      </c>
      <c r="M6" s="34"/>
      <c r="N6" s="34"/>
      <c r="P6" s="27">
        <f t="shared" si="4"/>
        <v>0.14530000000000001</v>
      </c>
      <c r="Q6" s="27">
        <f t="shared" si="4"/>
        <v>0.14949999999999999</v>
      </c>
      <c r="R6" s="27">
        <f t="shared" si="4"/>
        <v>0.15040000000000001</v>
      </c>
      <c r="S6" s="27">
        <f t="shared" si="4"/>
        <v>0.152</v>
      </c>
      <c r="T6" s="27">
        <f t="shared" si="4"/>
        <v>0.16009999999999999</v>
      </c>
      <c r="U6" s="27">
        <f t="shared" si="4"/>
        <v>0.16059999999999999</v>
      </c>
      <c r="V6" s="27">
        <f t="shared" si="4"/>
        <v>0.161</v>
      </c>
      <c r="W6" s="27">
        <f t="shared" si="4"/>
        <v>0.16139999999999999</v>
      </c>
      <c r="X6" s="27">
        <f t="shared" si="4"/>
        <v>0.1618</v>
      </c>
      <c r="Y6" s="27">
        <f t="shared" si="4"/>
        <v>0.1623</v>
      </c>
      <c r="Z6" s="27">
        <f t="shared" si="4"/>
        <v>0.16259999999999999</v>
      </c>
    </row>
    <row r="7" spans="1:29" ht="15" x14ac:dyDescent="0.25">
      <c r="A7" s="63" t="s">
        <v>66</v>
      </c>
      <c r="B7" s="149">
        <v>8.92</v>
      </c>
      <c r="C7" s="149">
        <v>9.34</v>
      </c>
      <c r="D7" s="149">
        <v>9.7899999999999991</v>
      </c>
      <c r="E7" s="149">
        <v>10.263</v>
      </c>
      <c r="F7" s="149">
        <v>10.02</v>
      </c>
      <c r="G7" s="149">
        <v>10.46</v>
      </c>
      <c r="H7" s="149">
        <v>10.93</v>
      </c>
      <c r="I7" s="149">
        <v>11.4</v>
      </c>
      <c r="J7" s="149">
        <v>11.91</v>
      </c>
      <c r="K7" s="149">
        <v>12.48</v>
      </c>
      <c r="L7" s="149">
        <f>ROUND(K7*L8+K7,2)</f>
        <v>13.09</v>
      </c>
      <c r="M7" s="11">
        <f>ROUND((F7/B7)^(1/4)-1,4)</f>
        <v>2.9499999999999998E-2</v>
      </c>
      <c r="N7" s="11">
        <f>ROUND((L7/G7)^(1/5)-1,4)</f>
        <v>4.5900000000000003E-2</v>
      </c>
      <c r="P7" s="27">
        <f t="shared" si="4"/>
        <v>9.5100000000000004E-2</v>
      </c>
      <c r="Q7" s="27">
        <f t="shared" si="4"/>
        <v>9.06E-2</v>
      </c>
      <c r="R7" s="27">
        <f t="shared" si="4"/>
        <v>9.5799999999999996E-2</v>
      </c>
      <c r="S7" s="27">
        <f t="shared" si="4"/>
        <v>9.6199999999999994E-2</v>
      </c>
      <c r="T7" s="27">
        <f t="shared" si="4"/>
        <v>9.5500000000000002E-2</v>
      </c>
      <c r="U7" s="27">
        <f t="shared" si="4"/>
        <v>9.64E-2</v>
      </c>
      <c r="V7" s="27">
        <f t="shared" si="4"/>
        <v>9.6500000000000002E-2</v>
      </c>
      <c r="W7" s="27">
        <f t="shared" si="4"/>
        <v>9.6699999999999994E-2</v>
      </c>
      <c r="X7" s="27">
        <f t="shared" si="4"/>
        <v>9.64E-2</v>
      </c>
      <c r="Y7" s="27">
        <f t="shared" si="4"/>
        <v>9.6000000000000002E-2</v>
      </c>
      <c r="Z7" s="27">
        <f t="shared" si="4"/>
        <v>9.5600000000000004E-2</v>
      </c>
    </row>
    <row r="8" spans="1:29" ht="15" x14ac:dyDescent="0.25">
      <c r="A8" s="35"/>
      <c r="B8" s="32"/>
      <c r="C8" s="148">
        <f>C7/B7-1</f>
        <v>4.7085201793721998E-2</v>
      </c>
      <c r="D8" s="148">
        <f t="shared" ref="D8" si="6">D7/C7-1</f>
        <v>4.8179871520342532E-2</v>
      </c>
      <c r="E8" s="148">
        <f t="shared" ref="E8" si="7">E7/D7-1</f>
        <v>4.8314606741573174E-2</v>
      </c>
      <c r="F8" s="148">
        <f t="shared" ref="F8" si="8">F7/E7-1</f>
        <v>-2.3677287342882214E-2</v>
      </c>
      <c r="G8" s="148">
        <f t="shared" ref="G8" si="9">G7/F7-1</f>
        <v>4.3912175648702645E-2</v>
      </c>
      <c r="H8" s="148">
        <f t="shared" ref="H8" si="10">H7/G7-1</f>
        <v>4.4933078393881276E-2</v>
      </c>
      <c r="I8" s="148">
        <f t="shared" ref="I8" si="11">I7/H7-1</f>
        <v>4.3000914913083221E-2</v>
      </c>
      <c r="J8" s="148">
        <f t="shared" ref="J8" si="12">J7/I7-1</f>
        <v>4.4736842105263186E-2</v>
      </c>
      <c r="K8" s="148">
        <f t="shared" ref="K8" si="13">K7/J7-1</f>
        <v>4.7858942065491128E-2</v>
      </c>
      <c r="L8" s="148">
        <v>4.8500000000000001E-2</v>
      </c>
      <c r="M8" s="34"/>
      <c r="N8" s="34"/>
      <c r="P8" s="27">
        <f t="shared" si="4"/>
        <v>3.6200000000000003E-2</v>
      </c>
      <c r="Q8" s="27">
        <f t="shared" si="4"/>
        <v>3.0200000000000001E-2</v>
      </c>
      <c r="R8" s="27">
        <f t="shared" si="4"/>
        <v>3.4299999999999997E-2</v>
      </c>
      <c r="S8" s="27">
        <f t="shared" si="4"/>
        <v>3.6900000000000002E-2</v>
      </c>
      <c r="T8" s="27">
        <f t="shared" si="4"/>
        <v>2.9000000000000001E-2</v>
      </c>
      <c r="U8" s="27">
        <f t="shared" si="4"/>
        <v>0.03</v>
      </c>
      <c r="V8" s="27">
        <f t="shared" si="4"/>
        <v>3.0200000000000001E-2</v>
      </c>
      <c r="W8" s="27">
        <f t="shared" si="4"/>
        <v>3.04E-2</v>
      </c>
      <c r="X8" s="27">
        <f t="shared" si="4"/>
        <v>3.0700000000000002E-2</v>
      </c>
      <c r="Y8" s="27">
        <f t="shared" si="4"/>
        <v>3.0499999999999999E-2</v>
      </c>
      <c r="Z8" s="27">
        <f t="shared" si="4"/>
        <v>0.03</v>
      </c>
    </row>
    <row r="9" spans="1:29" ht="15" x14ac:dyDescent="0.25">
      <c r="A9" s="69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4"/>
      <c r="N9" s="34"/>
      <c r="P9" s="27">
        <f t="shared" si="4"/>
        <v>2.5999999999999999E-2</v>
      </c>
      <c r="Q9" s="27">
        <f t="shared" si="4"/>
        <v>2.6700000000000002E-2</v>
      </c>
      <c r="R9" s="27">
        <f t="shared" si="4"/>
        <v>2.53E-2</v>
      </c>
      <c r="S9" s="27">
        <f t="shared" si="4"/>
        <v>2.46E-2</v>
      </c>
      <c r="T9" s="27">
        <f t="shared" si="4"/>
        <v>2.4E-2</v>
      </c>
      <c r="U9" s="27">
        <f t="shared" si="4"/>
        <v>2.4299999999999999E-2</v>
      </c>
      <c r="V9" s="27">
        <f t="shared" si="4"/>
        <v>2.4500000000000001E-2</v>
      </c>
      <c r="W9" s="27">
        <f t="shared" si="4"/>
        <v>2.47E-2</v>
      </c>
      <c r="X9" s="27">
        <f t="shared" si="4"/>
        <v>2.41E-2</v>
      </c>
      <c r="Y9" s="27">
        <f t="shared" si="4"/>
        <v>2.3599999999999999E-2</v>
      </c>
      <c r="Z9" s="27">
        <f t="shared" si="4"/>
        <v>2.2800000000000001E-2</v>
      </c>
    </row>
    <row r="10" spans="1:29" ht="15" x14ac:dyDescent="0.25">
      <c r="A10" s="69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4"/>
      <c r="N10" s="34"/>
      <c r="P10" s="38">
        <f t="shared" ref="P10:Z10" si="14">ROUND(100%-SUM(P4:P9),4)</f>
        <v>3.0599999999999999E-2</v>
      </c>
      <c r="Q10" s="38">
        <f t="shared" si="14"/>
        <v>2.86E-2</v>
      </c>
      <c r="R10" s="38">
        <f t="shared" si="14"/>
        <v>2.2599999999999999E-2</v>
      </c>
      <c r="S10" s="38">
        <f t="shared" si="14"/>
        <v>2.0899999999999998E-2</v>
      </c>
      <c r="T10" s="38">
        <f t="shared" si="14"/>
        <v>2.9100000000000001E-2</v>
      </c>
      <c r="U10" s="38">
        <f t="shared" si="14"/>
        <v>2.52E-2</v>
      </c>
      <c r="V10" s="38">
        <f t="shared" si="14"/>
        <v>2.3699999999999999E-2</v>
      </c>
      <c r="W10" s="38">
        <f t="shared" si="14"/>
        <v>2.2200000000000001E-2</v>
      </c>
      <c r="X10" s="38">
        <f t="shared" si="14"/>
        <v>2.18E-2</v>
      </c>
      <c r="Y10" s="38">
        <f t="shared" si="14"/>
        <v>2.1700000000000001E-2</v>
      </c>
      <c r="Z10" s="38">
        <f t="shared" si="14"/>
        <v>2.23E-2</v>
      </c>
    </row>
    <row r="11" spans="1:29" x14ac:dyDescent="0.2">
      <c r="A11" s="18" t="s">
        <v>50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22"/>
      <c r="N11" s="22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9" ht="15" x14ac:dyDescent="0.25">
      <c r="A12" s="123" t="s">
        <v>53</v>
      </c>
      <c r="B12" s="122">
        <f>ROUND(P12*B$2,4)</f>
        <v>7.8898999999999999</v>
      </c>
      <c r="C12" s="122">
        <f t="shared" ref="C12:L12" si="15">ROUND(Q12*C$2,4)</f>
        <v>8.7545999999999999</v>
      </c>
      <c r="D12" s="122">
        <f t="shared" si="15"/>
        <v>9.0784000000000002</v>
      </c>
      <c r="E12" s="122">
        <f t="shared" si="15"/>
        <v>9.5190999999999999</v>
      </c>
      <c r="F12" s="122">
        <f t="shared" si="15"/>
        <v>9.0694999999999997</v>
      </c>
      <c r="G12" s="122">
        <f t="shared" si="15"/>
        <v>9.5661000000000005</v>
      </c>
      <c r="H12" s="122">
        <f t="shared" si="15"/>
        <v>10.0916</v>
      </c>
      <c r="I12" s="122">
        <f t="shared" si="15"/>
        <v>10.646699999999999</v>
      </c>
      <c r="J12" s="122">
        <f t="shared" si="15"/>
        <v>11.2523</v>
      </c>
      <c r="K12" s="122">
        <f t="shared" si="15"/>
        <v>11.923999999999999</v>
      </c>
      <c r="L12" s="122">
        <f t="shared" si="15"/>
        <v>12.600099999999999</v>
      </c>
      <c r="M12" s="11">
        <f t="shared" ref="M12:M15" si="16">ROUND((F12/B12)^(1/4)-1,4)</f>
        <v>3.5400000000000001E-2</v>
      </c>
      <c r="N12" s="11">
        <f t="shared" ref="N12:N15" si="17">ROUND((L12/G12)^(1/5)-1,4)</f>
        <v>5.6599999999999998E-2</v>
      </c>
      <c r="P12" s="126">
        <v>0.42120000000000002</v>
      </c>
      <c r="Q12" s="126">
        <v>0.438</v>
      </c>
      <c r="R12" s="126">
        <v>0.4244</v>
      </c>
      <c r="S12" s="126">
        <v>0.42159999999999997</v>
      </c>
      <c r="T12" s="126">
        <v>0.41520000000000001</v>
      </c>
      <c r="U12" s="126">
        <v>0.41570000000000001</v>
      </c>
      <c r="V12" s="126">
        <v>0.41589999999999999</v>
      </c>
      <c r="W12" s="126">
        <v>0.41599999999999998</v>
      </c>
      <c r="X12" s="126">
        <v>0.41620000000000001</v>
      </c>
      <c r="Y12" s="126">
        <v>0.41649999999999998</v>
      </c>
      <c r="Z12" s="126">
        <v>0.41670000000000001</v>
      </c>
    </row>
    <row r="13" spans="1:29" ht="15" x14ac:dyDescent="0.25">
      <c r="A13" s="134" t="s">
        <v>67</v>
      </c>
      <c r="B13" s="122">
        <f t="shared" ref="B13:B18" si="18">ROUND(P13*B$2,4)</f>
        <v>4.6006</v>
      </c>
      <c r="C13" s="122">
        <f t="shared" ref="C13:C18" si="19">ROUND(Q13*C$2,4)</f>
        <v>4.7251000000000003</v>
      </c>
      <c r="D13" s="122">
        <f t="shared" ref="D13:D18" si="20">ROUND(R13*D$2,4)</f>
        <v>5.2878999999999996</v>
      </c>
      <c r="E13" s="122">
        <f t="shared" ref="E13:E18" si="21">ROUND(S13*E$2,4)</f>
        <v>5.5949999999999998</v>
      </c>
      <c r="F13" s="122">
        <f t="shared" ref="F13:F18" si="22">ROUND(T13*F$2,4)</f>
        <v>5.3975999999999997</v>
      </c>
      <c r="G13" s="122">
        <f t="shared" ref="G13:G18" si="23">ROUND(U13*G$2,4)</f>
        <v>5.7023999999999999</v>
      </c>
      <c r="H13" s="122">
        <f t="shared" ref="H13:H18" si="24">ROUND(V13*H$2,4)</f>
        <v>6.0225</v>
      </c>
      <c r="I13" s="122">
        <f t="shared" ref="I13:I18" si="25">ROUND(W13*I$2,4)</f>
        <v>6.3624000000000001</v>
      </c>
      <c r="J13" s="122">
        <f t="shared" ref="J13:J18" si="26">ROUND(X13*J$2,4)</f>
        <v>6.7319000000000004</v>
      </c>
      <c r="K13" s="122">
        <f t="shared" ref="K13:K18" si="27">ROUND(Y13*K$2,4)</f>
        <v>7.1401000000000003</v>
      </c>
      <c r="L13" s="122">
        <f t="shared" ref="L13:L18" si="28">ROUND(Z13*L$2,4)</f>
        <v>7.5594999999999999</v>
      </c>
      <c r="M13" s="11">
        <f t="shared" si="16"/>
        <v>4.0800000000000003E-2</v>
      </c>
      <c r="N13" s="11">
        <f t="shared" si="17"/>
        <v>5.8000000000000003E-2</v>
      </c>
      <c r="P13" s="126">
        <v>0.24560000000000001</v>
      </c>
      <c r="Q13" s="126">
        <v>0.2364</v>
      </c>
      <c r="R13" s="126">
        <v>0.2472</v>
      </c>
      <c r="S13" s="126">
        <v>0.24779999999999999</v>
      </c>
      <c r="T13" s="126">
        <v>0.24709999999999999</v>
      </c>
      <c r="U13" s="126">
        <v>0.24779999999999999</v>
      </c>
      <c r="V13" s="126">
        <v>0.2482</v>
      </c>
      <c r="W13" s="126">
        <v>0.24859999999999999</v>
      </c>
      <c r="X13" s="126">
        <v>0.249</v>
      </c>
      <c r="Y13" s="126">
        <v>0.24940000000000001</v>
      </c>
      <c r="Z13" s="126">
        <v>0.25</v>
      </c>
    </row>
    <row r="14" spans="1:29" ht="15" x14ac:dyDescent="0.25">
      <c r="A14" s="123" t="s">
        <v>68</v>
      </c>
      <c r="B14" s="122">
        <f t="shared" si="18"/>
        <v>2.7218</v>
      </c>
      <c r="C14" s="122">
        <f t="shared" si="19"/>
        <v>2.9881000000000002</v>
      </c>
      <c r="D14" s="122">
        <f t="shared" si="20"/>
        <v>3.2172000000000001</v>
      </c>
      <c r="E14" s="122">
        <f t="shared" si="21"/>
        <v>3.4319000000000002</v>
      </c>
      <c r="F14" s="122">
        <f t="shared" si="22"/>
        <v>3.4971999999999999</v>
      </c>
      <c r="G14" s="122">
        <f t="shared" si="23"/>
        <v>3.6957</v>
      </c>
      <c r="H14" s="122">
        <f t="shared" si="24"/>
        <v>3.9066000000000001</v>
      </c>
      <c r="I14" s="122">
        <f t="shared" si="25"/>
        <v>4.1307</v>
      </c>
      <c r="J14" s="122">
        <f t="shared" si="26"/>
        <v>4.3743999999999996</v>
      </c>
      <c r="K14" s="122">
        <f t="shared" si="27"/>
        <v>4.6464999999999996</v>
      </c>
      <c r="L14" s="122">
        <f t="shared" si="28"/>
        <v>4.9166999999999996</v>
      </c>
      <c r="M14" s="11">
        <f t="shared" si="16"/>
        <v>6.4699999999999994E-2</v>
      </c>
      <c r="N14" s="11">
        <f t="shared" si="17"/>
        <v>5.8799999999999998E-2</v>
      </c>
      <c r="P14" s="126">
        <v>0.14530000000000001</v>
      </c>
      <c r="Q14" s="126">
        <v>0.14949999999999999</v>
      </c>
      <c r="R14" s="126">
        <v>0.15040000000000001</v>
      </c>
      <c r="S14" s="126">
        <v>0.152</v>
      </c>
      <c r="T14" s="126">
        <v>0.16009999999999999</v>
      </c>
      <c r="U14" s="126">
        <v>0.16059999999999999</v>
      </c>
      <c r="V14" s="126">
        <v>0.161</v>
      </c>
      <c r="W14" s="126">
        <v>0.16139999999999999</v>
      </c>
      <c r="X14" s="126">
        <v>0.1618</v>
      </c>
      <c r="Y14" s="126">
        <v>0.1623</v>
      </c>
      <c r="Z14" s="126">
        <v>0.16259999999999999</v>
      </c>
    </row>
    <row r="15" spans="1:29" ht="15" x14ac:dyDescent="0.25">
      <c r="A15" s="134" t="s">
        <v>69</v>
      </c>
      <c r="B15" s="122">
        <f t="shared" si="18"/>
        <v>1.7814000000000001</v>
      </c>
      <c r="C15" s="122">
        <f t="shared" si="19"/>
        <v>1.8109</v>
      </c>
      <c r="D15" s="122">
        <f t="shared" si="20"/>
        <v>2.0493000000000001</v>
      </c>
      <c r="E15" s="122">
        <f t="shared" si="21"/>
        <v>2.1720999999999999</v>
      </c>
      <c r="F15" s="122">
        <f t="shared" si="22"/>
        <v>2.0861000000000001</v>
      </c>
      <c r="G15" s="122">
        <f t="shared" si="23"/>
        <v>2.2183999999999999</v>
      </c>
      <c r="H15" s="122">
        <f t="shared" si="24"/>
        <v>2.3414999999999999</v>
      </c>
      <c r="I15" s="122">
        <f t="shared" si="25"/>
        <v>2.4748000000000001</v>
      </c>
      <c r="J15" s="122">
        <f t="shared" si="26"/>
        <v>2.6061999999999999</v>
      </c>
      <c r="K15" s="122">
        <f t="shared" si="27"/>
        <v>2.7484000000000002</v>
      </c>
      <c r="L15" s="122">
        <f t="shared" si="28"/>
        <v>2.8906999999999998</v>
      </c>
      <c r="M15" s="11">
        <f t="shared" si="16"/>
        <v>4.0300000000000002E-2</v>
      </c>
      <c r="N15" s="11">
        <f t="shared" si="17"/>
        <v>5.4399999999999997E-2</v>
      </c>
      <c r="P15" s="126">
        <v>9.5100000000000004E-2</v>
      </c>
      <c r="Q15" s="126">
        <v>9.06E-2</v>
      </c>
      <c r="R15" s="126">
        <v>9.5799999999999996E-2</v>
      </c>
      <c r="S15" s="126">
        <v>9.6199999999999994E-2</v>
      </c>
      <c r="T15" s="126">
        <v>9.5500000000000002E-2</v>
      </c>
      <c r="U15" s="126">
        <v>9.64E-2</v>
      </c>
      <c r="V15" s="126">
        <v>9.6500000000000002E-2</v>
      </c>
      <c r="W15" s="126">
        <v>9.6699999999999994E-2</v>
      </c>
      <c r="X15" s="126">
        <v>9.64E-2</v>
      </c>
      <c r="Y15" s="126">
        <v>9.6000000000000002E-2</v>
      </c>
      <c r="Z15" s="126">
        <v>9.5600000000000004E-2</v>
      </c>
    </row>
    <row r="16" spans="1:29" s="120" customFormat="1" ht="15" x14ac:dyDescent="0.25">
      <c r="A16" s="134" t="s">
        <v>54</v>
      </c>
      <c r="B16" s="122">
        <f t="shared" si="18"/>
        <v>0.67810000000000004</v>
      </c>
      <c r="C16" s="122">
        <f t="shared" si="19"/>
        <v>0.60360000000000003</v>
      </c>
      <c r="D16" s="122">
        <f t="shared" si="20"/>
        <v>0.73370000000000002</v>
      </c>
      <c r="E16" s="122">
        <f t="shared" si="21"/>
        <v>0.83320000000000005</v>
      </c>
      <c r="F16" s="122">
        <f t="shared" si="22"/>
        <v>0.63349999999999995</v>
      </c>
      <c r="G16" s="122">
        <f t="shared" si="23"/>
        <v>0.69040000000000001</v>
      </c>
      <c r="H16" s="122">
        <f t="shared" si="24"/>
        <v>0.73280000000000001</v>
      </c>
      <c r="I16" s="122">
        <f t="shared" si="25"/>
        <v>0.77800000000000002</v>
      </c>
      <c r="J16" s="122">
        <f t="shared" si="26"/>
        <v>0.83</v>
      </c>
      <c r="K16" s="122">
        <f t="shared" si="27"/>
        <v>0.87319999999999998</v>
      </c>
      <c r="L16" s="122">
        <f t="shared" si="28"/>
        <v>0.90710000000000002</v>
      </c>
      <c r="M16" s="11">
        <f t="shared" ref="M16:M17" si="29">ROUND((F16/B16)^(1/4)-1,4)</f>
        <v>-1.6899999999999998E-2</v>
      </c>
      <c r="N16" s="11">
        <f t="shared" ref="N16:N17" si="30">ROUND((L16/G16)^(1/5)-1,4)</f>
        <v>5.6099999999999997E-2</v>
      </c>
      <c r="P16" s="126">
        <v>3.6200000000000003E-2</v>
      </c>
      <c r="Q16" s="126">
        <v>3.0200000000000001E-2</v>
      </c>
      <c r="R16" s="126">
        <v>3.4299999999999997E-2</v>
      </c>
      <c r="S16" s="126">
        <v>3.6900000000000002E-2</v>
      </c>
      <c r="T16" s="126">
        <v>2.9000000000000001E-2</v>
      </c>
      <c r="U16" s="126">
        <v>0.03</v>
      </c>
      <c r="V16" s="126">
        <v>3.0200000000000001E-2</v>
      </c>
      <c r="W16" s="126">
        <v>3.04E-2</v>
      </c>
      <c r="X16" s="126">
        <v>3.0700000000000002E-2</v>
      </c>
      <c r="Y16" s="126">
        <v>3.0500000000000003E-2</v>
      </c>
      <c r="Z16" s="126">
        <v>0.03</v>
      </c>
    </row>
    <row r="17" spans="1:26" s="120" customFormat="1" ht="15" x14ac:dyDescent="0.25">
      <c r="A17" s="134" t="s">
        <v>70</v>
      </c>
      <c r="B17" s="122">
        <f t="shared" si="18"/>
        <v>0.48699999999999999</v>
      </c>
      <c r="C17" s="122">
        <f t="shared" si="19"/>
        <v>0.53369999999999995</v>
      </c>
      <c r="D17" s="122">
        <f t="shared" si="20"/>
        <v>0.54120000000000001</v>
      </c>
      <c r="E17" s="122">
        <f t="shared" si="21"/>
        <v>0.5554</v>
      </c>
      <c r="F17" s="122">
        <f t="shared" si="22"/>
        <v>0.5242</v>
      </c>
      <c r="G17" s="122">
        <f t="shared" si="23"/>
        <v>0.55920000000000003</v>
      </c>
      <c r="H17" s="122">
        <f t="shared" si="24"/>
        <v>0.59450000000000003</v>
      </c>
      <c r="I17" s="122">
        <f t="shared" si="25"/>
        <v>0.6321</v>
      </c>
      <c r="J17" s="122">
        <f t="shared" si="26"/>
        <v>0.65159999999999996</v>
      </c>
      <c r="K17" s="122">
        <f t="shared" si="27"/>
        <v>0.67559999999999998</v>
      </c>
      <c r="L17" s="122">
        <f t="shared" si="28"/>
        <v>0.68940000000000001</v>
      </c>
      <c r="M17" s="11">
        <f t="shared" si="29"/>
        <v>1.8599999999999998E-2</v>
      </c>
      <c r="N17" s="11">
        <f t="shared" si="30"/>
        <v>4.2799999999999998E-2</v>
      </c>
      <c r="P17" s="126">
        <v>2.5999999999999999E-2</v>
      </c>
      <c r="Q17" s="126">
        <v>2.6700000000000002E-2</v>
      </c>
      <c r="R17" s="126">
        <v>2.53E-2</v>
      </c>
      <c r="S17" s="126">
        <v>2.46E-2</v>
      </c>
      <c r="T17" s="126">
        <v>2.4E-2</v>
      </c>
      <c r="U17" s="126">
        <v>2.4299999999999999E-2</v>
      </c>
      <c r="V17" s="126">
        <v>2.4500000000000001E-2</v>
      </c>
      <c r="W17" s="126">
        <v>2.47E-2</v>
      </c>
      <c r="X17" s="126">
        <v>2.41E-2</v>
      </c>
      <c r="Y17" s="126">
        <v>2.3599999999999999E-2</v>
      </c>
      <c r="Z17" s="126">
        <v>2.2800000000000001E-2</v>
      </c>
    </row>
    <row r="18" spans="1:26" ht="15" x14ac:dyDescent="0.25">
      <c r="A18" s="123" t="s">
        <v>28</v>
      </c>
      <c r="B18" s="122">
        <f t="shared" si="18"/>
        <v>0.57320000000000004</v>
      </c>
      <c r="C18" s="122">
        <f t="shared" si="19"/>
        <v>0.5716</v>
      </c>
      <c r="D18" s="122">
        <f t="shared" si="20"/>
        <v>0.4834</v>
      </c>
      <c r="E18" s="122">
        <f t="shared" si="21"/>
        <v>0.47189999999999999</v>
      </c>
      <c r="F18" s="122">
        <f t="shared" si="22"/>
        <v>0.63560000000000005</v>
      </c>
      <c r="G18" s="122">
        <f t="shared" si="23"/>
        <v>0.57989999999999997</v>
      </c>
      <c r="H18" s="122">
        <f t="shared" si="24"/>
        <v>0.57509999999999994</v>
      </c>
      <c r="I18" s="122">
        <f t="shared" si="25"/>
        <v>0.56820000000000004</v>
      </c>
      <c r="J18" s="122">
        <f t="shared" si="26"/>
        <v>0.58940000000000003</v>
      </c>
      <c r="K18" s="122">
        <f t="shared" si="27"/>
        <v>0.62129999999999996</v>
      </c>
      <c r="L18" s="122">
        <f t="shared" si="28"/>
        <v>0.67430000000000001</v>
      </c>
      <c r="M18" s="11">
        <f>ROUND((F18/B18)^(1/4)-1,4)</f>
        <v>2.6200000000000001E-2</v>
      </c>
      <c r="N18" s="11">
        <f>ROUND((L18/G18)^(1/5)-1,4)</f>
        <v>3.0599999999999999E-2</v>
      </c>
      <c r="P18" s="126">
        <f>ROUND(100%-SUM(P12:P17),4)</f>
        <v>3.0599999999999999E-2</v>
      </c>
      <c r="Q18" s="126">
        <f t="shared" ref="Q18:Z18" si="31">ROUND(100%-SUM(Q12:Q17),4)</f>
        <v>2.86E-2</v>
      </c>
      <c r="R18" s="126">
        <f t="shared" si="31"/>
        <v>2.2599999999999999E-2</v>
      </c>
      <c r="S18" s="126">
        <f t="shared" si="31"/>
        <v>2.0899999999999998E-2</v>
      </c>
      <c r="T18" s="126">
        <f t="shared" si="31"/>
        <v>2.9100000000000001E-2</v>
      </c>
      <c r="U18" s="126">
        <f t="shared" si="31"/>
        <v>2.52E-2</v>
      </c>
      <c r="V18" s="126">
        <f t="shared" si="31"/>
        <v>2.3699999999999999E-2</v>
      </c>
      <c r="W18" s="126">
        <f t="shared" si="31"/>
        <v>2.2200000000000001E-2</v>
      </c>
      <c r="X18" s="126">
        <f t="shared" si="31"/>
        <v>2.18E-2</v>
      </c>
      <c r="Y18" s="126">
        <f t="shared" si="31"/>
        <v>2.1700000000000001E-2</v>
      </c>
      <c r="Z18" s="126">
        <f t="shared" si="31"/>
        <v>2.23E-2</v>
      </c>
    </row>
    <row r="19" spans="1:26" x14ac:dyDescent="0.2">
      <c r="A19" s="20" t="s">
        <v>0</v>
      </c>
      <c r="B19" s="21">
        <f>ROUND(SUM(B12:B18),4)</f>
        <v>18.731999999999999</v>
      </c>
      <c r="C19" s="21">
        <f t="shared" ref="C19:L19" si="32">ROUND(SUM(C12:C18),4)</f>
        <v>19.9876</v>
      </c>
      <c r="D19" s="21">
        <f t="shared" si="32"/>
        <v>21.391100000000002</v>
      </c>
      <c r="E19" s="21">
        <f t="shared" si="32"/>
        <v>22.578600000000002</v>
      </c>
      <c r="F19" s="21">
        <f t="shared" si="32"/>
        <v>21.843699999999998</v>
      </c>
      <c r="G19" s="21">
        <f t="shared" si="32"/>
        <v>23.0121</v>
      </c>
      <c r="H19" s="21">
        <f t="shared" si="32"/>
        <v>24.264600000000002</v>
      </c>
      <c r="I19" s="21">
        <f t="shared" si="32"/>
        <v>25.5929</v>
      </c>
      <c r="J19" s="21">
        <f t="shared" si="32"/>
        <v>27.035799999999998</v>
      </c>
      <c r="K19" s="21">
        <f t="shared" si="32"/>
        <v>28.629100000000001</v>
      </c>
      <c r="L19" s="21">
        <f t="shared" si="32"/>
        <v>30.2378</v>
      </c>
    </row>
    <row r="20" spans="1:26" x14ac:dyDescent="0.2">
      <c r="A20" s="20" t="s">
        <v>5</v>
      </c>
      <c r="B20" s="24" t="b">
        <f t="shared" ref="B20:L20" si="33">B19=B2</f>
        <v>1</v>
      </c>
      <c r="C20" s="24" t="b">
        <f t="shared" si="33"/>
        <v>1</v>
      </c>
      <c r="D20" s="24" t="b">
        <f t="shared" si="33"/>
        <v>0</v>
      </c>
      <c r="E20" s="24" t="b">
        <f t="shared" si="33"/>
        <v>1</v>
      </c>
      <c r="F20" s="24" t="b">
        <f t="shared" si="33"/>
        <v>0</v>
      </c>
      <c r="G20" s="24" t="b">
        <f t="shared" si="33"/>
        <v>0</v>
      </c>
      <c r="H20" s="24" t="b">
        <f t="shared" si="33"/>
        <v>1</v>
      </c>
      <c r="I20" s="24" t="b">
        <f t="shared" si="33"/>
        <v>0</v>
      </c>
      <c r="J20" s="24" t="b">
        <f t="shared" si="33"/>
        <v>0</v>
      </c>
      <c r="K20" s="24" t="b">
        <f t="shared" si="33"/>
        <v>1</v>
      </c>
      <c r="L20" s="24" t="b">
        <f t="shared" si="33"/>
        <v>0</v>
      </c>
      <c r="U20" s="27"/>
    </row>
    <row r="21" spans="1:26" x14ac:dyDescent="0.2">
      <c r="A21" s="40"/>
      <c r="M21" s="3"/>
      <c r="N21" s="3"/>
      <c r="P21" s="27">
        <f>ROUND(P24,4)</f>
        <v>0.7016</v>
      </c>
      <c r="Q21" s="27">
        <f t="shared" ref="Q21:Z22" si="34">ROUND(Q24,4)</f>
        <v>0.70820000000000005</v>
      </c>
      <c r="R21" s="27">
        <f t="shared" si="34"/>
        <v>0.70569999999999999</v>
      </c>
      <c r="S21" s="27">
        <f t="shared" si="34"/>
        <v>0.7026</v>
      </c>
      <c r="T21" s="27">
        <f t="shared" si="34"/>
        <v>0.70350000000000001</v>
      </c>
      <c r="U21" s="27">
        <f t="shared" si="34"/>
        <v>0.70369999999999999</v>
      </c>
      <c r="V21" s="27">
        <f t="shared" si="34"/>
        <v>0.70379999999999998</v>
      </c>
      <c r="W21" s="27">
        <f t="shared" si="34"/>
        <v>0.70399999999999996</v>
      </c>
      <c r="X21" s="27">
        <f t="shared" si="34"/>
        <v>0.70409999999999995</v>
      </c>
      <c r="Y21" s="27">
        <f t="shared" si="34"/>
        <v>0.70430000000000004</v>
      </c>
      <c r="Z21" s="27">
        <f t="shared" si="34"/>
        <v>0.70440000000000003</v>
      </c>
    </row>
    <row r="22" spans="1:26" x14ac:dyDescent="0.2">
      <c r="A22" s="40"/>
      <c r="M22" s="3"/>
      <c r="N22" s="3"/>
      <c r="P22" s="27">
        <f>ROUND(P25,4)</f>
        <v>0.2984</v>
      </c>
      <c r="Q22" s="27">
        <f t="shared" si="34"/>
        <v>0.2918</v>
      </c>
      <c r="R22" s="27">
        <f t="shared" si="34"/>
        <v>0.29430000000000001</v>
      </c>
      <c r="S22" s="27">
        <f t="shared" si="34"/>
        <v>0.2974</v>
      </c>
      <c r="T22" s="27">
        <f t="shared" si="34"/>
        <v>0.29649999999999999</v>
      </c>
      <c r="U22" s="27">
        <f t="shared" si="34"/>
        <v>0.29630000000000001</v>
      </c>
      <c r="V22" s="27">
        <f t="shared" si="34"/>
        <v>0.29620000000000002</v>
      </c>
      <c r="W22" s="27">
        <f t="shared" si="34"/>
        <v>0.29599999999999999</v>
      </c>
      <c r="X22" s="27">
        <f t="shared" si="34"/>
        <v>0.2959</v>
      </c>
      <c r="Y22" s="27">
        <f t="shared" si="34"/>
        <v>0.29570000000000002</v>
      </c>
      <c r="Z22" s="27">
        <f t="shared" si="34"/>
        <v>0.29559999999999997</v>
      </c>
    </row>
    <row r="23" spans="1:26" x14ac:dyDescent="0.2">
      <c r="A23" s="18" t="s">
        <v>38</v>
      </c>
      <c r="C23" s="25">
        <f>C24/B24-1</f>
        <v>7.7063550036523099E-2</v>
      </c>
      <c r="D23" s="25">
        <f t="shared" ref="D23:L23" si="35">D24/C24-1</f>
        <v>6.64490787837686E-2</v>
      </c>
      <c r="E23" s="25">
        <f t="shared" si="35"/>
        <v>5.0868453477125986E-2</v>
      </c>
      <c r="F23" s="25">
        <f t="shared" si="35"/>
        <v>-3.131047611843385E-2</v>
      </c>
      <c r="G23" s="25">
        <f t="shared" si="35"/>
        <v>5.3784082774777087E-2</v>
      </c>
      <c r="H23" s="25">
        <f t="shared" si="35"/>
        <v>5.458362923395188E-2</v>
      </c>
      <c r="I23" s="25">
        <f t="shared" si="35"/>
        <v>5.5049363486244784E-2</v>
      </c>
      <c r="J23" s="25">
        <f t="shared" si="35"/>
        <v>5.6517274871652479E-2</v>
      </c>
      <c r="K23" s="25">
        <f t="shared" si="35"/>
        <v>5.9241009046113069E-2</v>
      </c>
      <c r="L23" s="25">
        <f t="shared" si="35"/>
        <v>5.6344384655441893E-2</v>
      </c>
      <c r="M23" s="3"/>
      <c r="N23" s="3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" x14ac:dyDescent="0.25">
      <c r="A24" s="146" t="s">
        <v>55</v>
      </c>
      <c r="B24" s="72">
        <f>ROUND(P24*B$2,4)</f>
        <v>13.1424</v>
      </c>
      <c r="C24" s="72">
        <f t="shared" ref="C24:L24" si="36">ROUND(Q24*C$2,4)</f>
        <v>14.155200000000001</v>
      </c>
      <c r="D24" s="72">
        <f t="shared" si="36"/>
        <v>15.095800000000001</v>
      </c>
      <c r="E24" s="72">
        <f t="shared" si="36"/>
        <v>15.8637</v>
      </c>
      <c r="F24" s="72">
        <f t="shared" si="36"/>
        <v>15.367000000000001</v>
      </c>
      <c r="G24" s="72">
        <f t="shared" si="36"/>
        <v>16.1935</v>
      </c>
      <c r="H24" s="72">
        <f t="shared" si="36"/>
        <v>17.077400000000001</v>
      </c>
      <c r="I24" s="72">
        <f t="shared" si="36"/>
        <v>18.017499999999998</v>
      </c>
      <c r="J24" s="72">
        <f t="shared" si="36"/>
        <v>19.035799999999998</v>
      </c>
      <c r="K24" s="72">
        <f t="shared" si="36"/>
        <v>20.163499999999999</v>
      </c>
      <c r="L24" s="72">
        <f t="shared" si="36"/>
        <v>21.299600000000002</v>
      </c>
      <c r="M24" s="11">
        <f t="shared" ref="M24:M25" si="37">ROUND((F24/B24)^(1/4)-1,4)</f>
        <v>3.9899999999999998E-2</v>
      </c>
      <c r="N24" s="11">
        <f t="shared" ref="N24:N25" si="38">ROUND((L24/G24)^(1/5)-1,4)</f>
        <v>5.6300000000000003E-2</v>
      </c>
      <c r="P24" s="19">
        <v>0.7016</v>
      </c>
      <c r="Q24" s="19">
        <v>0.70820000000000005</v>
      </c>
      <c r="R24" s="19">
        <v>0.70569999999999999</v>
      </c>
      <c r="S24" s="19">
        <v>0.7026</v>
      </c>
      <c r="T24" s="19">
        <v>0.70350000000000001</v>
      </c>
      <c r="U24" s="19">
        <v>0.70369999999999999</v>
      </c>
      <c r="V24" s="19">
        <v>0.70379999999999998</v>
      </c>
      <c r="W24" s="19">
        <v>0.70399999999999996</v>
      </c>
      <c r="X24" s="19">
        <v>0.70409999999999995</v>
      </c>
      <c r="Y24" s="19">
        <v>0.70430000000000004</v>
      </c>
      <c r="Z24" s="19">
        <v>0.70440000000000003</v>
      </c>
    </row>
    <row r="25" spans="1:26" ht="15" x14ac:dyDescent="0.25">
      <c r="A25" s="146" t="s">
        <v>69</v>
      </c>
      <c r="B25" s="72">
        <f>ROUND(P25*B$2,4)</f>
        <v>5.5895999999999999</v>
      </c>
      <c r="C25" s="72">
        <f t="shared" ref="C25" si="39">ROUND(Q25*C$2,4)</f>
        <v>5.8323999999999998</v>
      </c>
      <c r="D25" s="72">
        <f t="shared" ref="D25" si="40">ROUND(R25*D$2,4)</f>
        <v>6.2953999999999999</v>
      </c>
      <c r="E25" s="72">
        <f t="shared" ref="E25" si="41">ROUND(S25*E$2,4)</f>
        <v>6.7149000000000001</v>
      </c>
      <c r="F25" s="72">
        <f t="shared" ref="F25" si="42">ROUND(T25*F$2,4)</f>
        <v>6.4766000000000004</v>
      </c>
      <c r="G25" s="72">
        <f t="shared" ref="G25" si="43">ROUND(U25*G$2,4)</f>
        <v>6.8185000000000002</v>
      </c>
      <c r="H25" s="72">
        <f t="shared" ref="H25" si="44">ROUND(V25*H$2,4)</f>
        <v>7.1871999999999998</v>
      </c>
      <c r="I25" s="72">
        <f t="shared" ref="I25" si="45">ROUND(W25*I$2,4)</f>
        <v>7.5754999999999999</v>
      </c>
      <c r="J25" s="72">
        <f t="shared" ref="J25" si="46">ROUND(X25*J$2,4)</f>
        <v>7.9999000000000002</v>
      </c>
      <c r="K25" s="72">
        <f t="shared" ref="K25" si="47">ROUND(Y25*K$2,4)</f>
        <v>8.4656000000000002</v>
      </c>
      <c r="L25" s="72">
        <f t="shared" ref="L25" si="48">ROUND(Z25*L$2,4)</f>
        <v>8.9382999999999999</v>
      </c>
      <c r="M25" s="11">
        <f t="shared" si="37"/>
        <v>3.7499999999999999E-2</v>
      </c>
      <c r="N25" s="11">
        <f t="shared" si="38"/>
        <v>5.5599999999999997E-2</v>
      </c>
      <c r="P25" s="19">
        <v>0.2984</v>
      </c>
      <c r="Q25" s="19">
        <v>0.2918</v>
      </c>
      <c r="R25" s="19">
        <v>0.29430000000000001</v>
      </c>
      <c r="S25" s="19">
        <v>0.2974</v>
      </c>
      <c r="T25" s="19">
        <v>0.29649999999999999</v>
      </c>
      <c r="U25" s="19">
        <v>0.29630000000000001</v>
      </c>
      <c r="V25" s="19">
        <v>0.29620000000000002</v>
      </c>
      <c r="W25" s="19">
        <v>0.29599999999999999</v>
      </c>
      <c r="X25" s="19">
        <v>0.2959</v>
      </c>
      <c r="Y25" s="19">
        <v>0.29570000000000002</v>
      </c>
      <c r="Z25" s="19">
        <v>0.29559999999999997</v>
      </c>
    </row>
    <row r="26" spans="1:26" x14ac:dyDescent="0.2">
      <c r="A26" s="40"/>
      <c r="B26" s="21">
        <f>SUM(B24:B25)</f>
        <v>18.731999999999999</v>
      </c>
      <c r="C26" s="21">
        <f t="shared" ref="C26:L26" si="49">SUM(C24:C25)</f>
        <v>19.9876</v>
      </c>
      <c r="D26" s="21">
        <f t="shared" si="49"/>
        <v>21.391200000000001</v>
      </c>
      <c r="E26" s="21">
        <f t="shared" si="49"/>
        <v>22.578600000000002</v>
      </c>
      <c r="F26" s="21">
        <f t="shared" si="49"/>
        <v>21.843600000000002</v>
      </c>
      <c r="G26" s="21">
        <f t="shared" si="49"/>
        <v>23.012</v>
      </c>
      <c r="H26" s="21">
        <f t="shared" si="49"/>
        <v>24.264600000000002</v>
      </c>
      <c r="I26" s="21">
        <f t="shared" si="49"/>
        <v>25.592999999999996</v>
      </c>
      <c r="J26" s="21">
        <f t="shared" si="49"/>
        <v>27.035699999999999</v>
      </c>
      <c r="K26" s="21">
        <f t="shared" si="49"/>
        <v>28.629100000000001</v>
      </c>
      <c r="L26" s="21">
        <f t="shared" si="49"/>
        <v>30.237900000000003</v>
      </c>
      <c r="M26" s="22"/>
      <c r="N26" s="22"/>
    </row>
    <row r="27" spans="1:26" ht="15" x14ac:dyDescent="0.25">
      <c r="A27" s="31"/>
      <c r="B27" s="140" t="b">
        <f>B26=B2</f>
        <v>1</v>
      </c>
      <c r="C27" s="140" t="b">
        <f t="shared" ref="C27:L27" si="50">C26=C2</f>
        <v>1</v>
      </c>
      <c r="D27" s="140" t="b">
        <f t="shared" si="50"/>
        <v>1</v>
      </c>
      <c r="E27" s="140" t="b">
        <f t="shared" si="50"/>
        <v>1</v>
      </c>
      <c r="F27" s="140" t="b">
        <f t="shared" si="50"/>
        <v>1</v>
      </c>
      <c r="G27" s="140" t="b">
        <f t="shared" si="50"/>
        <v>1</v>
      </c>
      <c r="H27" s="140" t="b">
        <f t="shared" si="50"/>
        <v>1</v>
      </c>
      <c r="I27" s="140" t="b">
        <f t="shared" si="50"/>
        <v>1</v>
      </c>
      <c r="J27" s="140" t="b">
        <f t="shared" si="50"/>
        <v>1</v>
      </c>
      <c r="K27" s="140" t="b">
        <f t="shared" si="50"/>
        <v>1</v>
      </c>
      <c r="L27" s="140" t="b">
        <f t="shared" si="50"/>
        <v>1</v>
      </c>
      <c r="M27" s="34"/>
      <c r="N27" s="34"/>
      <c r="P27" s="38"/>
      <c r="Q27" s="38"/>
      <c r="R27" s="38"/>
      <c r="S27" s="38"/>
      <c r="T27" s="38"/>
    </row>
    <row r="28" spans="1:26" ht="15" x14ac:dyDescent="0.25">
      <c r="A28" s="35"/>
      <c r="B28" s="37"/>
      <c r="C28" s="158">
        <f>C25/B25-1</f>
        <v>4.3437813081437016E-2</v>
      </c>
      <c r="D28" s="158">
        <f t="shared" ref="D28:L28" si="51">D25/C25-1</f>
        <v>7.9384130032233768E-2</v>
      </c>
      <c r="E28" s="158">
        <f t="shared" si="51"/>
        <v>6.663595641261888E-2</v>
      </c>
      <c r="F28" s="158">
        <f t="shared" si="51"/>
        <v>-3.5488242565041905E-2</v>
      </c>
      <c r="G28" s="158">
        <f t="shared" si="51"/>
        <v>5.2790044158972371E-2</v>
      </c>
      <c r="H28" s="158">
        <f t="shared" si="51"/>
        <v>5.4073476571093293E-2</v>
      </c>
      <c r="I28" s="158">
        <f t="shared" si="51"/>
        <v>5.4026602849510219E-2</v>
      </c>
      <c r="J28" s="158">
        <f t="shared" si="51"/>
        <v>5.6022704771962362E-2</v>
      </c>
      <c r="K28" s="158">
        <f t="shared" si="51"/>
        <v>5.8213227665345757E-2</v>
      </c>
      <c r="L28" s="158">
        <f t="shared" si="51"/>
        <v>5.5837743337743273E-2</v>
      </c>
      <c r="M28" s="34"/>
      <c r="N28" s="34"/>
      <c r="P28" s="38"/>
      <c r="Q28" s="38"/>
      <c r="R28" s="38"/>
      <c r="S28" s="38"/>
      <c r="T28" s="38"/>
    </row>
    <row r="29" spans="1:26" x14ac:dyDescent="0.2">
      <c r="A29" s="68"/>
    </row>
    <row r="31" spans="1:26" x14ac:dyDescent="0.2">
      <c r="A31" s="20"/>
    </row>
    <row r="32" spans="1:26" ht="15" x14ac:dyDescent="0.25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5"/>
      <c r="N32" s="15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" x14ac:dyDescent="0.25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5"/>
      <c r="N33" s="15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" x14ac:dyDescent="0.25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5"/>
      <c r="N34" s="15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">
      <c r="A35" s="20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x14ac:dyDescent="0.2">
      <c r="A36" s="20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</row>
    <row r="37" spans="1:26" ht="15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5"/>
      <c r="N37" s="15"/>
    </row>
    <row r="38" spans="1:26" ht="15" x14ac:dyDescent="0.2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5"/>
      <c r="N38" s="15"/>
    </row>
    <row r="39" spans="1:26" ht="15" x14ac:dyDescent="0.2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5"/>
      <c r="N39" s="15"/>
    </row>
    <row r="40" spans="1:26" x14ac:dyDescent="0.2">
      <c r="A40" s="20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" x14ac:dyDescent="0.25">
      <c r="A41" s="20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5"/>
      <c r="N41" s="15"/>
    </row>
    <row r="42" spans="1:26" ht="15" x14ac:dyDescent="0.2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15"/>
      <c r="N42" s="15"/>
    </row>
    <row r="43" spans="1:26" ht="15" x14ac:dyDescent="0.25">
      <c r="M43" s="15"/>
      <c r="N43" s="15"/>
    </row>
    <row r="45" spans="1:26" x14ac:dyDescent="0.2">
      <c r="A45" s="20"/>
    </row>
    <row r="46" spans="1:26" ht="15" x14ac:dyDescent="0.25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5"/>
      <c r="N46" s="15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5" x14ac:dyDescent="0.25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5"/>
      <c r="N47" s="15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5" x14ac:dyDescent="0.2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5"/>
      <c r="N48" s="15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">
      <c r="A49" s="20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x14ac:dyDescent="0.2">
      <c r="A50" s="20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</row>
    <row r="51" spans="1:26" x14ac:dyDescent="0.2">
      <c r="A51" s="20"/>
    </row>
    <row r="52" spans="1:26" ht="15" x14ac:dyDescent="0.25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5"/>
      <c r="N52" s="15"/>
    </row>
    <row r="53" spans="1:26" ht="15" x14ac:dyDescent="0.25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5"/>
      <c r="N53" s="15"/>
    </row>
    <row r="54" spans="1:26" x14ac:dyDescent="0.2">
      <c r="A54" s="20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" x14ac:dyDescent="0.25">
      <c r="A55" s="20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5"/>
      <c r="N55" s="15"/>
    </row>
    <row r="56" spans="1:26" ht="15" x14ac:dyDescent="0.2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15"/>
      <c r="N56" s="15"/>
    </row>
    <row r="57" spans="1:26" ht="15" x14ac:dyDescent="0.25">
      <c r="M57" s="15"/>
      <c r="N57" s="15"/>
    </row>
    <row r="59" spans="1:26" x14ac:dyDescent="0.2">
      <c r="A59" s="20"/>
    </row>
    <row r="60" spans="1:26" ht="15" x14ac:dyDescent="0.2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5"/>
      <c r="N60" s="15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5" x14ac:dyDescent="0.25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5"/>
      <c r="N61" s="15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5" x14ac:dyDescent="0.25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5"/>
      <c r="N62" s="15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">
      <c r="A63" s="20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x14ac:dyDescent="0.2">
      <c r="A64" s="20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</row>
    <row r="65" spans="1:26" ht="15" x14ac:dyDescent="0.2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5"/>
      <c r="N65" s="15"/>
    </row>
    <row r="68" spans="1:26" ht="14.25" customHeight="1" x14ac:dyDescent="0.2">
      <c r="A68" s="20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" x14ac:dyDescent="0.25">
      <c r="A69" s="20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5"/>
      <c r="N69" s="15"/>
    </row>
    <row r="70" spans="1:26" ht="15" x14ac:dyDescent="0.2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15"/>
      <c r="N70" s="15"/>
    </row>
    <row r="71" spans="1:26" ht="15" x14ac:dyDescent="0.25">
      <c r="A71" s="20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5"/>
      <c r="N71" s="15"/>
    </row>
    <row r="72" spans="1:26" ht="15" x14ac:dyDescent="0.2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15"/>
      <c r="N72" s="15"/>
    </row>
    <row r="73" spans="1:26" ht="15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15"/>
      <c r="N73" s="15"/>
    </row>
    <row r="74" spans="1:26" ht="15" x14ac:dyDescent="0.2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15"/>
      <c r="N74" s="15"/>
    </row>
    <row r="75" spans="1:26" ht="15" x14ac:dyDescent="0.25">
      <c r="A75" s="20"/>
      <c r="M75" s="15"/>
      <c r="N75" s="15"/>
    </row>
    <row r="76" spans="1:26" ht="15" x14ac:dyDescent="0.25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5"/>
      <c r="N76" s="15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5" x14ac:dyDescent="0.25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5"/>
      <c r="N77" s="15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2">
      <c r="A78" s="20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2"/>
      <c r="N78" s="22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x14ac:dyDescent="0.2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2"/>
      <c r="N79" s="22"/>
    </row>
    <row r="81" spans="1:26" x14ac:dyDescent="0.2">
      <c r="A81" s="20"/>
    </row>
    <row r="82" spans="1:26" ht="15" x14ac:dyDescent="0.25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5"/>
      <c r="N82" s="15"/>
      <c r="P82" s="27"/>
      <c r="Q82" s="27"/>
      <c r="R82" s="27"/>
      <c r="S82" s="27"/>
      <c r="T82" s="27"/>
      <c r="U82" s="23"/>
      <c r="V82" s="27"/>
      <c r="W82" s="27"/>
      <c r="X82" s="27"/>
      <c r="Y82" s="27"/>
      <c r="Z82" s="23"/>
    </row>
    <row r="83" spans="1:26" ht="15" x14ac:dyDescent="0.25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5"/>
      <c r="N83" s="15"/>
      <c r="P83" s="27"/>
      <c r="Q83" s="27"/>
      <c r="R83" s="27"/>
      <c r="S83" s="27"/>
      <c r="T83" s="27"/>
      <c r="U83" s="23"/>
      <c r="V83" s="27"/>
      <c r="W83" s="27"/>
      <c r="X83" s="27"/>
      <c r="Y83" s="27"/>
      <c r="Z83" s="23"/>
    </row>
    <row r="84" spans="1:26" ht="15" x14ac:dyDescent="0.25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5"/>
      <c r="N84" s="15"/>
      <c r="P84" s="27"/>
      <c r="Q84" s="27"/>
      <c r="R84" s="27"/>
      <c r="S84" s="27"/>
      <c r="T84" s="27"/>
      <c r="U84" s="23"/>
      <c r="V84" s="27"/>
      <c r="W84" s="27"/>
      <c r="X84" s="27"/>
      <c r="Y84" s="27"/>
      <c r="Z84" s="23"/>
    </row>
    <row r="85" spans="1:26" x14ac:dyDescent="0.2">
      <c r="A85" s="20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x14ac:dyDescent="0.2">
      <c r="A86" s="20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</row>
    <row r="87" spans="1:26" x14ac:dyDescent="0.2">
      <c r="A87" s="20"/>
    </row>
    <row r="88" spans="1:26" x14ac:dyDescent="0.2">
      <c r="A88" s="20"/>
    </row>
    <row r="89" spans="1:26" ht="15" x14ac:dyDescent="0.25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5"/>
      <c r="N89" s="15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5" x14ac:dyDescent="0.25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5"/>
      <c r="N90" s="15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5" x14ac:dyDescent="0.25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5"/>
      <c r="N91" s="15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5" x14ac:dyDescent="0.25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5"/>
      <c r="N92" s="15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5" x14ac:dyDescent="0.25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5"/>
      <c r="N93" s="15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2">
      <c r="A94" s="20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O94" s="4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x14ac:dyDescent="0.2">
      <c r="A95" s="20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</row>
    <row r="97" spans="1:26" x14ac:dyDescent="0.2">
      <c r="A97" s="3"/>
    </row>
    <row r="98" spans="1:26" x14ac:dyDescent="0.2">
      <c r="A98" s="20"/>
    </row>
    <row r="99" spans="1:26" x14ac:dyDescent="0.2">
      <c r="A99" s="20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" x14ac:dyDescent="0.25">
      <c r="A100" s="20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5"/>
      <c r="N100" s="15"/>
    </row>
    <row r="101" spans="1:26" ht="15" x14ac:dyDescent="0.2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15"/>
      <c r="N101" s="15"/>
    </row>
    <row r="102" spans="1:26" ht="15" x14ac:dyDescent="0.25">
      <c r="M102" s="15"/>
      <c r="N102" s="15"/>
    </row>
    <row r="104" spans="1:26" x14ac:dyDescent="0.2">
      <c r="A104" s="20"/>
    </row>
    <row r="105" spans="1:26" ht="15" x14ac:dyDescent="0.25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5"/>
      <c r="N105" s="15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5" x14ac:dyDescent="0.25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5"/>
      <c r="N106" s="15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5" x14ac:dyDescent="0.25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5"/>
      <c r="N107" s="15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x14ac:dyDescent="0.2">
      <c r="A108" s="20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x14ac:dyDescent="0.2">
      <c r="A109" s="20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</row>
    <row r="110" spans="1:26" ht="15" x14ac:dyDescent="0.25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5"/>
      <c r="N110" s="15"/>
    </row>
    <row r="111" spans="1:26" ht="15" x14ac:dyDescent="0.25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5"/>
      <c r="N111" s="15"/>
    </row>
    <row r="112" spans="1:26" ht="15" x14ac:dyDescent="0.25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5"/>
      <c r="N112" s="15"/>
    </row>
    <row r="113" spans="1:26" x14ac:dyDescent="0.2">
      <c r="A113" s="20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" x14ac:dyDescent="0.25">
      <c r="A114" s="20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5"/>
      <c r="N114" s="15"/>
    </row>
    <row r="115" spans="1:26" ht="15" x14ac:dyDescent="0.2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15"/>
      <c r="N115" s="15"/>
    </row>
    <row r="116" spans="1:26" ht="15" x14ac:dyDescent="0.25">
      <c r="M116" s="15"/>
      <c r="N116" s="15"/>
    </row>
    <row r="118" spans="1:26" x14ac:dyDescent="0.2">
      <c r="A118" s="20"/>
    </row>
    <row r="119" spans="1:26" ht="15" x14ac:dyDescent="0.25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5"/>
      <c r="N119" s="15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5" x14ac:dyDescent="0.25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5"/>
      <c r="N120" s="15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5" x14ac:dyDescent="0.25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5"/>
      <c r="N121" s="15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x14ac:dyDescent="0.2">
      <c r="A122" s="20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x14ac:dyDescent="0.2">
      <c r="A123" s="20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</row>
    <row r="124" spans="1:26" x14ac:dyDescent="0.2">
      <c r="A124" s="20"/>
    </row>
    <row r="126" spans="1:26" x14ac:dyDescent="0.2">
      <c r="A126" s="20"/>
    </row>
    <row r="127" spans="1:26" x14ac:dyDescent="0.2">
      <c r="A127" s="20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" x14ac:dyDescent="0.25">
      <c r="A128" s="20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5"/>
      <c r="N128" s="15"/>
    </row>
    <row r="129" spans="1:26" ht="15" x14ac:dyDescent="0.2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15"/>
      <c r="N129" s="15"/>
    </row>
    <row r="130" spans="1:26" ht="15" x14ac:dyDescent="0.25">
      <c r="M130" s="15"/>
      <c r="N130" s="15"/>
    </row>
    <row r="132" spans="1:26" x14ac:dyDescent="0.2">
      <c r="A132" s="20"/>
    </row>
    <row r="133" spans="1:26" ht="15" x14ac:dyDescent="0.25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5"/>
      <c r="N133" s="15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5" x14ac:dyDescent="0.25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5"/>
      <c r="N134" s="15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5" x14ac:dyDescent="0.25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5"/>
      <c r="N135" s="15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x14ac:dyDescent="0.2">
      <c r="A136" s="20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x14ac:dyDescent="0.2">
      <c r="A137" s="20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</row>
    <row r="138" spans="1:26" x14ac:dyDescent="0.2">
      <c r="A138" s="20"/>
    </row>
    <row r="139" spans="1:26" ht="15" x14ac:dyDescent="0.25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5"/>
      <c r="N139" s="15"/>
    </row>
    <row r="140" spans="1:26" ht="15" x14ac:dyDescent="0.25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5"/>
      <c r="N140" s="15"/>
    </row>
    <row r="141" spans="1:26" x14ac:dyDescent="0.2">
      <c r="A141" s="20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" x14ac:dyDescent="0.25">
      <c r="A142" s="20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5"/>
      <c r="N142" s="15"/>
    </row>
    <row r="143" spans="1:26" ht="15" x14ac:dyDescent="0.2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15"/>
      <c r="N143" s="15"/>
    </row>
    <row r="144" spans="1:26" ht="15" x14ac:dyDescent="0.25">
      <c r="M144" s="15"/>
      <c r="N144" s="15"/>
    </row>
    <row r="146" spans="1:26" x14ac:dyDescent="0.2">
      <c r="A146" s="20"/>
    </row>
    <row r="147" spans="1:26" ht="15" x14ac:dyDescent="0.25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5"/>
      <c r="N147" s="15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5" x14ac:dyDescent="0.25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5"/>
      <c r="N148" s="15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5" x14ac:dyDescent="0.25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5"/>
      <c r="N149" s="15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x14ac:dyDescent="0.2">
      <c r="A150" s="20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x14ac:dyDescent="0.2">
      <c r="A151" s="20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</row>
    <row r="152" spans="1:26" x14ac:dyDescent="0.2">
      <c r="A152" s="20"/>
    </row>
    <row r="153" spans="1:26" ht="15" x14ac:dyDescent="0.25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5"/>
      <c r="N153" s="15"/>
    </row>
    <row r="154" spans="1:26" ht="15" x14ac:dyDescent="0.25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5"/>
      <c r="N154" s="15"/>
    </row>
    <row r="155" spans="1:26" x14ac:dyDescent="0.2">
      <c r="A155" s="20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" x14ac:dyDescent="0.25">
      <c r="A156" s="20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5"/>
      <c r="N156" s="15"/>
    </row>
    <row r="157" spans="1:26" ht="15" x14ac:dyDescent="0.2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15"/>
      <c r="N157" s="15"/>
    </row>
    <row r="158" spans="1:26" ht="15" x14ac:dyDescent="0.25">
      <c r="M158" s="15"/>
      <c r="N158" s="15"/>
    </row>
    <row r="160" spans="1:26" x14ac:dyDescent="0.2">
      <c r="A160" s="20"/>
    </row>
    <row r="161" spans="1:26" ht="15" x14ac:dyDescent="0.25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5"/>
      <c r="N161" s="15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5" x14ac:dyDescent="0.25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5"/>
      <c r="N162" s="15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5" x14ac:dyDescent="0.25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5"/>
      <c r="N163" s="15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x14ac:dyDescent="0.2">
      <c r="A164" s="20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x14ac:dyDescent="0.2">
      <c r="A165" s="20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</row>
    <row r="170" spans="1:26" x14ac:dyDescent="0.2">
      <c r="A170" s="20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" x14ac:dyDescent="0.25">
      <c r="A171" s="20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5"/>
      <c r="N171" s="15"/>
    </row>
    <row r="172" spans="1:26" ht="15" x14ac:dyDescent="0.2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15"/>
      <c r="N172" s="15"/>
    </row>
    <row r="173" spans="1:26" ht="15" x14ac:dyDescent="0.25">
      <c r="A173" s="20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5"/>
      <c r="N173" s="15"/>
    </row>
    <row r="174" spans="1:26" ht="15" x14ac:dyDescent="0.2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15"/>
      <c r="N174" s="15"/>
    </row>
    <row r="175" spans="1:26" ht="15" x14ac:dyDescent="0.25"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15"/>
      <c r="N175" s="15"/>
    </row>
    <row r="176" spans="1:26" ht="15" x14ac:dyDescent="0.2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15"/>
      <c r="N176" s="15"/>
    </row>
    <row r="177" spans="1:26" ht="15" x14ac:dyDescent="0.25">
      <c r="A177" s="20"/>
      <c r="F177" s="30"/>
      <c r="G177" s="30"/>
      <c r="M177" s="15"/>
      <c r="N177" s="15"/>
    </row>
    <row r="178" spans="1:26" ht="15" x14ac:dyDescent="0.25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5"/>
      <c r="N178" s="15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5" x14ac:dyDescent="0.25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5"/>
      <c r="N179" s="15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x14ac:dyDescent="0.2">
      <c r="A180" s="20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22"/>
      <c r="N180" s="22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x14ac:dyDescent="0.2">
      <c r="A181" s="20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2"/>
      <c r="N181" s="22"/>
    </row>
    <row r="183" spans="1:26" x14ac:dyDescent="0.2">
      <c r="A183" s="20"/>
    </row>
    <row r="184" spans="1:26" ht="15" x14ac:dyDescent="0.25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5"/>
      <c r="N184" s="15"/>
      <c r="P184" s="27"/>
      <c r="Q184" s="27"/>
      <c r="R184" s="27"/>
      <c r="S184" s="27"/>
      <c r="T184" s="27"/>
      <c r="U184" s="23"/>
      <c r="V184" s="27"/>
      <c r="W184" s="27"/>
      <c r="X184" s="27"/>
      <c r="Y184" s="27"/>
      <c r="Z184" s="23"/>
    </row>
    <row r="185" spans="1:26" ht="15" x14ac:dyDescent="0.25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5"/>
      <c r="N185" s="15"/>
      <c r="P185" s="27"/>
      <c r="Q185" s="27"/>
      <c r="R185" s="27"/>
      <c r="S185" s="27"/>
      <c r="T185" s="27"/>
      <c r="U185" s="23"/>
      <c r="V185" s="27"/>
      <c r="W185" s="27"/>
      <c r="X185" s="27"/>
      <c r="Y185" s="27"/>
      <c r="Z185" s="23"/>
    </row>
    <row r="186" spans="1:26" ht="15" x14ac:dyDescent="0.25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5"/>
      <c r="N186" s="15"/>
      <c r="P186" s="27"/>
      <c r="Q186" s="27"/>
      <c r="R186" s="27"/>
      <c r="S186" s="27"/>
      <c r="T186" s="27"/>
      <c r="U186" s="23"/>
      <c r="V186" s="27"/>
      <c r="W186" s="27"/>
      <c r="X186" s="27"/>
      <c r="Y186" s="27"/>
      <c r="Z186" s="23"/>
    </row>
    <row r="187" spans="1:26" x14ac:dyDescent="0.2">
      <c r="A187" s="20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x14ac:dyDescent="0.2">
      <c r="A188" s="20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</row>
    <row r="189" spans="1:26" x14ac:dyDescent="0.2">
      <c r="A189" s="20"/>
    </row>
    <row r="190" spans="1:26" x14ac:dyDescent="0.2">
      <c r="A190" s="20"/>
    </row>
    <row r="191" spans="1:26" ht="15" x14ac:dyDescent="0.25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5"/>
      <c r="N191" s="15"/>
      <c r="P191" s="27"/>
      <c r="Q191" s="27"/>
      <c r="R191" s="27"/>
      <c r="S191" s="27"/>
      <c r="T191" s="27"/>
      <c r="U191" s="23"/>
      <c r="V191" s="27"/>
      <c r="W191" s="27"/>
      <c r="X191" s="27"/>
      <c r="Y191" s="27"/>
      <c r="Z191" s="23"/>
    </row>
    <row r="192" spans="1:26" ht="15" x14ac:dyDescent="0.25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5"/>
      <c r="N192" s="15"/>
      <c r="P192" s="27"/>
      <c r="Q192" s="27"/>
      <c r="R192" s="27"/>
      <c r="S192" s="27"/>
      <c r="T192" s="27"/>
      <c r="U192" s="23"/>
      <c r="V192" s="27"/>
      <c r="W192" s="27"/>
      <c r="X192" s="27"/>
      <c r="Y192" s="27"/>
      <c r="Z192" s="23"/>
    </row>
    <row r="193" spans="1:26" ht="15" x14ac:dyDescent="0.25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5"/>
      <c r="N193" s="15"/>
      <c r="P193" s="27"/>
      <c r="Q193" s="27"/>
      <c r="R193" s="27"/>
      <c r="S193" s="27"/>
      <c r="T193" s="27"/>
      <c r="U193" s="23"/>
      <c r="V193" s="27"/>
      <c r="W193" s="27"/>
      <c r="X193" s="27"/>
      <c r="Y193" s="27"/>
      <c r="Z193" s="23"/>
    </row>
    <row r="194" spans="1:26" ht="15" x14ac:dyDescent="0.25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5"/>
      <c r="N194" s="15"/>
      <c r="P194" s="27"/>
      <c r="Q194" s="27"/>
      <c r="R194" s="27"/>
      <c r="S194" s="27"/>
      <c r="T194" s="27"/>
      <c r="U194" s="23"/>
      <c r="V194" s="27"/>
      <c r="W194" s="27"/>
      <c r="X194" s="27"/>
      <c r="Y194" s="27"/>
      <c r="Z194" s="23"/>
    </row>
    <row r="195" spans="1:26" x14ac:dyDescent="0.2">
      <c r="A195" s="20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x14ac:dyDescent="0.2">
      <c r="A196" s="20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T196" s="3">
        <f>32000</f>
        <v>32000</v>
      </c>
    </row>
    <row r="197" spans="1:26" x14ac:dyDescent="0.2">
      <c r="T197" s="3">
        <v>23000</v>
      </c>
    </row>
    <row r="198" spans="1:26" x14ac:dyDescent="0.2">
      <c r="A198" s="3"/>
      <c r="T198" s="3">
        <f>9000/T196</f>
        <v>0.28125</v>
      </c>
    </row>
    <row r="199" spans="1:26" x14ac:dyDescent="0.2">
      <c r="A199" s="20"/>
    </row>
    <row r="200" spans="1:26" x14ac:dyDescent="0.2">
      <c r="A200" s="20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" x14ac:dyDescent="0.25">
      <c r="A201" s="20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5"/>
      <c r="N201" s="15"/>
    </row>
    <row r="202" spans="1:26" ht="15" x14ac:dyDescent="0.25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15"/>
      <c r="N202" s="15"/>
    </row>
    <row r="203" spans="1:26" ht="15" x14ac:dyDescent="0.25">
      <c r="M203" s="15"/>
      <c r="N203" s="15"/>
    </row>
    <row r="205" spans="1:26" x14ac:dyDescent="0.2">
      <c r="A205" s="20"/>
    </row>
    <row r="206" spans="1:26" ht="15" x14ac:dyDescent="0.25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5"/>
      <c r="N206" s="15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5" x14ac:dyDescent="0.25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5"/>
      <c r="N207" s="15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5" x14ac:dyDescent="0.25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5"/>
      <c r="N208" s="15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x14ac:dyDescent="0.2">
      <c r="A209" s="20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x14ac:dyDescent="0.2">
      <c r="A210" s="20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</row>
    <row r="211" spans="1:26" ht="15" x14ac:dyDescent="0.25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5"/>
      <c r="N211" s="15"/>
    </row>
    <row r="212" spans="1:26" ht="15" x14ac:dyDescent="0.25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5"/>
      <c r="N212" s="15"/>
    </row>
    <row r="213" spans="1:26" ht="15" x14ac:dyDescent="0.25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5"/>
      <c r="N213" s="15"/>
    </row>
    <row r="214" spans="1:26" x14ac:dyDescent="0.2">
      <c r="A214" s="20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" x14ac:dyDescent="0.25">
      <c r="A215" s="20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5"/>
      <c r="N215" s="15"/>
    </row>
    <row r="216" spans="1:26" ht="15" x14ac:dyDescent="0.25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15"/>
      <c r="N216" s="15"/>
    </row>
    <row r="217" spans="1:26" ht="15" x14ac:dyDescent="0.25">
      <c r="M217" s="15"/>
      <c r="N217" s="15"/>
    </row>
    <row r="219" spans="1:26" x14ac:dyDescent="0.2">
      <c r="A219" s="20"/>
    </row>
    <row r="220" spans="1:26" ht="15" x14ac:dyDescent="0.25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5"/>
      <c r="N220" s="15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5" x14ac:dyDescent="0.25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5"/>
      <c r="N221" s="15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5" x14ac:dyDescent="0.25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5"/>
      <c r="N222" s="15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x14ac:dyDescent="0.2">
      <c r="A223" s="20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x14ac:dyDescent="0.2">
      <c r="A224" s="20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</row>
    <row r="225" spans="1:26" x14ac:dyDescent="0.2">
      <c r="A225" s="20"/>
    </row>
    <row r="227" spans="1:26" x14ac:dyDescent="0.2">
      <c r="A227" s="20"/>
    </row>
    <row r="228" spans="1:26" x14ac:dyDescent="0.2">
      <c r="A228" s="20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" x14ac:dyDescent="0.25">
      <c r="A229" s="20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5"/>
      <c r="N229" s="15"/>
    </row>
    <row r="230" spans="1:26" ht="15" x14ac:dyDescent="0.25"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15"/>
      <c r="N230" s="15"/>
    </row>
    <row r="231" spans="1:26" ht="15" x14ac:dyDescent="0.25">
      <c r="M231" s="15"/>
      <c r="N231" s="15"/>
    </row>
    <row r="233" spans="1:26" x14ac:dyDescent="0.2">
      <c r="A233" s="20"/>
    </row>
    <row r="234" spans="1:26" ht="15" x14ac:dyDescent="0.25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5"/>
      <c r="N234" s="15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5" x14ac:dyDescent="0.25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5"/>
      <c r="N235" s="15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5"/>
      <c r="N236" s="15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x14ac:dyDescent="0.2">
      <c r="A237" s="20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x14ac:dyDescent="0.2">
      <c r="A238" s="20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</row>
    <row r="239" spans="1:26" x14ac:dyDescent="0.2">
      <c r="A239" s="20"/>
    </row>
    <row r="240" spans="1:26" ht="15" x14ac:dyDescent="0.25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5"/>
      <c r="N240" s="15"/>
    </row>
    <row r="241" spans="1:26" ht="15" x14ac:dyDescent="0.25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5"/>
      <c r="N241" s="15"/>
    </row>
    <row r="242" spans="1:26" x14ac:dyDescent="0.2">
      <c r="A242" s="20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" x14ac:dyDescent="0.25">
      <c r="A243" s="20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5"/>
      <c r="N243" s="15"/>
    </row>
    <row r="244" spans="1:26" ht="15" x14ac:dyDescent="0.25"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15"/>
      <c r="N244" s="15"/>
    </row>
    <row r="245" spans="1:26" ht="15" x14ac:dyDescent="0.25">
      <c r="M245" s="15"/>
      <c r="N245" s="15"/>
    </row>
    <row r="247" spans="1:26" x14ac:dyDescent="0.2">
      <c r="A247" s="20"/>
    </row>
    <row r="248" spans="1:26" ht="15" x14ac:dyDescent="0.25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5"/>
      <c r="N248" s="15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5" x14ac:dyDescent="0.25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5"/>
      <c r="N249" s="15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5" x14ac:dyDescent="0.25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5"/>
      <c r="N250" s="15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x14ac:dyDescent="0.2">
      <c r="A251" s="20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x14ac:dyDescent="0.2">
      <c r="A252" s="20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</row>
    <row r="253" spans="1:26" x14ac:dyDescent="0.2">
      <c r="A253" s="20"/>
    </row>
    <row r="254" spans="1:26" ht="15" x14ac:dyDescent="0.25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5"/>
      <c r="N254" s="1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A9C0995-30AC-4A44-91D7-88FFEDEB7E9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Malaysia!B89:L89</xm:f>
              <xm:sqref>O89</xm:sqref>
            </x14:sparkline>
            <x14:sparkline>
              <xm:f>Malaysia!B90:L90</xm:f>
              <xm:sqref>O90</xm:sqref>
            </x14:sparkline>
            <x14:sparkline>
              <xm:f>Malaysia!B91:L91</xm:f>
              <xm:sqref>O91</xm:sqref>
            </x14:sparkline>
            <x14:sparkline>
              <xm:f>Malaysia!B92:L92</xm:f>
              <xm:sqref>O92</xm:sqref>
            </x14:sparkline>
            <x14:sparkline>
              <xm:f>Malaysia!B93:L93</xm:f>
              <xm:sqref>O93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62FE-00C8-47F7-B25E-C8A5470903CB}">
  <sheetPr>
    <tabColor theme="1"/>
  </sheetPr>
  <dimension ref="A1:AK256"/>
  <sheetViews>
    <sheetView zoomScale="80" zoomScaleNormal="80" workbookViewId="0">
      <pane xSplit="1" ySplit="1" topLeftCell="Q5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N15" sqref="N15"/>
    </sheetView>
  </sheetViews>
  <sheetFormatPr defaultColWidth="9.140625" defaultRowHeight="14.25" x14ac:dyDescent="0.2"/>
  <cols>
    <col min="1" max="1" width="49.42578125" style="4" customWidth="1"/>
    <col min="2" max="2" width="12.42578125" style="4" bestFit="1" customWidth="1"/>
    <col min="3" max="3" width="16.42578125" style="4" bestFit="1" customWidth="1"/>
    <col min="4" max="4" width="12.85546875" style="4" bestFit="1" customWidth="1"/>
    <col min="5" max="5" width="13.5703125" style="4" bestFit="1" customWidth="1"/>
    <col min="6" max="6" width="12.140625" style="4" bestFit="1" customWidth="1"/>
    <col min="7" max="7" width="13.5703125" style="4" bestFit="1" customWidth="1"/>
    <col min="8" max="12" width="12.140625" style="4" bestFit="1" customWidth="1"/>
    <col min="13" max="13" width="20.28515625" style="4" bestFit="1" customWidth="1"/>
    <col min="14" max="14" width="21.85546875" style="4" customWidth="1"/>
    <col min="15" max="15" width="4.140625" style="4" customWidth="1"/>
    <col min="16" max="16" width="15" style="4" bestFit="1" customWidth="1"/>
    <col min="17" max="17" width="12.5703125" style="4" bestFit="1" customWidth="1"/>
    <col min="18" max="18" width="12.140625" style="4" bestFit="1" customWidth="1"/>
    <col min="19" max="19" width="12.5703125" style="4" bestFit="1" customWidth="1"/>
    <col min="20" max="20" width="14.85546875" style="4" bestFit="1" customWidth="1"/>
    <col min="21" max="22" width="12.5703125" style="4" bestFit="1" customWidth="1"/>
    <col min="23" max="25" width="12.140625" style="4" bestFit="1" customWidth="1"/>
    <col min="26" max="26" width="14.85546875" style="4" bestFit="1" customWidth="1"/>
    <col min="27" max="27" width="25.28515625" style="4" bestFit="1" customWidth="1"/>
    <col min="28" max="28" width="27.42578125" style="4" bestFit="1" customWidth="1"/>
    <col min="29" max="16384" width="9.140625" style="4"/>
  </cols>
  <sheetData>
    <row r="1" spans="1:37" x14ac:dyDescent="0.2">
      <c r="A1" s="5" t="s">
        <v>63</v>
      </c>
      <c r="B1" s="111">
        <v>2016</v>
      </c>
      <c r="C1" s="111">
        <v>2017</v>
      </c>
      <c r="D1" s="111">
        <v>2018</v>
      </c>
      <c r="E1" s="111">
        <v>2019</v>
      </c>
      <c r="F1" s="111">
        <v>2020</v>
      </c>
      <c r="G1" s="111" t="s">
        <v>32</v>
      </c>
      <c r="H1" s="111" t="s">
        <v>1</v>
      </c>
      <c r="I1" s="111" t="s">
        <v>2</v>
      </c>
      <c r="J1" s="111" t="s">
        <v>3</v>
      </c>
      <c r="K1" s="111" t="s">
        <v>7</v>
      </c>
      <c r="L1" s="111" t="s">
        <v>33</v>
      </c>
      <c r="M1" s="6" t="s">
        <v>34</v>
      </c>
      <c r="N1" s="6" t="s">
        <v>35</v>
      </c>
      <c r="P1" s="84">
        <f t="shared" ref="P1:Z1" si="0">B1</f>
        <v>2016</v>
      </c>
      <c r="Q1" s="84">
        <f t="shared" si="0"/>
        <v>2017</v>
      </c>
      <c r="R1" s="84">
        <f t="shared" si="0"/>
        <v>2018</v>
      </c>
      <c r="S1" s="84">
        <f t="shared" si="0"/>
        <v>2019</v>
      </c>
      <c r="T1" s="84">
        <f t="shared" si="0"/>
        <v>2020</v>
      </c>
      <c r="U1" s="84" t="str">
        <f t="shared" si="0"/>
        <v>2021E</v>
      </c>
      <c r="V1" s="84" t="str">
        <f t="shared" si="0"/>
        <v>2022F</v>
      </c>
      <c r="W1" s="84" t="str">
        <f t="shared" si="0"/>
        <v>2023F</v>
      </c>
      <c r="X1" s="84" t="str">
        <f t="shared" si="0"/>
        <v>2024F</v>
      </c>
      <c r="Y1" s="84" t="str">
        <f t="shared" si="0"/>
        <v>2025F</v>
      </c>
      <c r="Z1" s="84" t="str">
        <f t="shared" si="0"/>
        <v>2026F</v>
      </c>
      <c r="AA1" s="20"/>
      <c r="AB1" s="20"/>
      <c r="AC1" s="20"/>
    </row>
    <row r="2" spans="1:37" ht="15" x14ac:dyDescent="0.25">
      <c r="A2" s="9" t="s">
        <v>37</v>
      </c>
      <c r="B2" s="141">
        <f>ROUND(B5*B7,4)</f>
        <v>8.1270000000000007</v>
      </c>
      <c r="C2" s="141">
        <f t="shared" ref="C2:L2" si="1">ROUND(C5*C7,4)</f>
        <v>8.5497999999999994</v>
      </c>
      <c r="D2" s="141">
        <f t="shared" si="1"/>
        <v>9.0033999999999992</v>
      </c>
      <c r="E2" s="141">
        <f t="shared" si="1"/>
        <v>9.5259999999999998</v>
      </c>
      <c r="F2" s="141">
        <f t="shared" si="1"/>
        <v>8.7874999999999996</v>
      </c>
      <c r="G2" s="141">
        <f t="shared" si="1"/>
        <v>9.3279999999999994</v>
      </c>
      <c r="H2" s="141">
        <f t="shared" si="1"/>
        <v>9.8566000000000003</v>
      </c>
      <c r="I2" s="141">
        <f t="shared" si="1"/>
        <v>10.395</v>
      </c>
      <c r="J2" s="141">
        <f t="shared" si="1"/>
        <v>10.9641</v>
      </c>
      <c r="K2" s="141">
        <f t="shared" si="1"/>
        <v>11.541600000000001</v>
      </c>
      <c r="L2" s="141">
        <f t="shared" si="1"/>
        <v>12.1737</v>
      </c>
      <c r="M2" s="11">
        <f>ROUND((F2/B2)^(1/4)-1,4)</f>
        <v>1.9699999999999999E-2</v>
      </c>
      <c r="N2" s="11">
        <f>ROUND((L2/G2)^(1/5)-1,4)</f>
        <v>5.4699999999999999E-2</v>
      </c>
      <c r="O2" s="79"/>
    </row>
    <row r="3" spans="1:37" ht="15" x14ac:dyDescent="0.25">
      <c r="A3" s="12" t="s">
        <v>4</v>
      </c>
      <c r="B3" s="12"/>
      <c r="C3" s="77">
        <f>C2/B2-1</f>
        <v>5.202411714039612E-2</v>
      </c>
      <c r="D3" s="77">
        <f t="shared" ref="D3:L3" si="2">D2/C2-1</f>
        <v>5.305387260520722E-2</v>
      </c>
      <c r="E3" s="77">
        <f t="shared" si="2"/>
        <v>5.8044738654286165E-2</v>
      </c>
      <c r="F3" s="77">
        <f t="shared" si="2"/>
        <v>-7.7524669326055062E-2</v>
      </c>
      <c r="G3" s="77">
        <f t="shared" si="2"/>
        <v>6.1507823613086821E-2</v>
      </c>
      <c r="H3" s="77">
        <f t="shared" si="2"/>
        <v>5.666809605488865E-2</v>
      </c>
      <c r="I3" s="77">
        <f t="shared" si="2"/>
        <v>5.4623298094677697E-2</v>
      </c>
      <c r="J3" s="77">
        <f t="shared" si="2"/>
        <v>5.4747474747474767E-2</v>
      </c>
      <c r="K3" s="77">
        <f t="shared" si="2"/>
        <v>5.2671901934495446E-2</v>
      </c>
      <c r="L3" s="77">
        <f t="shared" si="2"/>
        <v>5.4767103347889368E-2</v>
      </c>
      <c r="M3" s="11"/>
      <c r="N3" s="11"/>
    </row>
    <row r="4" spans="1:37" ht="15" x14ac:dyDescent="0.25">
      <c r="A4" s="31"/>
      <c r="B4" s="35"/>
      <c r="C4" s="85"/>
      <c r="D4" s="85"/>
      <c r="E4" s="85"/>
      <c r="F4" s="85"/>
      <c r="G4" s="85"/>
      <c r="H4" s="85"/>
      <c r="I4" s="85"/>
      <c r="J4" s="85"/>
      <c r="K4" s="85"/>
      <c r="L4" s="85"/>
      <c r="M4" s="34"/>
      <c r="N4" s="34"/>
      <c r="P4" s="27">
        <f>ROUND(P12,4)</f>
        <v>0.34789999999999999</v>
      </c>
      <c r="Q4" s="27">
        <f t="shared" ref="Q4:Z4" si="3">ROUND(Q12,4)</f>
        <v>0.3594</v>
      </c>
      <c r="R4" s="27">
        <f t="shared" si="3"/>
        <v>0.35220000000000001</v>
      </c>
      <c r="S4" s="27">
        <f t="shared" si="3"/>
        <v>0.35670000000000002</v>
      </c>
      <c r="T4" s="27">
        <f t="shared" si="3"/>
        <v>0.35210000000000002</v>
      </c>
      <c r="U4" s="27">
        <f t="shared" si="3"/>
        <v>0.35139999999999999</v>
      </c>
      <c r="V4" s="27">
        <f t="shared" si="3"/>
        <v>0.35149999999999998</v>
      </c>
      <c r="W4" s="27">
        <f t="shared" si="3"/>
        <v>0.3518</v>
      </c>
      <c r="X4" s="27">
        <f t="shared" si="3"/>
        <v>0.35210000000000002</v>
      </c>
      <c r="Y4" s="27">
        <f t="shared" si="3"/>
        <v>0.35249999999999998</v>
      </c>
      <c r="Z4" s="27">
        <f t="shared" si="3"/>
        <v>0.35289999999999999</v>
      </c>
    </row>
    <row r="5" spans="1:37" ht="15" x14ac:dyDescent="0.25">
      <c r="A5" s="63" t="s">
        <v>29</v>
      </c>
      <c r="B5" s="153">
        <v>2.15</v>
      </c>
      <c r="C5" s="153">
        <v>2.17</v>
      </c>
      <c r="D5" s="153">
        <v>2.1800000000000002</v>
      </c>
      <c r="E5" s="153">
        <v>2.2000000000000002</v>
      </c>
      <c r="F5" s="153">
        <v>2.16</v>
      </c>
      <c r="G5" s="153">
        <v>2.2000000000000002</v>
      </c>
      <c r="H5" s="153">
        <v>2.23</v>
      </c>
      <c r="I5" s="153">
        <v>2.25</v>
      </c>
      <c r="J5" s="153">
        <v>2.27</v>
      </c>
      <c r="K5" s="153">
        <v>2.29</v>
      </c>
      <c r="L5" s="153">
        <v>2.31</v>
      </c>
      <c r="M5" s="11">
        <f>ROUND((F5/B5)^(1/4)-1,4)</f>
        <v>1.1999999999999999E-3</v>
      </c>
      <c r="N5" s="11">
        <f>ROUND((L5/G5)^(1/5)-1,4)</f>
        <v>9.7999999999999997E-3</v>
      </c>
      <c r="P5" s="27">
        <f t="shared" ref="P5:Z9" si="4">ROUND(P13,4)</f>
        <v>0.22020000000000001</v>
      </c>
      <c r="Q5" s="27">
        <f t="shared" si="4"/>
        <v>0.22040000000000001</v>
      </c>
      <c r="R5" s="27">
        <f t="shared" si="4"/>
        <v>0.22070000000000001</v>
      </c>
      <c r="S5" s="27">
        <f t="shared" si="4"/>
        <v>0.22090000000000001</v>
      </c>
      <c r="T5" s="27">
        <f t="shared" si="4"/>
        <v>0.2198</v>
      </c>
      <c r="U5" s="27">
        <f t="shared" si="4"/>
        <v>0.21940000000000001</v>
      </c>
      <c r="V5" s="27">
        <f t="shared" si="4"/>
        <v>0.21970000000000001</v>
      </c>
      <c r="W5" s="27">
        <f t="shared" si="4"/>
        <v>0.22009999999999999</v>
      </c>
      <c r="X5" s="27">
        <f t="shared" si="4"/>
        <v>0.2203</v>
      </c>
      <c r="Y5" s="27">
        <f t="shared" si="4"/>
        <v>0.2205</v>
      </c>
      <c r="Z5" s="27">
        <f t="shared" si="4"/>
        <v>0.22070000000000001</v>
      </c>
    </row>
    <row r="6" spans="1:37" ht="15" x14ac:dyDescent="0.25">
      <c r="A6" s="62"/>
      <c r="B6" s="35"/>
      <c r="C6" s="77">
        <f>C5/B5-1</f>
        <v>9.302325581395321E-3</v>
      </c>
      <c r="D6" s="77">
        <f t="shared" ref="D6:L6" si="5">D5/C5-1</f>
        <v>4.6082949308756671E-3</v>
      </c>
      <c r="E6" s="77">
        <f t="shared" si="5"/>
        <v>9.1743119266054496E-3</v>
      </c>
      <c r="F6" s="77">
        <f t="shared" si="5"/>
        <v>-1.8181818181818188E-2</v>
      </c>
      <c r="G6" s="77">
        <f t="shared" si="5"/>
        <v>1.8518518518518601E-2</v>
      </c>
      <c r="H6" s="77">
        <f t="shared" si="5"/>
        <v>1.3636363636363447E-2</v>
      </c>
      <c r="I6" s="77">
        <f t="shared" si="5"/>
        <v>8.9686098654708779E-3</v>
      </c>
      <c r="J6" s="77">
        <f t="shared" si="5"/>
        <v>8.8888888888889461E-3</v>
      </c>
      <c r="K6" s="77">
        <f t="shared" si="5"/>
        <v>8.8105726872247381E-3</v>
      </c>
      <c r="L6" s="77">
        <f t="shared" si="5"/>
        <v>8.733624454148492E-3</v>
      </c>
      <c r="M6" s="34"/>
      <c r="N6" s="34"/>
      <c r="P6" s="27">
        <f t="shared" si="4"/>
        <v>0.1696</v>
      </c>
      <c r="Q6" s="27">
        <f t="shared" si="4"/>
        <v>0.1711</v>
      </c>
      <c r="R6" s="27">
        <f t="shared" si="4"/>
        <v>0.16889999999999999</v>
      </c>
      <c r="S6" s="27">
        <f t="shared" si="4"/>
        <v>0.16980000000000001</v>
      </c>
      <c r="T6" s="27">
        <f t="shared" si="4"/>
        <v>0.1762</v>
      </c>
      <c r="U6" s="27">
        <f t="shared" si="4"/>
        <v>0.1774</v>
      </c>
      <c r="V6" s="27">
        <f t="shared" si="4"/>
        <v>0.17749999999999999</v>
      </c>
      <c r="W6" s="27">
        <f t="shared" si="4"/>
        <v>0.1779</v>
      </c>
      <c r="X6" s="27">
        <f t="shared" si="4"/>
        <v>0.1782</v>
      </c>
      <c r="Y6" s="27">
        <f t="shared" si="4"/>
        <v>0.17829999999999999</v>
      </c>
      <c r="Z6" s="27">
        <f t="shared" si="4"/>
        <v>0.17849999999999999</v>
      </c>
    </row>
    <row r="7" spans="1:37" ht="15" x14ac:dyDescent="0.25">
      <c r="A7" s="63" t="s">
        <v>66</v>
      </c>
      <c r="B7" s="141">
        <v>3.78</v>
      </c>
      <c r="C7" s="141">
        <v>3.94</v>
      </c>
      <c r="D7" s="141">
        <v>4.13</v>
      </c>
      <c r="E7" s="141">
        <v>4.33</v>
      </c>
      <c r="F7" s="141">
        <v>4.0682999999999998</v>
      </c>
      <c r="G7" s="141">
        <v>4.24</v>
      </c>
      <c r="H7" s="141">
        <v>4.42</v>
      </c>
      <c r="I7" s="141">
        <v>4.62</v>
      </c>
      <c r="J7" s="141">
        <v>4.83</v>
      </c>
      <c r="K7" s="141">
        <v>5.04</v>
      </c>
      <c r="L7" s="141">
        <v>5.27</v>
      </c>
      <c r="M7" s="11">
        <f>ROUND((F7/B7)^(1/4)-1,4)</f>
        <v>1.8499999999999999E-2</v>
      </c>
      <c r="N7" s="11">
        <f>ROUND((L7/G7)^(1/5)-1,4)</f>
        <v>4.4499999999999998E-2</v>
      </c>
      <c r="P7" s="27">
        <f t="shared" si="4"/>
        <v>0.1171</v>
      </c>
      <c r="Q7" s="27">
        <f t="shared" si="4"/>
        <v>0.1149</v>
      </c>
      <c r="R7" s="27">
        <f t="shared" si="4"/>
        <v>0.1152</v>
      </c>
      <c r="S7" s="27">
        <f t="shared" si="4"/>
        <v>0.11020000000000001</v>
      </c>
      <c r="T7" s="27">
        <f t="shared" si="4"/>
        <v>0.1094</v>
      </c>
      <c r="U7" s="27">
        <f t="shared" si="4"/>
        <v>0.10979999999999999</v>
      </c>
      <c r="V7" s="27">
        <f t="shared" si="4"/>
        <v>0.11</v>
      </c>
      <c r="W7" s="27">
        <f t="shared" si="4"/>
        <v>0.1101</v>
      </c>
      <c r="X7" s="27">
        <f t="shared" si="4"/>
        <v>0.1103</v>
      </c>
      <c r="Y7" s="27">
        <f t="shared" si="4"/>
        <v>0.11020000000000001</v>
      </c>
      <c r="Z7" s="27">
        <f t="shared" si="4"/>
        <v>0.11</v>
      </c>
    </row>
    <row r="8" spans="1:37" ht="15" x14ac:dyDescent="0.25">
      <c r="A8" s="31"/>
      <c r="B8" s="35"/>
      <c r="C8" s="77">
        <f>C7/B7-1</f>
        <v>4.2328042328042326E-2</v>
      </c>
      <c r="D8" s="77">
        <f t="shared" ref="D8" si="6">D7/C7-1</f>
        <v>4.8223350253807196E-2</v>
      </c>
      <c r="E8" s="77">
        <f t="shared" ref="E8" si="7">E7/D7-1</f>
        <v>4.8426150121065437E-2</v>
      </c>
      <c r="F8" s="77">
        <f t="shared" ref="F8" si="8">F7/E7-1</f>
        <v>-6.0438799076212524E-2</v>
      </c>
      <c r="G8" s="77">
        <f t="shared" ref="G8" si="9">G7/F7-1</f>
        <v>4.2204360543716124E-2</v>
      </c>
      <c r="H8" s="77">
        <f t="shared" ref="H8" si="10">H7/G7-1</f>
        <v>4.2452830188679069E-2</v>
      </c>
      <c r="I8" s="77">
        <f t="shared" ref="I8" si="11">I7/H7-1</f>
        <v>4.5248868778280604E-2</v>
      </c>
      <c r="J8" s="77">
        <f t="shared" ref="J8" si="12">J7/I7-1</f>
        <v>4.5454545454545414E-2</v>
      </c>
      <c r="K8" s="77">
        <f t="shared" ref="K8" si="13">K7/J7-1</f>
        <v>4.3478260869565188E-2</v>
      </c>
      <c r="L8" s="77">
        <f t="shared" ref="L8" si="14">L7/K7-1</f>
        <v>4.5634920634920473E-2</v>
      </c>
      <c r="M8" s="34"/>
      <c r="N8" s="34"/>
      <c r="P8" s="27">
        <f t="shared" si="4"/>
        <v>6.6400000000000001E-2</v>
      </c>
      <c r="Q8" s="27">
        <f t="shared" si="4"/>
        <v>6.6699999999999995E-2</v>
      </c>
      <c r="R8" s="27">
        <f t="shared" si="4"/>
        <v>6.7100000000000007E-2</v>
      </c>
      <c r="S8" s="27">
        <f t="shared" si="4"/>
        <v>6.7400000000000002E-2</v>
      </c>
      <c r="T8" s="27">
        <f t="shared" si="4"/>
        <v>6.6299999999999998E-2</v>
      </c>
      <c r="U8" s="27">
        <f t="shared" si="4"/>
        <v>6.5199999999999994E-2</v>
      </c>
      <c r="V8" s="27">
        <f t="shared" si="4"/>
        <v>6.54E-2</v>
      </c>
      <c r="W8" s="27">
        <f t="shared" si="4"/>
        <v>6.5600000000000006E-2</v>
      </c>
      <c r="X8" s="27">
        <f t="shared" si="4"/>
        <v>6.5799999999999997E-2</v>
      </c>
      <c r="Y8" s="27">
        <f t="shared" si="4"/>
        <v>6.59E-2</v>
      </c>
      <c r="Z8" s="27">
        <f t="shared" si="4"/>
        <v>6.6100000000000006E-2</v>
      </c>
    </row>
    <row r="9" spans="1:37" ht="15" x14ac:dyDescent="0.25">
      <c r="A9" s="69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34"/>
      <c r="N9" s="34"/>
      <c r="P9" s="27">
        <f t="shared" si="4"/>
        <v>4.53E-2</v>
      </c>
      <c r="Q9" s="27">
        <f t="shared" si="4"/>
        <v>4.7199999999999999E-2</v>
      </c>
      <c r="R9" s="27">
        <f t="shared" si="4"/>
        <v>4.6300000000000001E-2</v>
      </c>
      <c r="S9" s="27">
        <f t="shared" si="4"/>
        <v>4.6199999999999998E-2</v>
      </c>
      <c r="T9" s="27">
        <f t="shared" si="4"/>
        <v>4.41E-2</v>
      </c>
      <c r="U9" s="27">
        <f t="shared" si="4"/>
        <v>4.2099999999999999E-2</v>
      </c>
      <c r="V9" s="27">
        <f t="shared" si="4"/>
        <v>4.24E-2</v>
      </c>
      <c r="W9" s="27">
        <f t="shared" si="4"/>
        <v>4.2700000000000002E-2</v>
      </c>
      <c r="X9" s="27">
        <f t="shared" si="4"/>
        <v>4.2999999999999997E-2</v>
      </c>
      <c r="Y9" s="27">
        <f t="shared" si="4"/>
        <v>4.3400000000000001E-2</v>
      </c>
      <c r="Z9" s="27">
        <f t="shared" si="4"/>
        <v>4.3700000000000003E-2</v>
      </c>
    </row>
    <row r="10" spans="1:37" ht="15" x14ac:dyDescent="0.25">
      <c r="A10" s="69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34"/>
      <c r="N10" s="34"/>
      <c r="P10" s="38">
        <f t="shared" ref="P10:Z10" si="15">ROUND(100%-SUM(P4:P9),4)</f>
        <v>3.3500000000000002E-2</v>
      </c>
      <c r="Q10" s="38">
        <f t="shared" si="15"/>
        <v>2.0299999999999999E-2</v>
      </c>
      <c r="R10" s="38">
        <f t="shared" si="15"/>
        <v>2.9600000000000001E-2</v>
      </c>
      <c r="S10" s="38">
        <f t="shared" si="15"/>
        <v>2.8799999999999999E-2</v>
      </c>
      <c r="T10" s="38">
        <f t="shared" si="15"/>
        <v>3.2099999999999997E-2</v>
      </c>
      <c r="U10" s="38">
        <f t="shared" si="15"/>
        <v>3.4700000000000002E-2</v>
      </c>
      <c r="V10" s="38">
        <f t="shared" si="15"/>
        <v>3.3500000000000002E-2</v>
      </c>
      <c r="W10" s="38">
        <f t="shared" si="15"/>
        <v>3.1800000000000002E-2</v>
      </c>
      <c r="X10" s="38">
        <f t="shared" si="15"/>
        <v>3.0300000000000001E-2</v>
      </c>
      <c r="Y10" s="38">
        <f t="shared" si="15"/>
        <v>2.92E-2</v>
      </c>
      <c r="Z10" s="38">
        <f t="shared" si="15"/>
        <v>2.81E-2</v>
      </c>
    </row>
    <row r="11" spans="1:37" x14ac:dyDescent="0.2">
      <c r="A11" s="18" t="s">
        <v>50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22"/>
      <c r="N11" s="22"/>
      <c r="P11" s="88">
        <v>2.0299999999999999E-2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 spans="1:37" ht="15" x14ac:dyDescent="0.25">
      <c r="A12" s="123" t="s">
        <v>53</v>
      </c>
      <c r="B12" s="76">
        <f>ROUND(B$2*P12,4)</f>
        <v>2.8273999999999999</v>
      </c>
      <c r="C12" s="134">
        <f t="shared" ref="C12:L12" si="16">ROUND(C$2*Q12,4)</f>
        <v>3.0728</v>
      </c>
      <c r="D12" s="134">
        <f t="shared" si="16"/>
        <v>3.1709999999999998</v>
      </c>
      <c r="E12" s="134">
        <f t="shared" si="16"/>
        <v>3.3978999999999999</v>
      </c>
      <c r="F12" s="134">
        <f t="shared" si="16"/>
        <v>3.0941000000000001</v>
      </c>
      <c r="G12" s="134">
        <f t="shared" si="16"/>
        <v>3.2778999999999998</v>
      </c>
      <c r="H12" s="134">
        <f t="shared" si="16"/>
        <v>3.4645999999999999</v>
      </c>
      <c r="I12" s="134">
        <f t="shared" si="16"/>
        <v>3.657</v>
      </c>
      <c r="J12" s="134">
        <f t="shared" si="16"/>
        <v>3.8605</v>
      </c>
      <c r="K12" s="134">
        <f t="shared" si="16"/>
        <v>4.0683999999999996</v>
      </c>
      <c r="L12" s="134">
        <f t="shared" si="16"/>
        <v>4.2961</v>
      </c>
      <c r="M12" s="11">
        <f>ROUND((F12/B12)^(1/4)-1,4)</f>
        <v>2.2800000000000001E-2</v>
      </c>
      <c r="N12" s="11">
        <f>ROUND((L12/G12)^(1/5)-1,4)</f>
        <v>5.5599999999999997E-2</v>
      </c>
      <c r="P12" s="130">
        <v>0.34789999999999999</v>
      </c>
      <c r="Q12" s="130">
        <v>0.3594</v>
      </c>
      <c r="R12" s="130">
        <v>0.35220000000000001</v>
      </c>
      <c r="S12" s="130">
        <v>0.35670000000000002</v>
      </c>
      <c r="T12" s="130">
        <v>0.35210000000000002</v>
      </c>
      <c r="U12" s="130">
        <v>0.35139999999999999</v>
      </c>
      <c r="V12" s="130">
        <v>0.35149999999999998</v>
      </c>
      <c r="W12" s="130">
        <v>0.3518</v>
      </c>
      <c r="X12" s="130">
        <v>0.35210000000000002</v>
      </c>
      <c r="Y12" s="130">
        <v>0.35249999999999998</v>
      </c>
      <c r="Z12" s="130">
        <v>0.35289999999999999</v>
      </c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</row>
    <row r="13" spans="1:37" ht="15" x14ac:dyDescent="0.25">
      <c r="A13" s="134" t="s">
        <v>67</v>
      </c>
      <c r="B13" s="134">
        <f t="shared" ref="B13:B18" si="17">ROUND(B$2*P13,4)</f>
        <v>1.7896000000000001</v>
      </c>
      <c r="C13" s="134">
        <f t="shared" ref="C13:C18" si="18">ROUND(C$2*Q13,4)</f>
        <v>1.8844000000000001</v>
      </c>
      <c r="D13" s="134">
        <f t="shared" ref="D13:D18" si="19">ROUND(D$2*R13,4)</f>
        <v>1.9871000000000001</v>
      </c>
      <c r="E13" s="134">
        <f t="shared" ref="E13:E18" si="20">ROUND(E$2*S13,4)</f>
        <v>2.1042999999999998</v>
      </c>
      <c r="F13" s="134">
        <f t="shared" ref="F13:F18" si="21">ROUND(F$2*T13,4)</f>
        <v>1.9315</v>
      </c>
      <c r="G13" s="134">
        <f t="shared" ref="G13:G18" si="22">ROUND(G$2*U13,4)</f>
        <v>2.0466000000000002</v>
      </c>
      <c r="H13" s="134">
        <f t="shared" ref="H13:H18" si="23">ROUND(H$2*V13,4)</f>
        <v>2.1655000000000002</v>
      </c>
      <c r="I13" s="134">
        <f t="shared" ref="I13:I18" si="24">ROUND(I$2*W13,4)</f>
        <v>2.2879</v>
      </c>
      <c r="J13" s="134">
        <f t="shared" ref="J13:J18" si="25">ROUND(J$2*X13,4)</f>
        <v>2.4154</v>
      </c>
      <c r="K13" s="134">
        <f t="shared" ref="K13:K18" si="26">ROUND(K$2*Y13,4)</f>
        <v>2.5449000000000002</v>
      </c>
      <c r="L13" s="134">
        <f t="shared" ref="L13:L18" si="27">ROUND(L$2*Z13,4)</f>
        <v>2.6867000000000001</v>
      </c>
      <c r="M13" s="11">
        <f>ROUND((F13/B13)^(1/4)-1,4)</f>
        <v>1.9300000000000001E-2</v>
      </c>
      <c r="N13" s="11">
        <f>ROUND((L13/G13)^(1/5)-1,4)</f>
        <v>5.5899999999999998E-2</v>
      </c>
      <c r="P13" s="130">
        <v>0.22020000000000001</v>
      </c>
      <c r="Q13" s="130">
        <v>0.22040000000000001</v>
      </c>
      <c r="R13" s="130">
        <v>0.22070000000000001</v>
      </c>
      <c r="S13" s="130">
        <v>0.22090000000000001</v>
      </c>
      <c r="T13" s="130">
        <v>0.2198</v>
      </c>
      <c r="U13" s="130">
        <v>0.21940000000000001</v>
      </c>
      <c r="V13" s="130">
        <v>0.21970000000000001</v>
      </c>
      <c r="W13" s="130">
        <v>0.22009999999999999</v>
      </c>
      <c r="X13" s="130">
        <v>0.2203</v>
      </c>
      <c r="Y13" s="130">
        <v>0.2205</v>
      </c>
      <c r="Z13" s="130">
        <v>0.22070000000000001</v>
      </c>
    </row>
    <row r="14" spans="1:37" ht="15" x14ac:dyDescent="0.25">
      <c r="A14" s="123" t="s">
        <v>68</v>
      </c>
      <c r="B14" s="134">
        <f t="shared" si="17"/>
        <v>1.3783000000000001</v>
      </c>
      <c r="C14" s="134">
        <f t="shared" si="18"/>
        <v>1.4629000000000001</v>
      </c>
      <c r="D14" s="134">
        <f t="shared" si="19"/>
        <v>1.5206999999999999</v>
      </c>
      <c r="E14" s="134">
        <f t="shared" si="20"/>
        <v>1.6174999999999999</v>
      </c>
      <c r="F14" s="134">
        <f t="shared" si="21"/>
        <v>1.5484</v>
      </c>
      <c r="G14" s="134">
        <f t="shared" si="22"/>
        <v>1.6548</v>
      </c>
      <c r="H14" s="134">
        <f t="shared" si="23"/>
        <v>1.7495000000000001</v>
      </c>
      <c r="I14" s="134">
        <f t="shared" si="24"/>
        <v>1.8492999999999999</v>
      </c>
      <c r="J14" s="134">
        <f t="shared" si="25"/>
        <v>1.9538</v>
      </c>
      <c r="K14" s="134">
        <f t="shared" si="26"/>
        <v>2.0579000000000001</v>
      </c>
      <c r="L14" s="134">
        <f t="shared" si="27"/>
        <v>2.173</v>
      </c>
      <c r="M14" s="11">
        <f>ROUND((F14/B14)^(1/4)-1,4)</f>
        <v>2.9499999999999998E-2</v>
      </c>
      <c r="N14" s="11">
        <f>ROUND((L14/G14)^(1/5)-1,4)</f>
        <v>5.6000000000000001E-2</v>
      </c>
      <c r="P14" s="130">
        <v>0.1696</v>
      </c>
      <c r="Q14" s="130">
        <v>0.1711</v>
      </c>
      <c r="R14" s="130">
        <v>0.16889999999999999</v>
      </c>
      <c r="S14" s="130">
        <v>0.16980000000000001</v>
      </c>
      <c r="T14" s="130">
        <v>0.1762</v>
      </c>
      <c r="U14" s="130">
        <v>0.1774</v>
      </c>
      <c r="V14" s="130">
        <v>0.17749999999999999</v>
      </c>
      <c r="W14" s="130">
        <v>0.1779</v>
      </c>
      <c r="X14" s="130">
        <v>0.1782</v>
      </c>
      <c r="Y14" s="130">
        <v>0.17829999999999999</v>
      </c>
      <c r="Z14" s="130">
        <v>0.17849999999999999</v>
      </c>
    </row>
    <row r="15" spans="1:37" ht="15" x14ac:dyDescent="0.25">
      <c r="A15" s="134" t="s">
        <v>69</v>
      </c>
      <c r="B15" s="134">
        <f t="shared" si="17"/>
        <v>0.95169999999999999</v>
      </c>
      <c r="C15" s="134">
        <f t="shared" si="18"/>
        <v>0.98240000000000005</v>
      </c>
      <c r="D15" s="134">
        <f t="shared" si="19"/>
        <v>1.0371999999999999</v>
      </c>
      <c r="E15" s="134">
        <f t="shared" si="20"/>
        <v>1.0498000000000001</v>
      </c>
      <c r="F15" s="134">
        <f t="shared" si="21"/>
        <v>0.96140000000000003</v>
      </c>
      <c r="G15" s="134">
        <f t="shared" si="22"/>
        <v>1.0242</v>
      </c>
      <c r="H15" s="134">
        <f t="shared" si="23"/>
        <v>1.0842000000000001</v>
      </c>
      <c r="I15" s="134">
        <f t="shared" si="24"/>
        <v>1.1445000000000001</v>
      </c>
      <c r="J15" s="134">
        <f t="shared" si="25"/>
        <v>1.2093</v>
      </c>
      <c r="K15" s="134">
        <f t="shared" si="26"/>
        <v>1.2719</v>
      </c>
      <c r="L15" s="134">
        <f t="shared" si="27"/>
        <v>1.3391</v>
      </c>
      <c r="M15" s="11">
        <f>ROUND((F15/B15)^(1/4)-1,4)</f>
        <v>2.5000000000000001E-3</v>
      </c>
      <c r="N15" s="11">
        <f>ROUND((L15/G15)^(1/5)-1,4)</f>
        <v>5.5100000000000003E-2</v>
      </c>
      <c r="P15" s="130">
        <v>0.1171</v>
      </c>
      <c r="Q15" s="130">
        <v>0.1149</v>
      </c>
      <c r="R15" s="130">
        <v>0.1152</v>
      </c>
      <c r="S15" s="130">
        <v>0.11020000000000001</v>
      </c>
      <c r="T15" s="130">
        <v>0.1094</v>
      </c>
      <c r="U15" s="130">
        <v>0.10979999999999999</v>
      </c>
      <c r="V15" s="130">
        <v>0.11</v>
      </c>
      <c r="W15" s="130">
        <v>0.1101</v>
      </c>
      <c r="X15" s="130">
        <v>0.1103</v>
      </c>
      <c r="Y15" s="130">
        <v>0.11020000000000001</v>
      </c>
      <c r="Z15" s="130">
        <v>0.11</v>
      </c>
    </row>
    <row r="16" spans="1:37" s="121" customFormat="1" ht="15" x14ac:dyDescent="0.25">
      <c r="A16" s="134" t="s">
        <v>54</v>
      </c>
      <c r="B16" s="134">
        <f t="shared" si="17"/>
        <v>0.53959999999999997</v>
      </c>
      <c r="C16" s="134">
        <f t="shared" si="18"/>
        <v>0.57030000000000003</v>
      </c>
      <c r="D16" s="134">
        <f t="shared" si="19"/>
        <v>0.60409999999999997</v>
      </c>
      <c r="E16" s="134">
        <f t="shared" si="20"/>
        <v>0.6421</v>
      </c>
      <c r="F16" s="134">
        <f t="shared" si="21"/>
        <v>0.58260000000000001</v>
      </c>
      <c r="G16" s="134">
        <f t="shared" si="22"/>
        <v>0.60819999999999996</v>
      </c>
      <c r="H16" s="134">
        <f t="shared" si="23"/>
        <v>0.64459999999999995</v>
      </c>
      <c r="I16" s="134">
        <f t="shared" si="24"/>
        <v>0.68189999999999995</v>
      </c>
      <c r="J16" s="134">
        <f t="shared" si="25"/>
        <v>0.72140000000000004</v>
      </c>
      <c r="K16" s="134">
        <f t="shared" si="26"/>
        <v>0.76060000000000005</v>
      </c>
      <c r="L16" s="134">
        <f t="shared" si="27"/>
        <v>0.80469999999999997</v>
      </c>
      <c r="M16" s="11">
        <f t="shared" ref="M16:M17" si="28">ROUND((F16/B16)^(1/4)-1,4)</f>
        <v>1.9400000000000001E-2</v>
      </c>
      <c r="N16" s="11">
        <f t="shared" ref="N16:N17" si="29">ROUND((L16/G16)^(1/5)-1,4)</f>
        <v>5.7599999999999998E-2</v>
      </c>
      <c r="P16" s="130">
        <v>6.6400000000000001E-2</v>
      </c>
      <c r="Q16" s="130">
        <v>6.6699999999999995E-2</v>
      </c>
      <c r="R16" s="130">
        <v>6.7100000000000007E-2</v>
      </c>
      <c r="S16" s="130">
        <v>6.7400000000000002E-2</v>
      </c>
      <c r="T16" s="130">
        <v>6.6299999999999998E-2</v>
      </c>
      <c r="U16" s="130">
        <v>6.5199999999999994E-2</v>
      </c>
      <c r="V16" s="130">
        <v>6.54E-2</v>
      </c>
      <c r="W16" s="130">
        <v>6.5600000000000006E-2</v>
      </c>
      <c r="X16" s="130">
        <v>6.5799999999999997E-2</v>
      </c>
      <c r="Y16" s="130">
        <v>6.59E-2</v>
      </c>
      <c r="Z16" s="130">
        <v>6.6100000000000006E-2</v>
      </c>
    </row>
    <row r="17" spans="1:26" s="121" customFormat="1" ht="15" x14ac:dyDescent="0.25">
      <c r="A17" s="134" t="s">
        <v>70</v>
      </c>
      <c r="B17" s="134">
        <f t="shared" si="17"/>
        <v>0.36820000000000003</v>
      </c>
      <c r="C17" s="134">
        <f t="shared" si="18"/>
        <v>0.40360000000000001</v>
      </c>
      <c r="D17" s="134">
        <f t="shared" si="19"/>
        <v>0.41689999999999999</v>
      </c>
      <c r="E17" s="134">
        <f t="shared" si="20"/>
        <v>0.44009999999999999</v>
      </c>
      <c r="F17" s="134">
        <f t="shared" si="21"/>
        <v>0.38750000000000001</v>
      </c>
      <c r="G17" s="134">
        <f t="shared" si="22"/>
        <v>0.39269999999999999</v>
      </c>
      <c r="H17" s="134">
        <f t="shared" si="23"/>
        <v>0.41789999999999999</v>
      </c>
      <c r="I17" s="134">
        <f t="shared" si="24"/>
        <v>0.44390000000000002</v>
      </c>
      <c r="J17" s="134">
        <f t="shared" si="25"/>
        <v>0.47149999999999997</v>
      </c>
      <c r="K17" s="134">
        <f t="shared" si="26"/>
        <v>0.50090000000000001</v>
      </c>
      <c r="L17" s="134">
        <f t="shared" si="27"/>
        <v>0.53200000000000003</v>
      </c>
      <c r="M17" s="11">
        <f t="shared" si="28"/>
        <v>1.29E-2</v>
      </c>
      <c r="N17" s="11">
        <f t="shared" si="29"/>
        <v>6.2600000000000003E-2</v>
      </c>
      <c r="P17" s="130">
        <v>4.53E-2</v>
      </c>
      <c r="Q17" s="130">
        <v>4.7199999999999999E-2</v>
      </c>
      <c r="R17" s="130">
        <v>4.6300000000000001E-2</v>
      </c>
      <c r="S17" s="130">
        <v>4.6199999999999998E-2</v>
      </c>
      <c r="T17" s="130">
        <v>4.41E-2</v>
      </c>
      <c r="U17" s="130">
        <v>4.2100000000000005E-2</v>
      </c>
      <c r="V17" s="130">
        <v>4.24E-2</v>
      </c>
      <c r="W17" s="130">
        <v>4.2700000000000002E-2</v>
      </c>
      <c r="X17" s="130">
        <v>4.2999999999999997E-2</v>
      </c>
      <c r="Y17" s="130">
        <v>4.3400000000000001E-2</v>
      </c>
      <c r="Z17" s="130">
        <v>4.3700000000000003E-2</v>
      </c>
    </row>
    <row r="18" spans="1:26" ht="15" x14ac:dyDescent="0.25">
      <c r="A18" s="123" t="s">
        <v>28</v>
      </c>
      <c r="B18" s="134">
        <f t="shared" si="17"/>
        <v>0.27229999999999999</v>
      </c>
      <c r="C18" s="134">
        <f t="shared" si="18"/>
        <v>0.1736</v>
      </c>
      <c r="D18" s="134">
        <f t="shared" si="19"/>
        <v>0.26650000000000001</v>
      </c>
      <c r="E18" s="134">
        <f t="shared" si="20"/>
        <v>0.27429999999999999</v>
      </c>
      <c r="F18" s="134">
        <f t="shared" si="21"/>
        <v>0.28210000000000002</v>
      </c>
      <c r="G18" s="134">
        <f t="shared" si="22"/>
        <v>0.32369999999999999</v>
      </c>
      <c r="H18" s="134">
        <f t="shared" si="23"/>
        <v>0.33019999999999999</v>
      </c>
      <c r="I18" s="134">
        <f t="shared" si="24"/>
        <v>0.3306</v>
      </c>
      <c r="J18" s="134">
        <f t="shared" si="25"/>
        <v>0.3322</v>
      </c>
      <c r="K18" s="134">
        <f t="shared" si="26"/>
        <v>0.33700000000000002</v>
      </c>
      <c r="L18" s="134">
        <f t="shared" si="27"/>
        <v>0.34210000000000002</v>
      </c>
      <c r="M18" s="11">
        <f>ROUND((F18/B18)^(1/4)-1,4)</f>
        <v>8.8999999999999999E-3</v>
      </c>
      <c r="N18" s="11">
        <f>ROUND((L18/G18)^(1/5)-1,4)</f>
        <v>1.11E-2</v>
      </c>
      <c r="P18" s="130">
        <f>ROUND(100%-SUM(P12:P17),4)</f>
        <v>3.3500000000000002E-2</v>
      </c>
      <c r="Q18" s="130">
        <f t="shared" ref="Q18:Z18" si="30">ROUND(100%-SUM(Q12:Q17),4)</f>
        <v>2.0299999999999999E-2</v>
      </c>
      <c r="R18" s="130">
        <f t="shared" si="30"/>
        <v>2.9600000000000001E-2</v>
      </c>
      <c r="S18" s="130">
        <f t="shared" si="30"/>
        <v>2.8799999999999999E-2</v>
      </c>
      <c r="T18" s="130">
        <f t="shared" si="30"/>
        <v>3.2099999999999997E-2</v>
      </c>
      <c r="U18" s="130">
        <f t="shared" si="30"/>
        <v>3.4700000000000002E-2</v>
      </c>
      <c r="V18" s="130">
        <f t="shared" si="30"/>
        <v>3.3500000000000002E-2</v>
      </c>
      <c r="W18" s="130">
        <f t="shared" si="30"/>
        <v>3.1800000000000002E-2</v>
      </c>
      <c r="X18" s="130">
        <f t="shared" si="30"/>
        <v>3.0300000000000001E-2</v>
      </c>
      <c r="Y18" s="130">
        <f t="shared" si="30"/>
        <v>2.92E-2</v>
      </c>
      <c r="Z18" s="130">
        <f t="shared" si="30"/>
        <v>2.81E-2</v>
      </c>
    </row>
    <row r="19" spans="1:26" x14ac:dyDescent="0.2">
      <c r="A19" s="20" t="s">
        <v>0</v>
      </c>
      <c r="B19" s="135">
        <f>ROUND(SUM(B12:B18),4)</f>
        <v>8.1271000000000004</v>
      </c>
      <c r="C19" s="135">
        <f t="shared" ref="C19:L19" si="31">ROUND(SUM(C12:C18),4)</f>
        <v>8.5500000000000007</v>
      </c>
      <c r="D19" s="135">
        <f t="shared" si="31"/>
        <v>9.0035000000000007</v>
      </c>
      <c r="E19" s="135">
        <f t="shared" si="31"/>
        <v>9.5259999999999998</v>
      </c>
      <c r="F19" s="135">
        <f t="shared" si="31"/>
        <v>8.7875999999999994</v>
      </c>
      <c r="G19" s="135">
        <f t="shared" si="31"/>
        <v>9.3280999999999992</v>
      </c>
      <c r="H19" s="135">
        <f t="shared" si="31"/>
        <v>9.8565000000000005</v>
      </c>
      <c r="I19" s="135">
        <f t="shared" si="31"/>
        <v>10.395099999999999</v>
      </c>
      <c r="J19" s="135">
        <f t="shared" si="31"/>
        <v>10.9641</v>
      </c>
      <c r="K19" s="135">
        <f t="shared" si="31"/>
        <v>11.541600000000001</v>
      </c>
      <c r="L19" s="135">
        <f t="shared" si="31"/>
        <v>12.1737</v>
      </c>
      <c r="P19" s="86">
        <f t="shared" ref="P19:Z19" si="32">SUM(P12:P18)</f>
        <v>1</v>
      </c>
      <c r="Q19" s="86">
        <f t="shared" si="32"/>
        <v>1</v>
      </c>
      <c r="R19" s="86">
        <f t="shared" si="32"/>
        <v>1</v>
      </c>
      <c r="S19" s="86">
        <f t="shared" si="32"/>
        <v>1</v>
      </c>
      <c r="T19" s="86">
        <f t="shared" si="32"/>
        <v>1.0000000000000002</v>
      </c>
      <c r="U19" s="86">
        <f t="shared" si="32"/>
        <v>1</v>
      </c>
      <c r="V19" s="86">
        <f t="shared" si="32"/>
        <v>0.99999999999999989</v>
      </c>
      <c r="W19" s="86">
        <f t="shared" si="32"/>
        <v>1</v>
      </c>
      <c r="X19" s="86">
        <f t="shared" si="32"/>
        <v>1</v>
      </c>
      <c r="Y19" s="86">
        <f t="shared" si="32"/>
        <v>0.99999999999999989</v>
      </c>
      <c r="Z19" s="86">
        <f t="shared" si="32"/>
        <v>1</v>
      </c>
    </row>
    <row r="20" spans="1:26" x14ac:dyDescent="0.2">
      <c r="A20" s="20" t="s">
        <v>5</v>
      </c>
      <c r="B20" s="20" t="b">
        <f t="shared" ref="B20:L20" si="33">B19=B2</f>
        <v>0</v>
      </c>
      <c r="C20" s="20" t="b">
        <f t="shared" si="33"/>
        <v>0</v>
      </c>
      <c r="D20" s="20" t="b">
        <f t="shared" si="33"/>
        <v>0</v>
      </c>
      <c r="E20" s="20" t="b">
        <f t="shared" si="33"/>
        <v>1</v>
      </c>
      <c r="F20" s="20" t="b">
        <f t="shared" si="33"/>
        <v>0</v>
      </c>
      <c r="G20" s="20" t="b">
        <f t="shared" si="33"/>
        <v>0</v>
      </c>
      <c r="H20" s="20" t="b">
        <f t="shared" si="33"/>
        <v>0</v>
      </c>
      <c r="I20" s="20" t="b">
        <f t="shared" si="33"/>
        <v>0</v>
      </c>
      <c r="J20" s="20" t="b">
        <f t="shared" si="33"/>
        <v>1</v>
      </c>
      <c r="K20" s="20" t="b">
        <f t="shared" si="33"/>
        <v>1</v>
      </c>
      <c r="L20" s="20" t="b">
        <f t="shared" si="33"/>
        <v>1</v>
      </c>
      <c r="U20" s="88">
        <v>4.1999999999999997E-3</v>
      </c>
    </row>
    <row r="21" spans="1:26" x14ac:dyDescent="0.2">
      <c r="A21" s="40"/>
      <c r="P21" s="88">
        <f>ROUND(P24,4)</f>
        <v>0.70540000000000003</v>
      </c>
      <c r="Q21" s="88">
        <f t="shared" ref="Q21:Z22" si="34">ROUND(Q24,4)</f>
        <v>0.71060000000000001</v>
      </c>
      <c r="R21" s="88">
        <f t="shared" si="34"/>
        <v>0.7077</v>
      </c>
      <c r="S21" s="88">
        <f t="shared" si="34"/>
        <v>0.7107</v>
      </c>
      <c r="T21" s="88">
        <f t="shared" si="34"/>
        <v>0.71</v>
      </c>
      <c r="U21" s="88">
        <f t="shared" si="34"/>
        <v>0.70979999999999999</v>
      </c>
      <c r="V21" s="88">
        <f t="shared" si="34"/>
        <v>0.70960000000000001</v>
      </c>
      <c r="W21" s="88">
        <f t="shared" si="34"/>
        <v>0.70950000000000002</v>
      </c>
      <c r="X21" s="88">
        <f t="shared" si="34"/>
        <v>0.7097</v>
      </c>
      <c r="Y21" s="88">
        <f t="shared" si="34"/>
        <v>0.70979999999999999</v>
      </c>
      <c r="Z21" s="88">
        <f t="shared" si="34"/>
        <v>0.71</v>
      </c>
    </row>
    <row r="22" spans="1:26" x14ac:dyDescent="0.2">
      <c r="A22" s="40"/>
      <c r="P22" s="88">
        <f>ROUND(P25,4)</f>
        <v>0.29459999999999997</v>
      </c>
      <c r="Q22" s="88">
        <f t="shared" si="34"/>
        <v>0.28939999999999999</v>
      </c>
      <c r="R22" s="88">
        <f t="shared" si="34"/>
        <v>0.2923</v>
      </c>
      <c r="S22" s="88">
        <f t="shared" si="34"/>
        <v>0.2893</v>
      </c>
      <c r="T22" s="88">
        <f t="shared" si="34"/>
        <v>0.28999999999999998</v>
      </c>
      <c r="U22" s="88">
        <f t="shared" si="34"/>
        <v>0.29020000000000001</v>
      </c>
      <c r="V22" s="88">
        <f t="shared" si="34"/>
        <v>0.29039999999999999</v>
      </c>
      <c r="W22" s="88">
        <f t="shared" si="34"/>
        <v>0.29049999999999998</v>
      </c>
      <c r="X22" s="88">
        <f t="shared" si="34"/>
        <v>0.2903</v>
      </c>
      <c r="Y22" s="88">
        <f t="shared" si="34"/>
        <v>0.29020000000000001</v>
      </c>
      <c r="Z22" s="88">
        <f t="shared" si="34"/>
        <v>0.28999999999999998</v>
      </c>
    </row>
    <row r="23" spans="1:26" x14ac:dyDescent="0.2">
      <c r="A23" s="18" t="s">
        <v>38</v>
      </c>
      <c r="C23" s="22">
        <f>C24/B24-1</f>
        <v>5.9778816634105558E-2</v>
      </c>
      <c r="D23" s="22">
        <f t="shared" ref="D23:L23" si="35">D24/C24-1</f>
        <v>4.8753189037939126E-2</v>
      </c>
      <c r="E23" s="22">
        <f t="shared" si="35"/>
        <v>6.2526484297754203E-2</v>
      </c>
      <c r="F23" s="22">
        <f t="shared" si="35"/>
        <v>-7.8433110293791852E-2</v>
      </c>
      <c r="G23" s="22">
        <f t="shared" si="35"/>
        <v>6.1210751550704545E-2</v>
      </c>
      <c r="H23" s="22">
        <f t="shared" si="35"/>
        <v>5.6366107838695001E-2</v>
      </c>
      <c r="I23" s="22">
        <f t="shared" si="35"/>
        <v>5.4488004346458396E-2</v>
      </c>
      <c r="J23" s="22">
        <f t="shared" si="35"/>
        <v>5.503504942171844E-2</v>
      </c>
      <c r="K23" s="22">
        <f t="shared" si="35"/>
        <v>5.2819616511591949E-2</v>
      </c>
      <c r="L23" s="22">
        <f t="shared" si="35"/>
        <v>5.5064573618808232E-2</v>
      </c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 spans="1:26" ht="15" x14ac:dyDescent="0.25">
      <c r="A24" s="146" t="s">
        <v>55</v>
      </c>
      <c r="B24" s="76">
        <f>ROUND(B$2*P24,4)</f>
        <v>5.7328000000000001</v>
      </c>
      <c r="C24" s="134">
        <f t="shared" ref="C24:L24" si="36">ROUND(C$2*Q24,4)</f>
        <v>6.0754999999999999</v>
      </c>
      <c r="D24" s="134">
        <f t="shared" si="36"/>
        <v>6.3716999999999997</v>
      </c>
      <c r="E24" s="134">
        <f t="shared" si="36"/>
        <v>6.7701000000000002</v>
      </c>
      <c r="F24" s="134">
        <f t="shared" si="36"/>
        <v>6.2390999999999996</v>
      </c>
      <c r="G24" s="134">
        <f t="shared" si="36"/>
        <v>6.6210000000000004</v>
      </c>
      <c r="H24" s="134">
        <f t="shared" si="36"/>
        <v>6.9942000000000002</v>
      </c>
      <c r="I24" s="134">
        <f t="shared" si="36"/>
        <v>7.3753000000000002</v>
      </c>
      <c r="J24" s="134">
        <f t="shared" si="36"/>
        <v>7.7812000000000001</v>
      </c>
      <c r="K24" s="134">
        <f t="shared" si="36"/>
        <v>8.1921999999999997</v>
      </c>
      <c r="L24" s="134">
        <f t="shared" si="36"/>
        <v>8.6433</v>
      </c>
      <c r="M24" s="11">
        <f>ROUND((F24/B24)^(1/4)-1,4)</f>
        <v>2.1399999999999999E-2</v>
      </c>
      <c r="N24" s="11">
        <f>ROUND((L24/G24)^(1/5)-1,4)</f>
        <v>5.4800000000000001E-2</v>
      </c>
      <c r="P24" s="71">
        <v>0.70540000000000003</v>
      </c>
      <c r="Q24" s="71">
        <v>0.71060000000000001</v>
      </c>
      <c r="R24" s="71">
        <v>0.7077</v>
      </c>
      <c r="S24" s="71">
        <v>0.7107</v>
      </c>
      <c r="T24" s="71">
        <v>0.71</v>
      </c>
      <c r="U24" s="71">
        <v>0.70979999999999999</v>
      </c>
      <c r="V24" s="71">
        <v>0.70960000000000001</v>
      </c>
      <c r="W24" s="71">
        <v>0.70950000000000002</v>
      </c>
      <c r="X24" s="71">
        <v>0.7097</v>
      </c>
      <c r="Y24" s="71">
        <v>0.70979999999999999</v>
      </c>
      <c r="Z24" s="71">
        <v>0.71</v>
      </c>
    </row>
    <row r="25" spans="1:26" ht="15" x14ac:dyDescent="0.25">
      <c r="A25" s="146" t="s">
        <v>69</v>
      </c>
      <c r="B25" s="134">
        <f>ROUND(B$2*P25,4)</f>
        <v>2.3942000000000001</v>
      </c>
      <c r="C25" s="134">
        <f t="shared" ref="C25" si="37">ROUND(C$2*Q25,4)</f>
        <v>2.4742999999999999</v>
      </c>
      <c r="D25" s="134">
        <f t="shared" ref="D25" si="38">ROUND(D$2*R25,4)</f>
        <v>2.6316999999999999</v>
      </c>
      <c r="E25" s="134">
        <f t="shared" ref="E25" si="39">ROUND(E$2*S25,4)</f>
        <v>2.7559</v>
      </c>
      <c r="F25" s="134">
        <f t="shared" ref="F25" si="40">ROUND(F$2*T25,4)</f>
        <v>2.5484</v>
      </c>
      <c r="G25" s="134">
        <f t="shared" ref="G25" si="41">ROUND(G$2*U25,4)</f>
        <v>2.7069999999999999</v>
      </c>
      <c r="H25" s="134">
        <f t="shared" ref="H25" si="42">ROUND(H$2*V25,4)</f>
        <v>2.8624000000000001</v>
      </c>
      <c r="I25" s="134">
        <f t="shared" ref="I25" si="43">ROUND(I$2*W25,4)</f>
        <v>3.0196999999999998</v>
      </c>
      <c r="J25" s="134">
        <f t="shared" ref="J25" si="44">ROUND(J$2*X25,4)</f>
        <v>3.1829000000000001</v>
      </c>
      <c r="K25" s="134">
        <f t="shared" ref="K25" si="45">ROUND(K$2*Y25,4)</f>
        <v>3.3494000000000002</v>
      </c>
      <c r="L25" s="134">
        <f t="shared" ref="L25" si="46">ROUND(L$2*Z25,4)</f>
        <v>3.5304000000000002</v>
      </c>
      <c r="M25" s="11">
        <f>ROUND((F25/B25)^(1/4)-1,4)</f>
        <v>1.5699999999999999E-2</v>
      </c>
      <c r="N25" s="11">
        <f>ROUND((L25/G25)^(1/5)-1,4)</f>
        <v>5.45E-2</v>
      </c>
      <c r="P25" s="71">
        <v>0.29459999999999997</v>
      </c>
      <c r="Q25" s="71">
        <v>0.28939999999999999</v>
      </c>
      <c r="R25" s="71">
        <v>0.2923</v>
      </c>
      <c r="S25" s="71">
        <v>0.2893</v>
      </c>
      <c r="T25" s="71">
        <v>0.28999999999999998</v>
      </c>
      <c r="U25" s="71">
        <v>0.29020000000000001</v>
      </c>
      <c r="V25" s="71">
        <v>0.29039999999999999</v>
      </c>
      <c r="W25" s="71">
        <v>0.29049999999999998</v>
      </c>
      <c r="X25" s="71">
        <v>0.2903</v>
      </c>
      <c r="Y25" s="71">
        <v>0.29020000000000001</v>
      </c>
      <c r="Z25" s="71">
        <v>0.28999999999999998</v>
      </c>
    </row>
    <row r="26" spans="1:26" x14ac:dyDescent="0.2">
      <c r="A26" s="40"/>
      <c r="B26" s="135">
        <f>SUM(B24:B25)</f>
        <v>8.1270000000000007</v>
      </c>
      <c r="C26" s="135">
        <f t="shared" ref="C26:L26" si="47">SUM(C24:C25)</f>
        <v>8.5497999999999994</v>
      </c>
      <c r="D26" s="135">
        <f t="shared" si="47"/>
        <v>9.0033999999999992</v>
      </c>
      <c r="E26" s="135">
        <f t="shared" si="47"/>
        <v>9.5259999999999998</v>
      </c>
      <c r="F26" s="135">
        <f t="shared" si="47"/>
        <v>8.7874999999999996</v>
      </c>
      <c r="G26" s="135">
        <f t="shared" si="47"/>
        <v>9.3279999999999994</v>
      </c>
      <c r="H26" s="135">
        <f t="shared" si="47"/>
        <v>9.8566000000000003</v>
      </c>
      <c r="I26" s="135">
        <f t="shared" si="47"/>
        <v>10.395</v>
      </c>
      <c r="J26" s="135">
        <f t="shared" si="47"/>
        <v>10.9641</v>
      </c>
      <c r="K26" s="135">
        <f t="shared" si="47"/>
        <v>11.541599999999999</v>
      </c>
      <c r="L26" s="135">
        <f t="shared" si="47"/>
        <v>12.1737</v>
      </c>
    </row>
    <row r="27" spans="1:26" x14ac:dyDescent="0.2">
      <c r="A27" s="31"/>
      <c r="B27" s="127" t="b">
        <f>B26=B2</f>
        <v>1</v>
      </c>
      <c r="C27" s="127" t="b">
        <f t="shared" ref="C27:L27" si="48">C26=C2</f>
        <v>1</v>
      </c>
      <c r="D27" s="127" t="b">
        <f t="shared" si="48"/>
        <v>1</v>
      </c>
      <c r="E27" s="127" t="b">
        <f t="shared" si="48"/>
        <v>1</v>
      </c>
      <c r="F27" s="127" t="b">
        <f t="shared" si="48"/>
        <v>1</v>
      </c>
      <c r="G27" s="127" t="b">
        <f t="shared" si="48"/>
        <v>1</v>
      </c>
      <c r="H27" s="127" t="b">
        <f t="shared" si="48"/>
        <v>1</v>
      </c>
      <c r="I27" s="127" t="b">
        <f t="shared" si="48"/>
        <v>1</v>
      </c>
      <c r="J27" s="127" t="b">
        <f t="shared" si="48"/>
        <v>1</v>
      </c>
      <c r="K27" s="127" t="b">
        <f t="shared" si="48"/>
        <v>1</v>
      </c>
      <c r="L27" s="127" t="b">
        <f t="shared" si="48"/>
        <v>1</v>
      </c>
    </row>
    <row r="28" spans="1:26" x14ac:dyDescent="0.2">
      <c r="A28" s="20"/>
      <c r="B28" s="20"/>
      <c r="C28" s="22">
        <f>C25/B25-1</f>
        <v>3.3455851641466916E-2</v>
      </c>
      <c r="D28" s="22">
        <f t="shared" ref="D28:L28" si="49">D25/C25-1</f>
        <v>6.3613951420603776E-2</v>
      </c>
      <c r="E28" s="22">
        <f t="shared" si="49"/>
        <v>4.7193829083862271E-2</v>
      </c>
      <c r="F28" s="22">
        <f t="shared" si="49"/>
        <v>-7.5293007728872596E-2</v>
      </c>
      <c r="G28" s="22">
        <f t="shared" si="49"/>
        <v>6.22351279234028E-2</v>
      </c>
      <c r="H28" s="22">
        <f t="shared" si="49"/>
        <v>5.7406723309937346E-2</v>
      </c>
      <c r="I28" s="22">
        <f t="shared" si="49"/>
        <v>5.495388485187247E-2</v>
      </c>
      <c r="J28" s="22">
        <f t="shared" si="49"/>
        <v>5.404510381826011E-2</v>
      </c>
      <c r="K28" s="22">
        <f t="shared" si="49"/>
        <v>5.2310785761412681E-2</v>
      </c>
      <c r="L28" s="22">
        <f t="shared" si="49"/>
        <v>5.4039529467964531E-2</v>
      </c>
      <c r="M28" s="20"/>
      <c r="N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" x14ac:dyDescent="0.25">
      <c r="A29" s="2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15"/>
      <c r="N29" s="15"/>
    </row>
    <row r="30" spans="1:26" ht="15" x14ac:dyDescent="0.25"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5"/>
      <c r="N30" s="15"/>
    </row>
    <row r="31" spans="1:26" ht="15" x14ac:dyDescent="0.25">
      <c r="M31" s="15"/>
      <c r="N31" s="15"/>
    </row>
    <row r="33" spans="1:26" x14ac:dyDescent="0.2">
      <c r="A33" s="20"/>
    </row>
    <row r="34" spans="1:26" ht="15" x14ac:dyDescent="0.25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15"/>
      <c r="N34" s="15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 spans="1:26" ht="15" x14ac:dyDescent="0.25"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15"/>
      <c r="N35" s="15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 spans="1:26" ht="15" x14ac:dyDescent="0.25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15"/>
      <c r="N36" s="15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 spans="1:26" x14ac:dyDescent="0.2">
      <c r="A37" s="20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 spans="1:26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</row>
    <row r="39" spans="1:26" ht="15" x14ac:dyDescent="0.25"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15"/>
      <c r="N39" s="15"/>
    </row>
    <row r="40" spans="1:26" ht="15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15"/>
      <c r="N40" s="15"/>
    </row>
    <row r="41" spans="1:26" ht="15" x14ac:dyDescent="0.25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15"/>
      <c r="N41" s="15"/>
    </row>
    <row r="42" spans="1:26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" x14ac:dyDescent="0.25">
      <c r="A43" s="2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15"/>
      <c r="N43" s="15"/>
    </row>
    <row r="44" spans="1:26" ht="15" x14ac:dyDescent="0.25"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15"/>
      <c r="N44" s="15"/>
    </row>
    <row r="45" spans="1:26" ht="15" x14ac:dyDescent="0.25">
      <c r="M45" s="15"/>
      <c r="N45" s="15"/>
    </row>
    <row r="47" spans="1:26" x14ac:dyDescent="0.2">
      <c r="A47" s="20"/>
    </row>
    <row r="48" spans="1:26" ht="15" x14ac:dyDescent="0.25"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15"/>
      <c r="N48" s="15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 spans="1:26" ht="15" x14ac:dyDescent="0.25"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15"/>
      <c r="N49" s="15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</row>
    <row r="50" spans="1:26" ht="15" x14ac:dyDescent="0.25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15"/>
      <c r="N50" s="15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</row>
    <row r="51" spans="1:26" x14ac:dyDescent="0.2">
      <c r="A51" s="20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spans="1:26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</row>
    <row r="53" spans="1:26" x14ac:dyDescent="0.2">
      <c r="A53" s="20"/>
    </row>
    <row r="54" spans="1:26" ht="15" x14ac:dyDescent="0.25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15"/>
      <c r="N54" s="15"/>
    </row>
    <row r="55" spans="1:26" ht="15" x14ac:dyDescent="0.25"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15"/>
      <c r="N55" s="15"/>
    </row>
    <row r="56" spans="1:26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" x14ac:dyDescent="0.25">
      <c r="A57" s="20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15"/>
      <c r="N57" s="15"/>
    </row>
    <row r="58" spans="1:26" ht="15" x14ac:dyDescent="0.25"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15"/>
      <c r="N58" s="15"/>
    </row>
    <row r="59" spans="1:26" ht="15" x14ac:dyDescent="0.25">
      <c r="M59" s="15"/>
      <c r="N59" s="15"/>
    </row>
    <row r="61" spans="1:26" x14ac:dyDescent="0.2">
      <c r="A61" s="20"/>
    </row>
    <row r="62" spans="1:26" ht="15" x14ac:dyDescent="0.25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15"/>
      <c r="N62" s="15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 spans="1:26" ht="15" x14ac:dyDescent="0.25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15"/>
      <c r="N63" s="15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</row>
    <row r="64" spans="1:26" ht="15" x14ac:dyDescent="0.25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15"/>
      <c r="N64" s="15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</row>
    <row r="65" spans="1:26" x14ac:dyDescent="0.2">
      <c r="A65" s="20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spans="1:26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</row>
    <row r="67" spans="1:26" ht="15" x14ac:dyDescent="0.25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15"/>
      <c r="N67" s="15"/>
    </row>
    <row r="70" spans="1:26" ht="14.25" customHeight="1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" x14ac:dyDescent="0.25">
      <c r="A71" s="20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15"/>
      <c r="N71" s="15"/>
    </row>
    <row r="72" spans="1:26" ht="15" x14ac:dyDescent="0.25"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15"/>
      <c r="N72" s="15"/>
    </row>
    <row r="73" spans="1:26" ht="15" x14ac:dyDescent="0.25">
      <c r="A73" s="20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15"/>
      <c r="N73" s="15"/>
    </row>
    <row r="74" spans="1:26" ht="15" x14ac:dyDescent="0.25"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15"/>
      <c r="N74" s="15"/>
    </row>
    <row r="75" spans="1:26" ht="15" x14ac:dyDescent="0.2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15"/>
      <c r="N75" s="15"/>
    </row>
    <row r="76" spans="1:26" ht="15" x14ac:dyDescent="0.25"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15"/>
      <c r="N76" s="15"/>
    </row>
    <row r="77" spans="1:26" ht="15" x14ac:dyDescent="0.25">
      <c r="A77" s="20"/>
      <c r="M77" s="15"/>
      <c r="N77" s="15"/>
    </row>
    <row r="78" spans="1:26" ht="15" x14ac:dyDescent="0.25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15"/>
      <c r="N78" s="15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 spans="1:26" ht="15" x14ac:dyDescent="0.25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15"/>
      <c r="N79" s="15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spans="1:26" x14ac:dyDescent="0.2">
      <c r="A80" s="20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22"/>
      <c r="N80" s="22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spans="1:26" x14ac:dyDescent="0.2">
      <c r="A81" s="2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22"/>
      <c r="N81" s="22"/>
    </row>
    <row r="83" spans="1:26" x14ac:dyDescent="0.2">
      <c r="A83" s="20"/>
    </row>
    <row r="84" spans="1:26" ht="15" x14ac:dyDescent="0.25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15"/>
      <c r="N84" s="15"/>
      <c r="P84" s="88"/>
      <c r="Q84" s="88"/>
      <c r="R84" s="88"/>
      <c r="S84" s="88"/>
      <c r="T84" s="88"/>
      <c r="U84" s="86"/>
      <c r="V84" s="88"/>
      <c r="W84" s="88"/>
      <c r="X84" s="88"/>
      <c r="Y84" s="88"/>
      <c r="Z84" s="86"/>
    </row>
    <row r="85" spans="1:26" ht="15" x14ac:dyDescent="0.25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15"/>
      <c r="N85" s="15"/>
      <c r="P85" s="88"/>
      <c r="Q85" s="88"/>
      <c r="R85" s="88"/>
      <c r="S85" s="88"/>
      <c r="T85" s="88"/>
      <c r="U85" s="86"/>
      <c r="V85" s="88"/>
      <c r="W85" s="88"/>
      <c r="X85" s="88"/>
      <c r="Y85" s="88"/>
      <c r="Z85" s="86"/>
    </row>
    <row r="86" spans="1:26" ht="15" x14ac:dyDescent="0.25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15"/>
      <c r="N86" s="15"/>
      <c r="P86" s="88"/>
      <c r="Q86" s="88"/>
      <c r="R86" s="88"/>
      <c r="S86" s="88"/>
      <c r="T86" s="88"/>
      <c r="U86" s="86"/>
      <c r="V86" s="88"/>
      <c r="W86" s="88"/>
      <c r="X86" s="88"/>
      <c r="Y86" s="88"/>
      <c r="Z86" s="86"/>
    </row>
    <row r="87" spans="1:26" x14ac:dyDescent="0.2">
      <c r="A87" s="20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spans="1:26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</row>
    <row r="89" spans="1:26" x14ac:dyDescent="0.2">
      <c r="A89" s="20"/>
    </row>
    <row r="90" spans="1:26" x14ac:dyDescent="0.2">
      <c r="A90" s="20"/>
    </row>
    <row r="91" spans="1:26" ht="15" x14ac:dyDescent="0.25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15"/>
      <c r="N91" s="15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 spans="1:26" ht="15" x14ac:dyDescent="0.25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15"/>
      <c r="N92" s="15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 spans="1:26" ht="15" x14ac:dyDescent="0.25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15"/>
      <c r="N93" s="15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 spans="1:26" ht="15" x14ac:dyDescent="0.25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15"/>
      <c r="N94" s="15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 spans="1:26" ht="15" x14ac:dyDescent="0.25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15"/>
      <c r="N95" s="15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 spans="1:26" x14ac:dyDescent="0.2">
      <c r="A96" s="20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spans="1:26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100" spans="1:26" x14ac:dyDescent="0.2">
      <c r="A100" s="20"/>
    </row>
    <row r="101" spans="1:26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" x14ac:dyDescent="0.25">
      <c r="A102" s="20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15"/>
      <c r="N102" s="15"/>
    </row>
    <row r="103" spans="1:26" ht="15" x14ac:dyDescent="0.25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15"/>
      <c r="N103" s="15"/>
    </row>
    <row r="104" spans="1:26" ht="15" x14ac:dyDescent="0.25">
      <c r="M104" s="15"/>
      <c r="N104" s="15"/>
    </row>
    <row r="106" spans="1:26" x14ac:dyDescent="0.2">
      <c r="A106" s="20"/>
    </row>
    <row r="107" spans="1:26" ht="15" x14ac:dyDescent="0.25"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15"/>
      <c r="N107" s="15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 spans="1:26" ht="15" x14ac:dyDescent="0.25"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15"/>
      <c r="N108" s="15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</row>
    <row r="109" spans="1:26" ht="15" x14ac:dyDescent="0.25"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15"/>
      <c r="N109" s="15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</row>
    <row r="110" spans="1:26" x14ac:dyDescent="0.2">
      <c r="A110" s="20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spans="1:26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</row>
    <row r="112" spans="1:26" ht="15" x14ac:dyDescent="0.25"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15"/>
      <c r="N112" s="15"/>
    </row>
    <row r="113" spans="1:26" ht="15" x14ac:dyDescent="0.25"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15"/>
      <c r="N113" s="15"/>
    </row>
    <row r="114" spans="1:26" ht="15" x14ac:dyDescent="0.25"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15"/>
      <c r="N114" s="15"/>
    </row>
    <row r="115" spans="1:26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" x14ac:dyDescent="0.25">
      <c r="A116" s="20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15"/>
      <c r="N116" s="15"/>
    </row>
    <row r="117" spans="1:26" ht="15" x14ac:dyDescent="0.25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15"/>
      <c r="N117" s="15"/>
    </row>
    <row r="118" spans="1:26" ht="15" x14ac:dyDescent="0.25">
      <c r="M118" s="15"/>
      <c r="N118" s="15"/>
    </row>
    <row r="120" spans="1:26" x14ac:dyDescent="0.2">
      <c r="A120" s="20"/>
    </row>
    <row r="121" spans="1:26" ht="15" x14ac:dyDescent="0.25"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15"/>
      <c r="N121" s="15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 spans="1:26" ht="15" x14ac:dyDescent="0.25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15"/>
      <c r="N122" s="15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 spans="1:26" ht="15" x14ac:dyDescent="0.25"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15"/>
      <c r="N123" s="15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spans="1:26" x14ac:dyDescent="0.2">
      <c r="A124" s="20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spans="1:26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</row>
    <row r="126" spans="1:26" x14ac:dyDescent="0.2">
      <c r="A126" s="20"/>
    </row>
    <row r="128" spans="1:26" x14ac:dyDescent="0.2">
      <c r="A128" s="20"/>
    </row>
    <row r="129" spans="1:26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" x14ac:dyDescent="0.25">
      <c r="A130" s="20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15"/>
      <c r="N130" s="15"/>
    </row>
    <row r="131" spans="1:26" ht="15" x14ac:dyDescent="0.2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15"/>
      <c r="N131" s="15"/>
    </row>
    <row r="132" spans="1:26" ht="15" x14ac:dyDescent="0.25">
      <c r="M132" s="15"/>
      <c r="N132" s="15"/>
    </row>
    <row r="134" spans="1:26" x14ac:dyDescent="0.2">
      <c r="A134" s="20"/>
    </row>
    <row r="135" spans="1:26" ht="15" x14ac:dyDescent="0.25"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15"/>
      <c r="N135" s="15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 spans="1:26" ht="15" x14ac:dyDescent="0.25"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15"/>
      <c r="N136" s="15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 spans="1:26" ht="15" x14ac:dyDescent="0.25"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15"/>
      <c r="N137" s="15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 spans="1:26" x14ac:dyDescent="0.2">
      <c r="A138" s="20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spans="1:26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</row>
    <row r="140" spans="1:26" x14ac:dyDescent="0.2">
      <c r="A140" s="20"/>
    </row>
    <row r="141" spans="1:26" ht="15" x14ac:dyDescent="0.25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15"/>
      <c r="N141" s="15"/>
    </row>
    <row r="142" spans="1:26" ht="15" x14ac:dyDescent="0.25"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15"/>
      <c r="N142" s="15"/>
    </row>
    <row r="143" spans="1:26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" x14ac:dyDescent="0.25">
      <c r="A144" s="20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15"/>
      <c r="N144" s="15"/>
    </row>
    <row r="145" spans="1:26" ht="15" x14ac:dyDescent="0.25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15"/>
      <c r="N145" s="15"/>
    </row>
    <row r="146" spans="1:26" ht="15" x14ac:dyDescent="0.25">
      <c r="M146" s="15"/>
      <c r="N146" s="15"/>
    </row>
    <row r="148" spans="1:26" x14ac:dyDescent="0.2">
      <c r="A148" s="20"/>
    </row>
    <row r="149" spans="1:26" ht="15" x14ac:dyDescent="0.25"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15"/>
      <c r="N149" s="15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 spans="1:26" ht="15" x14ac:dyDescent="0.25"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15"/>
      <c r="N150" s="15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 spans="1:26" ht="15" x14ac:dyDescent="0.25"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15"/>
      <c r="N151" s="15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 spans="1:26" x14ac:dyDescent="0.2">
      <c r="A152" s="20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spans="1:26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</row>
    <row r="154" spans="1:26" x14ac:dyDescent="0.2">
      <c r="A154" s="20"/>
    </row>
    <row r="155" spans="1:26" ht="15" x14ac:dyDescent="0.25"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15"/>
      <c r="N155" s="15"/>
    </row>
    <row r="156" spans="1:26" ht="15" x14ac:dyDescent="0.25"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15"/>
      <c r="N156" s="15"/>
    </row>
    <row r="157" spans="1:26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" x14ac:dyDescent="0.25">
      <c r="A158" s="20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15"/>
      <c r="N158" s="15"/>
    </row>
    <row r="159" spans="1:26" ht="15" x14ac:dyDescent="0.25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15"/>
      <c r="N159" s="15"/>
    </row>
    <row r="160" spans="1:26" ht="15" x14ac:dyDescent="0.25">
      <c r="M160" s="15"/>
      <c r="N160" s="15"/>
    </row>
    <row r="162" spans="1:26" x14ac:dyDescent="0.2">
      <c r="A162" s="20"/>
    </row>
    <row r="163" spans="1:26" ht="15" x14ac:dyDescent="0.25"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15"/>
      <c r="N163" s="15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 spans="1:26" ht="15" x14ac:dyDescent="0.25"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15"/>
      <c r="N164" s="15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 spans="1:26" ht="15" x14ac:dyDescent="0.25"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15"/>
      <c r="N165" s="15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 spans="1:26" x14ac:dyDescent="0.2">
      <c r="A166" s="20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spans="1:26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</row>
    <row r="172" spans="1:26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" x14ac:dyDescent="0.25">
      <c r="A173" s="20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15"/>
      <c r="N173" s="15"/>
    </row>
    <row r="174" spans="1:26" ht="15" x14ac:dyDescent="0.25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15"/>
      <c r="N174" s="15"/>
    </row>
    <row r="175" spans="1:26" ht="15" x14ac:dyDescent="0.25">
      <c r="A175" s="20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15"/>
      <c r="N175" s="15"/>
    </row>
    <row r="176" spans="1:26" ht="15" x14ac:dyDescent="0.25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15"/>
      <c r="N176" s="15"/>
    </row>
    <row r="177" spans="1:26" ht="15" x14ac:dyDescent="0.25"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15"/>
      <c r="N177" s="15"/>
    </row>
    <row r="178" spans="1:26" ht="15" x14ac:dyDescent="0.25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15"/>
      <c r="N178" s="15"/>
    </row>
    <row r="179" spans="1:26" ht="15" x14ac:dyDescent="0.25">
      <c r="A179" s="20"/>
      <c r="F179" s="83"/>
      <c r="G179" s="83"/>
      <c r="M179" s="15"/>
      <c r="N179" s="15"/>
    </row>
    <row r="180" spans="1:26" ht="15" x14ac:dyDescent="0.25"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15"/>
      <c r="N180" s="15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spans="1:26" ht="15" x14ac:dyDescent="0.25"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15"/>
      <c r="N181" s="15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</row>
    <row r="182" spans="1:26" x14ac:dyDescent="0.2">
      <c r="A182" s="20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22"/>
      <c r="N182" s="22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 spans="1:26" x14ac:dyDescent="0.2">
      <c r="A183" s="2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22"/>
      <c r="N183" s="22"/>
    </row>
    <row r="185" spans="1:26" x14ac:dyDescent="0.2">
      <c r="A185" s="20"/>
    </row>
    <row r="186" spans="1:26" ht="15" x14ac:dyDescent="0.25"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15"/>
      <c r="N186" s="15"/>
      <c r="P186" s="88"/>
      <c r="Q186" s="88"/>
      <c r="R186" s="88"/>
      <c r="S186" s="88"/>
      <c r="T186" s="88"/>
      <c r="U186" s="86"/>
      <c r="V186" s="88"/>
      <c r="W186" s="88"/>
      <c r="X186" s="88"/>
      <c r="Y186" s="88"/>
      <c r="Z186" s="86"/>
    </row>
    <row r="187" spans="1:26" ht="15" x14ac:dyDescent="0.25"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15"/>
      <c r="N187" s="15"/>
      <c r="P187" s="88"/>
      <c r="Q187" s="88"/>
      <c r="R187" s="88"/>
      <c r="S187" s="88"/>
      <c r="T187" s="88"/>
      <c r="U187" s="86"/>
      <c r="V187" s="88"/>
      <c r="W187" s="88"/>
      <c r="X187" s="88"/>
      <c r="Y187" s="88"/>
      <c r="Z187" s="86"/>
    </row>
    <row r="188" spans="1:26" ht="15" x14ac:dyDescent="0.25"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15"/>
      <c r="N188" s="15"/>
      <c r="P188" s="88"/>
      <c r="Q188" s="88"/>
      <c r="R188" s="88"/>
      <c r="S188" s="88"/>
      <c r="T188" s="88"/>
      <c r="U188" s="86"/>
      <c r="V188" s="88"/>
      <c r="W188" s="88"/>
      <c r="X188" s="88"/>
      <c r="Y188" s="88"/>
      <c r="Z188" s="86"/>
    </row>
    <row r="189" spans="1:26" x14ac:dyDescent="0.2">
      <c r="A189" s="20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spans="1:26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</row>
    <row r="191" spans="1:26" x14ac:dyDescent="0.2">
      <c r="A191" s="20"/>
    </row>
    <row r="192" spans="1:26" x14ac:dyDescent="0.2">
      <c r="A192" s="20"/>
    </row>
    <row r="193" spans="1:26" ht="15" x14ac:dyDescent="0.25"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15"/>
      <c r="N193" s="15"/>
      <c r="P193" s="88"/>
      <c r="Q193" s="88"/>
      <c r="R193" s="88"/>
      <c r="S193" s="88"/>
      <c r="T193" s="88"/>
      <c r="U193" s="86"/>
      <c r="V193" s="88"/>
      <c r="W193" s="88"/>
      <c r="X193" s="88"/>
      <c r="Y193" s="88"/>
      <c r="Z193" s="86"/>
    </row>
    <row r="194" spans="1:26" ht="15" x14ac:dyDescent="0.25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15"/>
      <c r="N194" s="15"/>
      <c r="P194" s="88"/>
      <c r="Q194" s="88"/>
      <c r="R194" s="88"/>
      <c r="S194" s="88"/>
      <c r="T194" s="88"/>
      <c r="U194" s="86"/>
      <c r="V194" s="88"/>
      <c r="W194" s="88"/>
      <c r="X194" s="88"/>
      <c r="Y194" s="88"/>
      <c r="Z194" s="86"/>
    </row>
    <row r="195" spans="1:26" ht="15" x14ac:dyDescent="0.25"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15"/>
      <c r="N195" s="15"/>
      <c r="P195" s="88"/>
      <c r="Q195" s="88"/>
      <c r="R195" s="88"/>
      <c r="S195" s="88"/>
      <c r="T195" s="88"/>
      <c r="U195" s="86"/>
      <c r="V195" s="88"/>
      <c r="W195" s="88"/>
      <c r="X195" s="88"/>
      <c r="Y195" s="88"/>
      <c r="Z195" s="86"/>
    </row>
    <row r="196" spans="1:26" ht="15" x14ac:dyDescent="0.25"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15"/>
      <c r="N196" s="15"/>
      <c r="P196" s="88"/>
      <c r="Q196" s="88"/>
      <c r="R196" s="88"/>
      <c r="S196" s="88"/>
      <c r="T196" s="88"/>
      <c r="U196" s="86"/>
      <c r="V196" s="88"/>
      <c r="W196" s="88"/>
      <c r="X196" s="88"/>
      <c r="Y196" s="88"/>
      <c r="Z196" s="86"/>
    </row>
    <row r="197" spans="1:26" x14ac:dyDescent="0.2">
      <c r="A197" s="20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 spans="1:26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T198" s="4">
        <f>32000</f>
        <v>32000</v>
      </c>
    </row>
    <row r="199" spans="1:26" x14ac:dyDescent="0.2">
      <c r="T199" s="4">
        <v>23000</v>
      </c>
    </row>
    <row r="200" spans="1:26" x14ac:dyDescent="0.2">
      <c r="T200" s="4">
        <f>9000/T198</f>
        <v>0.28125</v>
      </c>
    </row>
    <row r="201" spans="1:26" x14ac:dyDescent="0.2">
      <c r="A201" s="20"/>
    </row>
    <row r="202" spans="1:26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" x14ac:dyDescent="0.25">
      <c r="A203" s="20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15"/>
      <c r="N203" s="15"/>
    </row>
    <row r="204" spans="1:26" ht="15" x14ac:dyDescent="0.25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15"/>
      <c r="N204" s="15"/>
    </row>
    <row r="205" spans="1:26" ht="15" x14ac:dyDescent="0.25">
      <c r="M205" s="15"/>
      <c r="N205" s="15"/>
    </row>
    <row r="207" spans="1:26" x14ac:dyDescent="0.2">
      <c r="A207" s="20"/>
    </row>
    <row r="208" spans="1:26" ht="15" x14ac:dyDescent="0.25"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15"/>
      <c r="N208" s="15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</row>
    <row r="209" spans="1:26" ht="15" x14ac:dyDescent="0.25"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15"/>
      <c r="N209" s="15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</row>
    <row r="210" spans="1:26" ht="15" x14ac:dyDescent="0.25"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15"/>
      <c r="N210" s="15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</row>
    <row r="211" spans="1:26" x14ac:dyDescent="0.2">
      <c r="A211" s="20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 spans="1:26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</row>
    <row r="213" spans="1:26" ht="15" x14ac:dyDescent="0.25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15"/>
      <c r="N213" s="15"/>
    </row>
    <row r="214" spans="1:26" ht="15" x14ac:dyDescent="0.25"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15"/>
      <c r="N214" s="15"/>
    </row>
    <row r="215" spans="1:26" ht="15" x14ac:dyDescent="0.25"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15"/>
      <c r="N215" s="15"/>
    </row>
    <row r="216" spans="1:26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" x14ac:dyDescent="0.25">
      <c r="A217" s="20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15"/>
      <c r="N217" s="15"/>
    </row>
    <row r="218" spans="1:26" ht="15" x14ac:dyDescent="0.25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15"/>
      <c r="N218" s="15"/>
    </row>
    <row r="219" spans="1:26" ht="15" x14ac:dyDescent="0.25">
      <c r="M219" s="15"/>
      <c r="N219" s="15"/>
    </row>
    <row r="221" spans="1:26" x14ac:dyDescent="0.2">
      <c r="A221" s="20"/>
    </row>
    <row r="222" spans="1:26" ht="15" x14ac:dyDescent="0.25"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15"/>
      <c r="N222" s="15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spans="1:26" ht="15" x14ac:dyDescent="0.25"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15"/>
      <c r="N223" s="15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spans="1:26" ht="15" x14ac:dyDescent="0.25"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15"/>
      <c r="N224" s="15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spans="1:26" x14ac:dyDescent="0.2">
      <c r="A225" s="20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 spans="1:26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</row>
    <row r="227" spans="1:26" x14ac:dyDescent="0.2">
      <c r="A227" s="20"/>
    </row>
    <row r="229" spans="1:26" x14ac:dyDescent="0.2">
      <c r="A229" s="20"/>
    </row>
    <row r="230" spans="1:26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" x14ac:dyDescent="0.25">
      <c r="A231" s="20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15"/>
      <c r="N231" s="15"/>
    </row>
    <row r="232" spans="1:26" ht="15" x14ac:dyDescent="0.25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15"/>
      <c r="N232" s="15"/>
    </row>
    <row r="233" spans="1:26" ht="15" x14ac:dyDescent="0.25">
      <c r="M233" s="15"/>
      <c r="N233" s="15"/>
    </row>
    <row r="235" spans="1:26" x14ac:dyDescent="0.2">
      <c r="A235" s="20"/>
    </row>
    <row r="236" spans="1:26" ht="15" x14ac:dyDescent="0.25"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15"/>
      <c r="N236" s="15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spans="1:26" ht="15" x14ac:dyDescent="0.25"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15"/>
      <c r="N237" s="15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spans="1:26" ht="15" x14ac:dyDescent="0.25"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15"/>
      <c r="N238" s="15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spans="1:26" x14ac:dyDescent="0.2">
      <c r="A239" s="20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 spans="1:26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</row>
    <row r="241" spans="1:26" x14ac:dyDescent="0.2">
      <c r="A241" s="20"/>
    </row>
    <row r="242" spans="1:26" ht="15" x14ac:dyDescent="0.25"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15"/>
      <c r="N242" s="15"/>
    </row>
    <row r="243" spans="1:26" ht="15" x14ac:dyDescent="0.25"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15"/>
      <c r="N243" s="15"/>
    </row>
    <row r="244" spans="1:26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" x14ac:dyDescent="0.25">
      <c r="A245" s="20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15"/>
      <c r="N245" s="15"/>
    </row>
    <row r="246" spans="1:26" ht="15" x14ac:dyDescent="0.25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15"/>
      <c r="N246" s="15"/>
    </row>
    <row r="247" spans="1:26" ht="15" x14ac:dyDescent="0.25">
      <c r="M247" s="15"/>
      <c r="N247" s="15"/>
    </row>
    <row r="249" spans="1:26" x14ac:dyDescent="0.2">
      <c r="A249" s="20"/>
    </row>
    <row r="250" spans="1:26" ht="15" x14ac:dyDescent="0.25"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15"/>
      <c r="N250" s="15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spans="1:26" ht="15" x14ac:dyDescent="0.25"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15"/>
      <c r="N251" s="15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spans="1:26" ht="15" x14ac:dyDescent="0.25"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15"/>
      <c r="N252" s="15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spans="1:26" x14ac:dyDescent="0.2">
      <c r="A253" s="20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 spans="1:26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</row>
    <row r="255" spans="1:26" x14ac:dyDescent="0.2">
      <c r="A255" s="20"/>
    </row>
    <row r="256" spans="1:26" ht="15" x14ac:dyDescent="0.25"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15"/>
      <c r="N256" s="1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84171FB-6FA4-4312-877E-2F531AE203C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Phillipines!B91:L91</xm:f>
              <xm:sqref>O91</xm:sqref>
            </x14:sparkline>
            <x14:sparkline>
              <xm:f>Phillipines!B92:L92</xm:f>
              <xm:sqref>O92</xm:sqref>
            </x14:sparkline>
            <x14:sparkline>
              <xm:f>Phillipines!B93:L93</xm:f>
              <xm:sqref>O93</xm:sqref>
            </x14:sparkline>
            <x14:sparkline>
              <xm:f>Phillipines!B94:L94</xm:f>
              <xm:sqref>O94</xm:sqref>
            </x14:sparkline>
            <x14:sparkline>
              <xm:f>Phillipines!B95:L95</xm:f>
              <xm:sqref>O95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051E-B25B-4834-ADD4-3AA7D3EFB09A}">
  <sheetPr>
    <tabColor theme="1"/>
  </sheetPr>
  <dimension ref="A1:AK231"/>
  <sheetViews>
    <sheetView zoomScale="80" zoomScaleNormal="80" workbookViewId="0">
      <pane xSplit="1" ySplit="1" topLeftCell="K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T16" sqref="T16"/>
    </sheetView>
  </sheetViews>
  <sheetFormatPr defaultColWidth="9.140625" defaultRowHeight="14.25" x14ac:dyDescent="0.2"/>
  <cols>
    <col min="1" max="1" width="45.85546875" style="4" bestFit="1" customWidth="1"/>
    <col min="2" max="2" width="13.42578125" style="4" bestFit="1" customWidth="1"/>
    <col min="3" max="3" width="16.42578125" style="4" bestFit="1" customWidth="1"/>
    <col min="4" max="4" width="12.85546875" style="4" bestFit="1" customWidth="1"/>
    <col min="5" max="5" width="13.5703125" style="4" bestFit="1" customWidth="1"/>
    <col min="6" max="6" width="12.140625" style="4" bestFit="1" customWidth="1"/>
    <col min="7" max="7" width="13.5703125" style="4" bestFit="1" customWidth="1"/>
    <col min="8" max="12" width="12.140625" style="4" bestFit="1" customWidth="1"/>
    <col min="13" max="13" width="20.28515625" style="4" bestFit="1" customWidth="1"/>
    <col min="14" max="14" width="21.85546875" style="4" customWidth="1"/>
    <col min="15" max="15" width="4.7109375" style="4" customWidth="1"/>
    <col min="16" max="16" width="13.85546875" style="4" bestFit="1" customWidth="1"/>
    <col min="17" max="17" width="12.7109375" style="4" bestFit="1" customWidth="1"/>
    <col min="18" max="18" width="12.42578125" style="4" bestFit="1" customWidth="1"/>
    <col min="19" max="19" width="12.7109375" style="4" bestFit="1" customWidth="1"/>
    <col min="20" max="20" width="15" style="4" bestFit="1" customWidth="1"/>
    <col min="21" max="22" width="12.7109375" style="4" bestFit="1" customWidth="1"/>
    <col min="23" max="25" width="12.42578125" style="4" bestFit="1" customWidth="1"/>
    <col min="26" max="26" width="15" style="4" bestFit="1" customWidth="1"/>
    <col min="27" max="27" width="26.28515625" style="4" bestFit="1" customWidth="1"/>
    <col min="28" max="28" width="28.42578125" style="4" bestFit="1" customWidth="1"/>
    <col min="29" max="29" width="25.5703125" style="4" bestFit="1" customWidth="1"/>
    <col min="30" max="45" width="25.5703125" style="3" bestFit="1" customWidth="1"/>
    <col min="46" max="16384" width="9.140625" style="3"/>
  </cols>
  <sheetData>
    <row r="1" spans="1:37" x14ac:dyDescent="0.2">
      <c r="A1" s="5" t="s">
        <v>64</v>
      </c>
      <c r="B1" s="111">
        <v>2016</v>
      </c>
      <c r="C1" s="111">
        <v>2017</v>
      </c>
      <c r="D1" s="111">
        <v>2018</v>
      </c>
      <c r="E1" s="111">
        <v>2019</v>
      </c>
      <c r="F1" s="111">
        <v>2020</v>
      </c>
      <c r="G1" s="111" t="s">
        <v>32</v>
      </c>
      <c r="H1" s="111" t="s">
        <v>1</v>
      </c>
      <c r="I1" s="111" t="s">
        <v>2</v>
      </c>
      <c r="J1" s="111" t="s">
        <v>3</v>
      </c>
      <c r="K1" s="111" t="s">
        <v>7</v>
      </c>
      <c r="L1" s="111" t="s">
        <v>33</v>
      </c>
      <c r="M1" s="6" t="s">
        <v>34</v>
      </c>
      <c r="N1" s="6" t="s">
        <v>35</v>
      </c>
      <c r="P1" s="84">
        <f t="shared" ref="P1:Z1" si="0">B1</f>
        <v>2016</v>
      </c>
      <c r="Q1" s="84">
        <f t="shared" si="0"/>
        <v>2017</v>
      </c>
      <c r="R1" s="84">
        <f t="shared" si="0"/>
        <v>2018</v>
      </c>
      <c r="S1" s="84">
        <f t="shared" si="0"/>
        <v>2019</v>
      </c>
      <c r="T1" s="84">
        <f t="shared" si="0"/>
        <v>2020</v>
      </c>
      <c r="U1" s="84" t="str">
        <f t="shared" si="0"/>
        <v>2021E</v>
      </c>
      <c r="V1" s="84" t="str">
        <f t="shared" si="0"/>
        <v>2022F</v>
      </c>
      <c r="W1" s="84" t="str">
        <f t="shared" si="0"/>
        <v>2023F</v>
      </c>
      <c r="X1" s="84" t="str">
        <f t="shared" si="0"/>
        <v>2024F</v>
      </c>
      <c r="Y1" s="84" t="str">
        <f t="shared" si="0"/>
        <v>2025F</v>
      </c>
      <c r="Z1" s="84" t="str">
        <f t="shared" si="0"/>
        <v>2026F</v>
      </c>
      <c r="AA1" s="20"/>
      <c r="AB1" s="20"/>
      <c r="AC1" s="20"/>
    </row>
    <row r="2" spans="1:37" ht="15" x14ac:dyDescent="0.25">
      <c r="A2" s="9" t="s">
        <v>37</v>
      </c>
      <c r="B2" s="141">
        <f>ROUND(B5*B7,4)</f>
        <v>18.671399999999998</v>
      </c>
      <c r="C2" s="141">
        <f t="shared" ref="C2:L2" si="1">ROUND(C5*C7,4)</f>
        <v>20.033999999999999</v>
      </c>
      <c r="D2" s="141">
        <f t="shared" si="1"/>
        <v>21.889199999999999</v>
      </c>
      <c r="E2" s="141">
        <f t="shared" si="1"/>
        <v>23.058199999999999</v>
      </c>
      <c r="F2" s="141">
        <f t="shared" si="1"/>
        <v>21.967199999999998</v>
      </c>
      <c r="G2" s="141">
        <f t="shared" si="1"/>
        <v>22.923999999999999</v>
      </c>
      <c r="H2" s="141">
        <f t="shared" si="1"/>
        <v>24.502500000000001</v>
      </c>
      <c r="I2" s="141">
        <f t="shared" si="1"/>
        <v>26.151</v>
      </c>
      <c r="J2" s="141">
        <f t="shared" si="1"/>
        <v>28.000399999999999</v>
      </c>
      <c r="K2" s="141">
        <f t="shared" si="1"/>
        <v>30.2258</v>
      </c>
      <c r="L2" s="141">
        <f t="shared" si="1"/>
        <v>32.774999999999999</v>
      </c>
      <c r="M2" s="11">
        <f>ROUND((F2/B2)^(1/4)-1,4)</f>
        <v>4.1500000000000002E-2</v>
      </c>
      <c r="N2" s="11">
        <f>ROUND((L2/G2)^(1/5)-1,4)</f>
        <v>7.4099999999999999E-2</v>
      </c>
      <c r="O2" s="79"/>
    </row>
    <row r="3" spans="1:37" ht="15" x14ac:dyDescent="0.25">
      <c r="A3" s="12" t="s">
        <v>4</v>
      </c>
      <c r="B3" s="12"/>
      <c r="C3" s="75">
        <f>C2/B2-1</f>
        <v>7.2977923455123994E-2</v>
      </c>
      <c r="D3" s="75">
        <f t="shared" ref="D3:L3" si="2">D2/C2-1</f>
        <v>9.2602575621443473E-2</v>
      </c>
      <c r="E3" s="75">
        <f t="shared" si="2"/>
        <v>5.3405332309997666E-2</v>
      </c>
      <c r="F3" s="75">
        <f t="shared" si="2"/>
        <v>-4.7315054947914437E-2</v>
      </c>
      <c r="G3" s="75">
        <f t="shared" si="2"/>
        <v>4.3555846899013151E-2</v>
      </c>
      <c r="H3" s="75">
        <f t="shared" si="2"/>
        <v>6.8857965451055714E-2</v>
      </c>
      <c r="I3" s="75">
        <f t="shared" si="2"/>
        <v>6.7278849097030857E-2</v>
      </c>
      <c r="J3" s="75">
        <f t="shared" si="2"/>
        <v>7.0720048946502967E-2</v>
      </c>
      <c r="K3" s="75">
        <f t="shared" si="2"/>
        <v>7.9477436036628157E-2</v>
      </c>
      <c r="L3" s="75">
        <f t="shared" si="2"/>
        <v>8.4338545216338323E-2</v>
      </c>
      <c r="M3" s="11"/>
      <c r="N3" s="11"/>
    </row>
    <row r="4" spans="1:37" ht="15" x14ac:dyDescent="0.25">
      <c r="A4" s="31"/>
      <c r="B4" s="35"/>
      <c r="C4" s="78"/>
      <c r="D4" s="78"/>
      <c r="E4" s="78"/>
      <c r="F4" s="78"/>
      <c r="G4" s="78"/>
      <c r="H4" s="78"/>
      <c r="I4" s="78"/>
      <c r="J4" s="78"/>
      <c r="K4" s="78"/>
      <c r="L4" s="78"/>
      <c r="M4" s="34"/>
      <c r="N4" s="34"/>
      <c r="P4" s="27">
        <f>ROUND(P12,4)</f>
        <v>0.3201</v>
      </c>
      <c r="Q4" s="27">
        <f t="shared" ref="Q4:Z4" si="3">ROUND(Q12,4)</f>
        <v>0.3347</v>
      </c>
      <c r="R4" s="27">
        <f t="shared" si="3"/>
        <v>0.34010000000000001</v>
      </c>
      <c r="S4" s="27">
        <f t="shared" si="3"/>
        <v>0.3246</v>
      </c>
      <c r="T4" s="27">
        <f t="shared" si="3"/>
        <v>0.33160000000000001</v>
      </c>
      <c r="U4" s="27">
        <f t="shared" si="3"/>
        <v>0.32900000000000001</v>
      </c>
      <c r="V4" s="27">
        <f t="shared" si="3"/>
        <v>0.33069999999999999</v>
      </c>
      <c r="W4" s="27">
        <f t="shared" si="3"/>
        <v>0.33110000000000001</v>
      </c>
      <c r="X4" s="27">
        <f t="shared" si="3"/>
        <v>0.33179999999999998</v>
      </c>
      <c r="Y4" s="27">
        <f t="shared" si="3"/>
        <v>0.33260000000000001</v>
      </c>
      <c r="Z4" s="27">
        <f t="shared" si="3"/>
        <v>0.33379999999999999</v>
      </c>
    </row>
    <row r="5" spans="1:37" ht="15" x14ac:dyDescent="0.25">
      <c r="A5" s="62" t="s">
        <v>30</v>
      </c>
      <c r="B5" s="154">
        <v>2.0699999999999998</v>
      </c>
      <c r="C5" s="154">
        <v>2.1199999999999997</v>
      </c>
      <c r="D5" s="154">
        <v>2.2199999999999998</v>
      </c>
      <c r="E5" s="154">
        <v>2.2299999999999995</v>
      </c>
      <c r="F5" s="154">
        <v>2.1599999999999997</v>
      </c>
      <c r="G5" s="154">
        <v>2.1999999999999997</v>
      </c>
      <c r="H5" s="154">
        <v>2.2499999999999996</v>
      </c>
      <c r="I5" s="154">
        <v>2.2999999999999998</v>
      </c>
      <c r="J5" s="154">
        <v>2.351</v>
      </c>
      <c r="K5" s="154">
        <v>2.42</v>
      </c>
      <c r="L5" s="154">
        <v>2.5</v>
      </c>
      <c r="M5" s="11">
        <f>ROUND((F5/B5)^(1/4)-1,4)</f>
        <v>1.0699999999999999E-2</v>
      </c>
      <c r="N5" s="11">
        <f>ROUND((L5/G5)^(1/5)-1,4)</f>
        <v>2.5899999999999999E-2</v>
      </c>
      <c r="P5" s="27">
        <f t="shared" ref="P5:Z9" si="4">ROUND(P13,4)</f>
        <v>0.2417</v>
      </c>
      <c r="Q5" s="27">
        <f t="shared" si="4"/>
        <v>0.2402</v>
      </c>
      <c r="R5" s="27">
        <f t="shared" si="4"/>
        <v>0.24030000000000001</v>
      </c>
      <c r="S5" s="27">
        <f t="shared" si="4"/>
        <v>0.23980000000000001</v>
      </c>
      <c r="T5" s="27">
        <f t="shared" si="4"/>
        <v>0.23949999999999999</v>
      </c>
      <c r="U5" s="27">
        <f t="shared" si="4"/>
        <v>0.23910000000000001</v>
      </c>
      <c r="V5" s="27">
        <f t="shared" si="4"/>
        <v>0.2392</v>
      </c>
      <c r="W5" s="27">
        <f t="shared" si="4"/>
        <v>0.23930000000000001</v>
      </c>
      <c r="X5" s="27">
        <f t="shared" si="4"/>
        <v>0.2394</v>
      </c>
      <c r="Y5" s="27">
        <f t="shared" si="4"/>
        <v>0.23949999999999999</v>
      </c>
      <c r="Z5" s="27">
        <f t="shared" si="4"/>
        <v>0.23960000000000001</v>
      </c>
    </row>
    <row r="6" spans="1:37" ht="15" x14ac:dyDescent="0.25">
      <c r="A6" s="62"/>
      <c r="B6" s="35"/>
      <c r="C6" s="75">
        <f>C5/B5-1</f>
        <v>2.4154589371980562E-2</v>
      </c>
      <c r="D6" s="75">
        <f t="shared" ref="D6:L6" si="5">D5/C5-1</f>
        <v>4.7169811320754818E-2</v>
      </c>
      <c r="E6" s="75">
        <f t="shared" si="5"/>
        <v>4.5045045045044585E-3</v>
      </c>
      <c r="F6" s="75">
        <f t="shared" si="5"/>
        <v>-3.1390134529147962E-2</v>
      </c>
      <c r="G6" s="75">
        <f t="shared" si="5"/>
        <v>1.8518518518518601E-2</v>
      </c>
      <c r="H6" s="75">
        <f t="shared" si="5"/>
        <v>2.2727272727272707E-2</v>
      </c>
      <c r="I6" s="75">
        <f t="shared" si="5"/>
        <v>2.2222222222222365E-2</v>
      </c>
      <c r="J6" s="75">
        <f t="shared" si="5"/>
        <v>2.2173913043478377E-2</v>
      </c>
      <c r="K6" s="75">
        <f t="shared" si="5"/>
        <v>2.934921310080818E-2</v>
      </c>
      <c r="L6" s="75">
        <f t="shared" si="5"/>
        <v>3.3057851239669533E-2</v>
      </c>
      <c r="M6" s="34"/>
      <c r="N6" s="34"/>
      <c r="P6" s="27">
        <f t="shared" si="4"/>
        <v>0.16980000000000001</v>
      </c>
      <c r="Q6" s="27">
        <f t="shared" si="4"/>
        <v>0.17369999999999999</v>
      </c>
      <c r="R6" s="27">
        <f t="shared" si="4"/>
        <v>0.17530000000000001</v>
      </c>
      <c r="S6" s="27">
        <f t="shared" si="4"/>
        <v>0.17019999999999999</v>
      </c>
      <c r="T6" s="27">
        <f t="shared" si="4"/>
        <v>0.17710000000000001</v>
      </c>
      <c r="U6" s="27">
        <f t="shared" si="4"/>
        <v>0.1792</v>
      </c>
      <c r="V6" s="27">
        <f t="shared" si="4"/>
        <v>0.1794</v>
      </c>
      <c r="W6" s="27">
        <f t="shared" si="4"/>
        <v>0.1797</v>
      </c>
      <c r="X6" s="27">
        <f t="shared" si="4"/>
        <v>0.18010000000000001</v>
      </c>
      <c r="Y6" s="27">
        <f t="shared" si="4"/>
        <v>0.18049999999999999</v>
      </c>
      <c r="Z6" s="27">
        <f t="shared" si="4"/>
        <v>0.18099999999999999</v>
      </c>
    </row>
    <row r="7" spans="1:37" ht="15" x14ac:dyDescent="0.25">
      <c r="A7" s="63" t="s">
        <v>66</v>
      </c>
      <c r="B7" s="141">
        <v>9.02</v>
      </c>
      <c r="C7" s="141">
        <v>9.4499999999999993</v>
      </c>
      <c r="D7" s="141">
        <v>9.86</v>
      </c>
      <c r="E7" s="141">
        <v>10.34</v>
      </c>
      <c r="F7" s="141">
        <v>10.17</v>
      </c>
      <c r="G7" s="141">
        <v>10.42</v>
      </c>
      <c r="H7" s="141">
        <v>10.89</v>
      </c>
      <c r="I7" s="141">
        <v>11.37</v>
      </c>
      <c r="J7" s="141">
        <v>11.91</v>
      </c>
      <c r="K7" s="141">
        <v>12.49</v>
      </c>
      <c r="L7" s="141">
        <v>13.11</v>
      </c>
      <c r="M7" s="11">
        <f>ROUND((F7/B7)^(1/4)-1,4)</f>
        <v>3.0499999999999999E-2</v>
      </c>
      <c r="N7" s="11">
        <f>ROUND((L7/G7)^(1/5)-1,4)</f>
        <v>4.7E-2</v>
      </c>
      <c r="P7" s="27">
        <f t="shared" si="4"/>
        <v>0.11210000000000001</v>
      </c>
      <c r="Q7" s="27">
        <f t="shared" si="4"/>
        <v>0.1144</v>
      </c>
      <c r="R7" s="27">
        <f t="shared" si="4"/>
        <v>0.11650000000000001</v>
      </c>
      <c r="S7" s="27">
        <f t="shared" si="4"/>
        <v>0.1198</v>
      </c>
      <c r="T7" s="27">
        <f t="shared" si="4"/>
        <v>0.1135</v>
      </c>
      <c r="U7" s="27">
        <f t="shared" si="4"/>
        <v>0.11459999999999999</v>
      </c>
      <c r="V7" s="27">
        <f t="shared" si="4"/>
        <v>0.1147</v>
      </c>
      <c r="W7" s="27">
        <f t="shared" si="4"/>
        <v>0.1149</v>
      </c>
      <c r="X7" s="27">
        <f t="shared" si="4"/>
        <v>0.1145</v>
      </c>
      <c r="Y7" s="27">
        <f t="shared" si="4"/>
        <v>0.11409999999999999</v>
      </c>
      <c r="Z7" s="27">
        <f t="shared" si="4"/>
        <v>0.1137</v>
      </c>
    </row>
    <row r="8" spans="1:37" ht="15" x14ac:dyDescent="0.25">
      <c r="A8" s="74"/>
      <c r="B8" s="44"/>
      <c r="C8" s="75">
        <f>C7/B7-1</f>
        <v>4.7671840354767125E-2</v>
      </c>
      <c r="D8" s="75">
        <f t="shared" ref="D8" si="6">D7/C7-1</f>
        <v>4.3386243386243306E-2</v>
      </c>
      <c r="E8" s="75">
        <f t="shared" ref="E8" si="7">E7/D7-1</f>
        <v>4.8681541582150212E-2</v>
      </c>
      <c r="F8" s="75">
        <f t="shared" ref="F8" si="8">F7/E7-1</f>
        <v>-1.6441005802707909E-2</v>
      </c>
      <c r="G8" s="75">
        <f t="shared" ref="G8" si="9">G7/F7-1</f>
        <v>2.4582104228122015E-2</v>
      </c>
      <c r="H8" s="75">
        <f t="shared" ref="H8" si="10">H7/G7-1</f>
        <v>4.5105566218810011E-2</v>
      </c>
      <c r="I8" s="75">
        <f t="shared" ref="I8" si="11">I7/H7-1</f>
        <v>4.4077134986225674E-2</v>
      </c>
      <c r="J8" s="75">
        <f t="shared" ref="J8" si="12">J7/I7-1</f>
        <v>4.7493403693931402E-2</v>
      </c>
      <c r="K8" s="75">
        <f t="shared" ref="K8" si="13">K7/J7-1</f>
        <v>4.8698572628043557E-2</v>
      </c>
      <c r="L8" s="75">
        <f t="shared" ref="L8" si="14">L7/K7-1</f>
        <v>4.9639711769415396E-2</v>
      </c>
      <c r="M8" s="34"/>
      <c r="N8" s="34"/>
      <c r="P8" s="27">
        <f t="shared" si="4"/>
        <v>4.8899999999999999E-2</v>
      </c>
      <c r="Q8" s="27">
        <f t="shared" si="4"/>
        <v>4.4499999999999998E-2</v>
      </c>
      <c r="R8" s="27">
        <f t="shared" si="4"/>
        <v>4.4600000000000001E-2</v>
      </c>
      <c r="S8" s="27">
        <f t="shared" si="4"/>
        <v>4.4999999999999998E-2</v>
      </c>
      <c r="T8" s="27">
        <f t="shared" si="4"/>
        <v>4.3099999999999999E-2</v>
      </c>
      <c r="U8" s="27">
        <f t="shared" si="4"/>
        <v>4.3700000000000003E-2</v>
      </c>
      <c r="V8" s="27">
        <f t="shared" si="4"/>
        <v>4.3999999999999997E-2</v>
      </c>
      <c r="W8" s="27">
        <f t="shared" si="4"/>
        <v>4.4200000000000003E-2</v>
      </c>
      <c r="X8" s="27">
        <f t="shared" si="4"/>
        <v>4.4400000000000002E-2</v>
      </c>
      <c r="Y8" s="27">
        <f t="shared" si="4"/>
        <v>4.4499999999999998E-2</v>
      </c>
      <c r="Z8" s="27">
        <f t="shared" si="4"/>
        <v>4.4600000000000001E-2</v>
      </c>
    </row>
    <row r="9" spans="1:37" ht="15" x14ac:dyDescent="0.25">
      <c r="A9" s="7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34"/>
      <c r="N9" s="34"/>
      <c r="P9" s="27">
        <f t="shared" si="4"/>
        <v>4.53E-2</v>
      </c>
      <c r="Q9" s="27">
        <f t="shared" si="4"/>
        <v>4.1300000000000003E-2</v>
      </c>
      <c r="R9" s="27">
        <f t="shared" si="4"/>
        <v>4.2099999999999999E-2</v>
      </c>
      <c r="S9" s="27">
        <f t="shared" si="4"/>
        <v>4.0899999999999999E-2</v>
      </c>
      <c r="T9" s="27">
        <f t="shared" si="4"/>
        <v>3.9800000000000002E-2</v>
      </c>
      <c r="U9" s="27">
        <f t="shared" si="4"/>
        <v>4.0099999999999997E-2</v>
      </c>
      <c r="V9" s="27">
        <f t="shared" si="4"/>
        <v>3.9699999999999999E-2</v>
      </c>
      <c r="W9" s="27">
        <f t="shared" si="4"/>
        <v>3.9300000000000002E-2</v>
      </c>
      <c r="X9" s="27">
        <f t="shared" si="4"/>
        <v>3.9199999999999999E-2</v>
      </c>
      <c r="Y9" s="27">
        <f t="shared" si="4"/>
        <v>3.9E-2</v>
      </c>
      <c r="Z9" s="27">
        <f t="shared" si="4"/>
        <v>3.8899999999999997E-2</v>
      </c>
    </row>
    <row r="10" spans="1:37" ht="15" x14ac:dyDescent="0.25">
      <c r="A10" s="95"/>
      <c r="B10" s="91"/>
      <c r="C10" s="91"/>
      <c r="D10" s="91"/>
      <c r="E10" s="91"/>
      <c r="F10" s="91"/>
      <c r="G10" s="119"/>
      <c r="H10" s="91"/>
      <c r="I10" s="91"/>
      <c r="J10" s="91"/>
      <c r="K10" s="91"/>
      <c r="L10" s="91"/>
      <c r="M10" s="92"/>
      <c r="N10" s="92"/>
      <c r="O10" s="3"/>
      <c r="P10" s="38">
        <f t="shared" ref="P10:Z10" si="15">ROUND(100%-SUM(P4:P9),4)</f>
        <v>6.2100000000000002E-2</v>
      </c>
      <c r="Q10" s="38">
        <f t="shared" si="15"/>
        <v>5.1200000000000002E-2</v>
      </c>
      <c r="R10" s="38">
        <f t="shared" si="15"/>
        <v>4.1099999999999998E-2</v>
      </c>
      <c r="S10" s="38">
        <f t="shared" si="15"/>
        <v>5.9700000000000003E-2</v>
      </c>
      <c r="T10" s="38">
        <f t="shared" si="15"/>
        <v>5.5399999999999998E-2</v>
      </c>
      <c r="U10" s="38">
        <f t="shared" si="15"/>
        <v>5.4300000000000001E-2</v>
      </c>
      <c r="V10" s="38">
        <f t="shared" si="15"/>
        <v>5.2299999999999999E-2</v>
      </c>
      <c r="W10" s="38">
        <f t="shared" si="15"/>
        <v>5.1499999999999997E-2</v>
      </c>
      <c r="X10" s="38">
        <f t="shared" si="15"/>
        <v>5.0599999999999999E-2</v>
      </c>
      <c r="Y10" s="38">
        <f t="shared" si="15"/>
        <v>4.9799999999999997E-2</v>
      </c>
      <c r="Z10" s="38">
        <f t="shared" si="15"/>
        <v>4.8399999999999999E-2</v>
      </c>
    </row>
    <row r="11" spans="1:37" ht="15" x14ac:dyDescent="0.25">
      <c r="A11" s="18" t="s">
        <v>50</v>
      </c>
      <c r="H11" s="79"/>
      <c r="M11" s="15"/>
      <c r="N11" s="2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 spans="1:37" ht="15" x14ac:dyDescent="0.25">
      <c r="A12" s="123" t="s">
        <v>53</v>
      </c>
      <c r="B12" s="76">
        <f>ROUND(B$2*P12,4)</f>
        <v>5.9767000000000001</v>
      </c>
      <c r="C12" s="134">
        <f t="shared" ref="C12:L12" si="16">ROUND(C$2*Q12,4)</f>
        <v>6.7054</v>
      </c>
      <c r="D12" s="134">
        <f t="shared" si="16"/>
        <v>7.4444999999999997</v>
      </c>
      <c r="E12" s="134">
        <f t="shared" si="16"/>
        <v>7.4847000000000001</v>
      </c>
      <c r="F12" s="134">
        <f t="shared" si="16"/>
        <v>7.2843</v>
      </c>
      <c r="G12" s="134">
        <f t="shared" si="16"/>
        <v>7.5419999999999998</v>
      </c>
      <c r="H12" s="134">
        <f t="shared" si="16"/>
        <v>8.1029999999999998</v>
      </c>
      <c r="I12" s="134">
        <f t="shared" si="16"/>
        <v>8.6585999999999999</v>
      </c>
      <c r="J12" s="134">
        <f t="shared" si="16"/>
        <v>9.2904999999999998</v>
      </c>
      <c r="K12" s="134">
        <f t="shared" si="16"/>
        <v>10.053100000000001</v>
      </c>
      <c r="L12" s="134">
        <f t="shared" si="16"/>
        <v>10.940300000000001</v>
      </c>
      <c r="M12" s="11">
        <f>ROUND((F12/B12)^(1/4)-1,4)</f>
        <v>5.0700000000000002E-2</v>
      </c>
      <c r="N12" s="11">
        <f>ROUND((L12/G12)^(1/5)-1,4)</f>
        <v>7.7200000000000005E-2</v>
      </c>
      <c r="P12" s="130">
        <v>0.3201</v>
      </c>
      <c r="Q12" s="130">
        <v>0.3347</v>
      </c>
      <c r="R12" s="130">
        <v>0.34010000000000001</v>
      </c>
      <c r="S12" s="130">
        <v>0.3246</v>
      </c>
      <c r="T12" s="130">
        <v>0.33160000000000001</v>
      </c>
      <c r="U12" s="130">
        <v>0.32900000000000001</v>
      </c>
      <c r="V12" s="130">
        <v>0.33069999999999999</v>
      </c>
      <c r="W12" s="130">
        <v>0.33110000000000001</v>
      </c>
      <c r="X12" s="130">
        <v>0.33179999999999998</v>
      </c>
      <c r="Y12" s="130">
        <v>0.33260000000000001</v>
      </c>
      <c r="Z12" s="130">
        <v>0.33379999999999999</v>
      </c>
    </row>
    <row r="13" spans="1:37" ht="15" x14ac:dyDescent="0.25">
      <c r="A13" s="134" t="s">
        <v>67</v>
      </c>
      <c r="B13" s="134">
        <f t="shared" ref="B13:B18" si="17">ROUND(B$2*P13,4)</f>
        <v>4.5129000000000001</v>
      </c>
      <c r="C13" s="134">
        <f t="shared" ref="C13:C18" si="18">ROUND(C$2*Q13,4)</f>
        <v>4.8121999999999998</v>
      </c>
      <c r="D13" s="134">
        <f t="shared" ref="D13:D18" si="19">ROUND(D$2*R13,4)</f>
        <v>5.26</v>
      </c>
      <c r="E13" s="134">
        <f t="shared" ref="E13:E18" si="20">ROUND(E$2*S13,4)</f>
        <v>5.5293999999999999</v>
      </c>
      <c r="F13" s="134">
        <f t="shared" ref="F13:F18" si="21">ROUND(F$2*T13,4)</f>
        <v>5.2610999999999999</v>
      </c>
      <c r="G13" s="134">
        <f t="shared" ref="G13:G18" si="22">ROUND(G$2*U13,4)</f>
        <v>5.4810999999999996</v>
      </c>
      <c r="H13" s="134">
        <f t="shared" ref="H13:H18" si="23">ROUND(H$2*V13,4)</f>
        <v>5.8609999999999998</v>
      </c>
      <c r="I13" s="134">
        <f t="shared" ref="I13:I18" si="24">ROUND(I$2*W13,4)</f>
        <v>6.2579000000000002</v>
      </c>
      <c r="J13" s="134">
        <f t="shared" ref="J13:J18" si="25">ROUND(J$2*X13,4)</f>
        <v>6.7032999999999996</v>
      </c>
      <c r="K13" s="134">
        <f t="shared" ref="K13:K18" si="26">ROUND(K$2*Y13,4)</f>
        <v>7.2390999999999996</v>
      </c>
      <c r="L13" s="134">
        <f t="shared" ref="L13:L18" si="27">ROUND(L$2*Z13,4)</f>
        <v>7.8529</v>
      </c>
      <c r="M13" s="11">
        <f>ROUND((F13/B13)^(1/4)-1,4)</f>
        <v>3.9100000000000003E-2</v>
      </c>
      <c r="N13" s="11">
        <f>ROUND((L13/G13)^(1/5)-1,4)</f>
        <v>7.46E-2</v>
      </c>
      <c r="P13" s="130">
        <v>0.2417</v>
      </c>
      <c r="Q13" s="130">
        <v>0.2402</v>
      </c>
      <c r="R13" s="130">
        <v>0.24030000000000001</v>
      </c>
      <c r="S13" s="130">
        <v>0.23980000000000001</v>
      </c>
      <c r="T13" s="130">
        <v>0.23949999999999999</v>
      </c>
      <c r="U13" s="130">
        <v>0.23910000000000001</v>
      </c>
      <c r="V13" s="130">
        <v>0.2392</v>
      </c>
      <c r="W13" s="130">
        <v>0.23930000000000001</v>
      </c>
      <c r="X13" s="130">
        <v>0.2394</v>
      </c>
      <c r="Y13" s="130">
        <v>0.23949999999999999</v>
      </c>
      <c r="Z13" s="130">
        <v>0.23960000000000001</v>
      </c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</row>
    <row r="14" spans="1:37" ht="15" x14ac:dyDescent="0.25">
      <c r="A14" s="123" t="s">
        <v>68</v>
      </c>
      <c r="B14" s="134">
        <f t="shared" si="17"/>
        <v>3.1703999999999999</v>
      </c>
      <c r="C14" s="134">
        <f t="shared" si="18"/>
        <v>3.4799000000000002</v>
      </c>
      <c r="D14" s="134">
        <f t="shared" si="19"/>
        <v>3.8372000000000002</v>
      </c>
      <c r="E14" s="134">
        <f t="shared" si="20"/>
        <v>3.9245000000000001</v>
      </c>
      <c r="F14" s="134">
        <f t="shared" si="21"/>
        <v>3.8904000000000001</v>
      </c>
      <c r="G14" s="134">
        <f t="shared" si="22"/>
        <v>4.1079999999999997</v>
      </c>
      <c r="H14" s="134">
        <f t="shared" si="23"/>
        <v>4.3956999999999997</v>
      </c>
      <c r="I14" s="134">
        <f t="shared" si="24"/>
        <v>4.6993</v>
      </c>
      <c r="J14" s="134">
        <f t="shared" si="25"/>
        <v>5.0429000000000004</v>
      </c>
      <c r="K14" s="134">
        <f t="shared" si="26"/>
        <v>5.4558</v>
      </c>
      <c r="L14" s="134">
        <f t="shared" si="27"/>
        <v>5.9322999999999997</v>
      </c>
      <c r="M14" s="11">
        <f>ROUND((F14/B14)^(1/4)-1,4)</f>
        <v>5.2499999999999998E-2</v>
      </c>
      <c r="N14" s="11">
        <f>ROUND((L14/G14)^(1/5)-1,4)</f>
        <v>7.6300000000000007E-2</v>
      </c>
      <c r="P14" s="130">
        <v>0.16980000000000001</v>
      </c>
      <c r="Q14" s="130">
        <v>0.17369999999999999</v>
      </c>
      <c r="R14" s="130">
        <v>0.17530000000000001</v>
      </c>
      <c r="S14" s="130">
        <v>0.17019999999999999</v>
      </c>
      <c r="T14" s="130">
        <v>0.17710000000000001</v>
      </c>
      <c r="U14" s="130">
        <v>0.1792</v>
      </c>
      <c r="V14" s="130">
        <v>0.1794</v>
      </c>
      <c r="W14" s="130">
        <v>0.1797</v>
      </c>
      <c r="X14" s="130">
        <v>0.18009999999999998</v>
      </c>
      <c r="Y14" s="130">
        <v>0.18049999999999999</v>
      </c>
      <c r="Z14" s="130">
        <v>0.18099999999999999</v>
      </c>
    </row>
    <row r="15" spans="1:37" ht="15" x14ac:dyDescent="0.25">
      <c r="A15" s="134" t="s">
        <v>69</v>
      </c>
      <c r="B15" s="134">
        <f t="shared" si="17"/>
        <v>2.0931000000000002</v>
      </c>
      <c r="C15" s="134">
        <f t="shared" si="18"/>
        <v>2.2919</v>
      </c>
      <c r="D15" s="134">
        <f t="shared" si="19"/>
        <v>2.5501</v>
      </c>
      <c r="E15" s="134">
        <f t="shared" si="20"/>
        <v>2.7624</v>
      </c>
      <c r="F15" s="134">
        <f t="shared" si="21"/>
        <v>2.4933000000000001</v>
      </c>
      <c r="G15" s="134">
        <f t="shared" si="22"/>
        <v>2.6271</v>
      </c>
      <c r="H15" s="134">
        <f t="shared" si="23"/>
        <v>2.8104</v>
      </c>
      <c r="I15" s="134">
        <f t="shared" si="24"/>
        <v>3.0047000000000001</v>
      </c>
      <c r="J15" s="134">
        <f t="shared" si="25"/>
        <v>3.206</v>
      </c>
      <c r="K15" s="134">
        <f t="shared" si="26"/>
        <v>3.4487999999999999</v>
      </c>
      <c r="L15" s="134">
        <f t="shared" si="27"/>
        <v>3.7265000000000001</v>
      </c>
      <c r="M15" s="11">
        <f>ROUND((F15/B15)^(1/4)-1,4)</f>
        <v>4.4699999999999997E-2</v>
      </c>
      <c r="N15" s="11">
        <f>ROUND((L15/G15)^(1/5)-1,4)</f>
        <v>7.2400000000000006E-2</v>
      </c>
      <c r="P15" s="130">
        <v>0.11210000000000001</v>
      </c>
      <c r="Q15" s="130">
        <v>0.1144</v>
      </c>
      <c r="R15" s="130">
        <v>0.11650000000000001</v>
      </c>
      <c r="S15" s="130">
        <v>0.1198</v>
      </c>
      <c r="T15" s="130">
        <v>0.1135</v>
      </c>
      <c r="U15" s="130">
        <v>0.11459999999999999</v>
      </c>
      <c r="V15" s="130">
        <v>0.1147</v>
      </c>
      <c r="W15" s="130">
        <v>0.1149</v>
      </c>
      <c r="X15" s="130">
        <v>0.1145</v>
      </c>
      <c r="Y15" s="130">
        <v>0.11409999999999999</v>
      </c>
      <c r="Z15" s="130">
        <v>0.1137</v>
      </c>
    </row>
    <row r="16" spans="1:37" s="120" customFormat="1" ht="15" x14ac:dyDescent="0.25">
      <c r="A16" s="134" t="s">
        <v>54</v>
      </c>
      <c r="B16" s="134">
        <f t="shared" si="17"/>
        <v>0.91300000000000003</v>
      </c>
      <c r="C16" s="134">
        <f t="shared" si="18"/>
        <v>0.89149999999999996</v>
      </c>
      <c r="D16" s="134">
        <f t="shared" si="19"/>
        <v>0.97629999999999995</v>
      </c>
      <c r="E16" s="134">
        <f t="shared" si="20"/>
        <v>1.0376000000000001</v>
      </c>
      <c r="F16" s="134">
        <f t="shared" si="21"/>
        <v>0.94679999999999997</v>
      </c>
      <c r="G16" s="134">
        <f t="shared" si="22"/>
        <v>1.0018</v>
      </c>
      <c r="H16" s="134">
        <f t="shared" si="23"/>
        <v>1.0781000000000001</v>
      </c>
      <c r="I16" s="134">
        <f t="shared" si="24"/>
        <v>1.1558999999999999</v>
      </c>
      <c r="J16" s="134">
        <f t="shared" si="25"/>
        <v>1.2432000000000001</v>
      </c>
      <c r="K16" s="134">
        <f t="shared" si="26"/>
        <v>1.345</v>
      </c>
      <c r="L16" s="134">
        <f t="shared" si="27"/>
        <v>1.4618</v>
      </c>
      <c r="M16" s="11">
        <f t="shared" ref="M16:M17" si="28">ROUND((F16/B16)^(1/4)-1,4)</f>
        <v>9.1000000000000004E-3</v>
      </c>
      <c r="N16" s="11">
        <f t="shared" ref="N16:N17" si="29">ROUND((L16/G16)^(1/5)-1,4)</f>
        <v>7.85E-2</v>
      </c>
      <c r="O16" s="121"/>
      <c r="P16" s="130">
        <v>4.8899999999999999E-2</v>
      </c>
      <c r="Q16" s="130">
        <v>4.4499999999999998E-2</v>
      </c>
      <c r="R16" s="130">
        <v>4.4600000000000001E-2</v>
      </c>
      <c r="S16" s="130">
        <v>4.4999999999999998E-2</v>
      </c>
      <c r="T16" s="130">
        <v>4.3099999999999999E-2</v>
      </c>
      <c r="U16" s="130">
        <v>4.3700000000000003E-2</v>
      </c>
      <c r="V16" s="130">
        <v>4.3999999999999997E-2</v>
      </c>
      <c r="W16" s="130">
        <v>4.4200000000000003E-2</v>
      </c>
      <c r="X16" s="130">
        <v>4.4400000000000002E-2</v>
      </c>
      <c r="Y16" s="130">
        <v>4.4499999999999998E-2</v>
      </c>
      <c r="Z16" s="130">
        <v>4.4600000000000001E-2</v>
      </c>
      <c r="AA16" s="121"/>
      <c r="AB16" s="121"/>
      <c r="AC16" s="121"/>
    </row>
    <row r="17" spans="1:29" s="120" customFormat="1" ht="15" x14ac:dyDescent="0.25">
      <c r="A17" s="134" t="s">
        <v>70</v>
      </c>
      <c r="B17" s="134">
        <f t="shared" si="17"/>
        <v>0.8458</v>
      </c>
      <c r="C17" s="134">
        <f t="shared" si="18"/>
        <v>0.82740000000000002</v>
      </c>
      <c r="D17" s="134">
        <f t="shared" si="19"/>
        <v>0.92149999999999999</v>
      </c>
      <c r="E17" s="134">
        <f t="shared" si="20"/>
        <v>0.94310000000000005</v>
      </c>
      <c r="F17" s="134">
        <f t="shared" si="21"/>
        <v>0.87429999999999997</v>
      </c>
      <c r="G17" s="134">
        <f t="shared" si="22"/>
        <v>0.91930000000000001</v>
      </c>
      <c r="H17" s="134">
        <f t="shared" si="23"/>
        <v>0.97270000000000001</v>
      </c>
      <c r="I17" s="134">
        <f t="shared" si="24"/>
        <v>1.0277000000000001</v>
      </c>
      <c r="J17" s="134">
        <f t="shared" si="25"/>
        <v>1.0975999999999999</v>
      </c>
      <c r="K17" s="134">
        <f t="shared" si="26"/>
        <v>1.1788000000000001</v>
      </c>
      <c r="L17" s="134">
        <f t="shared" si="27"/>
        <v>1.2748999999999999</v>
      </c>
      <c r="M17" s="11">
        <f t="shared" si="28"/>
        <v>8.3000000000000001E-3</v>
      </c>
      <c r="N17" s="11">
        <f t="shared" si="29"/>
        <v>6.7599999999999993E-2</v>
      </c>
      <c r="O17" s="121"/>
      <c r="P17" s="130">
        <v>4.53E-2</v>
      </c>
      <c r="Q17" s="130">
        <v>4.1300000000000003E-2</v>
      </c>
      <c r="R17" s="130">
        <v>4.2099999999999999E-2</v>
      </c>
      <c r="S17" s="130">
        <v>4.0899999999999999E-2</v>
      </c>
      <c r="T17" s="130">
        <v>3.9800000000000002E-2</v>
      </c>
      <c r="U17" s="130">
        <v>4.0099999999999997E-2</v>
      </c>
      <c r="V17" s="130">
        <v>3.9699999999999999E-2</v>
      </c>
      <c r="W17" s="130">
        <v>3.9300000000000002E-2</v>
      </c>
      <c r="X17" s="130">
        <v>3.9199999999999999E-2</v>
      </c>
      <c r="Y17" s="130">
        <v>3.9E-2</v>
      </c>
      <c r="Z17" s="130">
        <v>3.8899999999999997E-2</v>
      </c>
      <c r="AA17" s="121"/>
      <c r="AB17" s="121"/>
      <c r="AC17" s="121"/>
    </row>
    <row r="18" spans="1:29" ht="15" x14ac:dyDescent="0.25">
      <c r="A18" s="123" t="s">
        <v>28</v>
      </c>
      <c r="B18" s="134">
        <f t="shared" si="17"/>
        <v>1.1595</v>
      </c>
      <c r="C18" s="134">
        <f t="shared" si="18"/>
        <v>1.0257000000000001</v>
      </c>
      <c r="D18" s="134">
        <f t="shared" si="19"/>
        <v>0.89959999999999996</v>
      </c>
      <c r="E18" s="134">
        <f t="shared" si="20"/>
        <v>1.3766</v>
      </c>
      <c r="F18" s="134">
        <f t="shared" si="21"/>
        <v>1.2170000000000001</v>
      </c>
      <c r="G18" s="134">
        <f t="shared" si="22"/>
        <v>1.2447999999999999</v>
      </c>
      <c r="H18" s="134">
        <f t="shared" si="23"/>
        <v>1.2815000000000001</v>
      </c>
      <c r="I18" s="134">
        <f t="shared" si="24"/>
        <v>1.3468</v>
      </c>
      <c r="J18" s="134">
        <f t="shared" si="25"/>
        <v>1.4168000000000001</v>
      </c>
      <c r="K18" s="134">
        <f t="shared" si="26"/>
        <v>1.5052000000000001</v>
      </c>
      <c r="L18" s="134">
        <f t="shared" si="27"/>
        <v>1.5863</v>
      </c>
      <c r="M18" s="11">
        <f>ROUND((F18/B18)^(1/4)-1,4)</f>
        <v>1.2200000000000001E-2</v>
      </c>
      <c r="N18" s="11">
        <f>ROUND((L18/G18)^(1/5)-1,4)</f>
        <v>4.9700000000000001E-2</v>
      </c>
      <c r="P18" s="130">
        <f t="shared" ref="P18:Z18" si="30">ROUND(100%-SUM(P12:P17),4)</f>
        <v>6.2100000000000002E-2</v>
      </c>
      <c r="Q18" s="130">
        <f t="shared" si="30"/>
        <v>5.1200000000000002E-2</v>
      </c>
      <c r="R18" s="130">
        <f t="shared" si="30"/>
        <v>4.1099999999999998E-2</v>
      </c>
      <c r="S18" s="130">
        <f t="shared" si="30"/>
        <v>5.9700000000000003E-2</v>
      </c>
      <c r="T18" s="162">
        <f t="shared" si="30"/>
        <v>5.5399999999999998E-2</v>
      </c>
      <c r="U18" s="130">
        <f t="shared" si="30"/>
        <v>5.4300000000000001E-2</v>
      </c>
      <c r="V18" s="130">
        <f t="shared" si="30"/>
        <v>5.2299999999999999E-2</v>
      </c>
      <c r="W18" s="130">
        <f t="shared" si="30"/>
        <v>5.1499999999999997E-2</v>
      </c>
      <c r="X18" s="130">
        <f t="shared" si="30"/>
        <v>5.0599999999999999E-2</v>
      </c>
      <c r="Y18" s="130">
        <f t="shared" si="30"/>
        <v>4.9799999999999997E-2</v>
      </c>
      <c r="Z18" s="130">
        <f t="shared" si="30"/>
        <v>4.8399999999999999E-2</v>
      </c>
    </row>
    <row r="19" spans="1:29" x14ac:dyDescent="0.2">
      <c r="A19" s="31"/>
      <c r="B19" s="135">
        <f>SUM(B12:B18)</f>
        <v>18.671400000000002</v>
      </c>
      <c r="C19" s="135">
        <f t="shared" ref="C19:L19" si="31">SUM(C12:C18)</f>
        <v>20.034000000000002</v>
      </c>
      <c r="D19" s="135">
        <f t="shared" si="31"/>
        <v>21.889199999999995</v>
      </c>
      <c r="E19" s="135">
        <f t="shared" si="31"/>
        <v>23.058300000000003</v>
      </c>
      <c r="F19" s="135">
        <f t="shared" si="31"/>
        <v>21.967200000000002</v>
      </c>
      <c r="G19" s="135">
        <f t="shared" si="31"/>
        <v>22.924099999999999</v>
      </c>
      <c r="H19" s="135">
        <f t="shared" si="31"/>
        <v>24.502399999999998</v>
      </c>
      <c r="I19" s="135">
        <f t="shared" si="31"/>
        <v>26.1509</v>
      </c>
      <c r="J19" s="135">
        <f t="shared" si="31"/>
        <v>28.000299999999999</v>
      </c>
      <c r="K19" s="135">
        <f t="shared" si="31"/>
        <v>30.225799999999996</v>
      </c>
      <c r="L19" s="135">
        <f t="shared" si="31"/>
        <v>32.774999999999999</v>
      </c>
      <c r="U19" s="88"/>
    </row>
    <row r="20" spans="1:29" x14ac:dyDescent="0.2">
      <c r="A20" s="31"/>
      <c r="B20" s="127" t="b">
        <f>B2=B19</f>
        <v>1</v>
      </c>
      <c r="C20" s="127" t="b">
        <f t="shared" ref="C20:L20" si="32">C2=C19</f>
        <v>1</v>
      </c>
      <c r="D20" s="127" t="b">
        <f t="shared" si="32"/>
        <v>1</v>
      </c>
      <c r="E20" s="127" t="b">
        <f t="shared" si="32"/>
        <v>0</v>
      </c>
      <c r="F20" s="127" t="b">
        <f t="shared" si="32"/>
        <v>1</v>
      </c>
      <c r="G20" s="127" t="b">
        <f t="shared" si="32"/>
        <v>0</v>
      </c>
      <c r="H20" s="127" t="b">
        <f t="shared" si="32"/>
        <v>0</v>
      </c>
      <c r="I20" s="127" t="b">
        <f t="shared" si="32"/>
        <v>0</v>
      </c>
      <c r="J20" s="127" t="b">
        <f t="shared" si="32"/>
        <v>0</v>
      </c>
      <c r="K20" s="127" t="b">
        <f t="shared" si="32"/>
        <v>1</v>
      </c>
      <c r="L20" s="127" t="b">
        <f t="shared" si="32"/>
        <v>1</v>
      </c>
      <c r="P20" s="88">
        <f>ROUND(P22,4)</f>
        <v>0.68189999999999995</v>
      </c>
      <c r="Q20" s="88">
        <f t="shared" ref="Q20:Z21" si="33">ROUND(Q22,4)</f>
        <v>0.70230000000000004</v>
      </c>
      <c r="R20" s="88">
        <f t="shared" si="33"/>
        <v>0.7218</v>
      </c>
      <c r="S20" s="88">
        <f t="shared" si="33"/>
        <v>0.68279999999999996</v>
      </c>
      <c r="T20" s="88">
        <f t="shared" si="33"/>
        <v>0.68979999999999997</v>
      </c>
      <c r="U20" s="88">
        <f t="shared" si="33"/>
        <v>0.68879999999999997</v>
      </c>
      <c r="V20" s="88">
        <f t="shared" si="33"/>
        <v>0.69069999999999998</v>
      </c>
      <c r="W20" s="88">
        <f t="shared" si="33"/>
        <v>0.69140000000000001</v>
      </c>
      <c r="X20" s="88">
        <f t="shared" si="33"/>
        <v>0.69299999999999995</v>
      </c>
      <c r="Y20" s="88">
        <f t="shared" si="33"/>
        <v>0.69259999999999999</v>
      </c>
      <c r="Z20" s="88">
        <f t="shared" si="33"/>
        <v>0.69579999999999997</v>
      </c>
    </row>
    <row r="21" spans="1:29" x14ac:dyDescent="0.2">
      <c r="A21" s="18" t="s">
        <v>38</v>
      </c>
      <c r="C21" s="112">
        <f>C22/B22-1</f>
        <v>0.10508168394596296</v>
      </c>
      <c r="D21" s="112">
        <f t="shared" ref="D21:L21" si="34">D22/C22-1</f>
        <v>0.12293619713004356</v>
      </c>
      <c r="E21" s="112">
        <f t="shared" si="34"/>
        <v>-3.5127471581559711E-3</v>
      </c>
      <c r="F21" s="112">
        <f t="shared" si="34"/>
        <v>-3.7544222915250725E-2</v>
      </c>
      <c r="G21" s="112">
        <f t="shared" si="34"/>
        <v>4.2044479640995114E-2</v>
      </c>
      <c r="H21" s="112">
        <f t="shared" si="34"/>
        <v>7.180448508875803E-2</v>
      </c>
      <c r="I21" s="112">
        <f t="shared" si="34"/>
        <v>6.8358947996620234E-2</v>
      </c>
      <c r="J21" s="112">
        <f t="shared" si="34"/>
        <v>7.3199194725896977E-2</v>
      </c>
      <c r="K21" s="112">
        <f t="shared" si="34"/>
        <v>7.885365614837947E-2</v>
      </c>
      <c r="L21" s="112">
        <f t="shared" si="34"/>
        <v>8.9345765820849854E-2</v>
      </c>
      <c r="P21" s="88">
        <f>ROUND(P23,4)</f>
        <v>0.31809999999999999</v>
      </c>
      <c r="Q21" s="88">
        <f t="shared" si="33"/>
        <v>0.29770000000000002</v>
      </c>
      <c r="R21" s="88">
        <f t="shared" si="33"/>
        <v>0.2782</v>
      </c>
      <c r="S21" s="88">
        <f t="shared" si="33"/>
        <v>0.31719999999999998</v>
      </c>
      <c r="T21" s="88">
        <f t="shared" si="33"/>
        <v>0.31019999999999998</v>
      </c>
      <c r="U21" s="88">
        <f t="shared" si="33"/>
        <v>0.31119999999999998</v>
      </c>
      <c r="V21" s="88">
        <f t="shared" si="33"/>
        <v>0.30930000000000002</v>
      </c>
      <c r="W21" s="88">
        <f t="shared" si="33"/>
        <v>0.30859999999999999</v>
      </c>
      <c r="X21" s="88">
        <f t="shared" si="33"/>
        <v>0.307</v>
      </c>
      <c r="Y21" s="88">
        <f t="shared" si="33"/>
        <v>0.30740000000000001</v>
      </c>
      <c r="Z21" s="88">
        <f t="shared" si="33"/>
        <v>0.30420000000000003</v>
      </c>
    </row>
    <row r="22" spans="1:29" ht="15" x14ac:dyDescent="0.25">
      <c r="A22" s="146" t="s">
        <v>55</v>
      </c>
      <c r="B22" s="76">
        <f>ROUND(B$2*P22,4)</f>
        <v>12.731999999999999</v>
      </c>
      <c r="C22" s="134">
        <f t="shared" ref="C22:L22" si="35">ROUND(C$2*Q22,4)</f>
        <v>14.069900000000001</v>
      </c>
      <c r="D22" s="134">
        <f t="shared" si="35"/>
        <v>15.7996</v>
      </c>
      <c r="E22" s="134">
        <f t="shared" si="35"/>
        <v>15.7441</v>
      </c>
      <c r="F22" s="134">
        <f t="shared" si="35"/>
        <v>15.153</v>
      </c>
      <c r="G22" s="134">
        <f t="shared" si="35"/>
        <v>15.790100000000001</v>
      </c>
      <c r="H22" s="134">
        <f t="shared" si="35"/>
        <v>16.9239</v>
      </c>
      <c r="I22" s="134">
        <f t="shared" si="35"/>
        <v>18.0808</v>
      </c>
      <c r="J22" s="134">
        <f t="shared" si="35"/>
        <v>19.404299999999999</v>
      </c>
      <c r="K22" s="134">
        <f t="shared" si="35"/>
        <v>20.9344</v>
      </c>
      <c r="L22" s="134">
        <f t="shared" si="35"/>
        <v>22.8048</v>
      </c>
      <c r="M22" s="11">
        <f>ROUND((F22/B22)^(1/4)-1,4)</f>
        <v>4.4499999999999998E-2</v>
      </c>
      <c r="N22" s="11">
        <f>ROUND((L22/G22)^(1/5)-1,4)</f>
        <v>7.6300000000000007E-2</v>
      </c>
      <c r="P22" s="19">
        <v>0.68189999999999995</v>
      </c>
      <c r="Q22" s="19">
        <v>0.70230000000000004</v>
      </c>
      <c r="R22" s="19">
        <v>0.7218</v>
      </c>
      <c r="S22" s="19">
        <v>0.68279999999999996</v>
      </c>
      <c r="T22" s="19">
        <v>0.68979999999999997</v>
      </c>
      <c r="U22" s="19">
        <v>0.68879999999999997</v>
      </c>
      <c r="V22" s="19">
        <v>0.69069999999999998</v>
      </c>
      <c r="W22" s="19">
        <v>0.69140000000000001</v>
      </c>
      <c r="X22" s="19">
        <v>0.69299999999999995</v>
      </c>
      <c r="Y22" s="19">
        <v>0.69259999999999999</v>
      </c>
      <c r="Z22" s="19">
        <v>0.69579999999999997</v>
      </c>
    </row>
    <row r="23" spans="1:29" ht="15" x14ac:dyDescent="0.25">
      <c r="A23" s="146" t="s">
        <v>69</v>
      </c>
      <c r="B23" s="134">
        <f>ROUND(B$2*P23,4)</f>
        <v>5.9394</v>
      </c>
      <c r="C23" s="134">
        <f t="shared" ref="C23" si="36">ROUND(C$2*Q23,4)</f>
        <v>5.9641000000000002</v>
      </c>
      <c r="D23" s="134">
        <f t="shared" ref="D23" si="37">ROUND(D$2*R23,4)</f>
        <v>6.0895999999999999</v>
      </c>
      <c r="E23" s="134">
        <f t="shared" ref="E23" si="38">ROUND(E$2*S23,4)</f>
        <v>7.3140999999999998</v>
      </c>
      <c r="F23" s="134">
        <f t="shared" ref="F23" si="39">ROUND(F$2*T23,4)</f>
        <v>6.8141999999999996</v>
      </c>
      <c r="G23" s="134">
        <f t="shared" ref="G23" si="40">ROUND(G$2*U23,4)</f>
        <v>7.1338999999999997</v>
      </c>
      <c r="H23" s="134">
        <f t="shared" ref="H23" si="41">ROUND(H$2*V23,4)</f>
        <v>7.5785999999999998</v>
      </c>
      <c r="I23" s="134">
        <f t="shared" ref="I23" si="42">ROUND(I$2*W23,4)</f>
        <v>8.0701999999999998</v>
      </c>
      <c r="J23" s="134">
        <f t="shared" ref="J23" si="43">ROUND(J$2*X23,4)</f>
        <v>8.5960999999999999</v>
      </c>
      <c r="K23" s="134">
        <f t="shared" ref="K23" si="44">ROUND(K$2*Y23,4)</f>
        <v>9.2913999999999994</v>
      </c>
      <c r="L23" s="134">
        <f t="shared" ref="L23" si="45">ROUND(L$2*Z23,4)</f>
        <v>9.9702000000000002</v>
      </c>
      <c r="M23" s="11">
        <f>ROUND((F23/B23)^(1/4)-1,4)</f>
        <v>3.49E-2</v>
      </c>
      <c r="N23" s="11">
        <f>ROUND((L23/G23)^(1/5)-1,4)</f>
        <v>6.9199999999999998E-2</v>
      </c>
      <c r="P23" s="19">
        <v>0.31809999999999999</v>
      </c>
      <c r="Q23" s="19">
        <v>0.29770000000000002</v>
      </c>
      <c r="R23" s="19">
        <v>0.2782</v>
      </c>
      <c r="S23" s="19">
        <v>0.31719999999999998</v>
      </c>
      <c r="T23" s="19">
        <v>0.31019999999999998</v>
      </c>
      <c r="U23" s="19">
        <v>0.31119999999999998</v>
      </c>
      <c r="V23" s="19">
        <v>0.30930000000000002</v>
      </c>
      <c r="W23" s="19">
        <v>0.30859999999999999</v>
      </c>
      <c r="X23" s="19">
        <v>0.307</v>
      </c>
      <c r="Y23" s="19">
        <v>0.30740000000000001</v>
      </c>
      <c r="Z23" s="19">
        <v>0.30420000000000003</v>
      </c>
    </row>
    <row r="24" spans="1:29" x14ac:dyDescent="0.2">
      <c r="A24" s="40"/>
      <c r="B24" s="135">
        <f>SUM(B22:B23)</f>
        <v>18.671399999999998</v>
      </c>
      <c r="C24" s="135">
        <f t="shared" ref="C24:L24" si="46">SUM(C22:C23)</f>
        <v>20.033999999999999</v>
      </c>
      <c r="D24" s="135">
        <f t="shared" si="46"/>
        <v>21.889199999999999</v>
      </c>
      <c r="E24" s="135">
        <f t="shared" si="46"/>
        <v>23.058199999999999</v>
      </c>
      <c r="F24" s="135">
        <f t="shared" si="46"/>
        <v>21.967199999999998</v>
      </c>
      <c r="G24" s="135">
        <f t="shared" si="46"/>
        <v>22.923999999999999</v>
      </c>
      <c r="H24" s="135">
        <f t="shared" si="46"/>
        <v>24.502499999999998</v>
      </c>
      <c r="I24" s="135">
        <f t="shared" si="46"/>
        <v>26.151</v>
      </c>
      <c r="J24" s="135">
        <f t="shared" si="46"/>
        <v>28.000399999999999</v>
      </c>
      <c r="K24" s="135">
        <f t="shared" si="46"/>
        <v>30.2258</v>
      </c>
      <c r="L24" s="135">
        <f t="shared" si="46"/>
        <v>32.774999999999999</v>
      </c>
    </row>
    <row r="25" spans="1:29" x14ac:dyDescent="0.2">
      <c r="A25" s="40"/>
      <c r="B25" s="80" t="b">
        <f>B2=B24</f>
        <v>1</v>
      </c>
      <c r="C25" s="135" t="b">
        <f t="shared" ref="C25:L25" si="47">C2=C24</f>
        <v>1</v>
      </c>
      <c r="D25" s="135" t="b">
        <f t="shared" si="47"/>
        <v>1</v>
      </c>
      <c r="E25" s="135" t="b">
        <f t="shared" si="47"/>
        <v>1</v>
      </c>
      <c r="F25" s="135" t="b">
        <f t="shared" si="47"/>
        <v>1</v>
      </c>
      <c r="G25" s="135" t="b">
        <f t="shared" si="47"/>
        <v>1</v>
      </c>
      <c r="H25" s="135" t="b">
        <f t="shared" si="47"/>
        <v>1</v>
      </c>
      <c r="I25" s="135" t="b">
        <f t="shared" si="47"/>
        <v>1</v>
      </c>
      <c r="J25" s="135" t="b">
        <f t="shared" si="47"/>
        <v>1</v>
      </c>
      <c r="K25" s="135" t="b">
        <f t="shared" si="47"/>
        <v>1</v>
      </c>
      <c r="L25" s="135" t="b">
        <f t="shared" si="47"/>
        <v>1</v>
      </c>
      <c r="M25" s="22"/>
      <c r="N25" s="22"/>
    </row>
    <row r="26" spans="1:29" x14ac:dyDescent="0.2">
      <c r="A26" s="31"/>
      <c r="C26" s="112">
        <f>C23/B23-1</f>
        <v>4.1586692258477331E-3</v>
      </c>
      <c r="D26" s="112">
        <f t="shared" ref="D26:L26" si="48">D23/C23-1</f>
        <v>2.1042571385456288E-2</v>
      </c>
      <c r="E26" s="112">
        <f t="shared" si="48"/>
        <v>0.20108053074093535</v>
      </c>
      <c r="F26" s="112">
        <f t="shared" si="48"/>
        <v>-6.8347438509180902E-2</v>
      </c>
      <c r="G26" s="112">
        <f t="shared" si="48"/>
        <v>4.6916732705233111E-2</v>
      </c>
      <c r="H26" s="112">
        <f t="shared" si="48"/>
        <v>6.2336169556624021E-2</v>
      </c>
      <c r="I26" s="112">
        <f t="shared" si="48"/>
        <v>6.4866861953395194E-2</v>
      </c>
      <c r="J26" s="112">
        <f t="shared" si="48"/>
        <v>6.5165671234913569E-2</v>
      </c>
      <c r="K26" s="112">
        <f t="shared" si="48"/>
        <v>8.0885517851118527E-2</v>
      </c>
      <c r="L26" s="112">
        <f t="shared" si="48"/>
        <v>7.3056805217728282E-2</v>
      </c>
      <c r="P26" s="87"/>
      <c r="Q26" s="87"/>
      <c r="R26" s="87"/>
      <c r="S26" s="87"/>
      <c r="T26" s="87"/>
    </row>
    <row r="27" spans="1:29" x14ac:dyDescent="0.2">
      <c r="A27" s="35"/>
      <c r="P27" s="87"/>
      <c r="Q27" s="87"/>
      <c r="R27" s="87"/>
      <c r="S27" s="87"/>
      <c r="T27" s="87"/>
    </row>
    <row r="28" spans="1:29" x14ac:dyDescent="0.2">
      <c r="A28" s="68"/>
    </row>
    <row r="29" spans="1:29" ht="15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15"/>
      <c r="N29" s="15"/>
    </row>
    <row r="30" spans="1:29" ht="15" x14ac:dyDescent="0.25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15"/>
      <c r="N30" s="15"/>
    </row>
    <row r="31" spans="1:29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9" ht="15" x14ac:dyDescent="0.25">
      <c r="A32" s="2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15"/>
      <c r="N32" s="15"/>
    </row>
    <row r="33" spans="1:26" ht="15" x14ac:dyDescent="0.25"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15"/>
      <c r="N33" s="15"/>
    </row>
    <row r="34" spans="1:26" ht="15" x14ac:dyDescent="0.25">
      <c r="M34" s="15"/>
      <c r="N34" s="15"/>
    </row>
    <row r="36" spans="1:26" x14ac:dyDescent="0.2">
      <c r="A36" s="20"/>
    </row>
    <row r="37" spans="1:26" ht="15" x14ac:dyDescent="0.25"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15"/>
      <c r="N37" s="15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spans="1:26" ht="15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15"/>
      <c r="N38" s="15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spans="1:26" ht="15" x14ac:dyDescent="0.25"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15"/>
      <c r="N39" s="15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</row>
    <row r="40" spans="1:26" x14ac:dyDescent="0.2">
      <c r="A40" s="20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spans="1:26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spans="1:26" ht="14.25" customHeight="1" x14ac:dyDescent="0.25"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15"/>
      <c r="N42" s="15"/>
    </row>
    <row r="45" spans="1:26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" x14ac:dyDescent="0.25">
      <c r="A46" s="20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15"/>
      <c r="N46" s="15"/>
    </row>
    <row r="47" spans="1:26" ht="15" x14ac:dyDescent="0.25"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5"/>
      <c r="N47" s="15"/>
    </row>
    <row r="48" spans="1:26" ht="15" x14ac:dyDescent="0.25">
      <c r="A48" s="20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15"/>
      <c r="N48" s="15"/>
    </row>
    <row r="49" spans="1:26" ht="15" x14ac:dyDescent="0.25"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5"/>
      <c r="N49" s="15"/>
    </row>
    <row r="50" spans="1:26" ht="15" x14ac:dyDescent="0.2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15"/>
      <c r="N50" s="15"/>
    </row>
    <row r="51" spans="1:26" ht="15" x14ac:dyDescent="0.25"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5"/>
      <c r="N51" s="15"/>
    </row>
    <row r="52" spans="1:26" ht="15" x14ac:dyDescent="0.25">
      <c r="A52" s="20"/>
      <c r="M52" s="15"/>
      <c r="N52" s="15"/>
    </row>
    <row r="53" spans="1:26" ht="15" x14ac:dyDescent="0.25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15"/>
      <c r="N53" s="15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 spans="1:26" ht="15" x14ac:dyDescent="0.25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15"/>
      <c r="N54" s="15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 spans="1:26" x14ac:dyDescent="0.2">
      <c r="A55" s="20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>
        <f>40*5</f>
        <v>200</v>
      </c>
      <c r="M55" s="22"/>
      <c r="N55" s="22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spans="1:26" x14ac:dyDescent="0.2">
      <c r="A56" s="2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22"/>
      <c r="N56" s="22"/>
    </row>
    <row r="58" spans="1:26" x14ac:dyDescent="0.2">
      <c r="A58" s="20"/>
    </row>
    <row r="59" spans="1:26" ht="15" x14ac:dyDescent="0.25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15"/>
      <c r="N59" s="15"/>
      <c r="P59" s="88"/>
      <c r="Q59" s="88"/>
      <c r="R59" s="88"/>
      <c r="S59" s="88"/>
      <c r="T59" s="88"/>
      <c r="U59" s="86"/>
      <c r="V59" s="88"/>
      <c r="W59" s="88"/>
      <c r="X59" s="88"/>
      <c r="Y59" s="88"/>
      <c r="Z59" s="86"/>
    </row>
    <row r="60" spans="1:26" ht="15" x14ac:dyDescent="0.25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15"/>
      <c r="N60" s="15"/>
      <c r="P60" s="88"/>
      <c r="Q60" s="88"/>
      <c r="R60" s="88"/>
      <c r="S60" s="88"/>
      <c r="T60" s="88"/>
      <c r="U60" s="86"/>
      <c r="V60" s="88"/>
      <c r="W60" s="88"/>
      <c r="X60" s="88"/>
      <c r="Y60" s="88"/>
      <c r="Z60" s="86"/>
    </row>
    <row r="61" spans="1:26" ht="15" x14ac:dyDescent="0.25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15"/>
      <c r="N61" s="15"/>
      <c r="P61" s="88"/>
      <c r="Q61" s="88"/>
      <c r="R61" s="88"/>
      <c r="S61" s="88"/>
      <c r="T61" s="88"/>
      <c r="U61" s="86"/>
      <c r="V61" s="88"/>
      <c r="W61" s="88"/>
      <c r="X61" s="88"/>
      <c r="Y61" s="88"/>
      <c r="Z61" s="86"/>
    </row>
    <row r="62" spans="1:26" x14ac:dyDescent="0.2">
      <c r="A62" s="20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spans="1:26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</row>
    <row r="64" spans="1:26" x14ac:dyDescent="0.2">
      <c r="A64" s="20"/>
    </row>
    <row r="65" spans="1:26" x14ac:dyDescent="0.2">
      <c r="A65" s="20"/>
    </row>
    <row r="66" spans="1:26" ht="15" x14ac:dyDescent="0.25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15"/>
      <c r="N66" s="15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 spans="1:26" ht="15" x14ac:dyDescent="0.25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15"/>
      <c r="N67" s="15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 spans="1:26" ht="15" x14ac:dyDescent="0.25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15"/>
      <c r="N68" s="15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spans="1:26" ht="15" x14ac:dyDescent="0.25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15"/>
      <c r="N69" s="15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 spans="1:26" ht="15" x14ac:dyDescent="0.25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15"/>
      <c r="N70" s="15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 spans="1:26" x14ac:dyDescent="0.2">
      <c r="A71" s="20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spans="1:26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</row>
    <row r="75" spans="1:26" x14ac:dyDescent="0.2">
      <c r="A75" s="20"/>
    </row>
    <row r="76" spans="1:26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" x14ac:dyDescent="0.25">
      <c r="A77" s="20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15"/>
      <c r="N77" s="15"/>
    </row>
    <row r="78" spans="1:26" ht="15" x14ac:dyDescent="0.25"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15"/>
      <c r="N78" s="15"/>
    </row>
    <row r="79" spans="1:26" ht="15" x14ac:dyDescent="0.25">
      <c r="M79" s="15"/>
      <c r="N79" s="15"/>
    </row>
    <row r="81" spans="1:26" x14ac:dyDescent="0.2">
      <c r="A81" s="20"/>
    </row>
    <row r="82" spans="1:26" ht="15" x14ac:dyDescent="0.25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15"/>
      <c r="N82" s="15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spans="1:26" ht="15" x14ac:dyDescent="0.25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15"/>
      <c r="N83" s="15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 spans="1:26" ht="15" x14ac:dyDescent="0.25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15"/>
      <c r="N84" s="15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 spans="1:26" x14ac:dyDescent="0.2">
      <c r="A85" s="20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spans="1:26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87" spans="1:26" ht="15" x14ac:dyDescent="0.25"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15"/>
      <c r="N87" s="15"/>
    </row>
    <row r="88" spans="1:26" ht="15" x14ac:dyDescent="0.25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15"/>
      <c r="N88" s="15"/>
    </row>
    <row r="89" spans="1:26" ht="15" x14ac:dyDescent="0.25"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15"/>
      <c r="N89" s="15"/>
    </row>
    <row r="90" spans="1:26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" x14ac:dyDescent="0.25">
      <c r="A91" s="20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15"/>
      <c r="N91" s="15"/>
    </row>
    <row r="92" spans="1:26" ht="15" x14ac:dyDescent="0.25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15"/>
      <c r="N92" s="15"/>
    </row>
    <row r="93" spans="1:26" ht="15" x14ac:dyDescent="0.25">
      <c r="M93" s="15"/>
      <c r="N93" s="15"/>
    </row>
    <row r="95" spans="1:26" x14ac:dyDescent="0.2">
      <c r="A95" s="20"/>
    </row>
    <row r="96" spans="1:26" ht="15" x14ac:dyDescent="0.25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15"/>
      <c r="N96" s="15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 spans="1:26" ht="15" x14ac:dyDescent="0.25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15"/>
      <c r="N97" s="15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 spans="1:26" ht="15" x14ac:dyDescent="0.25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15"/>
      <c r="N98" s="15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 spans="1:26" x14ac:dyDescent="0.2">
      <c r="A99" s="20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spans="1:26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  <row r="101" spans="1:26" x14ac:dyDescent="0.2">
      <c r="A101" s="20"/>
    </row>
    <row r="103" spans="1:26" x14ac:dyDescent="0.2">
      <c r="A103" s="20"/>
    </row>
    <row r="104" spans="1:26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" x14ac:dyDescent="0.25">
      <c r="A105" s="20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15"/>
      <c r="N105" s="15"/>
    </row>
    <row r="106" spans="1:26" ht="15" x14ac:dyDescent="0.25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15"/>
      <c r="N106" s="15"/>
    </row>
    <row r="107" spans="1:26" ht="15" x14ac:dyDescent="0.25">
      <c r="M107" s="15"/>
      <c r="N107" s="15"/>
    </row>
    <row r="109" spans="1:26" x14ac:dyDescent="0.2">
      <c r="A109" s="20"/>
    </row>
    <row r="110" spans="1:26" ht="15" x14ac:dyDescent="0.25"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15"/>
      <c r="N110" s="15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 spans="1:26" ht="15" x14ac:dyDescent="0.25"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15"/>
      <c r="N111" s="15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 spans="1:26" ht="15" x14ac:dyDescent="0.25"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15"/>
      <c r="N112" s="15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 spans="1:26" x14ac:dyDescent="0.2">
      <c r="A113" s="20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spans="1:26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</row>
    <row r="115" spans="1:26" x14ac:dyDescent="0.2">
      <c r="A115" s="20"/>
    </row>
    <row r="116" spans="1:26" ht="15" x14ac:dyDescent="0.25"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15"/>
      <c r="N116" s="15"/>
    </row>
    <row r="117" spans="1:26" ht="15" x14ac:dyDescent="0.25"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15"/>
      <c r="N117" s="15"/>
    </row>
    <row r="118" spans="1:26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" x14ac:dyDescent="0.25">
      <c r="A119" s="20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15"/>
      <c r="N119" s="15"/>
    </row>
    <row r="120" spans="1:26" ht="15" x14ac:dyDescent="0.25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15"/>
      <c r="N120" s="15"/>
    </row>
    <row r="121" spans="1:26" ht="15" x14ac:dyDescent="0.25">
      <c r="M121" s="15"/>
      <c r="N121" s="15"/>
    </row>
    <row r="123" spans="1:26" x14ac:dyDescent="0.2">
      <c r="A123" s="20"/>
    </row>
    <row r="124" spans="1:26" ht="15" x14ac:dyDescent="0.25"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15"/>
      <c r="N124" s="15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spans="1:26" ht="15" x14ac:dyDescent="0.25"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15"/>
      <c r="N125" s="15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spans="1:26" ht="15" x14ac:dyDescent="0.25"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15"/>
      <c r="N126" s="15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spans="1:26" x14ac:dyDescent="0.2">
      <c r="A127" s="20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spans="1:26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</row>
    <row r="129" spans="1:26" x14ac:dyDescent="0.2">
      <c r="A129" s="20"/>
    </row>
    <row r="130" spans="1:26" ht="15" x14ac:dyDescent="0.25"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15"/>
      <c r="N130" s="15"/>
    </row>
    <row r="131" spans="1:26" ht="15" x14ac:dyDescent="0.25"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15"/>
      <c r="N131" s="15"/>
    </row>
    <row r="132" spans="1:26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" x14ac:dyDescent="0.25">
      <c r="A133" s="20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15"/>
      <c r="N133" s="15"/>
    </row>
    <row r="134" spans="1:26" ht="15" x14ac:dyDescent="0.25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15"/>
      <c r="N134" s="15"/>
    </row>
    <row r="135" spans="1:26" ht="15" x14ac:dyDescent="0.25">
      <c r="M135" s="15"/>
      <c r="N135" s="15"/>
    </row>
    <row r="137" spans="1:26" x14ac:dyDescent="0.2">
      <c r="A137" s="20"/>
    </row>
    <row r="138" spans="1:26" ht="15" x14ac:dyDescent="0.25"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15"/>
      <c r="N138" s="15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 spans="1:26" ht="15" x14ac:dyDescent="0.25"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15"/>
      <c r="N139" s="15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 spans="1:26" ht="15" x14ac:dyDescent="0.25"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15"/>
      <c r="N140" s="15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 spans="1:26" x14ac:dyDescent="0.2">
      <c r="A141" s="20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spans="1:26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</row>
    <row r="147" spans="1:26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" x14ac:dyDescent="0.25">
      <c r="A148" s="20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15"/>
      <c r="N148" s="15"/>
    </row>
    <row r="149" spans="1:26" ht="15" x14ac:dyDescent="0.25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15"/>
      <c r="N149" s="15"/>
    </row>
    <row r="150" spans="1:26" ht="15" x14ac:dyDescent="0.25">
      <c r="A150" s="20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15"/>
      <c r="N150" s="15"/>
    </row>
    <row r="151" spans="1:26" ht="15" x14ac:dyDescent="0.25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15"/>
      <c r="N151" s="15"/>
    </row>
    <row r="152" spans="1:26" ht="15" x14ac:dyDescent="0.25"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15"/>
      <c r="N152" s="15"/>
    </row>
    <row r="153" spans="1:26" ht="15" x14ac:dyDescent="0.25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15"/>
      <c r="N153" s="15"/>
    </row>
    <row r="154" spans="1:26" ht="15" x14ac:dyDescent="0.25">
      <c r="A154" s="20"/>
      <c r="F154" s="83"/>
      <c r="G154" s="83"/>
      <c r="M154" s="15"/>
      <c r="N154" s="15"/>
    </row>
    <row r="155" spans="1:26" ht="15" x14ac:dyDescent="0.25"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15"/>
      <c r="N155" s="15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 spans="1:26" ht="15" x14ac:dyDescent="0.25"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15"/>
      <c r="N156" s="15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spans="1:26" x14ac:dyDescent="0.2">
      <c r="A157" s="20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22"/>
      <c r="N157" s="22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spans="1:26" x14ac:dyDescent="0.2">
      <c r="A158" s="2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22"/>
      <c r="N158" s="22"/>
    </row>
    <row r="160" spans="1:26" x14ac:dyDescent="0.2">
      <c r="A160" s="20"/>
    </row>
    <row r="161" spans="1:26" ht="15" x14ac:dyDescent="0.25"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15"/>
      <c r="N161" s="15"/>
      <c r="P161" s="88"/>
      <c r="Q161" s="88"/>
      <c r="R161" s="88"/>
      <c r="S161" s="88"/>
      <c r="T161" s="88"/>
      <c r="U161" s="86"/>
      <c r="V161" s="88"/>
      <c r="W161" s="88"/>
      <c r="X161" s="88"/>
      <c r="Y161" s="88"/>
      <c r="Z161" s="86"/>
    </row>
    <row r="162" spans="1:26" ht="15" x14ac:dyDescent="0.25"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15"/>
      <c r="N162" s="15"/>
      <c r="P162" s="88"/>
      <c r="Q162" s="88"/>
      <c r="R162" s="88"/>
      <c r="S162" s="88"/>
      <c r="T162" s="88"/>
      <c r="U162" s="86"/>
      <c r="V162" s="88"/>
      <c r="W162" s="88"/>
      <c r="X162" s="88"/>
      <c r="Y162" s="88"/>
      <c r="Z162" s="86"/>
    </row>
    <row r="163" spans="1:26" ht="15" x14ac:dyDescent="0.25"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15"/>
      <c r="N163" s="15"/>
      <c r="P163" s="88"/>
      <c r="Q163" s="88"/>
      <c r="R163" s="88"/>
      <c r="S163" s="88"/>
      <c r="T163" s="88"/>
      <c r="U163" s="86"/>
      <c r="V163" s="88"/>
      <c r="W163" s="88"/>
      <c r="X163" s="88"/>
      <c r="Y163" s="88"/>
      <c r="Z163" s="86"/>
    </row>
    <row r="164" spans="1:26" x14ac:dyDescent="0.2">
      <c r="A164" s="20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spans="1:26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</row>
    <row r="166" spans="1:26" x14ac:dyDescent="0.2">
      <c r="A166" s="20"/>
    </row>
    <row r="167" spans="1:26" x14ac:dyDescent="0.2">
      <c r="A167" s="20"/>
    </row>
    <row r="168" spans="1:26" ht="15" x14ac:dyDescent="0.25"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15"/>
      <c r="N168" s="15"/>
      <c r="P168" s="88"/>
      <c r="Q168" s="88"/>
      <c r="R168" s="88"/>
      <c r="S168" s="88"/>
      <c r="T168" s="88"/>
      <c r="U168" s="86"/>
      <c r="V168" s="88"/>
      <c r="W168" s="88"/>
      <c r="X168" s="88"/>
      <c r="Y168" s="88"/>
      <c r="Z168" s="86"/>
    </row>
    <row r="169" spans="1:26" ht="15" x14ac:dyDescent="0.25"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15"/>
      <c r="N169" s="15"/>
      <c r="P169" s="88"/>
      <c r="Q169" s="88"/>
      <c r="R169" s="88"/>
      <c r="S169" s="88"/>
      <c r="T169" s="88"/>
      <c r="U169" s="86"/>
      <c r="V169" s="88"/>
      <c r="W169" s="88"/>
      <c r="X169" s="88"/>
      <c r="Y169" s="88"/>
      <c r="Z169" s="86"/>
    </row>
    <row r="170" spans="1:26" ht="15" x14ac:dyDescent="0.25"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15"/>
      <c r="N170" s="15"/>
      <c r="P170" s="88"/>
      <c r="Q170" s="88"/>
      <c r="R170" s="88"/>
      <c r="S170" s="88"/>
      <c r="T170" s="88"/>
      <c r="U170" s="86"/>
      <c r="V170" s="88"/>
      <c r="W170" s="88"/>
      <c r="X170" s="88"/>
      <c r="Y170" s="88"/>
      <c r="Z170" s="86"/>
    </row>
    <row r="171" spans="1:26" ht="15" x14ac:dyDescent="0.25"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15"/>
      <c r="N171" s="15"/>
      <c r="P171" s="88"/>
      <c r="Q171" s="88"/>
      <c r="R171" s="88"/>
      <c r="S171" s="88"/>
      <c r="T171" s="88"/>
      <c r="U171" s="86"/>
      <c r="V171" s="88"/>
      <c r="W171" s="88"/>
      <c r="X171" s="88"/>
      <c r="Y171" s="88"/>
      <c r="Z171" s="86"/>
    </row>
    <row r="172" spans="1:26" x14ac:dyDescent="0.2">
      <c r="A172" s="20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spans="1:26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T173" s="4">
        <f>32000</f>
        <v>32000</v>
      </c>
    </row>
    <row r="174" spans="1:26" x14ac:dyDescent="0.2">
      <c r="T174" s="4">
        <v>23000</v>
      </c>
    </row>
    <row r="175" spans="1:26" x14ac:dyDescent="0.2">
      <c r="T175" s="4">
        <f>9000/T173</f>
        <v>0.28125</v>
      </c>
    </row>
    <row r="176" spans="1:26" x14ac:dyDescent="0.2">
      <c r="A176" s="20"/>
    </row>
    <row r="177" spans="1:26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" x14ac:dyDescent="0.25">
      <c r="A178" s="20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15"/>
      <c r="N178" s="15"/>
    </row>
    <row r="179" spans="1:26" ht="15" x14ac:dyDescent="0.25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15"/>
      <c r="N179" s="15"/>
    </row>
    <row r="180" spans="1:26" ht="15" x14ac:dyDescent="0.25">
      <c r="M180" s="15"/>
      <c r="N180" s="15"/>
    </row>
    <row r="182" spans="1:26" x14ac:dyDescent="0.2">
      <c r="A182" s="20"/>
    </row>
    <row r="183" spans="1:26" ht="15" x14ac:dyDescent="0.25"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15"/>
      <c r="N183" s="15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</row>
    <row r="184" spans="1:26" ht="15" x14ac:dyDescent="0.25"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15"/>
      <c r="N184" s="15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ht="15" x14ac:dyDescent="0.25"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15"/>
      <c r="N185" s="15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 spans="1:26" x14ac:dyDescent="0.2">
      <c r="A186" s="20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spans="1:26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</row>
    <row r="188" spans="1:26" ht="15" x14ac:dyDescent="0.25"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15"/>
      <c r="N188" s="15"/>
    </row>
    <row r="189" spans="1:26" ht="15" x14ac:dyDescent="0.25"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15"/>
      <c r="N189" s="15"/>
    </row>
    <row r="190" spans="1:26" ht="15" x14ac:dyDescent="0.25"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15"/>
      <c r="N190" s="15"/>
    </row>
    <row r="191" spans="1:26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" x14ac:dyDescent="0.25">
      <c r="A192" s="20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15"/>
      <c r="N192" s="15"/>
    </row>
    <row r="193" spans="1:26" ht="15" x14ac:dyDescent="0.25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15"/>
      <c r="N193" s="15"/>
    </row>
    <row r="194" spans="1:26" ht="15" x14ac:dyDescent="0.25">
      <c r="M194" s="15"/>
      <c r="N194" s="15"/>
    </row>
    <row r="196" spans="1:26" x14ac:dyDescent="0.2">
      <c r="A196" s="20"/>
    </row>
    <row r="197" spans="1:26" ht="15" x14ac:dyDescent="0.25"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15"/>
      <c r="N197" s="15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 spans="1:26" ht="15" x14ac:dyDescent="0.25"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15"/>
      <c r="N198" s="15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 spans="1:26" ht="15" x14ac:dyDescent="0.25"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15"/>
      <c r="N199" s="15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</row>
    <row r="200" spans="1:26" x14ac:dyDescent="0.2">
      <c r="A200" s="20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 spans="1:26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</row>
    <row r="202" spans="1:26" x14ac:dyDescent="0.2">
      <c r="A202" s="20"/>
    </row>
    <row r="204" spans="1:26" x14ac:dyDescent="0.2">
      <c r="A204" s="20"/>
    </row>
    <row r="205" spans="1:26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" x14ac:dyDescent="0.25">
      <c r="A206" s="20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15"/>
      <c r="N206" s="15"/>
    </row>
    <row r="207" spans="1:26" ht="15" x14ac:dyDescent="0.25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15"/>
      <c r="N207" s="15"/>
    </row>
    <row r="208" spans="1:26" ht="15" x14ac:dyDescent="0.25">
      <c r="M208" s="15"/>
      <c r="N208" s="15"/>
    </row>
    <row r="210" spans="1:26" x14ac:dyDescent="0.2">
      <c r="A210" s="20"/>
    </row>
    <row r="211" spans="1:26" ht="15" x14ac:dyDescent="0.25"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15"/>
      <c r="N211" s="15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spans="1:26" ht="15" x14ac:dyDescent="0.25"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15"/>
      <c r="N212" s="15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spans="1:26" ht="15" x14ac:dyDescent="0.25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15"/>
      <c r="N213" s="15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spans="1:26" x14ac:dyDescent="0.2">
      <c r="A214" s="20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spans="1:26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</row>
    <row r="216" spans="1:26" x14ac:dyDescent="0.2">
      <c r="A216" s="20"/>
    </row>
    <row r="217" spans="1:26" ht="15" x14ac:dyDescent="0.25"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15"/>
      <c r="N217" s="15"/>
    </row>
    <row r="218" spans="1:26" ht="15" x14ac:dyDescent="0.25"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15"/>
      <c r="N218" s="15"/>
    </row>
    <row r="219" spans="1:26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" x14ac:dyDescent="0.25">
      <c r="A220" s="20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15"/>
      <c r="N220" s="15"/>
    </row>
    <row r="221" spans="1:26" ht="15" x14ac:dyDescent="0.25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15"/>
      <c r="N221" s="15"/>
    </row>
    <row r="222" spans="1:26" ht="15" x14ac:dyDescent="0.25">
      <c r="M222" s="15"/>
      <c r="N222" s="15"/>
    </row>
    <row r="224" spans="1:26" x14ac:dyDescent="0.2">
      <c r="A224" s="20"/>
    </row>
    <row r="225" spans="1:26" ht="15" x14ac:dyDescent="0.25"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15"/>
      <c r="N225" s="15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spans="1:26" ht="15" x14ac:dyDescent="0.25"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15"/>
      <c r="N226" s="15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spans="1:26" ht="15" x14ac:dyDescent="0.25"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15"/>
      <c r="N227" s="15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spans="1:26" x14ac:dyDescent="0.2">
      <c r="A228" s="20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 spans="1:26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</row>
    <row r="230" spans="1:26" x14ac:dyDescent="0.2">
      <c r="A230" s="20"/>
    </row>
    <row r="231" spans="1:26" ht="15" x14ac:dyDescent="0.25"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15"/>
      <c r="N231" s="1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BDE2A9B-5D1A-454E-BBBF-F73875D79DD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Vietnam!B66:L66</xm:f>
              <xm:sqref>O66</xm:sqref>
            </x14:sparkline>
            <x14:sparkline>
              <xm:f>Vietnam!B67:L67</xm:f>
              <xm:sqref>O67</xm:sqref>
            </x14:sparkline>
            <x14:sparkline>
              <xm:f>Vietnam!B68:L68</xm:f>
              <xm:sqref>O68</xm:sqref>
            </x14:sparkline>
            <x14:sparkline>
              <xm:f>Vietnam!B69:L69</xm:f>
              <xm:sqref>O69</xm:sqref>
            </x14:sparkline>
            <x14:sparkline>
              <xm:f>Vietnam!B70:L70</xm:f>
              <xm:sqref>O70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CC9D-D04D-4B54-A65B-2FD57C0DF1B7}">
  <sheetPr>
    <tabColor theme="1"/>
  </sheetPr>
  <dimension ref="A1:AB234"/>
  <sheetViews>
    <sheetView zoomScale="80" zoomScaleNormal="80" workbookViewId="0">
      <pane xSplit="1" ySplit="1" topLeftCell="N2" activePane="bottomRight" state="frozen"/>
      <selection activeCell="P41" sqref="P41:Z45"/>
      <selection pane="topRight" activeCell="P41" sqref="P41:Z45"/>
      <selection pane="bottomLeft" activeCell="P41" sqref="P41:Z45"/>
      <selection pane="bottomRight" activeCell="N16" sqref="N16"/>
    </sheetView>
  </sheetViews>
  <sheetFormatPr defaultColWidth="9.140625" defaultRowHeight="14.25" x14ac:dyDescent="0.2"/>
  <cols>
    <col min="1" max="1" width="57.28515625" style="4" bestFit="1" customWidth="1"/>
    <col min="2" max="2" width="12.42578125" style="4" bestFit="1" customWidth="1"/>
    <col min="3" max="3" width="16.42578125" style="4" bestFit="1" customWidth="1"/>
    <col min="4" max="4" width="12.85546875" style="4" bestFit="1" customWidth="1"/>
    <col min="5" max="5" width="13.5703125" style="4" bestFit="1" customWidth="1"/>
    <col min="6" max="6" width="12.140625" style="4" bestFit="1" customWidth="1"/>
    <col min="7" max="7" width="13.5703125" style="4" bestFit="1" customWidth="1"/>
    <col min="8" max="12" width="12.140625" style="4" bestFit="1" customWidth="1"/>
    <col min="13" max="13" width="20.28515625" style="4" bestFit="1" customWidth="1"/>
    <col min="14" max="14" width="21.85546875" style="4" customWidth="1"/>
    <col min="15" max="15" width="18.85546875" style="3" bestFit="1" customWidth="1"/>
    <col min="16" max="16" width="12.5703125" style="3" bestFit="1" customWidth="1"/>
    <col min="17" max="17" width="15" style="3" bestFit="1" customWidth="1"/>
    <col min="18" max="18" width="12.5703125" style="3" bestFit="1" customWidth="1"/>
    <col min="19" max="19" width="14.85546875" style="3" bestFit="1" customWidth="1"/>
    <col min="20" max="21" width="12.5703125" style="3" bestFit="1" customWidth="1"/>
    <col min="22" max="24" width="12.140625" style="3" bestFit="1" customWidth="1"/>
    <col min="25" max="25" width="14" style="3" customWidth="1"/>
    <col min="26" max="26" width="25.28515625" style="3" bestFit="1" customWidth="1"/>
    <col min="27" max="27" width="27.42578125" style="3" bestFit="1" customWidth="1"/>
    <col min="28" max="16384" width="9.140625" style="3"/>
  </cols>
  <sheetData>
    <row r="1" spans="1:28" x14ac:dyDescent="0.2">
      <c r="A1" s="5" t="s">
        <v>65</v>
      </c>
      <c r="B1" s="111">
        <v>2016</v>
      </c>
      <c r="C1" s="111">
        <v>2017</v>
      </c>
      <c r="D1" s="111">
        <v>2018</v>
      </c>
      <c r="E1" s="111">
        <v>2019</v>
      </c>
      <c r="F1" s="111">
        <v>2020</v>
      </c>
      <c r="G1" s="111" t="s">
        <v>32</v>
      </c>
      <c r="H1" s="111" t="s">
        <v>1</v>
      </c>
      <c r="I1" s="111" t="s">
        <v>2</v>
      </c>
      <c r="J1" s="111" t="s">
        <v>3</v>
      </c>
      <c r="K1" s="111" t="s">
        <v>7</v>
      </c>
      <c r="L1" s="111" t="s">
        <v>33</v>
      </c>
      <c r="M1" s="6" t="s">
        <v>34</v>
      </c>
      <c r="N1" s="6" t="s">
        <v>35</v>
      </c>
      <c r="O1" s="7">
        <f t="shared" ref="O1:Y1" si="0">B1</f>
        <v>2016</v>
      </c>
      <c r="P1" s="7">
        <f t="shared" si="0"/>
        <v>2017</v>
      </c>
      <c r="Q1" s="7">
        <f t="shared" si="0"/>
        <v>2018</v>
      </c>
      <c r="R1" s="7">
        <f t="shared" si="0"/>
        <v>2019</v>
      </c>
      <c r="S1" s="7">
        <f t="shared" si="0"/>
        <v>2020</v>
      </c>
      <c r="T1" s="7" t="str">
        <f t="shared" si="0"/>
        <v>2021E</v>
      </c>
      <c r="U1" s="7" t="str">
        <f t="shared" si="0"/>
        <v>2022F</v>
      </c>
      <c r="V1" s="7" t="str">
        <f t="shared" si="0"/>
        <v>2023F</v>
      </c>
      <c r="W1" s="7" t="str">
        <f t="shared" si="0"/>
        <v>2024F</v>
      </c>
      <c r="X1" s="7" t="str">
        <f t="shared" si="0"/>
        <v>2025F</v>
      </c>
      <c r="Y1" s="7" t="str">
        <f t="shared" si="0"/>
        <v>2026F</v>
      </c>
      <c r="Z1" s="8"/>
      <c r="AA1" s="8"/>
      <c r="AB1" s="8"/>
    </row>
    <row r="2" spans="1:28" ht="15" x14ac:dyDescent="0.25">
      <c r="A2" s="9" t="s">
        <v>37</v>
      </c>
      <c r="B2" s="141">
        <f>ROUND(B5*B7,4)</f>
        <v>4.3680000000000003</v>
      </c>
      <c r="C2" s="141">
        <f t="shared" ref="C2:L2" si="1">ROUND(C5*C7,4)</f>
        <v>4.6929999999999996</v>
      </c>
      <c r="D2" s="141">
        <f t="shared" si="1"/>
        <v>5.0545999999999998</v>
      </c>
      <c r="E2" s="141">
        <f t="shared" si="1"/>
        <v>5.4234</v>
      </c>
      <c r="F2" s="141">
        <f t="shared" si="1"/>
        <v>5.0651999999999999</v>
      </c>
      <c r="G2" s="141">
        <f t="shared" si="1"/>
        <v>5.1239999999999997</v>
      </c>
      <c r="H2" s="141">
        <f t="shared" si="1"/>
        <v>5.4119999999999999</v>
      </c>
      <c r="I2" s="141">
        <f t="shared" si="1"/>
        <v>5.7039999999999997</v>
      </c>
      <c r="J2" s="141">
        <f t="shared" si="1"/>
        <v>6.0258000000000003</v>
      </c>
      <c r="K2" s="141">
        <f t="shared" si="1"/>
        <v>6.3250000000000002</v>
      </c>
      <c r="L2" s="141">
        <f t="shared" si="1"/>
        <v>6.7031999999999998</v>
      </c>
      <c r="M2" s="11">
        <f>ROUND((F2/B2)^(1/4)-1,4)</f>
        <v>3.7699999999999997E-2</v>
      </c>
      <c r="N2" s="11">
        <f>ROUND((L2/G2)^(1/5)-1,4)</f>
        <v>5.5199999999999999E-2</v>
      </c>
    </row>
    <row r="3" spans="1:28" ht="15" x14ac:dyDescent="0.25">
      <c r="A3" s="12" t="s">
        <v>4</v>
      </c>
      <c r="B3" s="12"/>
      <c r="C3" s="77">
        <f>C2/B2-1</f>
        <v>7.440476190476164E-2</v>
      </c>
      <c r="D3" s="77">
        <f t="shared" ref="D3:L3" si="2">D2/C2-1</f>
        <v>7.7050926912422879E-2</v>
      </c>
      <c r="E3" s="77">
        <f t="shared" si="2"/>
        <v>7.2963241403869894E-2</v>
      </c>
      <c r="F3" s="77">
        <f t="shared" si="2"/>
        <v>-6.6047129107202118E-2</v>
      </c>
      <c r="G3" s="77">
        <f t="shared" si="2"/>
        <v>1.1608623548922115E-2</v>
      </c>
      <c r="H3" s="77">
        <f t="shared" si="2"/>
        <v>5.6206088992974301E-2</v>
      </c>
      <c r="I3" s="77">
        <f t="shared" si="2"/>
        <v>5.3954175905395418E-2</v>
      </c>
      <c r="J3" s="77">
        <f t="shared" si="2"/>
        <v>5.6416549789621406E-2</v>
      </c>
      <c r="K3" s="77">
        <f t="shared" si="2"/>
        <v>4.9653158086893079E-2</v>
      </c>
      <c r="L3" s="77">
        <f t="shared" si="2"/>
        <v>5.9794466403161994E-2</v>
      </c>
      <c r="M3" s="11"/>
      <c r="N3" s="11"/>
    </row>
    <row r="4" spans="1:28" ht="15" x14ac:dyDescent="0.25">
      <c r="A4" s="31"/>
      <c r="B4" s="35"/>
      <c r="C4" s="78"/>
      <c r="D4" s="78"/>
      <c r="E4" s="78"/>
      <c r="F4" s="78"/>
      <c r="G4" s="78"/>
      <c r="H4" s="78"/>
      <c r="I4" s="78"/>
      <c r="J4" s="78"/>
      <c r="K4" s="78"/>
      <c r="L4" s="78"/>
      <c r="M4" s="34"/>
      <c r="N4" s="34"/>
      <c r="O4" s="27">
        <f>ROUND(O12,4)</f>
        <v>0.33040000000000003</v>
      </c>
      <c r="P4" s="27">
        <f t="shared" ref="P4:Y4" si="3">ROUND(P12,4)</f>
        <v>0.33900000000000002</v>
      </c>
      <c r="Q4" s="27">
        <f t="shared" si="3"/>
        <v>0.34520000000000001</v>
      </c>
      <c r="R4" s="27">
        <f t="shared" si="3"/>
        <v>0.33560000000000001</v>
      </c>
      <c r="S4" s="27">
        <f t="shared" si="3"/>
        <v>0.32650000000000001</v>
      </c>
      <c r="T4" s="27">
        <f t="shared" si="3"/>
        <v>0.32650000000000001</v>
      </c>
      <c r="U4" s="27">
        <f t="shared" si="3"/>
        <v>0.3266</v>
      </c>
      <c r="V4" s="27">
        <f t="shared" si="3"/>
        <v>0.32679999999999998</v>
      </c>
      <c r="W4" s="27">
        <f t="shared" si="3"/>
        <v>0.32700000000000001</v>
      </c>
      <c r="X4" s="27">
        <f t="shared" si="3"/>
        <v>0.3271</v>
      </c>
      <c r="Y4" s="27">
        <f t="shared" si="3"/>
        <v>0.32740000000000002</v>
      </c>
    </row>
    <row r="5" spans="1:28" ht="15" x14ac:dyDescent="0.25">
      <c r="A5" s="63" t="s">
        <v>29</v>
      </c>
      <c r="B5" s="153">
        <v>2.4</v>
      </c>
      <c r="C5" s="153">
        <v>2.4699999999999998</v>
      </c>
      <c r="D5" s="153">
        <v>2.54</v>
      </c>
      <c r="E5" s="153">
        <v>2.62</v>
      </c>
      <c r="F5" s="153">
        <v>2.52</v>
      </c>
      <c r="G5" s="153">
        <v>2.44</v>
      </c>
      <c r="H5" s="153">
        <v>2.46</v>
      </c>
      <c r="I5" s="153">
        <v>2.48</v>
      </c>
      <c r="J5" s="153">
        <v>2.4899999999999998</v>
      </c>
      <c r="K5" s="153">
        <v>2.5</v>
      </c>
      <c r="L5" s="153">
        <v>2.52</v>
      </c>
      <c r="M5" s="11">
        <f>ROUND((F5/B5)^(1/4)-1,4)</f>
        <v>1.23E-2</v>
      </c>
      <c r="N5" s="11">
        <f>ROUND((L5/G5)^(1/5)-1,4)</f>
        <v>6.4999999999999997E-3</v>
      </c>
      <c r="O5" s="27">
        <f t="shared" ref="O5:Y5" si="4">ROUND(O13,4)</f>
        <v>0.2681</v>
      </c>
      <c r="P5" s="27">
        <f t="shared" si="4"/>
        <v>0.26860000000000001</v>
      </c>
      <c r="Q5" s="27">
        <f t="shared" si="4"/>
        <v>0.26910000000000001</v>
      </c>
      <c r="R5" s="27">
        <f t="shared" si="4"/>
        <v>0.2697</v>
      </c>
      <c r="S5" s="27">
        <f t="shared" si="4"/>
        <v>0.27129999999999999</v>
      </c>
      <c r="T5" s="27">
        <f t="shared" si="4"/>
        <v>0.2707</v>
      </c>
      <c r="U5" s="27">
        <f t="shared" si="4"/>
        <v>0.27100000000000002</v>
      </c>
      <c r="V5" s="27">
        <f t="shared" si="4"/>
        <v>0.2712</v>
      </c>
      <c r="W5" s="27">
        <f t="shared" si="4"/>
        <v>0.27129999999999999</v>
      </c>
      <c r="X5" s="27">
        <f t="shared" si="4"/>
        <v>0.27160000000000001</v>
      </c>
      <c r="Y5" s="27">
        <f t="shared" si="4"/>
        <v>0.27179999999999999</v>
      </c>
    </row>
    <row r="6" spans="1:28" ht="15" x14ac:dyDescent="0.25">
      <c r="A6" s="62"/>
      <c r="B6" s="35"/>
      <c r="C6" s="77">
        <f>C5/B5-1</f>
        <v>2.9166666666666563E-2</v>
      </c>
      <c r="D6" s="77">
        <f t="shared" ref="D6:L6" si="5">D5/C5-1</f>
        <v>2.8340080971660075E-2</v>
      </c>
      <c r="E6" s="77">
        <f t="shared" si="5"/>
        <v>3.1496062992125928E-2</v>
      </c>
      <c r="F6" s="77">
        <f t="shared" si="5"/>
        <v>-3.8167938931297773E-2</v>
      </c>
      <c r="G6" s="77">
        <f t="shared" si="5"/>
        <v>-3.1746031746031744E-2</v>
      </c>
      <c r="H6" s="77">
        <f t="shared" si="5"/>
        <v>8.1967213114753079E-3</v>
      </c>
      <c r="I6" s="77">
        <f t="shared" si="5"/>
        <v>8.1300813008129413E-3</v>
      </c>
      <c r="J6" s="77">
        <f t="shared" si="5"/>
        <v>4.0322580645160144E-3</v>
      </c>
      <c r="K6" s="77">
        <f t="shared" si="5"/>
        <v>4.0160642570281624E-3</v>
      </c>
      <c r="L6" s="77">
        <f t="shared" si="5"/>
        <v>8.0000000000000071E-3</v>
      </c>
      <c r="M6" s="34"/>
      <c r="N6" s="34"/>
      <c r="O6" s="27">
        <f t="shared" ref="O6:Y6" si="6">ROUND(O14,4)</f>
        <v>0.14779999999999999</v>
      </c>
      <c r="P6" s="27">
        <f t="shared" si="6"/>
        <v>0.1497</v>
      </c>
      <c r="Q6" s="27">
        <f t="shared" si="6"/>
        <v>0.1489</v>
      </c>
      <c r="R6" s="27">
        <f t="shared" si="6"/>
        <v>0.14990000000000001</v>
      </c>
      <c r="S6" s="27">
        <f t="shared" si="6"/>
        <v>0.15939999999999999</v>
      </c>
      <c r="T6" s="27">
        <f t="shared" si="6"/>
        <v>0.16009999999999999</v>
      </c>
      <c r="U6" s="27">
        <f t="shared" si="6"/>
        <v>0.1603</v>
      </c>
      <c r="V6" s="27">
        <f t="shared" si="6"/>
        <v>0.16070000000000001</v>
      </c>
      <c r="W6" s="27">
        <f t="shared" si="6"/>
        <v>0.16089999999999999</v>
      </c>
      <c r="X6" s="27">
        <f t="shared" si="6"/>
        <v>0.1613</v>
      </c>
      <c r="Y6" s="27">
        <f t="shared" si="6"/>
        <v>0.1615</v>
      </c>
    </row>
    <row r="7" spans="1:28" ht="15" x14ac:dyDescent="0.25">
      <c r="A7" s="63" t="s">
        <v>66</v>
      </c>
      <c r="B7" s="141">
        <v>1.82</v>
      </c>
      <c r="C7" s="141">
        <v>1.9</v>
      </c>
      <c r="D7" s="141">
        <v>1.99</v>
      </c>
      <c r="E7" s="141">
        <v>2.0699999999999998</v>
      </c>
      <c r="F7" s="141">
        <v>2.0099999999999998</v>
      </c>
      <c r="G7" s="141">
        <v>2.1</v>
      </c>
      <c r="H7" s="141">
        <v>2.2000000000000002</v>
      </c>
      <c r="I7" s="141">
        <v>2.2999999999999998</v>
      </c>
      <c r="J7" s="141">
        <v>2.42</v>
      </c>
      <c r="K7" s="141">
        <v>2.5299999999999998</v>
      </c>
      <c r="L7" s="141">
        <v>2.66</v>
      </c>
      <c r="M7" s="11">
        <f>ROUND((F7/B7)^(1/4)-1,4)</f>
        <v>2.5100000000000001E-2</v>
      </c>
      <c r="N7" s="11">
        <f>ROUND((L7/G7)^(1/5)-1,4)</f>
        <v>4.8399999999999999E-2</v>
      </c>
      <c r="O7" s="27">
        <f t="shared" ref="O7:Y7" si="7">ROUND(O15,4)</f>
        <v>8.9200000000000002E-2</v>
      </c>
      <c r="P7" s="27">
        <f t="shared" si="7"/>
        <v>8.8900000000000007E-2</v>
      </c>
      <c r="Q7" s="27">
        <f t="shared" si="7"/>
        <v>8.6400000000000005E-2</v>
      </c>
      <c r="R7" s="27">
        <f t="shared" si="7"/>
        <v>8.4400000000000003E-2</v>
      </c>
      <c r="S7" s="27">
        <f t="shared" si="7"/>
        <v>8.0299999999999996E-2</v>
      </c>
      <c r="T7" s="27">
        <f t="shared" si="7"/>
        <v>8.5900000000000004E-2</v>
      </c>
      <c r="U7" s="27">
        <f t="shared" si="7"/>
        <v>8.5400000000000004E-2</v>
      </c>
      <c r="V7" s="27">
        <f t="shared" si="7"/>
        <v>8.5300000000000001E-2</v>
      </c>
      <c r="W7" s="27">
        <f t="shared" si="7"/>
        <v>8.5099999999999995E-2</v>
      </c>
      <c r="X7" s="27">
        <f t="shared" si="7"/>
        <v>8.4500000000000006E-2</v>
      </c>
      <c r="Y7" s="27">
        <f t="shared" si="7"/>
        <v>8.43E-2</v>
      </c>
    </row>
    <row r="8" spans="1:28" ht="15" x14ac:dyDescent="0.25">
      <c r="A8" s="31"/>
      <c r="B8" s="35"/>
      <c r="C8" s="77">
        <f>C7/B7-1</f>
        <v>4.39560439560438E-2</v>
      </c>
      <c r="D8" s="77">
        <f t="shared" ref="D8:L8" si="8">D7/C7-1</f>
        <v>4.7368421052631726E-2</v>
      </c>
      <c r="E8" s="77">
        <f t="shared" si="8"/>
        <v>4.020100502512558E-2</v>
      </c>
      <c r="F8" s="77">
        <f t="shared" si="8"/>
        <v>-2.8985507246376829E-2</v>
      </c>
      <c r="G8" s="77">
        <f t="shared" si="8"/>
        <v>4.4776119402985204E-2</v>
      </c>
      <c r="H8" s="77">
        <f t="shared" si="8"/>
        <v>4.7619047619047672E-2</v>
      </c>
      <c r="I8" s="77">
        <f t="shared" si="8"/>
        <v>4.5454545454545192E-2</v>
      </c>
      <c r="J8" s="77">
        <f t="shared" si="8"/>
        <v>5.2173913043478404E-2</v>
      </c>
      <c r="K8" s="77">
        <f t="shared" si="8"/>
        <v>4.5454545454545414E-2</v>
      </c>
      <c r="L8" s="77">
        <f t="shared" si="8"/>
        <v>5.1383399209486313E-2</v>
      </c>
      <c r="M8" s="34"/>
      <c r="N8" s="34"/>
      <c r="O8" s="27">
        <f t="shared" ref="O8:Y8" si="9">ROUND(O16,4)</f>
        <v>6.0900000000000003E-2</v>
      </c>
      <c r="P8" s="27">
        <f t="shared" si="9"/>
        <v>6.25E-2</v>
      </c>
      <c r="Q8" s="27">
        <f t="shared" si="9"/>
        <v>6.3299999999999995E-2</v>
      </c>
      <c r="R8" s="27">
        <f t="shared" si="9"/>
        <v>6.4199999999999993E-2</v>
      </c>
      <c r="S8" s="27">
        <f t="shared" si="9"/>
        <v>5.7599999999999998E-2</v>
      </c>
      <c r="T8" s="27">
        <f t="shared" si="9"/>
        <v>6.0299999999999999E-2</v>
      </c>
      <c r="U8" s="27">
        <f t="shared" si="9"/>
        <v>6.0499999999999998E-2</v>
      </c>
      <c r="V8" s="27">
        <f t="shared" si="9"/>
        <v>6.08E-2</v>
      </c>
      <c r="W8" s="27">
        <f t="shared" si="9"/>
        <v>6.1199999999999997E-2</v>
      </c>
      <c r="X8" s="27">
        <f t="shared" si="9"/>
        <v>6.13E-2</v>
      </c>
      <c r="Y8" s="27">
        <f t="shared" si="9"/>
        <v>6.1499999999999999E-2</v>
      </c>
    </row>
    <row r="9" spans="1:28" ht="15" x14ac:dyDescent="0.25">
      <c r="A9" s="73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2"/>
      <c r="N9" s="92"/>
      <c r="O9" s="27">
        <f t="shared" ref="O9:Y9" si="10">ROUND(O17,4)</f>
        <v>4.5100000000000001E-2</v>
      </c>
      <c r="P9" s="27">
        <f t="shared" si="10"/>
        <v>4.58E-2</v>
      </c>
      <c r="Q9" s="27">
        <f t="shared" si="10"/>
        <v>4.36E-2</v>
      </c>
      <c r="R9" s="27">
        <f t="shared" si="10"/>
        <v>4.4299999999999999E-2</v>
      </c>
      <c r="S9" s="27">
        <f t="shared" si="10"/>
        <v>4.2200000000000001E-2</v>
      </c>
      <c r="T9" s="27">
        <f t="shared" si="10"/>
        <v>4.1799999999999997E-2</v>
      </c>
      <c r="U9" s="27">
        <f t="shared" si="10"/>
        <v>4.19E-2</v>
      </c>
      <c r="V9" s="27">
        <f t="shared" si="10"/>
        <v>4.2099999999999999E-2</v>
      </c>
      <c r="W9" s="27">
        <f t="shared" si="10"/>
        <v>4.2200000000000001E-2</v>
      </c>
      <c r="X9" s="27">
        <f t="shared" si="10"/>
        <v>4.24E-2</v>
      </c>
      <c r="Y9" s="27">
        <f t="shared" si="10"/>
        <v>4.2500000000000003E-2</v>
      </c>
    </row>
    <row r="10" spans="1:28" ht="15" x14ac:dyDescent="0.25">
      <c r="A10" s="73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2"/>
      <c r="N10" s="92"/>
      <c r="O10" s="27">
        <f t="shared" ref="O10:Y10" si="11">ROUND(O18,4)</f>
        <v>5.8500000000000003E-2</v>
      </c>
      <c r="P10" s="27">
        <f t="shared" si="11"/>
        <v>4.5400000000000003E-2</v>
      </c>
      <c r="Q10" s="27">
        <f t="shared" si="11"/>
        <v>4.3400000000000001E-2</v>
      </c>
      <c r="R10" s="27">
        <f t="shared" si="11"/>
        <v>5.1900000000000002E-2</v>
      </c>
      <c r="S10" s="27">
        <f t="shared" si="11"/>
        <v>6.2700000000000006E-2</v>
      </c>
      <c r="T10" s="27">
        <f t="shared" si="11"/>
        <v>5.4699999999999999E-2</v>
      </c>
      <c r="U10" s="27">
        <f t="shared" si="11"/>
        <v>5.4300000000000001E-2</v>
      </c>
      <c r="V10" s="27">
        <f t="shared" si="11"/>
        <v>5.3100000000000001E-2</v>
      </c>
      <c r="W10" s="27">
        <f t="shared" si="11"/>
        <v>5.2299999999999999E-2</v>
      </c>
      <c r="X10" s="27">
        <f t="shared" si="11"/>
        <v>5.1400000000000001E-2</v>
      </c>
      <c r="Y10" s="27">
        <f t="shared" si="11"/>
        <v>5.0599999999999999E-2</v>
      </c>
    </row>
    <row r="11" spans="1:28" x14ac:dyDescent="0.2">
      <c r="A11" s="18" t="s">
        <v>50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4"/>
      <c r="N11" s="94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spans="1:28" ht="15" x14ac:dyDescent="0.25">
      <c r="A12" s="123" t="s">
        <v>53</v>
      </c>
      <c r="B12" s="90">
        <f t="shared" ref="B12:L18" si="12">O12*B$2</f>
        <v>1.4431872000000003</v>
      </c>
      <c r="C12" s="90">
        <f t="shared" si="12"/>
        <v>1.590927</v>
      </c>
      <c r="D12" s="90">
        <f t="shared" si="12"/>
        <v>1.74484792</v>
      </c>
      <c r="E12" s="90">
        <f t="shared" si="12"/>
        <v>1.8200930399999999</v>
      </c>
      <c r="F12" s="90">
        <f t="shared" si="12"/>
        <v>1.6537878000000001</v>
      </c>
      <c r="G12" s="90">
        <f t="shared" si="12"/>
        <v>1.6729859999999999</v>
      </c>
      <c r="H12" s="90">
        <f t="shared" si="12"/>
        <v>1.7675592</v>
      </c>
      <c r="I12" s="90">
        <f t="shared" si="12"/>
        <v>1.8640671999999998</v>
      </c>
      <c r="J12" s="90">
        <f t="shared" si="12"/>
        <v>1.9704366000000002</v>
      </c>
      <c r="K12" s="90">
        <f t="shared" si="12"/>
        <v>2.0689074999999999</v>
      </c>
      <c r="L12" s="90">
        <f t="shared" si="12"/>
        <v>2.19462768</v>
      </c>
      <c r="M12" s="67">
        <f>ROUND((F12/B12)^(1/4)-1,4)</f>
        <v>3.4599999999999999E-2</v>
      </c>
      <c r="N12" s="67">
        <f>ROUND((L12/G12)^(1/5)-1,4)</f>
        <v>5.5800000000000002E-2</v>
      </c>
      <c r="O12" s="19">
        <v>0.33040000000000003</v>
      </c>
      <c r="P12" s="126">
        <v>0.33900000000000002</v>
      </c>
      <c r="Q12" s="126">
        <v>0.34520000000000001</v>
      </c>
      <c r="R12" s="126">
        <v>0.33560000000000001</v>
      </c>
      <c r="S12" s="126">
        <v>0.32650000000000001</v>
      </c>
      <c r="T12" s="126">
        <v>0.32650000000000001</v>
      </c>
      <c r="U12" s="126">
        <v>0.3266</v>
      </c>
      <c r="V12" s="126">
        <v>0.32679999999999998</v>
      </c>
      <c r="W12" s="126">
        <v>0.32700000000000001</v>
      </c>
      <c r="X12" s="126">
        <v>0.3271</v>
      </c>
      <c r="Y12" s="126">
        <v>0.32740000000000002</v>
      </c>
    </row>
    <row r="13" spans="1:28" ht="15" x14ac:dyDescent="0.25">
      <c r="A13" s="134" t="s">
        <v>67</v>
      </c>
      <c r="B13" s="90">
        <f t="shared" si="12"/>
        <v>1.1710608</v>
      </c>
      <c r="C13" s="90">
        <f t="shared" si="12"/>
        <v>1.2605397999999999</v>
      </c>
      <c r="D13" s="90">
        <f t="shared" si="12"/>
        <v>1.3601928599999999</v>
      </c>
      <c r="E13" s="90">
        <f t="shared" si="12"/>
        <v>1.4626909800000001</v>
      </c>
      <c r="F13" s="90">
        <f t="shared" si="12"/>
        <v>1.37418876</v>
      </c>
      <c r="G13" s="90">
        <f t="shared" si="12"/>
        <v>1.3870667999999999</v>
      </c>
      <c r="H13" s="90">
        <f t="shared" si="12"/>
        <v>1.4666520000000001</v>
      </c>
      <c r="I13" s="90">
        <f t="shared" si="12"/>
        <v>1.5469248</v>
      </c>
      <c r="J13" s="90">
        <f t="shared" si="12"/>
        <v>1.6347995399999999</v>
      </c>
      <c r="K13" s="90">
        <f t="shared" si="12"/>
        <v>1.71787</v>
      </c>
      <c r="L13" s="90">
        <f t="shared" si="12"/>
        <v>1.82192976</v>
      </c>
      <c r="M13" s="67">
        <f>ROUND((F13/B13)^(1/4)-1,4)</f>
        <v>4.0800000000000003E-2</v>
      </c>
      <c r="N13" s="67">
        <f>ROUND((L13/G13)^(1/5)-1,4)</f>
        <v>5.6099999999999997E-2</v>
      </c>
      <c r="O13" s="126">
        <v>0.2681</v>
      </c>
      <c r="P13" s="126">
        <v>0.26860000000000001</v>
      </c>
      <c r="Q13" s="126">
        <v>0.26910000000000001</v>
      </c>
      <c r="R13" s="126">
        <v>0.2697</v>
      </c>
      <c r="S13" s="126">
        <v>0.27129999999999999</v>
      </c>
      <c r="T13" s="126">
        <v>0.2707</v>
      </c>
      <c r="U13" s="126">
        <v>0.27100000000000002</v>
      </c>
      <c r="V13" s="126">
        <v>0.2712</v>
      </c>
      <c r="W13" s="126">
        <v>0.27129999999999999</v>
      </c>
      <c r="X13" s="126">
        <v>0.27160000000000001</v>
      </c>
      <c r="Y13" s="126">
        <v>0.27179999999999999</v>
      </c>
    </row>
    <row r="14" spans="1:28" ht="15" x14ac:dyDescent="0.25">
      <c r="A14" s="123" t="s">
        <v>68</v>
      </c>
      <c r="B14" s="90">
        <f t="shared" si="12"/>
        <v>0.64559040000000001</v>
      </c>
      <c r="C14" s="90">
        <f t="shared" si="12"/>
        <v>0.70254209999999995</v>
      </c>
      <c r="D14" s="90">
        <f t="shared" si="12"/>
        <v>0.75262993999999994</v>
      </c>
      <c r="E14" s="90">
        <f t="shared" si="12"/>
        <v>0.81296765999999998</v>
      </c>
      <c r="F14" s="90">
        <f t="shared" si="12"/>
        <v>0.80739287999999987</v>
      </c>
      <c r="G14" s="90">
        <f t="shared" si="12"/>
        <v>0.82035239999999987</v>
      </c>
      <c r="H14" s="90">
        <f t="shared" si="12"/>
        <v>0.86754359999999997</v>
      </c>
      <c r="I14" s="90">
        <f t="shared" si="12"/>
        <v>0.91663280000000003</v>
      </c>
      <c r="J14" s="90">
        <f t="shared" si="12"/>
        <v>0.96955121999999994</v>
      </c>
      <c r="K14" s="90">
        <f t="shared" si="12"/>
        <v>1.0202225</v>
      </c>
      <c r="L14" s="90">
        <f t="shared" si="12"/>
        <v>1.0825667999999999</v>
      </c>
      <c r="M14" s="67">
        <f>ROUND((F14/B14)^(1/4)-1,4)</f>
        <v>5.7500000000000002E-2</v>
      </c>
      <c r="N14" s="67">
        <f>ROUND((L14/G14)^(1/5)-1,4)</f>
        <v>5.7000000000000002E-2</v>
      </c>
      <c r="O14" s="126">
        <v>0.14779999999999999</v>
      </c>
      <c r="P14" s="126">
        <v>0.1497</v>
      </c>
      <c r="Q14" s="126">
        <v>0.1489</v>
      </c>
      <c r="R14" s="126">
        <v>0.14990000000000001</v>
      </c>
      <c r="S14" s="126">
        <v>0.15939999999999999</v>
      </c>
      <c r="T14" s="126">
        <v>0.16009999999999999</v>
      </c>
      <c r="U14" s="126">
        <v>0.1603</v>
      </c>
      <c r="V14" s="126">
        <v>0.16070000000000001</v>
      </c>
      <c r="W14" s="126">
        <v>0.16089999999999999</v>
      </c>
      <c r="X14" s="126">
        <v>0.1613</v>
      </c>
      <c r="Y14" s="126">
        <v>0.1615</v>
      </c>
    </row>
    <row r="15" spans="1:28" ht="15" x14ac:dyDescent="0.25">
      <c r="A15" s="134" t="s">
        <v>69</v>
      </c>
      <c r="B15" s="90">
        <f t="shared" si="12"/>
        <v>0.38962560000000002</v>
      </c>
      <c r="C15" s="90">
        <f t="shared" si="12"/>
        <v>0.41720770000000001</v>
      </c>
      <c r="D15" s="90">
        <f t="shared" si="12"/>
        <v>0.43671744000000001</v>
      </c>
      <c r="E15" s="90">
        <f t="shared" si="12"/>
        <v>0.45773496000000002</v>
      </c>
      <c r="F15" s="90">
        <f t="shared" si="12"/>
        <v>0.40673556</v>
      </c>
      <c r="G15" s="90">
        <f t="shared" si="12"/>
        <v>0.44015159999999998</v>
      </c>
      <c r="H15" s="90">
        <f t="shared" si="12"/>
        <v>0.46218480000000001</v>
      </c>
      <c r="I15" s="90">
        <f t="shared" si="12"/>
        <v>0.48655119999999996</v>
      </c>
      <c r="J15" s="90">
        <f t="shared" si="12"/>
        <v>0.51279558000000003</v>
      </c>
      <c r="K15" s="90">
        <f t="shared" si="12"/>
        <v>0.53446250000000006</v>
      </c>
      <c r="L15" s="90">
        <f t="shared" si="12"/>
        <v>0.56507975999999993</v>
      </c>
      <c r="M15" s="67">
        <f>ROUND((F15/B15)^(1/4)-1,4)</f>
        <v>1.0800000000000001E-2</v>
      </c>
      <c r="N15" s="67">
        <f>ROUND((L15/G15)^(1/5)-1,4)</f>
        <v>5.1200000000000002E-2</v>
      </c>
      <c r="O15" s="126">
        <v>8.9200000000000002E-2</v>
      </c>
      <c r="P15" s="126">
        <v>8.8900000000000007E-2</v>
      </c>
      <c r="Q15" s="126">
        <v>8.6400000000000005E-2</v>
      </c>
      <c r="R15" s="126">
        <v>8.4400000000000003E-2</v>
      </c>
      <c r="S15" s="126">
        <v>8.0299999999999996E-2</v>
      </c>
      <c r="T15" s="126">
        <v>8.5900000000000004E-2</v>
      </c>
      <c r="U15" s="126">
        <v>8.5400000000000004E-2</v>
      </c>
      <c r="V15" s="126">
        <v>8.5300000000000001E-2</v>
      </c>
      <c r="W15" s="126">
        <v>8.5099999999999995E-2</v>
      </c>
      <c r="X15" s="126">
        <v>8.4500000000000006E-2</v>
      </c>
      <c r="Y15" s="126">
        <v>8.43E-2</v>
      </c>
    </row>
    <row r="16" spans="1:28" s="120" customFormat="1" ht="15" x14ac:dyDescent="0.25">
      <c r="A16" s="134" t="s">
        <v>54</v>
      </c>
      <c r="B16" s="90">
        <f t="shared" si="12"/>
        <v>0.26601120000000006</v>
      </c>
      <c r="C16" s="90">
        <f t="shared" si="12"/>
        <v>0.29331249999999998</v>
      </c>
      <c r="D16" s="90">
        <f t="shared" si="12"/>
        <v>0.31995617999999998</v>
      </c>
      <c r="E16" s="90">
        <f t="shared" si="12"/>
        <v>0.34818227999999996</v>
      </c>
      <c r="F16" s="90">
        <f t="shared" si="12"/>
        <v>0.29175551999999999</v>
      </c>
      <c r="G16" s="90">
        <f t="shared" si="12"/>
        <v>0.30897719999999995</v>
      </c>
      <c r="H16" s="90">
        <f t="shared" si="12"/>
        <v>0.32742599999999999</v>
      </c>
      <c r="I16" s="90">
        <f t="shared" si="12"/>
        <v>0.34680319999999998</v>
      </c>
      <c r="J16" s="90">
        <f t="shared" si="12"/>
        <v>0.36877895999999999</v>
      </c>
      <c r="K16" s="90">
        <f t="shared" si="12"/>
        <v>0.38772250000000003</v>
      </c>
      <c r="L16" s="90">
        <f t="shared" si="12"/>
        <v>0.41224679999999997</v>
      </c>
      <c r="M16" s="67">
        <f t="shared" ref="M16:M17" si="13">ROUND((F16/B16)^(1/4)-1,4)</f>
        <v>2.3400000000000001E-2</v>
      </c>
      <c r="N16" s="67">
        <f t="shared" ref="N16:N17" si="14">ROUND((L16/G16)^(1/5)-1,4)</f>
        <v>5.9400000000000001E-2</v>
      </c>
      <c r="O16" s="126">
        <v>6.0900000000000003E-2</v>
      </c>
      <c r="P16" s="126">
        <v>6.25E-2</v>
      </c>
      <c r="Q16" s="126">
        <v>6.3299999999999995E-2</v>
      </c>
      <c r="R16" s="126">
        <v>6.4199999999999993E-2</v>
      </c>
      <c r="S16" s="126">
        <v>5.7599999999999998E-2</v>
      </c>
      <c r="T16" s="126">
        <v>6.0299999999999999E-2</v>
      </c>
      <c r="U16" s="126">
        <v>6.0499999999999998E-2</v>
      </c>
      <c r="V16" s="126">
        <v>6.08E-2</v>
      </c>
      <c r="W16" s="126">
        <v>6.1199999999999997E-2</v>
      </c>
      <c r="X16" s="126">
        <v>6.13E-2</v>
      </c>
      <c r="Y16" s="126">
        <v>6.1499999999999999E-2</v>
      </c>
    </row>
    <row r="17" spans="1:25" s="120" customFormat="1" ht="15" x14ac:dyDescent="0.25">
      <c r="A17" s="134" t="s">
        <v>70</v>
      </c>
      <c r="B17" s="90">
        <f t="shared" si="12"/>
        <v>0.19699680000000003</v>
      </c>
      <c r="C17" s="90">
        <f t="shared" si="12"/>
        <v>0.21493939999999997</v>
      </c>
      <c r="D17" s="90">
        <f t="shared" si="12"/>
        <v>0.22038055999999998</v>
      </c>
      <c r="E17" s="90">
        <f t="shared" si="12"/>
        <v>0.24025662</v>
      </c>
      <c r="F17" s="90">
        <f t="shared" si="12"/>
        <v>0.21375144000000001</v>
      </c>
      <c r="G17" s="90">
        <f t="shared" si="12"/>
        <v>0.21418319999999996</v>
      </c>
      <c r="H17" s="90">
        <f t="shared" si="12"/>
        <v>0.22676279999999999</v>
      </c>
      <c r="I17" s="90">
        <f t="shared" si="12"/>
        <v>0.24013839999999997</v>
      </c>
      <c r="J17" s="90">
        <f t="shared" si="12"/>
        <v>0.25428876</v>
      </c>
      <c r="K17" s="90">
        <f t="shared" si="12"/>
        <v>0.26818000000000003</v>
      </c>
      <c r="L17" s="90">
        <f t="shared" si="12"/>
        <v>0.28488600000000003</v>
      </c>
      <c r="M17" s="67">
        <f t="shared" si="13"/>
        <v>2.06E-2</v>
      </c>
      <c r="N17" s="67">
        <f t="shared" si="14"/>
        <v>5.8700000000000002E-2</v>
      </c>
      <c r="O17" s="126">
        <v>4.5100000000000001E-2</v>
      </c>
      <c r="P17" s="126">
        <v>4.58E-2</v>
      </c>
      <c r="Q17" s="126">
        <v>4.36E-2</v>
      </c>
      <c r="R17" s="126">
        <v>4.4299999999999999E-2</v>
      </c>
      <c r="S17" s="126">
        <v>4.2200000000000001E-2</v>
      </c>
      <c r="T17" s="126">
        <v>4.1799999999999997E-2</v>
      </c>
      <c r="U17" s="126">
        <v>4.19E-2</v>
      </c>
      <c r="V17" s="126">
        <v>4.2099999999999999E-2</v>
      </c>
      <c r="W17" s="126">
        <v>4.2200000000000001E-2</v>
      </c>
      <c r="X17" s="126">
        <v>4.24E-2</v>
      </c>
      <c r="Y17" s="126">
        <v>4.2500000000000003E-2</v>
      </c>
    </row>
    <row r="18" spans="1:25" ht="15" x14ac:dyDescent="0.25">
      <c r="A18" s="123" t="s">
        <v>28</v>
      </c>
      <c r="B18" s="90">
        <f t="shared" si="12"/>
        <v>0.25552800000000003</v>
      </c>
      <c r="C18" s="90">
        <f t="shared" si="12"/>
        <v>0.21306220000000001</v>
      </c>
      <c r="D18" s="90">
        <f t="shared" si="12"/>
        <v>0.21936964</v>
      </c>
      <c r="E18" s="90">
        <f t="shared" si="12"/>
        <v>0.28147445999999998</v>
      </c>
      <c r="F18" s="90">
        <f t="shared" si="12"/>
        <v>0.31758804000000002</v>
      </c>
      <c r="G18" s="90">
        <f t="shared" si="12"/>
        <v>0.2802828</v>
      </c>
      <c r="H18" s="90">
        <f t="shared" si="12"/>
        <v>0.29387160000000001</v>
      </c>
      <c r="I18" s="90">
        <f t="shared" si="12"/>
        <v>0.3028824</v>
      </c>
      <c r="J18" s="90">
        <f t="shared" si="12"/>
        <v>0.31514934</v>
      </c>
      <c r="K18" s="90">
        <f t="shared" si="12"/>
        <v>0.32510500000000003</v>
      </c>
      <c r="L18" s="90">
        <f t="shared" si="12"/>
        <v>0.33918191999999997</v>
      </c>
      <c r="M18" s="67">
        <f>ROUND((F18/B18)^(1/4)-1,4)</f>
        <v>5.5899999999999998E-2</v>
      </c>
      <c r="N18" s="67">
        <f>ROUND((L18/G18)^(1/5)-1,4)</f>
        <v>3.8899999999999997E-2</v>
      </c>
      <c r="O18" s="126">
        <v>5.8500000000000003E-2</v>
      </c>
      <c r="P18" s="126">
        <v>4.5400000000000003E-2</v>
      </c>
      <c r="Q18" s="126">
        <v>4.3400000000000001E-2</v>
      </c>
      <c r="R18" s="126">
        <v>5.1900000000000002E-2</v>
      </c>
      <c r="S18" s="161">
        <v>6.2700000000000006E-2</v>
      </c>
      <c r="T18" s="126">
        <v>5.4699999999999999E-2</v>
      </c>
      <c r="U18" s="126">
        <v>5.4300000000000001E-2</v>
      </c>
      <c r="V18" s="126">
        <v>5.3100000000000001E-2</v>
      </c>
      <c r="W18" s="126">
        <v>5.2299999999999999E-2</v>
      </c>
      <c r="X18" s="126">
        <v>5.1400000000000001E-2</v>
      </c>
      <c r="Y18" s="126">
        <v>5.0599999999999999E-2</v>
      </c>
    </row>
    <row r="19" spans="1:25" x14ac:dyDescent="0.2">
      <c r="A19" s="20" t="s">
        <v>0</v>
      </c>
      <c r="B19" s="135">
        <f>ROUND(SUM(B12:B18),4)</f>
        <v>4.3680000000000003</v>
      </c>
      <c r="C19" s="135">
        <f t="shared" ref="C19:L19" si="15">ROUND(SUM(C12:C18),4)</f>
        <v>4.6924999999999999</v>
      </c>
      <c r="D19" s="135">
        <f t="shared" si="15"/>
        <v>5.0541</v>
      </c>
      <c r="E19" s="135">
        <f t="shared" si="15"/>
        <v>5.4234</v>
      </c>
      <c r="F19" s="135">
        <f t="shared" si="15"/>
        <v>5.0651999999999999</v>
      </c>
      <c r="G19" s="135">
        <f t="shared" si="15"/>
        <v>5.1239999999999997</v>
      </c>
      <c r="H19" s="135">
        <f t="shared" si="15"/>
        <v>5.4119999999999999</v>
      </c>
      <c r="I19" s="135">
        <f t="shared" si="15"/>
        <v>5.7039999999999997</v>
      </c>
      <c r="J19" s="135">
        <f t="shared" si="15"/>
        <v>6.0258000000000003</v>
      </c>
      <c r="K19" s="135">
        <f t="shared" si="15"/>
        <v>6.3224999999999998</v>
      </c>
      <c r="L19" s="135">
        <f t="shared" si="15"/>
        <v>6.7004999999999999</v>
      </c>
    </row>
    <row r="20" spans="1:25" x14ac:dyDescent="0.2">
      <c r="A20" s="20" t="s">
        <v>5</v>
      </c>
      <c r="B20" s="20" t="b">
        <f t="shared" ref="B20:L20" si="16">B19=B2</f>
        <v>1</v>
      </c>
      <c r="C20" s="20" t="b">
        <f t="shared" si="16"/>
        <v>0</v>
      </c>
      <c r="D20" s="20" t="b">
        <f t="shared" si="16"/>
        <v>0</v>
      </c>
      <c r="E20" s="20" t="b">
        <f t="shared" si="16"/>
        <v>1</v>
      </c>
      <c r="F20" s="20" t="b">
        <f t="shared" si="16"/>
        <v>1</v>
      </c>
      <c r="G20" s="20" t="b">
        <f t="shared" si="16"/>
        <v>1</v>
      </c>
      <c r="H20" s="20" t="b">
        <f t="shared" si="16"/>
        <v>1</v>
      </c>
      <c r="I20" s="20" t="b">
        <f t="shared" si="16"/>
        <v>1</v>
      </c>
      <c r="J20" s="20" t="b">
        <f t="shared" si="16"/>
        <v>1</v>
      </c>
      <c r="K20" s="20" t="b">
        <f t="shared" si="16"/>
        <v>0</v>
      </c>
      <c r="L20" s="20" t="b">
        <f t="shared" si="16"/>
        <v>0</v>
      </c>
      <c r="O20" s="27">
        <f>ROUND(O24,4)</f>
        <v>0.69069999999999998</v>
      </c>
      <c r="P20" s="27">
        <f t="shared" ref="P20:Y21" si="17">ROUND(P24,4)</f>
        <v>0.70909999999999995</v>
      </c>
      <c r="Q20" s="27">
        <f t="shared" si="17"/>
        <v>0.71619999999999995</v>
      </c>
      <c r="R20" s="27">
        <f t="shared" si="17"/>
        <v>0.69650000000000001</v>
      </c>
      <c r="S20" s="27">
        <f t="shared" si="17"/>
        <v>0.69220000000000004</v>
      </c>
      <c r="T20" s="27">
        <f t="shared" si="17"/>
        <v>0.68340000000000001</v>
      </c>
      <c r="U20" s="27">
        <f t="shared" si="17"/>
        <v>0.68620000000000003</v>
      </c>
      <c r="V20" s="27">
        <f t="shared" si="17"/>
        <v>0.69230000000000003</v>
      </c>
      <c r="W20" s="27">
        <f t="shared" si="17"/>
        <v>0.6925</v>
      </c>
      <c r="X20" s="27">
        <f t="shared" si="17"/>
        <v>0.69850000000000001</v>
      </c>
      <c r="Y20" s="27">
        <f t="shared" si="17"/>
        <v>0.69940000000000002</v>
      </c>
    </row>
    <row r="21" spans="1:25" x14ac:dyDescent="0.2">
      <c r="A21" s="40"/>
      <c r="M21" s="3"/>
      <c r="N21" s="3"/>
      <c r="O21" s="27">
        <f>ROUND(O25,4)</f>
        <v>0.30930000000000002</v>
      </c>
      <c r="P21" s="27">
        <f t="shared" si="17"/>
        <v>0.29089999999999999</v>
      </c>
      <c r="Q21" s="27">
        <f t="shared" si="17"/>
        <v>0.2838</v>
      </c>
      <c r="R21" s="27">
        <f t="shared" si="17"/>
        <v>0.30349999999999999</v>
      </c>
      <c r="S21" s="27">
        <f t="shared" si="17"/>
        <v>0.30780000000000002</v>
      </c>
      <c r="T21" s="27">
        <f t="shared" si="17"/>
        <v>0.31659999999999999</v>
      </c>
      <c r="U21" s="27">
        <f t="shared" si="17"/>
        <v>0.31380000000000002</v>
      </c>
      <c r="V21" s="27">
        <f t="shared" si="17"/>
        <v>0.30769999999999997</v>
      </c>
      <c r="W21" s="27">
        <f t="shared" si="17"/>
        <v>0.3075</v>
      </c>
      <c r="X21" s="27">
        <f t="shared" si="17"/>
        <v>0.30149999999999999</v>
      </c>
      <c r="Y21" s="27">
        <f t="shared" si="17"/>
        <v>0.30059999999999998</v>
      </c>
    </row>
    <row r="22" spans="1:25" x14ac:dyDescent="0.2">
      <c r="A22" s="40"/>
      <c r="M22" s="3"/>
      <c r="N22" s="3"/>
    </row>
    <row r="23" spans="1:25" x14ac:dyDescent="0.2">
      <c r="A23" s="18" t="s">
        <v>38</v>
      </c>
      <c r="C23" s="112">
        <f>C24/B24-1</f>
        <v>0.10301624129930387</v>
      </c>
      <c r="D23" s="112">
        <f t="shared" ref="D23:L23" si="18">D24/C24-1</f>
        <v>8.783580744035091E-2</v>
      </c>
      <c r="E23" s="112">
        <f t="shared" si="18"/>
        <v>4.3451838347007055E-2</v>
      </c>
      <c r="F23" s="112">
        <f t="shared" si="18"/>
        <v>-7.1821888071160078E-2</v>
      </c>
      <c r="G23" s="112">
        <f t="shared" si="18"/>
        <v>-1.2549556487264635E-3</v>
      </c>
      <c r="H23" s="112">
        <f t="shared" si="18"/>
        <v>6.0542022446240296E-2</v>
      </c>
      <c r="I23" s="112">
        <f t="shared" si="18"/>
        <v>6.3333064060101973E-2</v>
      </c>
      <c r="J23" s="112">
        <f t="shared" si="18"/>
        <v>5.6724657499556796E-2</v>
      </c>
      <c r="K23" s="112">
        <f t="shared" si="18"/>
        <v>5.873613074840045E-2</v>
      </c>
      <c r="L23" s="112">
        <f t="shared" si="18"/>
        <v>6.115889542779529E-2</v>
      </c>
      <c r="M23" s="3"/>
      <c r="N23" s="3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spans="1:25" ht="15" x14ac:dyDescent="0.25">
      <c r="A24" s="146" t="s">
        <v>55</v>
      </c>
      <c r="B24" s="76">
        <f>ROUND(B$2*O24,4)</f>
        <v>3.0169999999999999</v>
      </c>
      <c r="C24" s="134">
        <f t="shared" ref="C24:L24" si="19">ROUND(C$2*P24,4)</f>
        <v>3.3277999999999999</v>
      </c>
      <c r="D24" s="134">
        <f t="shared" si="19"/>
        <v>3.6200999999999999</v>
      </c>
      <c r="E24" s="134">
        <f t="shared" si="19"/>
        <v>3.7774000000000001</v>
      </c>
      <c r="F24" s="134">
        <f t="shared" si="19"/>
        <v>3.5061</v>
      </c>
      <c r="G24" s="134">
        <f t="shared" si="19"/>
        <v>3.5017</v>
      </c>
      <c r="H24" s="134">
        <f t="shared" si="19"/>
        <v>3.7136999999999998</v>
      </c>
      <c r="I24" s="134">
        <f t="shared" si="19"/>
        <v>3.9489000000000001</v>
      </c>
      <c r="J24" s="134">
        <f t="shared" si="19"/>
        <v>4.1729000000000003</v>
      </c>
      <c r="K24" s="134">
        <f t="shared" si="19"/>
        <v>4.4180000000000001</v>
      </c>
      <c r="L24" s="134">
        <f t="shared" si="19"/>
        <v>4.6882000000000001</v>
      </c>
      <c r="M24" s="67">
        <f>ROUND((F24/B24)^(1/4)-1,4)</f>
        <v>3.8300000000000001E-2</v>
      </c>
      <c r="N24" s="67">
        <f>ROUND((L24/G24)^(1/5)-1,4)</f>
        <v>6.0100000000000001E-2</v>
      </c>
      <c r="O24" s="19">
        <v>0.69069999999999998</v>
      </c>
      <c r="P24" s="19">
        <v>0.70909999999999995</v>
      </c>
      <c r="Q24" s="19">
        <v>0.71619999999999995</v>
      </c>
      <c r="R24" s="19">
        <v>0.69650000000000001</v>
      </c>
      <c r="S24" s="19">
        <v>0.69220000000000004</v>
      </c>
      <c r="T24" s="19">
        <v>0.68340000000000001</v>
      </c>
      <c r="U24" s="19">
        <v>0.68620000000000003</v>
      </c>
      <c r="V24" s="19">
        <v>0.69230000000000003</v>
      </c>
      <c r="W24" s="19">
        <v>0.6925</v>
      </c>
      <c r="X24" s="19">
        <v>0.69850000000000001</v>
      </c>
      <c r="Y24" s="19">
        <v>0.69940000000000002</v>
      </c>
    </row>
    <row r="25" spans="1:25" ht="15" x14ac:dyDescent="0.25">
      <c r="A25" s="146" t="s">
        <v>69</v>
      </c>
      <c r="B25" s="134">
        <f>ROUND(B$2*O25,4)</f>
        <v>1.351</v>
      </c>
      <c r="C25" s="134">
        <f t="shared" ref="C25" si="20">ROUND(C$2*P25,4)</f>
        <v>1.3652</v>
      </c>
      <c r="D25" s="134">
        <f t="shared" ref="D25" si="21">ROUND(D$2*Q25,4)</f>
        <v>1.4345000000000001</v>
      </c>
      <c r="E25" s="134">
        <f t="shared" ref="E25" si="22">ROUND(E$2*R25,4)</f>
        <v>1.6459999999999999</v>
      </c>
      <c r="F25" s="134">
        <f t="shared" ref="F25" si="23">ROUND(F$2*S25,4)</f>
        <v>1.5590999999999999</v>
      </c>
      <c r="G25" s="134">
        <f t="shared" ref="G25" si="24">ROUND(G$2*T25,4)</f>
        <v>1.6223000000000001</v>
      </c>
      <c r="H25" s="134">
        <f t="shared" ref="H25" si="25">ROUND(H$2*U25,4)</f>
        <v>1.6982999999999999</v>
      </c>
      <c r="I25" s="134">
        <f t="shared" ref="I25" si="26">ROUND(I$2*V25,4)</f>
        <v>1.7551000000000001</v>
      </c>
      <c r="J25" s="134">
        <f t="shared" ref="J25" si="27">ROUND(J$2*W25,4)</f>
        <v>1.8529</v>
      </c>
      <c r="K25" s="134">
        <f t="shared" ref="K25" si="28">ROUND(K$2*X25,4)</f>
        <v>1.907</v>
      </c>
      <c r="L25" s="134">
        <f t="shared" ref="L25" si="29">ROUND(L$2*Y25,4)</f>
        <v>2.0150000000000001</v>
      </c>
      <c r="M25" s="67">
        <f>ROUND((F25/B25)^(1/4)-1,4)</f>
        <v>3.6499999999999998E-2</v>
      </c>
      <c r="N25" s="67">
        <f>ROUND((L25/G25)^(1/5)-1,4)</f>
        <v>4.4299999999999999E-2</v>
      </c>
      <c r="O25" s="19">
        <f>ROUND(100%-O24,4)</f>
        <v>0.30930000000000002</v>
      </c>
      <c r="P25" s="126">
        <f t="shared" ref="P25:Y25" si="30">ROUND(100%-P24,4)</f>
        <v>0.29089999999999999</v>
      </c>
      <c r="Q25" s="126">
        <f t="shared" si="30"/>
        <v>0.2838</v>
      </c>
      <c r="R25" s="126">
        <f t="shared" si="30"/>
        <v>0.30349999999999999</v>
      </c>
      <c r="S25" s="126">
        <f t="shared" si="30"/>
        <v>0.30780000000000002</v>
      </c>
      <c r="T25" s="126">
        <f t="shared" si="30"/>
        <v>0.31659999999999999</v>
      </c>
      <c r="U25" s="126">
        <f t="shared" si="30"/>
        <v>0.31380000000000002</v>
      </c>
      <c r="V25" s="126">
        <f t="shared" si="30"/>
        <v>0.30769999999999997</v>
      </c>
      <c r="W25" s="126">
        <f t="shared" si="30"/>
        <v>0.3075</v>
      </c>
      <c r="X25" s="126">
        <f t="shared" si="30"/>
        <v>0.30149999999999999</v>
      </c>
      <c r="Y25" s="126">
        <f t="shared" si="30"/>
        <v>0.30059999999999998</v>
      </c>
    </row>
    <row r="26" spans="1:25" x14ac:dyDescent="0.2">
      <c r="A26" s="20"/>
      <c r="B26" s="135">
        <f>SUM(B24:B25)</f>
        <v>4.3680000000000003</v>
      </c>
      <c r="C26" s="135">
        <f t="shared" ref="C26:L26" si="31">SUM(C24:C25)</f>
        <v>4.6929999999999996</v>
      </c>
      <c r="D26" s="135">
        <f t="shared" si="31"/>
        <v>5.0545999999999998</v>
      </c>
      <c r="E26" s="135">
        <f t="shared" si="31"/>
        <v>5.4234</v>
      </c>
      <c r="F26" s="135">
        <f t="shared" si="31"/>
        <v>5.0651999999999999</v>
      </c>
      <c r="G26" s="135">
        <f t="shared" si="31"/>
        <v>5.1240000000000006</v>
      </c>
      <c r="H26" s="135">
        <f t="shared" si="31"/>
        <v>5.4119999999999999</v>
      </c>
      <c r="I26" s="135">
        <f t="shared" si="31"/>
        <v>5.7040000000000006</v>
      </c>
      <c r="J26" s="135">
        <f t="shared" si="31"/>
        <v>6.0258000000000003</v>
      </c>
      <c r="K26" s="135">
        <f t="shared" si="31"/>
        <v>6.3250000000000002</v>
      </c>
      <c r="L26" s="135">
        <f t="shared" si="31"/>
        <v>6.7032000000000007</v>
      </c>
    </row>
    <row r="27" spans="1:25" x14ac:dyDescent="0.2">
      <c r="A27" s="40"/>
      <c r="B27" s="80" t="b">
        <f>B26=B2</f>
        <v>1</v>
      </c>
      <c r="C27" s="135" t="b">
        <f t="shared" ref="C27:L27" si="32">C26=C2</f>
        <v>1</v>
      </c>
      <c r="D27" s="135" t="b">
        <f t="shared" si="32"/>
        <v>1</v>
      </c>
      <c r="E27" s="135" t="b">
        <f t="shared" si="32"/>
        <v>1</v>
      </c>
      <c r="F27" s="135" t="b">
        <f t="shared" si="32"/>
        <v>1</v>
      </c>
      <c r="G27" s="135" t="b">
        <f t="shared" si="32"/>
        <v>1</v>
      </c>
      <c r="H27" s="135" t="b">
        <f t="shared" si="32"/>
        <v>1</v>
      </c>
      <c r="I27" s="135" t="b">
        <f t="shared" si="32"/>
        <v>1</v>
      </c>
      <c r="J27" s="135" t="b">
        <f t="shared" si="32"/>
        <v>1</v>
      </c>
      <c r="K27" s="135" t="b">
        <f t="shared" si="32"/>
        <v>1</v>
      </c>
      <c r="L27" s="135" t="b">
        <f t="shared" si="32"/>
        <v>1</v>
      </c>
      <c r="M27" s="22"/>
      <c r="N27" s="22"/>
    </row>
    <row r="28" spans="1:25" x14ac:dyDescent="0.2">
      <c r="A28" s="35"/>
      <c r="C28" s="112">
        <f>C25/B25-1</f>
        <v>1.0510732790525612E-2</v>
      </c>
      <c r="D28" s="112">
        <f t="shared" ref="D28:L28" si="33">D25/C25-1</f>
        <v>5.0761793143861755E-2</v>
      </c>
      <c r="E28" s="112">
        <f t="shared" si="33"/>
        <v>0.14743813175322407</v>
      </c>
      <c r="F28" s="112">
        <f t="shared" si="33"/>
        <v>-5.279465370595382E-2</v>
      </c>
      <c r="G28" s="112">
        <f t="shared" si="33"/>
        <v>4.0536206785966256E-2</v>
      </c>
      <c r="H28" s="112">
        <f t="shared" si="33"/>
        <v>4.6847068976144879E-2</v>
      </c>
      <c r="I28" s="112">
        <f t="shared" si="33"/>
        <v>3.3445209915798246E-2</v>
      </c>
      <c r="J28" s="112">
        <f t="shared" si="33"/>
        <v>5.5723320608512372E-2</v>
      </c>
      <c r="K28" s="112">
        <f t="shared" si="33"/>
        <v>2.9197474229586184E-2</v>
      </c>
      <c r="L28" s="112">
        <f t="shared" si="33"/>
        <v>5.6633455689564904E-2</v>
      </c>
      <c r="O28" s="87"/>
      <c r="P28" s="87"/>
      <c r="Q28" s="87"/>
      <c r="R28" s="87"/>
      <c r="S28" s="87"/>
      <c r="T28" s="4"/>
      <c r="U28" s="4"/>
      <c r="V28" s="4"/>
      <c r="W28" s="4"/>
      <c r="X28" s="4"/>
      <c r="Y28" s="4"/>
    </row>
    <row r="29" spans="1:25" x14ac:dyDescent="0.2">
      <c r="A29" s="68"/>
      <c r="M29" s="3"/>
      <c r="N29" s="3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1" spans="1:25" x14ac:dyDescent="0.2">
      <c r="A31" s="20"/>
    </row>
    <row r="32" spans="1:25" ht="15" x14ac:dyDescent="0.25"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15"/>
      <c r="N32" s="15"/>
    </row>
    <row r="33" spans="1:25" ht="15" x14ac:dyDescent="0.25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15"/>
      <c r="N33" s="15"/>
    </row>
    <row r="34" spans="1:25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4"/>
      <c r="N34" s="24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" x14ac:dyDescent="0.25">
      <c r="A35" s="20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15"/>
      <c r="N35" s="15"/>
    </row>
    <row r="36" spans="1:25" ht="15" x14ac:dyDescent="0.25"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5"/>
      <c r="N36" s="15"/>
    </row>
    <row r="37" spans="1:25" ht="15" x14ac:dyDescent="0.25">
      <c r="M37" s="15"/>
      <c r="N37" s="15"/>
    </row>
    <row r="39" spans="1:25" x14ac:dyDescent="0.2">
      <c r="A39" s="20"/>
    </row>
    <row r="40" spans="1:25" ht="15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15"/>
      <c r="N40" s="15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spans="1:25" ht="15" x14ac:dyDescent="0.25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15"/>
      <c r="N41" s="15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spans="1:25" ht="15" x14ac:dyDescent="0.25"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15"/>
      <c r="N42" s="15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1:25" x14ac:dyDescent="0.2">
      <c r="A43" s="2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</row>
    <row r="45" spans="1:25" ht="15" x14ac:dyDescent="0.25"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15"/>
      <c r="N45" s="15"/>
    </row>
    <row r="48" spans="1:25" ht="14.25" customHeight="1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4"/>
      <c r="N48" s="24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" x14ac:dyDescent="0.25">
      <c r="A49" s="20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15"/>
      <c r="N49" s="15"/>
    </row>
    <row r="50" spans="1:25" ht="15" x14ac:dyDescent="0.25"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5"/>
      <c r="N50" s="15"/>
    </row>
    <row r="51" spans="1:25" ht="15" x14ac:dyDescent="0.25">
      <c r="A51" s="20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15"/>
      <c r="N51" s="15"/>
    </row>
    <row r="52" spans="1:25" ht="15" x14ac:dyDescent="0.25"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15"/>
      <c r="N52" s="15"/>
    </row>
    <row r="53" spans="1:25" ht="15" x14ac:dyDescent="0.2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15"/>
      <c r="N53" s="15"/>
    </row>
    <row r="54" spans="1:25" ht="15" x14ac:dyDescent="0.25"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15"/>
      <c r="N54" s="15"/>
    </row>
    <row r="55" spans="1:25" ht="15" x14ac:dyDescent="0.25">
      <c r="A55" s="20"/>
      <c r="M55" s="15"/>
      <c r="N55" s="15"/>
    </row>
    <row r="56" spans="1:25" ht="15" x14ac:dyDescent="0.25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15"/>
      <c r="N56" s="15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25" ht="15" x14ac:dyDescent="0.25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15"/>
      <c r="N57" s="15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pans="1:25" x14ac:dyDescent="0.2">
      <c r="A58" s="20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22"/>
      <c r="N58" s="22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spans="1:25" x14ac:dyDescent="0.2">
      <c r="A59" s="2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22"/>
      <c r="N59" s="22"/>
    </row>
    <row r="61" spans="1:25" x14ac:dyDescent="0.2">
      <c r="A61" s="20"/>
    </row>
    <row r="62" spans="1:25" ht="15" x14ac:dyDescent="0.25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15"/>
      <c r="N62" s="15"/>
      <c r="O62" s="27"/>
      <c r="P62" s="27"/>
      <c r="Q62" s="27"/>
      <c r="R62" s="27"/>
      <c r="S62" s="27"/>
      <c r="T62" s="23"/>
      <c r="U62" s="27"/>
      <c r="V62" s="27"/>
      <c r="W62" s="27"/>
      <c r="X62" s="27"/>
      <c r="Y62" s="23"/>
    </row>
    <row r="63" spans="1:25" ht="15" x14ac:dyDescent="0.25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15"/>
      <c r="N63" s="15"/>
      <c r="O63" s="27"/>
      <c r="P63" s="27"/>
      <c r="Q63" s="27"/>
      <c r="R63" s="27"/>
      <c r="S63" s="27"/>
      <c r="T63" s="23"/>
      <c r="U63" s="27"/>
      <c r="V63" s="27"/>
      <c r="W63" s="27"/>
      <c r="X63" s="27"/>
      <c r="Y63" s="23"/>
    </row>
    <row r="64" spans="1:25" ht="15" x14ac:dyDescent="0.25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15"/>
      <c r="N64" s="15"/>
      <c r="O64" s="27"/>
      <c r="P64" s="27"/>
      <c r="Q64" s="27"/>
      <c r="R64" s="27"/>
      <c r="S64" s="27"/>
      <c r="T64" s="23"/>
      <c r="U64" s="27"/>
      <c r="V64" s="27"/>
      <c r="W64" s="27"/>
      <c r="X64" s="27"/>
      <c r="Y64" s="23"/>
    </row>
    <row r="65" spans="1:25" x14ac:dyDescent="0.2">
      <c r="A65" s="20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spans="1:2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</row>
    <row r="67" spans="1:25" x14ac:dyDescent="0.2">
      <c r="A67" s="20"/>
    </row>
    <row r="68" spans="1:25" x14ac:dyDescent="0.2">
      <c r="A68" s="20"/>
    </row>
    <row r="69" spans="1:25" ht="15" x14ac:dyDescent="0.25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15"/>
      <c r="N69" s="15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spans="1:25" ht="15" x14ac:dyDescent="0.25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15"/>
      <c r="N70" s="15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spans="1:25" ht="15" x14ac:dyDescent="0.25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15"/>
      <c r="N71" s="15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spans="1:25" ht="15" x14ac:dyDescent="0.25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15"/>
      <c r="N72" s="15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spans="1:25" ht="15" x14ac:dyDescent="0.25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15"/>
      <c r="N73" s="15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spans="1:25" x14ac:dyDescent="0.2">
      <c r="A74" s="20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 spans="1:2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</row>
    <row r="77" spans="1:25" x14ac:dyDescent="0.2">
      <c r="A77" s="3"/>
    </row>
    <row r="78" spans="1:25" x14ac:dyDescent="0.2">
      <c r="A78" s="20"/>
    </row>
    <row r="79" spans="1:2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4"/>
      <c r="N79" s="24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" x14ac:dyDescent="0.25">
      <c r="A80" s="20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15"/>
      <c r="N80" s="15"/>
    </row>
    <row r="81" spans="1:25" ht="15" x14ac:dyDescent="0.25"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15"/>
      <c r="N81" s="15"/>
    </row>
    <row r="82" spans="1:25" ht="15" x14ac:dyDescent="0.25">
      <c r="M82" s="15"/>
      <c r="N82" s="15"/>
    </row>
    <row r="84" spans="1:25" x14ac:dyDescent="0.2">
      <c r="A84" s="20"/>
    </row>
    <row r="85" spans="1:25" ht="15" x14ac:dyDescent="0.25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15"/>
      <c r="N85" s="15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spans="1:25" ht="15" x14ac:dyDescent="0.25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15"/>
      <c r="N86" s="15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spans="1:25" ht="15" x14ac:dyDescent="0.25"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15"/>
      <c r="N87" s="15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spans="1:25" x14ac:dyDescent="0.2">
      <c r="A88" s="20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 spans="1:2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</row>
    <row r="90" spans="1:25" ht="15" x14ac:dyDescent="0.25"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15"/>
      <c r="N90" s="15"/>
    </row>
    <row r="91" spans="1:25" ht="15" x14ac:dyDescent="0.25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15"/>
      <c r="N91" s="15"/>
    </row>
    <row r="92" spans="1:25" ht="15" x14ac:dyDescent="0.25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15"/>
      <c r="N92" s="15"/>
    </row>
    <row r="93" spans="1:2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4"/>
      <c r="N93" s="24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" x14ac:dyDescent="0.25">
      <c r="A94" s="20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15"/>
      <c r="N94" s="15"/>
    </row>
    <row r="95" spans="1:25" ht="15" x14ac:dyDescent="0.25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15"/>
      <c r="N95" s="15"/>
    </row>
    <row r="96" spans="1:25" ht="15" x14ac:dyDescent="0.25">
      <c r="M96" s="15"/>
      <c r="N96" s="15"/>
    </row>
    <row r="98" spans="1:25" x14ac:dyDescent="0.2">
      <c r="A98" s="20"/>
    </row>
    <row r="99" spans="1:25" ht="15" x14ac:dyDescent="0.25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15"/>
      <c r="N99" s="15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spans="1:25" ht="15" x14ac:dyDescent="0.25"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15"/>
      <c r="N100" s="15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spans="1:25" ht="15" x14ac:dyDescent="0.25"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15"/>
      <c r="N101" s="15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spans="1:25" x14ac:dyDescent="0.2">
      <c r="A102" s="20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 spans="1:2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4" spans="1:25" x14ac:dyDescent="0.2">
      <c r="A104" s="20"/>
    </row>
    <row r="106" spans="1:25" x14ac:dyDescent="0.2">
      <c r="A106" s="20"/>
    </row>
    <row r="107" spans="1:2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4"/>
      <c r="N107" s="24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" x14ac:dyDescent="0.25">
      <c r="A108" s="20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15"/>
      <c r="N108" s="15"/>
    </row>
    <row r="109" spans="1:25" ht="15" x14ac:dyDescent="0.25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15"/>
      <c r="N109" s="15"/>
    </row>
    <row r="110" spans="1:25" ht="15" x14ac:dyDescent="0.25">
      <c r="M110" s="15"/>
      <c r="N110" s="15"/>
    </row>
    <row r="112" spans="1:25" x14ac:dyDescent="0.2">
      <c r="A112" s="20"/>
    </row>
    <row r="113" spans="1:25" ht="15" x14ac:dyDescent="0.25"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15"/>
      <c r="N113" s="15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 spans="1:25" ht="15" x14ac:dyDescent="0.25"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15"/>
      <c r="N114" s="15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 spans="1:25" ht="15" x14ac:dyDescent="0.25"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15"/>
      <c r="N115" s="15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 spans="1:25" x14ac:dyDescent="0.2">
      <c r="A116" s="20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 spans="1:2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1:25" x14ac:dyDescent="0.2">
      <c r="A118" s="20"/>
    </row>
    <row r="119" spans="1:25" ht="15" x14ac:dyDescent="0.25"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15"/>
      <c r="N119" s="15"/>
    </row>
    <row r="120" spans="1:25" ht="15" x14ac:dyDescent="0.25"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15"/>
      <c r="N120" s="15"/>
    </row>
    <row r="121" spans="1:2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4"/>
      <c r="N121" s="24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" x14ac:dyDescent="0.25">
      <c r="A122" s="20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15"/>
      <c r="N122" s="15"/>
    </row>
    <row r="123" spans="1:25" ht="15" x14ac:dyDescent="0.25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15"/>
      <c r="N123" s="15"/>
    </row>
    <row r="124" spans="1:25" ht="15" x14ac:dyDescent="0.25">
      <c r="M124" s="15"/>
      <c r="N124" s="15"/>
    </row>
    <row r="126" spans="1:25" x14ac:dyDescent="0.2">
      <c r="A126" s="20"/>
    </row>
    <row r="127" spans="1:25" ht="15" x14ac:dyDescent="0.25"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15"/>
      <c r="N127" s="15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 spans="1:25" ht="15" x14ac:dyDescent="0.25"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15"/>
      <c r="N128" s="15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 spans="1:25" ht="15" x14ac:dyDescent="0.25"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15"/>
      <c r="N129" s="15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 spans="1:25" x14ac:dyDescent="0.2">
      <c r="A130" s="20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 spans="1:2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</row>
    <row r="132" spans="1:25" x14ac:dyDescent="0.2">
      <c r="A132" s="20"/>
    </row>
    <row r="133" spans="1:25" ht="15" x14ac:dyDescent="0.25"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15"/>
      <c r="N133" s="15"/>
    </row>
    <row r="134" spans="1:25" ht="15" x14ac:dyDescent="0.25"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15"/>
      <c r="N134" s="15"/>
    </row>
    <row r="135" spans="1:2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4"/>
      <c r="N135" s="24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" x14ac:dyDescent="0.25">
      <c r="A136" s="20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15"/>
      <c r="N136" s="15"/>
    </row>
    <row r="137" spans="1:25" ht="15" x14ac:dyDescent="0.25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15"/>
      <c r="N137" s="15"/>
    </row>
    <row r="138" spans="1:25" ht="15" x14ac:dyDescent="0.25">
      <c r="M138" s="15"/>
      <c r="N138" s="15"/>
    </row>
    <row r="140" spans="1:25" x14ac:dyDescent="0.2">
      <c r="A140" s="20"/>
    </row>
    <row r="141" spans="1:25" ht="15" x14ac:dyDescent="0.25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15"/>
      <c r="N141" s="15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spans="1:25" ht="15" x14ac:dyDescent="0.25"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15"/>
      <c r="N142" s="15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 spans="1:25" ht="15" x14ac:dyDescent="0.25"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15"/>
      <c r="N143" s="15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 spans="1:25" x14ac:dyDescent="0.2">
      <c r="A144" s="20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 spans="1:2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</row>
    <row r="150" spans="1:2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4"/>
      <c r="N150" s="24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" x14ac:dyDescent="0.25">
      <c r="A151" s="20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15"/>
      <c r="N151" s="15"/>
    </row>
    <row r="152" spans="1:25" ht="15" x14ac:dyDescent="0.25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15"/>
      <c r="N152" s="15"/>
    </row>
    <row r="153" spans="1:25" ht="15" x14ac:dyDescent="0.25">
      <c r="A153" s="20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15"/>
      <c r="N153" s="15"/>
    </row>
    <row r="154" spans="1:25" ht="15" x14ac:dyDescent="0.25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15"/>
      <c r="N154" s="15"/>
    </row>
    <row r="155" spans="1:25" ht="15" x14ac:dyDescent="0.25"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15"/>
      <c r="N155" s="15"/>
    </row>
    <row r="156" spans="1:25" ht="15" x14ac:dyDescent="0.25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15"/>
      <c r="N156" s="15"/>
    </row>
    <row r="157" spans="1:25" ht="15" x14ac:dyDescent="0.25">
      <c r="A157" s="20"/>
      <c r="F157" s="83"/>
      <c r="G157" s="83"/>
      <c r="M157" s="15"/>
      <c r="N157" s="15"/>
    </row>
    <row r="158" spans="1:25" ht="15" x14ac:dyDescent="0.25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15"/>
      <c r="N158" s="15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 spans="1:25" ht="15" x14ac:dyDescent="0.25"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15"/>
      <c r="N159" s="15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 spans="1:25" x14ac:dyDescent="0.2">
      <c r="A160" s="20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22"/>
      <c r="N160" s="22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 spans="1:25" x14ac:dyDescent="0.2">
      <c r="A161" s="2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22"/>
      <c r="N161" s="22"/>
    </row>
    <row r="163" spans="1:25" x14ac:dyDescent="0.2">
      <c r="A163" s="20"/>
    </row>
    <row r="164" spans="1:25" ht="15" x14ac:dyDescent="0.25"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15"/>
      <c r="N164" s="15"/>
      <c r="O164" s="27"/>
      <c r="P164" s="27"/>
      <c r="Q164" s="27"/>
      <c r="R164" s="27"/>
      <c r="S164" s="27"/>
      <c r="T164" s="23"/>
      <c r="U164" s="27"/>
      <c r="V164" s="27"/>
      <c r="W164" s="27"/>
      <c r="X164" s="27"/>
      <c r="Y164" s="23"/>
    </row>
    <row r="165" spans="1:25" ht="15" x14ac:dyDescent="0.25"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15"/>
      <c r="N165" s="15"/>
      <c r="O165" s="27"/>
      <c r="P165" s="27"/>
      <c r="Q165" s="27"/>
      <c r="R165" s="27"/>
      <c r="S165" s="27"/>
      <c r="T165" s="23"/>
      <c r="U165" s="27"/>
      <c r="V165" s="27"/>
      <c r="W165" s="27"/>
      <c r="X165" s="27"/>
      <c r="Y165" s="23"/>
    </row>
    <row r="166" spans="1:25" ht="15" x14ac:dyDescent="0.25"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15"/>
      <c r="N166" s="15"/>
      <c r="O166" s="27"/>
      <c r="P166" s="27"/>
      <c r="Q166" s="27"/>
      <c r="R166" s="27"/>
      <c r="S166" s="27"/>
      <c r="T166" s="23"/>
      <c r="U166" s="27"/>
      <c r="V166" s="27"/>
      <c r="W166" s="27"/>
      <c r="X166" s="27"/>
      <c r="Y166" s="23"/>
    </row>
    <row r="167" spans="1:25" x14ac:dyDescent="0.2">
      <c r="A167" s="20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 spans="1:2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</row>
    <row r="169" spans="1:25" x14ac:dyDescent="0.2">
      <c r="A169" s="20"/>
    </row>
    <row r="170" spans="1:25" x14ac:dyDescent="0.2">
      <c r="A170" s="20"/>
    </row>
    <row r="171" spans="1:25" ht="15" x14ac:dyDescent="0.25"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15"/>
      <c r="N171" s="15"/>
      <c r="O171" s="27"/>
      <c r="P171" s="27"/>
      <c r="Q171" s="27"/>
      <c r="R171" s="27"/>
      <c r="S171" s="27"/>
      <c r="T171" s="23"/>
      <c r="U171" s="27"/>
      <c r="V171" s="27"/>
      <c r="W171" s="27"/>
      <c r="X171" s="27"/>
      <c r="Y171" s="23"/>
    </row>
    <row r="172" spans="1:25" ht="15" x14ac:dyDescent="0.25"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15"/>
      <c r="N172" s="15"/>
      <c r="O172" s="27"/>
      <c r="P172" s="27"/>
      <c r="Q172" s="27"/>
      <c r="R172" s="27"/>
      <c r="S172" s="27"/>
      <c r="T172" s="23"/>
      <c r="U172" s="27"/>
      <c r="V172" s="27"/>
      <c r="W172" s="27"/>
      <c r="X172" s="27"/>
      <c r="Y172" s="23"/>
    </row>
    <row r="173" spans="1:25" ht="15" x14ac:dyDescent="0.25"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15"/>
      <c r="N173" s="15"/>
      <c r="O173" s="27"/>
      <c r="P173" s="27"/>
      <c r="Q173" s="27"/>
      <c r="R173" s="27"/>
      <c r="S173" s="27"/>
      <c r="T173" s="23"/>
      <c r="U173" s="27"/>
      <c r="V173" s="27"/>
      <c r="W173" s="27"/>
      <c r="X173" s="27"/>
      <c r="Y173" s="23"/>
    </row>
    <row r="174" spans="1:25" ht="15" x14ac:dyDescent="0.25"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15"/>
      <c r="N174" s="15"/>
      <c r="O174" s="27"/>
      <c r="P174" s="27"/>
      <c r="Q174" s="27"/>
      <c r="R174" s="27"/>
      <c r="S174" s="27"/>
      <c r="T174" s="23"/>
      <c r="U174" s="27"/>
      <c r="V174" s="27"/>
      <c r="W174" s="27"/>
      <c r="X174" s="27"/>
      <c r="Y174" s="23"/>
    </row>
    <row r="175" spans="1:25" x14ac:dyDescent="0.2">
      <c r="A175" s="20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 spans="1:2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S176" s="3">
        <f>32000</f>
        <v>32000</v>
      </c>
    </row>
    <row r="177" spans="1:25" x14ac:dyDescent="0.2">
      <c r="S177" s="3">
        <v>23000</v>
      </c>
    </row>
    <row r="178" spans="1:25" x14ac:dyDescent="0.2">
      <c r="A178" s="3"/>
      <c r="S178" s="3">
        <f>9000/S176</f>
        <v>0.28125</v>
      </c>
    </row>
    <row r="179" spans="1:25" x14ac:dyDescent="0.2">
      <c r="A179" s="20"/>
    </row>
    <row r="180" spans="1:2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4"/>
      <c r="N180" s="24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" x14ac:dyDescent="0.25">
      <c r="A181" s="20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15"/>
      <c r="N181" s="15"/>
    </row>
    <row r="182" spans="1:25" ht="15" x14ac:dyDescent="0.25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15"/>
      <c r="N182" s="15"/>
    </row>
    <row r="183" spans="1:25" ht="15" x14ac:dyDescent="0.25">
      <c r="M183" s="15"/>
      <c r="N183" s="15"/>
    </row>
    <row r="185" spans="1:25" x14ac:dyDescent="0.2">
      <c r="A185" s="20"/>
    </row>
    <row r="186" spans="1:25" ht="15" x14ac:dyDescent="0.25"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15"/>
      <c r="N186" s="15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 spans="1:25" ht="15" x14ac:dyDescent="0.25"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15"/>
      <c r="N187" s="15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 spans="1:25" ht="15" x14ac:dyDescent="0.25"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15"/>
      <c r="N188" s="15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 spans="1:25" x14ac:dyDescent="0.2">
      <c r="A189" s="20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 spans="1:2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</row>
    <row r="191" spans="1:25" ht="15" x14ac:dyDescent="0.25"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15"/>
      <c r="N191" s="15"/>
    </row>
    <row r="192" spans="1:25" ht="15" x14ac:dyDescent="0.25"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15"/>
      <c r="N192" s="15"/>
    </row>
    <row r="193" spans="1:25" ht="15" x14ac:dyDescent="0.25"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15"/>
      <c r="N193" s="15"/>
    </row>
    <row r="194" spans="1:2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4"/>
      <c r="N194" s="24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" x14ac:dyDescent="0.25">
      <c r="A195" s="20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15"/>
      <c r="N195" s="15"/>
    </row>
    <row r="196" spans="1:25" ht="15" x14ac:dyDescent="0.25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15"/>
      <c r="N196" s="15"/>
    </row>
    <row r="197" spans="1:25" ht="15" x14ac:dyDescent="0.25">
      <c r="M197" s="15"/>
      <c r="N197" s="15"/>
    </row>
    <row r="199" spans="1:25" x14ac:dyDescent="0.2">
      <c r="A199" s="20"/>
    </row>
    <row r="200" spans="1:25" ht="15" x14ac:dyDescent="0.25"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15"/>
      <c r="N200" s="15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 spans="1:25" ht="15" x14ac:dyDescent="0.25"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15"/>
      <c r="N201" s="15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 spans="1:25" ht="15" x14ac:dyDescent="0.25"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15"/>
      <c r="N202" s="15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 spans="1:25" x14ac:dyDescent="0.2">
      <c r="A203" s="20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 spans="1:2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</row>
    <row r="205" spans="1:25" x14ac:dyDescent="0.2">
      <c r="A205" s="20"/>
    </row>
    <row r="207" spans="1:25" x14ac:dyDescent="0.2">
      <c r="A207" s="20"/>
    </row>
    <row r="208" spans="1:2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4"/>
      <c r="N208" s="24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" x14ac:dyDescent="0.25">
      <c r="A209" s="20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15"/>
      <c r="N209" s="15"/>
    </row>
    <row r="210" spans="1:25" ht="15" x14ac:dyDescent="0.25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15"/>
      <c r="N210" s="15"/>
    </row>
    <row r="211" spans="1:25" ht="15" x14ac:dyDescent="0.25">
      <c r="M211" s="15"/>
      <c r="N211" s="15"/>
    </row>
    <row r="213" spans="1:25" x14ac:dyDescent="0.2">
      <c r="A213" s="20"/>
    </row>
    <row r="214" spans="1:25" ht="15" x14ac:dyDescent="0.25"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15"/>
      <c r="N214" s="15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 spans="1:25" ht="15" x14ac:dyDescent="0.25"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15"/>
      <c r="N215" s="15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 spans="1:25" ht="15" x14ac:dyDescent="0.25"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15"/>
      <c r="N216" s="15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 spans="1:25" x14ac:dyDescent="0.2">
      <c r="A217" s="20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 spans="1:2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</row>
    <row r="219" spans="1:25" x14ac:dyDescent="0.2">
      <c r="A219" s="20"/>
    </row>
    <row r="220" spans="1:25" ht="15" x14ac:dyDescent="0.25"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15"/>
      <c r="N220" s="15"/>
    </row>
    <row r="221" spans="1:25" ht="15" x14ac:dyDescent="0.25"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15"/>
      <c r="N221" s="15"/>
    </row>
    <row r="222" spans="1:2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4"/>
      <c r="N222" s="24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" x14ac:dyDescent="0.25">
      <c r="A223" s="20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15"/>
      <c r="N223" s="15"/>
    </row>
    <row r="224" spans="1:25" ht="15" x14ac:dyDescent="0.25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15"/>
      <c r="N224" s="15"/>
    </row>
    <row r="225" spans="1:25" ht="15" x14ac:dyDescent="0.25">
      <c r="M225" s="15"/>
      <c r="N225" s="15"/>
    </row>
    <row r="227" spans="1:25" x14ac:dyDescent="0.2">
      <c r="A227" s="20"/>
    </row>
    <row r="228" spans="1:25" ht="15" x14ac:dyDescent="0.25"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15"/>
      <c r="N228" s="15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spans="1:25" ht="15" x14ac:dyDescent="0.25"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15"/>
      <c r="N229" s="15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spans="1:25" ht="15" x14ac:dyDescent="0.25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15"/>
      <c r="N230" s="15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spans="1:25" x14ac:dyDescent="0.2">
      <c r="A231" s="20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 spans="1:2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</row>
    <row r="233" spans="1:25" x14ac:dyDescent="0.2">
      <c r="A233" s="20"/>
    </row>
    <row r="234" spans="1:25" ht="15" x14ac:dyDescent="0.25"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15"/>
      <c r="N234" s="1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0EF5-3984-437D-B195-E49718F93DA6}">
  <sheetPr>
    <tabColor theme="1"/>
  </sheetPr>
  <dimension ref="A1:AC28"/>
  <sheetViews>
    <sheetView zoomScale="80" zoomScaleNormal="80" workbookViewId="0">
      <pane xSplit="1" topLeftCell="N1" activePane="topRight" state="frozen"/>
      <selection pane="topRight" activeCell="Z13" sqref="Z13"/>
    </sheetView>
  </sheetViews>
  <sheetFormatPr defaultRowHeight="15" x14ac:dyDescent="0.25"/>
  <cols>
    <col min="1" max="1" width="41.140625" bestFit="1" customWidth="1"/>
    <col min="13" max="13" width="20.28515625" bestFit="1" customWidth="1"/>
    <col min="14" max="15" width="22.85546875" bestFit="1" customWidth="1"/>
    <col min="16" max="16" width="10.85546875" customWidth="1"/>
    <col min="17" max="26" width="9.85546875" bestFit="1" customWidth="1"/>
  </cols>
  <sheetData>
    <row r="1" spans="1:29" s="120" customFormat="1" ht="14.25" x14ac:dyDescent="0.2">
      <c r="A1" s="5" t="s">
        <v>65</v>
      </c>
      <c r="B1" s="111">
        <v>2016</v>
      </c>
      <c r="C1" s="111">
        <v>2017</v>
      </c>
      <c r="D1" s="111">
        <v>2018</v>
      </c>
      <c r="E1" s="111">
        <v>2019</v>
      </c>
      <c r="F1" s="111">
        <v>2020</v>
      </c>
      <c r="G1" s="111" t="s">
        <v>32</v>
      </c>
      <c r="H1" s="111" t="s">
        <v>1</v>
      </c>
      <c r="I1" s="111" t="s">
        <v>2</v>
      </c>
      <c r="J1" s="111" t="s">
        <v>3</v>
      </c>
      <c r="K1" s="111" t="s">
        <v>7</v>
      </c>
      <c r="L1" s="111" t="s">
        <v>33</v>
      </c>
      <c r="M1" s="6" t="s">
        <v>34</v>
      </c>
      <c r="N1" s="6" t="s">
        <v>35</v>
      </c>
      <c r="O1" s="6"/>
      <c r="P1" s="7">
        <f t="shared" ref="P1:Z1" si="0">B1</f>
        <v>2016</v>
      </c>
      <c r="Q1" s="7">
        <f t="shared" si="0"/>
        <v>2017</v>
      </c>
      <c r="R1" s="7">
        <f t="shared" si="0"/>
        <v>2018</v>
      </c>
      <c r="S1" s="7">
        <f t="shared" si="0"/>
        <v>2019</v>
      </c>
      <c r="T1" s="7">
        <f t="shared" si="0"/>
        <v>2020</v>
      </c>
      <c r="U1" s="7" t="str">
        <f t="shared" si="0"/>
        <v>2021E</v>
      </c>
      <c r="V1" s="7" t="str">
        <f t="shared" si="0"/>
        <v>2022F</v>
      </c>
      <c r="W1" s="7" t="str">
        <f t="shared" si="0"/>
        <v>2023F</v>
      </c>
      <c r="X1" s="7" t="str">
        <f t="shared" si="0"/>
        <v>2024F</v>
      </c>
      <c r="Y1" s="7" t="str">
        <f t="shared" si="0"/>
        <v>2025F</v>
      </c>
      <c r="Z1" s="7" t="str">
        <f t="shared" si="0"/>
        <v>2026F</v>
      </c>
      <c r="AA1" s="8"/>
      <c r="AB1" s="8"/>
      <c r="AC1" s="8"/>
    </row>
    <row r="2" spans="1:29" s="120" customFormat="1" x14ac:dyDescent="0.25">
      <c r="A2" s="9" t="s">
        <v>37</v>
      </c>
      <c r="B2" s="141">
        <f>ROUND(B5*B7,4)</f>
        <v>4.8192000000000004</v>
      </c>
      <c r="C2" s="141">
        <f t="shared" ref="C2:L2" si="1">ROUND(C5*C7,4)</f>
        <v>5.226</v>
      </c>
      <c r="D2" s="141">
        <f t="shared" si="1"/>
        <v>5.6322000000000001</v>
      </c>
      <c r="E2" s="141">
        <f t="shared" si="1"/>
        <v>6.0720000000000001</v>
      </c>
      <c r="F2" s="141">
        <f t="shared" si="1"/>
        <v>5.5986000000000002</v>
      </c>
      <c r="G2" s="141">
        <f t="shared" si="1"/>
        <v>5.8856999999999999</v>
      </c>
      <c r="H2" s="141">
        <f t="shared" si="1"/>
        <v>6.2409999999999997</v>
      </c>
      <c r="I2" s="141">
        <f t="shared" si="1"/>
        <v>6.5472000000000001</v>
      </c>
      <c r="J2" s="141">
        <f t="shared" si="1"/>
        <v>6.9039999999999999</v>
      </c>
      <c r="K2" s="141">
        <f t="shared" si="1"/>
        <v>7.2847</v>
      </c>
      <c r="L2" s="141">
        <f t="shared" si="1"/>
        <v>7.6904000000000003</v>
      </c>
      <c r="M2" s="11">
        <f t="shared" ref="M2" si="2">(F2/B2)^(1/4)-1</f>
        <v>3.8188281295013393E-2</v>
      </c>
      <c r="N2" s="11">
        <f t="shared" ref="N2" si="3">(L2/G2)^(1/5)-1</f>
        <v>5.4945834107037461E-2</v>
      </c>
      <c r="O2" s="124"/>
    </row>
    <row r="3" spans="1:29" s="120" customFormat="1" x14ac:dyDescent="0.25">
      <c r="A3" s="123" t="s">
        <v>4</v>
      </c>
      <c r="B3" s="123"/>
      <c r="C3" s="77">
        <f>C2/B2-1</f>
        <v>8.4412350597609542E-2</v>
      </c>
      <c r="D3" s="77">
        <f t="shared" ref="D3:L3" si="4">D2/C2-1</f>
        <v>7.7726750861079275E-2</v>
      </c>
      <c r="E3" s="77">
        <f t="shared" si="4"/>
        <v>7.8086715670608209E-2</v>
      </c>
      <c r="F3" s="77">
        <f t="shared" si="4"/>
        <v>-7.7964426877470294E-2</v>
      </c>
      <c r="G3" s="77">
        <f t="shared" si="4"/>
        <v>5.1280677312185219E-2</v>
      </c>
      <c r="H3" s="77">
        <f t="shared" si="4"/>
        <v>6.0366651375367342E-2</v>
      </c>
      <c r="I3" s="77">
        <f t="shared" si="4"/>
        <v>4.9062650216311621E-2</v>
      </c>
      <c r="J3" s="77">
        <f t="shared" si="4"/>
        <v>5.4496578690127029E-2</v>
      </c>
      <c r="K3" s="77">
        <f t="shared" si="4"/>
        <v>5.5141946697566668E-2</v>
      </c>
      <c r="L3" s="77">
        <f t="shared" si="4"/>
        <v>5.5692066934808659E-2</v>
      </c>
      <c r="M3" s="11"/>
      <c r="N3" s="11"/>
    </row>
    <row r="4" spans="1:29" s="120" customFormat="1" x14ac:dyDescent="0.25">
      <c r="A4" s="31"/>
      <c r="B4" s="129"/>
      <c r="C4" s="78"/>
      <c r="D4" s="78"/>
      <c r="E4" s="78"/>
      <c r="F4" s="78"/>
      <c r="G4" s="78"/>
      <c r="H4" s="78"/>
      <c r="I4" s="78"/>
      <c r="J4" s="78"/>
      <c r="K4" s="78"/>
      <c r="L4" s="78"/>
      <c r="M4" s="128"/>
      <c r="N4" s="128"/>
    </row>
    <row r="5" spans="1:29" s="120" customFormat="1" x14ac:dyDescent="0.25">
      <c r="A5" s="132" t="s">
        <v>29</v>
      </c>
      <c r="B5" s="153">
        <v>2.5100000000000002</v>
      </c>
      <c r="C5" s="153">
        <v>2.6</v>
      </c>
      <c r="D5" s="153">
        <v>2.6819999999999999</v>
      </c>
      <c r="E5" s="153">
        <v>2.7600000000000002</v>
      </c>
      <c r="F5" s="153">
        <v>2.58</v>
      </c>
      <c r="G5" s="153">
        <v>2.6</v>
      </c>
      <c r="H5" s="153">
        <v>2.64</v>
      </c>
      <c r="I5" s="153">
        <v>2.65</v>
      </c>
      <c r="J5" s="153">
        <v>2.67</v>
      </c>
      <c r="K5" s="153">
        <v>2.69</v>
      </c>
      <c r="L5" s="153">
        <v>2.71</v>
      </c>
      <c r="M5" s="11">
        <f t="shared" ref="M5" si="5">(F5/B5)^(1/4)-1</f>
        <v>6.9003599748960198E-3</v>
      </c>
      <c r="N5" s="11">
        <f t="shared" ref="N5" si="6">(L5/G5)^(1/5)-1</f>
        <v>8.3218738495751676E-3</v>
      </c>
    </row>
    <row r="6" spans="1:29" s="120" customFormat="1" x14ac:dyDescent="0.25">
      <c r="A6" s="131"/>
      <c r="B6" s="129"/>
      <c r="C6" s="77">
        <f>C5/B5-1</f>
        <v>3.5856573705179251E-2</v>
      </c>
      <c r="D6" s="77">
        <f t="shared" ref="D6:L6" si="7">D5/C5-1</f>
        <v>3.1538461538461515E-2</v>
      </c>
      <c r="E6" s="77">
        <f t="shared" si="7"/>
        <v>2.9082774049217219E-2</v>
      </c>
      <c r="F6" s="77">
        <f t="shared" si="7"/>
        <v>-6.5217391304347894E-2</v>
      </c>
      <c r="G6" s="77">
        <f t="shared" si="7"/>
        <v>7.7519379844961378E-3</v>
      </c>
      <c r="H6" s="77">
        <f t="shared" si="7"/>
        <v>1.538461538461533E-2</v>
      </c>
      <c r="I6" s="77">
        <f t="shared" si="7"/>
        <v>3.7878787878786735E-3</v>
      </c>
      <c r="J6" s="77">
        <f t="shared" si="7"/>
        <v>7.547169811320753E-3</v>
      </c>
      <c r="K6" s="77">
        <f t="shared" si="7"/>
        <v>7.4906367041198685E-3</v>
      </c>
      <c r="L6" s="77">
        <f t="shared" si="7"/>
        <v>7.4349442379182396E-3</v>
      </c>
      <c r="M6" s="128"/>
      <c r="N6" s="128"/>
    </row>
    <row r="7" spans="1:29" s="120" customFormat="1" x14ac:dyDescent="0.25">
      <c r="A7" s="132" t="s">
        <v>66</v>
      </c>
      <c r="B7" s="141">
        <v>1.92</v>
      </c>
      <c r="C7" s="141">
        <v>2.0099999999999998</v>
      </c>
      <c r="D7" s="141">
        <v>2.1</v>
      </c>
      <c r="E7" s="141">
        <v>2.2000000000000002</v>
      </c>
      <c r="F7" s="141">
        <v>2.17</v>
      </c>
      <c r="G7" s="141">
        <f>(F7*G8)+F7</f>
        <v>2.263744</v>
      </c>
      <c r="H7" s="141">
        <f t="shared" ref="H7:L7" si="8">(G7*H8)+G7</f>
        <v>2.3640278592000001</v>
      </c>
      <c r="I7" s="141">
        <f t="shared" si="8"/>
        <v>2.4706455156499203</v>
      </c>
      <c r="J7" s="141">
        <f t="shared" si="8"/>
        <v>2.5857775966792067</v>
      </c>
      <c r="K7" s="141">
        <f t="shared" si="8"/>
        <v>2.7080848770021331</v>
      </c>
      <c r="L7" s="141">
        <f t="shared" si="8"/>
        <v>2.8378021426105353</v>
      </c>
      <c r="M7" s="11">
        <f t="shared" ref="M7" si="9">(F7/B7)^(1/4)-1</f>
        <v>3.1073502963985034E-2</v>
      </c>
      <c r="N7" s="11">
        <f t="shared" ref="N7" si="10">(L7/G7)^(1/5)-1</f>
        <v>4.6239132713274067E-2</v>
      </c>
    </row>
    <row r="8" spans="1:29" s="120" customFormat="1" x14ac:dyDescent="0.25">
      <c r="A8" s="31"/>
      <c r="B8" s="129"/>
      <c r="C8" s="77">
        <f>C7/B7-1</f>
        <v>4.6875E-2</v>
      </c>
      <c r="D8" s="77">
        <f t="shared" ref="D8:F8" si="11">D7/C7-1</f>
        <v>4.4776119402985204E-2</v>
      </c>
      <c r="E8" s="77">
        <f t="shared" si="11"/>
        <v>4.7619047619047672E-2</v>
      </c>
      <c r="F8" s="77">
        <f t="shared" si="11"/>
        <v>-1.363636363636378E-2</v>
      </c>
      <c r="G8" s="77">
        <v>4.3200000000000002E-2</v>
      </c>
      <c r="H8" s="77">
        <v>4.4299999999999999E-2</v>
      </c>
      <c r="I8" s="77">
        <v>4.5100000000000001E-2</v>
      </c>
      <c r="J8" s="77">
        <v>4.6600000000000003E-2</v>
      </c>
      <c r="K8" s="77">
        <v>4.7300000000000002E-2</v>
      </c>
      <c r="L8" s="77">
        <v>4.7899999999999998E-2</v>
      </c>
      <c r="M8" s="128"/>
      <c r="N8" s="128"/>
    </row>
    <row r="9" spans="1:29" s="120" customFormat="1" x14ac:dyDescent="0.25">
      <c r="A9" s="73"/>
      <c r="B9" s="91"/>
      <c r="C9" s="91"/>
      <c r="D9" s="91"/>
      <c r="F9" s="91"/>
      <c r="G9" s="91"/>
      <c r="H9" s="91"/>
      <c r="I9" s="91"/>
      <c r="J9" s="91"/>
      <c r="K9" s="91"/>
      <c r="L9" s="91"/>
      <c r="M9" s="92"/>
      <c r="N9" s="92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9" s="120" customFormat="1" x14ac:dyDescent="0.25">
      <c r="A10" s="73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2"/>
      <c r="N10" s="92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9" s="120" customFormat="1" ht="14.25" x14ac:dyDescent="0.2">
      <c r="A11" s="18" t="s">
        <v>50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4"/>
      <c r="N11" s="94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9" s="120" customFormat="1" x14ac:dyDescent="0.25">
      <c r="A12" s="123" t="s">
        <v>53</v>
      </c>
      <c r="B12" s="90">
        <f>ROUND(B$2*P12,4)</f>
        <v>1.8495999999999999</v>
      </c>
      <c r="C12" s="90">
        <f t="shared" ref="C12:L12" si="12">ROUND(C$2*Q12,4)</f>
        <v>1.9961</v>
      </c>
      <c r="D12" s="90">
        <f t="shared" si="12"/>
        <v>2.1594000000000002</v>
      </c>
      <c r="E12" s="90">
        <f t="shared" si="12"/>
        <v>2.3113000000000001</v>
      </c>
      <c r="F12" s="90">
        <f t="shared" si="12"/>
        <v>2.1274999999999999</v>
      </c>
      <c r="G12" s="90">
        <f t="shared" si="12"/>
        <v>2.2372999999999998</v>
      </c>
      <c r="H12" s="90">
        <f t="shared" si="12"/>
        <v>2.3746</v>
      </c>
      <c r="I12" s="90">
        <f t="shared" si="12"/>
        <v>2.4922</v>
      </c>
      <c r="J12" s="90">
        <f t="shared" si="12"/>
        <v>2.6303000000000001</v>
      </c>
      <c r="K12" s="90">
        <f t="shared" si="12"/>
        <v>2.7784</v>
      </c>
      <c r="L12" s="90">
        <f t="shared" si="12"/>
        <v>2.9369999999999998</v>
      </c>
      <c r="M12" s="67">
        <f t="shared" ref="M12:M18" si="13">(F12/B12)^(1/4)-1</f>
        <v>3.5614060019423022E-2</v>
      </c>
      <c r="N12" s="67">
        <f t="shared" ref="N12:N18" si="14">(L12/G12)^(1/5)-1</f>
        <v>5.5931983984279121E-2</v>
      </c>
      <c r="P12" s="126">
        <v>0.38379999999999997</v>
      </c>
      <c r="Q12" s="126">
        <v>0.38194833697321212</v>
      </c>
      <c r="R12" s="126">
        <v>0.38340000000000002</v>
      </c>
      <c r="S12" s="126">
        <v>0.38064833886211363</v>
      </c>
      <c r="T12" s="126">
        <v>0.38000000000000012</v>
      </c>
      <c r="U12" s="126">
        <v>0.38012000000000001</v>
      </c>
      <c r="V12" s="126">
        <v>0.38047953010567398</v>
      </c>
      <c r="W12" s="126">
        <v>0.38065707142791</v>
      </c>
      <c r="X12" s="126">
        <v>0.38097628508192699</v>
      </c>
      <c r="Y12" s="126">
        <v>0.38139559444703097</v>
      </c>
      <c r="Z12" s="126">
        <v>0.38190000000000002</v>
      </c>
    </row>
    <row r="13" spans="1:29" s="120" customFormat="1" x14ac:dyDescent="0.25">
      <c r="A13" s="134" t="s">
        <v>67</v>
      </c>
      <c r="B13" s="90">
        <f t="shared" ref="B13:B18" si="15">ROUND(B$2*P13,4)</f>
        <v>1.1513</v>
      </c>
      <c r="C13" s="90">
        <f t="shared" ref="C13:C18" si="16">ROUND(C$2*Q13,4)</f>
        <v>1.2477</v>
      </c>
      <c r="D13" s="90">
        <f t="shared" ref="D13:D18" si="17">ROUND(D$2*R13,4)</f>
        <v>1.3427</v>
      </c>
      <c r="E13" s="90">
        <f t="shared" ref="E13:E18" si="18">ROUND(E$2*S13,4)</f>
        <v>1.4457</v>
      </c>
      <c r="F13" s="90">
        <f t="shared" ref="F13:F18" si="19">ROUND(F$2*T13,4)</f>
        <v>1.3229</v>
      </c>
      <c r="G13" s="90">
        <f t="shared" ref="G13:G18" si="20">ROUND(G$2*U13,4)</f>
        <v>1.4146000000000001</v>
      </c>
      <c r="H13" s="90">
        <f t="shared" ref="H13:H18" si="21">ROUND(H$2*V13,4)</f>
        <v>1.5022</v>
      </c>
      <c r="I13" s="90">
        <f t="shared" ref="I13:I18" si="22">ROUND(I$2*W13,4)</f>
        <v>1.5782</v>
      </c>
      <c r="J13" s="90">
        <f t="shared" ref="J13:J18" si="23">ROUND(J$2*X13,4)</f>
        <v>1.6666000000000001</v>
      </c>
      <c r="K13" s="90">
        <f t="shared" ref="K13:K18" si="24">ROUND(K$2*Y13,4)</f>
        <v>1.7611000000000001</v>
      </c>
      <c r="L13" s="90">
        <f t="shared" ref="L13:L18" si="25">ROUND(L$2*Z13,4)</f>
        <v>1.8465</v>
      </c>
      <c r="M13" s="67">
        <f t="shared" si="13"/>
        <v>3.5343897295758042E-2</v>
      </c>
      <c r="N13" s="67">
        <f t="shared" si="14"/>
        <v>5.4734450901339882E-2</v>
      </c>
      <c r="P13" s="126">
        <v>0.2389</v>
      </c>
      <c r="Q13" s="126">
        <v>0.23874118796852001</v>
      </c>
      <c r="R13" s="126">
        <v>0.2384</v>
      </c>
      <c r="S13" s="126">
        <v>0.23810000000000001</v>
      </c>
      <c r="T13" s="126">
        <v>0.23630000000000001</v>
      </c>
      <c r="U13" s="126">
        <v>0.24034873073960322</v>
      </c>
      <c r="V13" s="126">
        <v>0.24069796820057635</v>
      </c>
      <c r="W13" s="126">
        <v>0.24104771311920797</v>
      </c>
      <c r="X13" s="126">
        <v>0.24139796623285695</v>
      </c>
      <c r="Y13" s="126">
        <v>0.24174872827995328</v>
      </c>
      <c r="Z13" s="126">
        <v>0.24010000000000001</v>
      </c>
    </row>
    <row r="14" spans="1:29" s="120" customFormat="1" x14ac:dyDescent="0.25">
      <c r="A14" s="123" t="s">
        <v>68</v>
      </c>
      <c r="B14" s="90">
        <f t="shared" si="15"/>
        <v>1</v>
      </c>
      <c r="C14" s="90">
        <f t="shared" si="16"/>
        <v>1.0865</v>
      </c>
      <c r="D14" s="90">
        <f t="shared" si="17"/>
        <v>1.1664000000000001</v>
      </c>
      <c r="E14" s="90">
        <f t="shared" si="18"/>
        <v>1.2707999999999999</v>
      </c>
      <c r="F14" s="90">
        <f t="shared" si="19"/>
        <v>1.1897</v>
      </c>
      <c r="G14" s="90">
        <f t="shared" si="20"/>
        <v>1.2672000000000001</v>
      </c>
      <c r="H14" s="90">
        <f t="shared" si="21"/>
        <v>1.3489</v>
      </c>
      <c r="I14" s="90">
        <f t="shared" si="22"/>
        <v>1.4272</v>
      </c>
      <c r="J14" s="90">
        <f t="shared" si="23"/>
        <v>1.5178</v>
      </c>
      <c r="K14" s="90">
        <f t="shared" si="24"/>
        <v>1.6151</v>
      </c>
      <c r="L14" s="90">
        <f t="shared" si="25"/>
        <v>1.7196</v>
      </c>
      <c r="M14" s="67">
        <f t="shared" si="13"/>
        <v>4.4381969406623423E-2</v>
      </c>
      <c r="N14" s="67">
        <f t="shared" si="14"/>
        <v>6.295885563008019E-2</v>
      </c>
      <c r="P14" s="126">
        <v>0.20749999999999999</v>
      </c>
      <c r="Q14" s="126">
        <v>0.20789648040844619</v>
      </c>
      <c r="R14" s="126">
        <v>0.20710000000000001</v>
      </c>
      <c r="S14" s="126">
        <v>0.20929647252571867</v>
      </c>
      <c r="T14" s="126">
        <v>0.21249999999999999</v>
      </c>
      <c r="U14" s="126">
        <v>0.21529999999999999</v>
      </c>
      <c r="V14" s="126">
        <v>0.2161373833086318</v>
      </c>
      <c r="W14" s="126">
        <v>0.21797935682077785</v>
      </c>
      <c r="X14" s="126">
        <v>0.21983702806354088</v>
      </c>
      <c r="Y14" s="126">
        <v>0.22171053081666584</v>
      </c>
      <c r="Z14" s="126">
        <v>0.22359999999999991</v>
      </c>
    </row>
    <row r="15" spans="1:29" s="120" customFormat="1" x14ac:dyDescent="0.25">
      <c r="A15" s="134" t="s">
        <v>69</v>
      </c>
      <c r="B15" s="90">
        <f t="shared" si="15"/>
        <v>0.32869999999999999</v>
      </c>
      <c r="C15" s="90">
        <f t="shared" si="16"/>
        <v>0.3619</v>
      </c>
      <c r="D15" s="90">
        <f t="shared" si="17"/>
        <v>0.3881</v>
      </c>
      <c r="E15" s="90">
        <f t="shared" si="18"/>
        <v>0.42349999999999999</v>
      </c>
      <c r="F15" s="90">
        <f t="shared" si="19"/>
        <v>0.39360000000000001</v>
      </c>
      <c r="G15" s="90">
        <f t="shared" si="20"/>
        <v>0.41549999999999998</v>
      </c>
      <c r="H15" s="90">
        <f t="shared" si="21"/>
        <v>0.43559999999999999</v>
      </c>
      <c r="I15" s="90">
        <f t="shared" si="22"/>
        <v>0.45629999999999998</v>
      </c>
      <c r="J15" s="90">
        <f t="shared" si="23"/>
        <v>0.4798</v>
      </c>
      <c r="K15" s="90">
        <f t="shared" si="24"/>
        <v>0.50560000000000005</v>
      </c>
      <c r="L15" s="90">
        <f t="shared" si="25"/>
        <v>0.53220000000000001</v>
      </c>
      <c r="M15" s="67">
        <f t="shared" si="13"/>
        <v>4.6077464904840548E-2</v>
      </c>
      <c r="N15" s="67">
        <f t="shared" si="14"/>
        <v>5.075331401454064E-2</v>
      </c>
      <c r="P15" s="126">
        <v>6.8199999999999997E-2</v>
      </c>
      <c r="Q15" s="126">
        <v>6.924865267768579E-2</v>
      </c>
      <c r="R15" s="126">
        <v>6.8900000000000003E-2</v>
      </c>
      <c r="S15" s="126">
        <v>6.97486494427694E-2</v>
      </c>
      <c r="T15" s="126">
        <v>7.0300000000000001E-2</v>
      </c>
      <c r="U15" s="126">
        <v>7.0599999999999996E-2</v>
      </c>
      <c r="V15" s="126">
        <v>6.9800000000000001E-2</v>
      </c>
      <c r="W15" s="126">
        <v>6.9699999999999998E-2</v>
      </c>
      <c r="X15" s="126">
        <v>6.9500000000000006E-2</v>
      </c>
      <c r="Y15" s="126">
        <v>6.9400000000000003E-2</v>
      </c>
      <c r="Z15" s="126">
        <v>6.9199999999999998E-2</v>
      </c>
    </row>
    <row r="16" spans="1:29" s="120" customFormat="1" x14ac:dyDescent="0.25">
      <c r="A16" s="134" t="s">
        <v>54</v>
      </c>
      <c r="B16" s="90">
        <f t="shared" si="15"/>
        <v>0.13689999999999999</v>
      </c>
      <c r="C16" s="90">
        <f t="shared" si="16"/>
        <v>0.1459</v>
      </c>
      <c r="D16" s="90">
        <f t="shared" si="17"/>
        <v>0.16439999999999999</v>
      </c>
      <c r="E16" s="90">
        <f t="shared" si="18"/>
        <v>0.17849999999999999</v>
      </c>
      <c r="F16" s="90">
        <f t="shared" si="19"/>
        <v>0.15840000000000001</v>
      </c>
      <c r="G16" s="90">
        <f t="shared" si="20"/>
        <v>0.1701</v>
      </c>
      <c r="H16" s="90">
        <f t="shared" si="21"/>
        <v>0.1754</v>
      </c>
      <c r="I16" s="90">
        <f t="shared" si="22"/>
        <v>0.18659999999999999</v>
      </c>
      <c r="J16" s="90">
        <f t="shared" si="23"/>
        <v>0.19470000000000001</v>
      </c>
      <c r="K16" s="90">
        <f t="shared" si="24"/>
        <v>0.1996</v>
      </c>
      <c r="L16" s="90">
        <f t="shared" si="25"/>
        <v>0.20610000000000001</v>
      </c>
      <c r="M16" s="67">
        <f t="shared" ref="M16:M17" si="26">(F16/B16)^(1/4)-1</f>
        <v>3.7141308679448315E-2</v>
      </c>
      <c r="N16" s="67">
        <f t="shared" ref="N16:N17" si="27">(L16/G16)^(1/5)-1</f>
        <v>3.9141610369026969E-2</v>
      </c>
      <c r="P16" s="126">
        <v>2.8400000000000002E-2</v>
      </c>
      <c r="Q16" s="126">
        <v>2.7918166967237999E-2</v>
      </c>
      <c r="R16" s="126">
        <v>2.9189039038652841E-2</v>
      </c>
      <c r="S16" s="126">
        <v>2.9399999999999999E-2</v>
      </c>
      <c r="T16" s="126">
        <v>2.8299999999999999E-2</v>
      </c>
      <c r="U16" s="126">
        <v>2.8899999999999999E-2</v>
      </c>
      <c r="V16" s="126">
        <v>2.81E-2</v>
      </c>
      <c r="W16" s="126">
        <v>2.8500000000000001E-2</v>
      </c>
      <c r="X16" s="126">
        <v>2.8199999999999999E-2</v>
      </c>
      <c r="Y16" s="126">
        <v>2.7400000000000001E-2</v>
      </c>
      <c r="Z16" s="126">
        <v>2.6800000000000001E-2</v>
      </c>
    </row>
    <row r="17" spans="1:26" s="120" customFormat="1" x14ac:dyDescent="0.25">
      <c r="A17" s="134" t="s">
        <v>70</v>
      </c>
      <c r="B17" s="90">
        <f t="shared" si="15"/>
        <v>6.4600000000000005E-2</v>
      </c>
      <c r="C17" s="90">
        <f t="shared" si="16"/>
        <v>6.3200000000000006E-2</v>
      </c>
      <c r="D17" s="90">
        <f t="shared" si="17"/>
        <v>8.1699999999999995E-2</v>
      </c>
      <c r="E17" s="90">
        <f t="shared" si="18"/>
        <v>7.0999999999999994E-2</v>
      </c>
      <c r="F17" s="90">
        <f t="shared" si="19"/>
        <v>6.4899999999999999E-2</v>
      </c>
      <c r="G17" s="90">
        <f t="shared" si="20"/>
        <v>7.2400000000000006E-2</v>
      </c>
      <c r="H17" s="90">
        <f t="shared" si="21"/>
        <v>7.8600000000000003E-2</v>
      </c>
      <c r="I17" s="90">
        <f t="shared" si="22"/>
        <v>7.5300000000000006E-2</v>
      </c>
      <c r="J17" s="90">
        <f t="shared" si="23"/>
        <v>8.1500000000000003E-2</v>
      </c>
      <c r="K17" s="90">
        <f t="shared" si="24"/>
        <v>8.3799999999999999E-2</v>
      </c>
      <c r="L17" s="90">
        <f t="shared" si="25"/>
        <v>6.6900000000000001E-2</v>
      </c>
      <c r="M17" s="67">
        <f t="shared" si="26"/>
        <v>1.1589743226432248E-3</v>
      </c>
      <c r="N17" s="67">
        <f t="shared" si="27"/>
        <v>-1.5677278259432992E-2</v>
      </c>
      <c r="P17" s="126">
        <v>1.34E-2</v>
      </c>
      <c r="Q17" s="126">
        <v>1.21E-2</v>
      </c>
      <c r="R17" s="126">
        <v>1.4500000000000001E-2</v>
      </c>
      <c r="S17" s="126">
        <v>1.17E-2</v>
      </c>
      <c r="T17" s="126">
        <v>1.1599999999999999E-2</v>
      </c>
      <c r="U17" s="126">
        <v>1.23E-2</v>
      </c>
      <c r="V17" s="126">
        <v>1.26E-2</v>
      </c>
      <c r="W17" s="126">
        <v>1.15E-2</v>
      </c>
      <c r="X17" s="126">
        <v>1.18E-2</v>
      </c>
      <c r="Y17" s="126">
        <v>1.15E-2</v>
      </c>
      <c r="Z17" s="126">
        <v>8.6999999999999994E-3</v>
      </c>
    </row>
    <row r="18" spans="1:26" s="120" customFormat="1" x14ac:dyDescent="0.25">
      <c r="A18" s="123" t="s">
        <v>28</v>
      </c>
      <c r="B18" s="90">
        <f t="shared" si="15"/>
        <v>0.28820000000000001</v>
      </c>
      <c r="C18" s="90">
        <f t="shared" si="16"/>
        <v>0.32450000000000001</v>
      </c>
      <c r="D18" s="90">
        <f t="shared" si="17"/>
        <v>0.32950000000000002</v>
      </c>
      <c r="E18" s="90">
        <f t="shared" si="18"/>
        <v>0.371</v>
      </c>
      <c r="F18" s="90">
        <f t="shared" si="19"/>
        <v>0.34150000000000003</v>
      </c>
      <c r="G18" s="90">
        <f t="shared" si="20"/>
        <v>0.30840000000000001</v>
      </c>
      <c r="H18" s="90">
        <f t="shared" si="21"/>
        <v>0.32579999999999998</v>
      </c>
      <c r="I18" s="90">
        <f t="shared" si="22"/>
        <v>0.33129999999999998</v>
      </c>
      <c r="J18" s="90">
        <f t="shared" si="23"/>
        <v>0.33350000000000002</v>
      </c>
      <c r="K18" s="90">
        <f t="shared" si="24"/>
        <v>0.34089999999999998</v>
      </c>
      <c r="L18" s="90">
        <f t="shared" si="25"/>
        <v>0.38219999999999998</v>
      </c>
      <c r="M18" s="67">
        <f t="shared" si="13"/>
        <v>4.3335976076438021E-2</v>
      </c>
      <c r="N18" s="67">
        <f t="shared" si="14"/>
        <v>4.3843191037267193E-2</v>
      </c>
      <c r="P18" s="126">
        <f>ROUND(100%-SUM(P12:P17),4)</f>
        <v>5.9799999999999999E-2</v>
      </c>
      <c r="Q18" s="126">
        <f t="shared" ref="Q18:Z18" si="28">ROUND(100%-SUM(Q12:Q17),4)</f>
        <v>6.2100000000000002E-2</v>
      </c>
      <c r="R18" s="126">
        <f t="shared" si="28"/>
        <v>5.8500000000000003E-2</v>
      </c>
      <c r="S18" s="126">
        <f t="shared" si="28"/>
        <v>6.1100000000000002E-2</v>
      </c>
      <c r="T18" s="126">
        <f t="shared" si="28"/>
        <v>6.0999999999999999E-2</v>
      </c>
      <c r="U18" s="126">
        <f t="shared" si="28"/>
        <v>5.2400000000000002E-2</v>
      </c>
      <c r="V18" s="126">
        <f t="shared" si="28"/>
        <v>5.2200000000000003E-2</v>
      </c>
      <c r="W18" s="126">
        <f t="shared" si="28"/>
        <v>5.0599999999999999E-2</v>
      </c>
      <c r="X18" s="126">
        <f t="shared" si="28"/>
        <v>4.8300000000000003E-2</v>
      </c>
      <c r="Y18" s="126">
        <f t="shared" si="28"/>
        <v>4.6800000000000001E-2</v>
      </c>
      <c r="Z18" s="126">
        <f t="shared" si="28"/>
        <v>4.9700000000000001E-2</v>
      </c>
    </row>
    <row r="19" spans="1:26" s="120" customFormat="1" ht="14.25" x14ac:dyDescent="0.2">
      <c r="A19" s="127" t="s">
        <v>0</v>
      </c>
      <c r="B19" s="135">
        <f>ROUND(SUM(B12:B18),4)</f>
        <v>4.8193000000000001</v>
      </c>
      <c r="C19" s="135">
        <f t="shared" ref="C19:L19" si="29">ROUND(SUM(C12:C18),4)</f>
        <v>5.2257999999999996</v>
      </c>
      <c r="D19" s="135">
        <f t="shared" si="29"/>
        <v>5.6322000000000001</v>
      </c>
      <c r="E19" s="135">
        <f t="shared" si="29"/>
        <v>6.0717999999999996</v>
      </c>
      <c r="F19" s="135">
        <f t="shared" si="29"/>
        <v>5.5984999999999996</v>
      </c>
      <c r="G19" s="135">
        <f t="shared" si="29"/>
        <v>5.8855000000000004</v>
      </c>
      <c r="H19" s="135">
        <f t="shared" si="29"/>
        <v>6.2411000000000003</v>
      </c>
      <c r="I19" s="135">
        <f t="shared" si="29"/>
        <v>6.5471000000000004</v>
      </c>
      <c r="J19" s="135">
        <f t="shared" si="29"/>
        <v>6.9042000000000003</v>
      </c>
      <c r="K19" s="135">
        <f t="shared" si="29"/>
        <v>7.2845000000000004</v>
      </c>
      <c r="L19" s="135">
        <f t="shared" si="29"/>
        <v>7.6905000000000001</v>
      </c>
      <c r="M19" s="121"/>
      <c r="N19" s="121"/>
      <c r="P19" s="23">
        <f>SUM(P12:P18)</f>
        <v>1</v>
      </c>
      <c r="Q19" s="23">
        <f t="shared" ref="Q19:Z19" si="30">SUM(Q12:Q18)</f>
        <v>0.99995282499510219</v>
      </c>
      <c r="R19" s="23">
        <f t="shared" si="30"/>
        <v>0.99998903903865277</v>
      </c>
      <c r="S19" s="23">
        <f t="shared" si="30"/>
        <v>0.99999346083060181</v>
      </c>
      <c r="T19" s="23">
        <f t="shared" si="30"/>
        <v>1</v>
      </c>
      <c r="U19" s="23">
        <f t="shared" si="30"/>
        <v>0.99996873073960335</v>
      </c>
      <c r="V19" s="23">
        <f t="shared" si="30"/>
        <v>1.0000148816148822</v>
      </c>
      <c r="W19" s="23">
        <f t="shared" si="30"/>
        <v>0.99998414136789571</v>
      </c>
      <c r="X19" s="23">
        <f t="shared" si="30"/>
        <v>1.0000112793783249</v>
      </c>
      <c r="Y19" s="23">
        <f t="shared" si="30"/>
        <v>0.99995485354364999</v>
      </c>
      <c r="Z19" s="23">
        <f t="shared" si="30"/>
        <v>1</v>
      </c>
    </row>
    <row r="20" spans="1:26" s="120" customFormat="1" ht="14.25" x14ac:dyDescent="0.2">
      <c r="A20" s="127" t="s">
        <v>5</v>
      </c>
      <c r="B20" s="127" t="b">
        <f t="shared" ref="B20:L20" si="31">B19=B2</f>
        <v>0</v>
      </c>
      <c r="C20" s="127" t="b">
        <f t="shared" si="31"/>
        <v>0</v>
      </c>
      <c r="D20" s="127" t="b">
        <f t="shared" si="31"/>
        <v>1</v>
      </c>
      <c r="E20" s="127" t="b">
        <f t="shared" si="31"/>
        <v>0</v>
      </c>
      <c r="F20" s="127" t="b">
        <f t="shared" si="31"/>
        <v>0</v>
      </c>
      <c r="G20" s="127" t="b">
        <f t="shared" si="31"/>
        <v>0</v>
      </c>
      <c r="H20" s="127" t="b">
        <f t="shared" si="31"/>
        <v>0</v>
      </c>
      <c r="I20" s="127" t="b">
        <f t="shared" si="31"/>
        <v>0</v>
      </c>
      <c r="J20" s="127" t="b">
        <f t="shared" si="31"/>
        <v>0</v>
      </c>
      <c r="K20" s="127" t="b">
        <f t="shared" si="31"/>
        <v>0</v>
      </c>
      <c r="L20" s="127" t="b">
        <f t="shared" si="31"/>
        <v>0</v>
      </c>
      <c r="M20" s="121"/>
      <c r="N20" s="121"/>
    </row>
    <row r="21" spans="1:26" s="120" customFormat="1" ht="14.25" x14ac:dyDescent="0.2">
      <c r="A21" s="40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P21" s="27">
        <f>ROUND(P24,4)</f>
        <v>0.68920000000000003</v>
      </c>
      <c r="Q21" s="27">
        <f t="shared" ref="Q21:Z22" si="32">ROUND(Q24,4)</f>
        <v>0.68959999999999999</v>
      </c>
      <c r="R21" s="27">
        <f t="shared" si="32"/>
        <v>0.68930000000000002</v>
      </c>
      <c r="S21" s="27">
        <f t="shared" si="32"/>
        <v>0.68899999999999995</v>
      </c>
      <c r="T21" s="27">
        <f t="shared" si="32"/>
        <v>0.68869999999999998</v>
      </c>
      <c r="U21" s="27">
        <f t="shared" si="32"/>
        <v>0.68879999999999997</v>
      </c>
      <c r="V21" s="27">
        <f t="shared" si="32"/>
        <v>0.68899999999999995</v>
      </c>
      <c r="W21" s="27">
        <f t="shared" si="32"/>
        <v>0.68910000000000005</v>
      </c>
      <c r="X21" s="27">
        <f t="shared" si="32"/>
        <v>0.68930000000000002</v>
      </c>
      <c r="Y21" s="27">
        <f t="shared" si="32"/>
        <v>0.6895</v>
      </c>
      <c r="Z21" s="27">
        <f t="shared" si="32"/>
        <v>0.68959999999999999</v>
      </c>
    </row>
    <row r="22" spans="1:26" s="120" customFormat="1" ht="14.25" x14ac:dyDescent="0.2">
      <c r="A22" s="40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P22" s="27">
        <f>ROUND(P25,4)</f>
        <v>0.31080000000000002</v>
      </c>
      <c r="Q22" s="27">
        <f t="shared" si="32"/>
        <v>0.31040000000000001</v>
      </c>
      <c r="R22" s="27">
        <f t="shared" si="32"/>
        <v>0.31069999999999998</v>
      </c>
      <c r="S22" s="27">
        <f t="shared" si="32"/>
        <v>0.311</v>
      </c>
      <c r="T22" s="27">
        <f t="shared" si="32"/>
        <v>0.31130000000000002</v>
      </c>
      <c r="U22" s="27">
        <f t="shared" si="32"/>
        <v>0.31119999999999998</v>
      </c>
      <c r="V22" s="27">
        <f t="shared" si="32"/>
        <v>0.311</v>
      </c>
      <c r="W22" s="27">
        <f t="shared" si="32"/>
        <v>0.31090000000000001</v>
      </c>
      <c r="X22" s="27">
        <f t="shared" si="32"/>
        <v>0.31069999999999998</v>
      </c>
      <c r="Y22" s="27">
        <f t="shared" si="32"/>
        <v>0.3105</v>
      </c>
      <c r="Z22" s="27">
        <f t="shared" si="32"/>
        <v>0.31040000000000001</v>
      </c>
    </row>
    <row r="23" spans="1:26" s="120" customFormat="1" ht="14.25" x14ac:dyDescent="0.2">
      <c r="A23" s="18" t="s">
        <v>38</v>
      </c>
      <c r="B23" s="121"/>
      <c r="C23" s="22">
        <f>C24/B24-1</f>
        <v>8.5024387306557481E-2</v>
      </c>
      <c r="D23" s="22">
        <f t="shared" ref="D23:L23" si="33">D24/C24-1</f>
        <v>7.7279538265164538E-2</v>
      </c>
      <c r="E23" s="22">
        <f t="shared" si="33"/>
        <v>7.7608634057131143E-2</v>
      </c>
      <c r="F23" s="22">
        <f t="shared" si="33"/>
        <v>-7.8353571087102059E-2</v>
      </c>
      <c r="G23" s="22">
        <f t="shared" si="33"/>
        <v>5.1429016027802366E-2</v>
      </c>
      <c r="H23" s="22">
        <f t="shared" si="33"/>
        <v>6.0654645914012928E-2</v>
      </c>
      <c r="I23" s="22">
        <f t="shared" si="33"/>
        <v>4.9232558139534977E-2</v>
      </c>
      <c r="J23" s="22">
        <f t="shared" si="33"/>
        <v>5.4790877052995457E-2</v>
      </c>
      <c r="K23" s="22">
        <f t="shared" si="33"/>
        <v>5.5453991468616737E-2</v>
      </c>
      <c r="L23" s="22">
        <f t="shared" si="33"/>
        <v>5.584534522577056E-2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s="120" customFormat="1" x14ac:dyDescent="0.25">
      <c r="A24" s="146" t="s">
        <v>55</v>
      </c>
      <c r="B24" s="134">
        <f>ROUND(B$2*P24,4)</f>
        <v>3.3214000000000001</v>
      </c>
      <c r="C24" s="134">
        <f t="shared" ref="C24:L24" si="34">ROUND(C$2*Q24,4)</f>
        <v>3.6038000000000001</v>
      </c>
      <c r="D24" s="134">
        <f t="shared" si="34"/>
        <v>3.8822999999999999</v>
      </c>
      <c r="E24" s="134">
        <f t="shared" si="34"/>
        <v>4.1836000000000002</v>
      </c>
      <c r="F24" s="134">
        <f t="shared" si="34"/>
        <v>3.8557999999999999</v>
      </c>
      <c r="G24" s="134">
        <f t="shared" si="34"/>
        <v>4.0541</v>
      </c>
      <c r="H24" s="134">
        <f t="shared" si="34"/>
        <v>4.3</v>
      </c>
      <c r="I24" s="134">
        <f t="shared" si="34"/>
        <v>4.5117000000000003</v>
      </c>
      <c r="J24" s="134">
        <f t="shared" si="34"/>
        <v>4.7588999999999997</v>
      </c>
      <c r="K24" s="134">
        <f t="shared" si="34"/>
        <v>5.0228000000000002</v>
      </c>
      <c r="L24" s="134">
        <f t="shared" si="34"/>
        <v>5.3033000000000001</v>
      </c>
      <c r="M24" s="67">
        <f t="shared" ref="M24:M25" si="35">(F24/B24)^(1/4)-1</f>
        <v>3.8002332497073077E-2</v>
      </c>
      <c r="N24" s="67">
        <f t="shared" ref="N24:N25" si="36">(L24/G24)^(1/5)-1</f>
        <v>5.5189224665110226E-2</v>
      </c>
      <c r="P24" s="126">
        <v>0.68920000000000003</v>
      </c>
      <c r="Q24" s="126">
        <v>0.68959999999999999</v>
      </c>
      <c r="R24" s="126">
        <v>0.68930000000000002</v>
      </c>
      <c r="S24" s="126">
        <v>0.68899999999999995</v>
      </c>
      <c r="T24" s="126">
        <v>0.68869999999999998</v>
      </c>
      <c r="U24" s="126">
        <v>0.68879999999999997</v>
      </c>
      <c r="V24" s="126">
        <v>0.68899999999999995</v>
      </c>
      <c r="W24" s="126">
        <v>0.68910000000000005</v>
      </c>
      <c r="X24" s="126">
        <v>0.68930000000000002</v>
      </c>
      <c r="Y24" s="126">
        <v>0.6895</v>
      </c>
      <c r="Z24" s="126">
        <v>0.68959999999999999</v>
      </c>
    </row>
    <row r="25" spans="1:26" s="120" customFormat="1" x14ac:dyDescent="0.25">
      <c r="A25" s="146" t="s">
        <v>69</v>
      </c>
      <c r="B25" s="134">
        <f>ROUND(B$2*P25,4)</f>
        <v>1.4978</v>
      </c>
      <c r="C25" s="134">
        <f t="shared" ref="C25" si="37">ROUND(C$2*Q25,4)</f>
        <v>1.6222000000000001</v>
      </c>
      <c r="D25" s="134">
        <f t="shared" ref="D25" si="38">ROUND(D$2*R25,4)</f>
        <v>1.7499</v>
      </c>
      <c r="E25" s="134">
        <f t="shared" ref="E25" si="39">ROUND(E$2*S25,4)</f>
        <v>1.8884000000000001</v>
      </c>
      <c r="F25" s="134">
        <f t="shared" ref="F25" si="40">ROUND(F$2*T25,4)</f>
        <v>1.7427999999999999</v>
      </c>
      <c r="G25" s="134">
        <f t="shared" ref="G25" si="41">ROUND(G$2*U25,4)</f>
        <v>1.8315999999999999</v>
      </c>
      <c r="H25" s="134">
        <f t="shared" ref="H25" si="42">ROUND(H$2*V25,4)</f>
        <v>1.9410000000000001</v>
      </c>
      <c r="I25" s="134">
        <f t="shared" ref="I25" si="43">ROUND(I$2*W25,4)</f>
        <v>2.0354999999999999</v>
      </c>
      <c r="J25" s="134">
        <f t="shared" ref="J25" si="44">ROUND(J$2*X25,4)</f>
        <v>2.1450999999999998</v>
      </c>
      <c r="K25" s="134">
        <f t="shared" ref="K25" si="45">ROUND(K$2*Y25,4)</f>
        <v>2.2618999999999998</v>
      </c>
      <c r="L25" s="134">
        <f t="shared" ref="L25" si="46">ROUND(L$2*Z25,4)</f>
        <v>2.3871000000000002</v>
      </c>
      <c r="M25" s="67">
        <f t="shared" si="35"/>
        <v>3.8600270221865074E-2</v>
      </c>
      <c r="N25" s="67">
        <f t="shared" si="36"/>
        <v>5.4406308375583912E-2</v>
      </c>
      <c r="P25" s="126">
        <f>ROUND(100%-P24,4)</f>
        <v>0.31080000000000002</v>
      </c>
      <c r="Q25" s="126">
        <f t="shared" ref="Q25:Z25" si="47">ROUND(100%-Q24,4)</f>
        <v>0.31040000000000001</v>
      </c>
      <c r="R25" s="126">
        <f t="shared" si="47"/>
        <v>0.31069999999999998</v>
      </c>
      <c r="S25" s="126">
        <f t="shared" si="47"/>
        <v>0.311</v>
      </c>
      <c r="T25" s="126">
        <f t="shared" si="47"/>
        <v>0.31130000000000002</v>
      </c>
      <c r="U25" s="126">
        <f t="shared" si="47"/>
        <v>0.31119999999999998</v>
      </c>
      <c r="V25" s="126">
        <f t="shared" si="47"/>
        <v>0.311</v>
      </c>
      <c r="W25" s="126">
        <f t="shared" si="47"/>
        <v>0.31090000000000001</v>
      </c>
      <c r="X25" s="126">
        <f t="shared" si="47"/>
        <v>0.31069999999999998</v>
      </c>
      <c r="Y25" s="126">
        <f t="shared" si="47"/>
        <v>0.3105</v>
      </c>
      <c r="Z25" s="126">
        <f t="shared" si="47"/>
        <v>0.31040000000000001</v>
      </c>
    </row>
    <row r="26" spans="1:26" x14ac:dyDescent="0.25">
      <c r="B26" s="151">
        <f>SUM(B24:B25)</f>
        <v>4.8192000000000004</v>
      </c>
      <c r="C26" s="151">
        <f t="shared" ref="C26:L26" si="48">SUM(C24:C25)</f>
        <v>5.226</v>
      </c>
      <c r="D26" s="151">
        <f t="shared" si="48"/>
        <v>5.6322000000000001</v>
      </c>
      <c r="E26" s="151">
        <f t="shared" si="48"/>
        <v>6.0720000000000001</v>
      </c>
      <c r="F26" s="151">
        <f t="shared" si="48"/>
        <v>5.5985999999999994</v>
      </c>
      <c r="G26" s="151">
        <f t="shared" si="48"/>
        <v>5.8856999999999999</v>
      </c>
      <c r="H26" s="151">
        <f t="shared" si="48"/>
        <v>6.2409999999999997</v>
      </c>
      <c r="I26" s="151">
        <f t="shared" si="48"/>
        <v>6.5472000000000001</v>
      </c>
      <c r="J26" s="151">
        <f t="shared" si="48"/>
        <v>6.9039999999999999</v>
      </c>
      <c r="K26" s="151">
        <f t="shared" si="48"/>
        <v>7.2847</v>
      </c>
      <c r="L26" s="151">
        <f t="shared" si="48"/>
        <v>7.6904000000000003</v>
      </c>
      <c r="P26" s="152">
        <f>SUM(P24:P25)</f>
        <v>1</v>
      </c>
      <c r="Q26" s="152">
        <f t="shared" ref="Q26:Z26" si="49">SUM(Q24:Q25)</f>
        <v>1</v>
      </c>
      <c r="R26" s="152">
        <f t="shared" si="49"/>
        <v>1</v>
      </c>
      <c r="S26" s="152">
        <f t="shared" si="49"/>
        <v>1</v>
      </c>
      <c r="T26" s="152">
        <f t="shared" si="49"/>
        <v>1</v>
      </c>
      <c r="U26" s="152">
        <f t="shared" si="49"/>
        <v>1</v>
      </c>
      <c r="V26" s="152">
        <f t="shared" si="49"/>
        <v>1</v>
      </c>
      <c r="W26" s="152">
        <f t="shared" si="49"/>
        <v>1</v>
      </c>
      <c r="X26" s="152">
        <f t="shared" si="49"/>
        <v>1</v>
      </c>
      <c r="Y26" s="152">
        <f t="shared" si="49"/>
        <v>1</v>
      </c>
      <c r="Z26" s="152">
        <f t="shared" si="49"/>
        <v>1</v>
      </c>
    </row>
    <row r="27" spans="1:26" x14ac:dyDescent="0.25">
      <c r="B27" s="1" t="b">
        <f>B26=B2</f>
        <v>1</v>
      </c>
      <c r="C27" s="1" t="b">
        <f t="shared" ref="C27:L27" si="50">C26=C2</f>
        <v>1</v>
      </c>
      <c r="D27" s="1" t="b">
        <f t="shared" si="50"/>
        <v>1</v>
      </c>
      <c r="E27" s="1" t="b">
        <f t="shared" si="50"/>
        <v>1</v>
      </c>
      <c r="F27" s="1" t="b">
        <f t="shared" si="50"/>
        <v>1</v>
      </c>
      <c r="G27" s="1" t="b">
        <f t="shared" si="50"/>
        <v>1</v>
      </c>
      <c r="H27" s="1" t="b">
        <f t="shared" si="50"/>
        <v>1</v>
      </c>
      <c r="I27" s="1" t="b">
        <f t="shared" si="50"/>
        <v>1</v>
      </c>
      <c r="J27" s="1" t="b">
        <f t="shared" si="50"/>
        <v>1</v>
      </c>
      <c r="K27" s="1" t="b">
        <f t="shared" si="50"/>
        <v>1</v>
      </c>
      <c r="L27" s="1" t="b">
        <f t="shared" si="50"/>
        <v>1</v>
      </c>
    </row>
    <row r="28" spans="1:26" x14ac:dyDescent="0.25">
      <c r="C28" s="145">
        <f>C25/B25-1</f>
        <v>8.3055147549739639E-2</v>
      </c>
      <c r="D28" s="145">
        <f t="shared" ref="D28:L28" si="51">D25/C25-1</f>
        <v>7.8720256441868974E-2</v>
      </c>
      <c r="E28" s="145">
        <f t="shared" si="51"/>
        <v>7.9147379850277089E-2</v>
      </c>
      <c r="F28" s="145">
        <f t="shared" si="51"/>
        <v>-7.71023088328745E-2</v>
      </c>
      <c r="G28" s="145">
        <f t="shared" si="51"/>
        <v>5.0952490245581794E-2</v>
      </c>
      <c r="H28" s="145">
        <f t="shared" si="51"/>
        <v>5.9729198514959725E-2</v>
      </c>
      <c r="I28" s="145">
        <f t="shared" si="51"/>
        <v>4.8686244204018347E-2</v>
      </c>
      <c r="J28" s="145">
        <f t="shared" si="51"/>
        <v>5.3844264308523737E-2</v>
      </c>
      <c r="K28" s="145">
        <f t="shared" si="51"/>
        <v>5.4449676005780656E-2</v>
      </c>
      <c r="L28" s="145">
        <f t="shared" si="51"/>
        <v>5.5351695477253937E-2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40597-0762-48AA-9CFD-5A54CF67DF10}">
  <dimension ref="B3:M47"/>
  <sheetViews>
    <sheetView topLeftCell="A20" zoomScale="80" zoomScaleNormal="80" workbookViewId="0">
      <selection activeCell="M45" sqref="M45"/>
    </sheetView>
  </sheetViews>
  <sheetFormatPr defaultRowHeight="15" x14ac:dyDescent="0.25"/>
  <sheetData>
    <row r="3" spans="2:13" x14ac:dyDescent="0.25">
      <c r="B3" t="s">
        <v>71</v>
      </c>
      <c r="C3" s="59">
        <v>3.1389759665621733</v>
      </c>
      <c r="D3" s="59">
        <v>2.9342629482071714</v>
      </c>
      <c r="E3" s="59">
        <v>3.4380530973451329</v>
      </c>
      <c r="F3" s="59">
        <v>2.8851884312007012</v>
      </c>
      <c r="G3" s="59">
        <v>2.3678446988551518</v>
      </c>
      <c r="H3" s="59">
        <v>2.3719999999999999</v>
      </c>
      <c r="I3" s="59">
        <v>2.3839999999999999</v>
      </c>
      <c r="J3" s="59">
        <v>2.3919999999999999</v>
      </c>
      <c r="K3" s="59">
        <v>2.407</v>
      </c>
      <c r="L3" s="59">
        <v>2.4159999999999999</v>
      </c>
      <c r="M3" s="59">
        <v>2.4279999999999999</v>
      </c>
    </row>
    <row r="4" spans="2:13" x14ac:dyDescent="0.25">
      <c r="B4" t="s">
        <v>59</v>
      </c>
      <c r="C4" s="59">
        <v>1.9897674418604652</v>
      </c>
      <c r="D4" s="59">
        <v>2.3089930822444273</v>
      </c>
      <c r="E4" s="59">
        <v>2.6028309741881763</v>
      </c>
      <c r="F4" s="59">
        <v>2.3398123324396782</v>
      </c>
      <c r="G4" s="59">
        <v>2.0228462636839599</v>
      </c>
      <c r="H4" s="59">
        <v>2.04</v>
      </c>
      <c r="I4" s="59">
        <v>2.0630000000000002</v>
      </c>
      <c r="J4" s="59">
        <v>2.0781999999999998</v>
      </c>
      <c r="K4" s="59">
        <v>2.0870000000000002</v>
      </c>
      <c r="L4" s="59">
        <v>2.0950000000000002</v>
      </c>
      <c r="M4" s="59">
        <v>2.1040000000000001</v>
      </c>
    </row>
    <row r="5" spans="2:13" x14ac:dyDescent="0.25">
      <c r="B5" t="s">
        <v>58</v>
      </c>
      <c r="C5" s="59">
        <v>1.6161798293064069</v>
      </c>
      <c r="D5" s="59">
        <v>1.8929148706896552</v>
      </c>
      <c r="E5" s="59">
        <v>2.1273554256010399</v>
      </c>
      <c r="F5" s="59">
        <v>1.9269126656218836</v>
      </c>
      <c r="G5" s="59">
        <v>1.8572944297082228</v>
      </c>
      <c r="H5" s="59">
        <v>1.8632</v>
      </c>
      <c r="I5" s="59">
        <v>1.8759999999999999</v>
      </c>
      <c r="J5" s="59">
        <v>1.883</v>
      </c>
      <c r="K5" s="59">
        <v>1.8979999999999999</v>
      </c>
      <c r="L5" s="59">
        <v>1.9059999999999999</v>
      </c>
      <c r="M5" s="59">
        <v>1.9139999999999999</v>
      </c>
    </row>
    <row r="6" spans="2:13" x14ac:dyDescent="0.25">
      <c r="B6" t="s">
        <v>57</v>
      </c>
      <c r="C6" s="59">
        <v>1.5468164794007491</v>
      </c>
      <c r="D6" s="59">
        <v>1.8126660761736049</v>
      </c>
      <c r="E6" s="59">
        <v>2.1818501582835035</v>
      </c>
      <c r="F6" s="59">
        <v>1.9993176390310474</v>
      </c>
      <c r="G6" s="59">
        <v>1.8098515030785947</v>
      </c>
      <c r="H6" s="59">
        <v>1.823</v>
      </c>
      <c r="I6" s="59">
        <v>1.8740000000000001</v>
      </c>
      <c r="J6" s="59">
        <v>1.883</v>
      </c>
      <c r="K6" s="59">
        <v>1.8939999999999999</v>
      </c>
      <c r="L6" s="59">
        <v>1.903</v>
      </c>
      <c r="M6" s="59">
        <v>1.913</v>
      </c>
    </row>
    <row r="7" spans="2:13" x14ac:dyDescent="0.25">
      <c r="B7" t="s">
        <v>72</v>
      </c>
      <c r="C7" s="59">
        <v>1.5993747745581339</v>
      </c>
      <c r="D7" s="59">
        <v>1.6486240204118827</v>
      </c>
      <c r="E7" s="59">
        <v>1.9258064516129032</v>
      </c>
      <c r="F7" s="59">
        <v>1.9000165261940176</v>
      </c>
      <c r="G7" s="59">
        <v>1.9357132052639541</v>
      </c>
      <c r="H7" s="59">
        <v>1.9470000000000001</v>
      </c>
      <c r="I7" s="59">
        <v>1.9730000000000001</v>
      </c>
      <c r="J7" s="59">
        <v>1.986</v>
      </c>
      <c r="K7" s="59">
        <v>1.9870000000000001</v>
      </c>
      <c r="L7" s="59">
        <v>1.9910000000000001</v>
      </c>
      <c r="M7" s="59">
        <v>1.9970000000000001</v>
      </c>
    </row>
    <row r="8" spans="2:13" x14ac:dyDescent="0.25">
      <c r="B8" t="s">
        <v>56</v>
      </c>
      <c r="C8" s="59">
        <v>1.5106506210180835</v>
      </c>
      <c r="D8" s="59">
        <v>1.6020461976584748</v>
      </c>
      <c r="E8" s="59">
        <v>1.8814784821841739</v>
      </c>
      <c r="F8" s="59">
        <v>1.851231819531018</v>
      </c>
      <c r="G8" s="59">
        <v>1.6933007202065498</v>
      </c>
      <c r="H8" s="59">
        <v>1.74</v>
      </c>
      <c r="I8" s="59">
        <v>1.7829999999999999</v>
      </c>
      <c r="J8" s="59">
        <v>1.835</v>
      </c>
      <c r="K8" s="59">
        <v>1.879</v>
      </c>
      <c r="L8" s="59">
        <v>1.9339999999999999</v>
      </c>
      <c r="M8" s="59">
        <v>1.9730000000000001</v>
      </c>
    </row>
    <row r="9" spans="2:13" x14ac:dyDescent="0.25">
      <c r="B9" t="s">
        <v>73</v>
      </c>
      <c r="C9" s="59">
        <f>AVERAGE(C4:C8)</f>
        <v>1.6525578292287677</v>
      </c>
      <c r="D9" s="59">
        <f t="shared" ref="D9:M9" si="0">AVERAGE(D4:D8)</f>
        <v>1.8530488494356088</v>
      </c>
      <c r="E9" s="59">
        <f t="shared" si="0"/>
        <v>2.14386429837396</v>
      </c>
      <c r="F9" s="59">
        <f t="shared" si="0"/>
        <v>2.0034581965635292</v>
      </c>
      <c r="G9" s="59">
        <f t="shared" si="0"/>
        <v>1.8638012243882565</v>
      </c>
      <c r="H9" s="59">
        <f t="shared" si="0"/>
        <v>1.8826399999999999</v>
      </c>
      <c r="I9" s="59">
        <f t="shared" si="0"/>
        <v>1.9138000000000002</v>
      </c>
      <c r="J9" s="59">
        <f t="shared" si="0"/>
        <v>1.9330399999999996</v>
      </c>
      <c r="K9" s="59">
        <f t="shared" si="0"/>
        <v>1.9490000000000003</v>
      </c>
      <c r="L9" s="59">
        <f t="shared" si="0"/>
        <v>1.9657999999999998</v>
      </c>
      <c r="M9" s="59">
        <f t="shared" si="0"/>
        <v>1.9802</v>
      </c>
    </row>
    <row r="11" spans="2:13" x14ac:dyDescent="0.25">
      <c r="C11">
        <f>ROUND(C4*0.3+C5*0.2+C6*0.15+C7*0.2+C8*0.15,2)</f>
        <v>1.7</v>
      </c>
      <c r="D11">
        <f t="shared" ref="D11:M11" si="1">ROUND(D4*0.3+D5*0.2+D6*0.15+D7*0.2+D8*0.15,2)</f>
        <v>1.91</v>
      </c>
      <c r="E11">
        <f t="shared" si="1"/>
        <v>2.2000000000000002</v>
      </c>
      <c r="F11">
        <f t="shared" si="1"/>
        <v>2.04</v>
      </c>
      <c r="G11">
        <f t="shared" si="1"/>
        <v>1.89</v>
      </c>
      <c r="H11">
        <f t="shared" si="1"/>
        <v>1.91</v>
      </c>
      <c r="I11">
        <f t="shared" si="1"/>
        <v>1.94</v>
      </c>
      <c r="J11">
        <f t="shared" si="1"/>
        <v>1.95</v>
      </c>
      <c r="K11">
        <f t="shared" si="1"/>
        <v>1.97</v>
      </c>
      <c r="L11">
        <f t="shared" si="1"/>
        <v>1.98</v>
      </c>
      <c r="M11">
        <f t="shared" si="1"/>
        <v>2</v>
      </c>
    </row>
    <row r="12" spans="2:13" x14ac:dyDescent="0.25">
      <c r="B12" t="s">
        <v>30</v>
      </c>
      <c r="C12">
        <f>ROUND(C11*18%+C11,2)</f>
        <v>2.0099999999999998</v>
      </c>
      <c r="D12">
        <f t="shared" ref="D12:M12" si="2">ROUND(D11*18%+D11,2)</f>
        <v>2.25</v>
      </c>
      <c r="E12">
        <f t="shared" si="2"/>
        <v>2.6</v>
      </c>
      <c r="F12">
        <f t="shared" si="2"/>
        <v>2.41</v>
      </c>
      <c r="G12">
        <f t="shared" si="2"/>
        <v>2.23</v>
      </c>
      <c r="H12">
        <f t="shared" si="2"/>
        <v>2.25</v>
      </c>
      <c r="I12">
        <f t="shared" si="2"/>
        <v>2.29</v>
      </c>
      <c r="J12">
        <f t="shared" si="2"/>
        <v>2.2999999999999998</v>
      </c>
      <c r="K12">
        <f t="shared" si="2"/>
        <v>2.3199999999999998</v>
      </c>
      <c r="L12">
        <f t="shared" si="2"/>
        <v>2.34</v>
      </c>
      <c r="M12">
        <f t="shared" si="2"/>
        <v>2.36</v>
      </c>
    </row>
    <row r="16" spans="2:13" x14ac:dyDescent="0.25">
      <c r="B16" t="s">
        <v>74</v>
      </c>
      <c r="G16" t="s">
        <v>75</v>
      </c>
    </row>
    <row r="18" spans="2:13" x14ac:dyDescent="0.25">
      <c r="B18" t="s">
        <v>56</v>
      </c>
      <c r="C18" s="143">
        <f>Indonesia!B5</f>
        <v>1.9600000000000002</v>
      </c>
      <c r="D18" s="143">
        <f>Indonesia!C5</f>
        <v>1.9800000000000002</v>
      </c>
      <c r="E18" s="143">
        <f>Indonesia!D5</f>
        <v>2</v>
      </c>
      <c r="F18" s="143">
        <f>Indonesia!E5</f>
        <v>2.0299999999999998</v>
      </c>
      <c r="G18" s="143">
        <f>Indonesia!F5</f>
        <v>1.9800000000000002</v>
      </c>
      <c r="H18" s="143">
        <f>Indonesia!G5</f>
        <v>2</v>
      </c>
      <c r="I18" s="143">
        <f>Indonesia!H5</f>
        <v>2.0119999999999996</v>
      </c>
      <c r="J18" s="143">
        <f>Indonesia!I5</f>
        <v>2.0269999999999997</v>
      </c>
      <c r="K18" s="143">
        <f>Indonesia!J5</f>
        <v>2.0379999999999998</v>
      </c>
      <c r="L18" s="143">
        <f>Indonesia!K5</f>
        <v>2.0469999999999997</v>
      </c>
      <c r="M18" s="143">
        <f>Indonesia!L5</f>
        <v>2.0499999999999998</v>
      </c>
    </row>
    <row r="19" spans="2:13" x14ac:dyDescent="0.25">
      <c r="B19" t="s">
        <v>72</v>
      </c>
      <c r="C19" s="115">
        <f>Malaysia!B5</f>
        <v>2.1</v>
      </c>
      <c r="D19" s="115">
        <f>Malaysia!C5</f>
        <v>2.1399999999999997</v>
      </c>
      <c r="E19" s="115">
        <f>Malaysia!D5</f>
        <v>2.1850000000000001</v>
      </c>
      <c r="F19" s="115">
        <f>Malaysia!E5</f>
        <v>2.1999999999999997</v>
      </c>
      <c r="G19" s="115">
        <f>Malaysia!F5</f>
        <v>2.1799999999999997</v>
      </c>
      <c r="H19" s="115">
        <f>Malaysia!G5</f>
        <v>2.1999999999999997</v>
      </c>
      <c r="I19" s="115">
        <f>Malaysia!H5</f>
        <v>2.2199999999999998</v>
      </c>
      <c r="J19" s="115">
        <f>Malaysia!I5</f>
        <v>2.2450000000000001</v>
      </c>
      <c r="K19" s="115">
        <f>Malaysia!J5</f>
        <v>2.27</v>
      </c>
      <c r="L19" s="115">
        <f>Malaysia!K5</f>
        <v>2.294</v>
      </c>
      <c r="M19" s="115">
        <f>Malaysia!L5</f>
        <v>2.31</v>
      </c>
    </row>
    <row r="20" spans="2:13" x14ac:dyDescent="0.25">
      <c r="B20" t="s">
        <v>57</v>
      </c>
      <c r="C20" s="118">
        <f>Phillipines!B5</f>
        <v>2.15</v>
      </c>
      <c r="D20" s="118">
        <f>Phillipines!C5</f>
        <v>2.17</v>
      </c>
      <c r="E20" s="118">
        <f>Phillipines!D5</f>
        <v>2.1800000000000002</v>
      </c>
      <c r="F20" s="118">
        <f>Phillipines!E5</f>
        <v>2.2000000000000002</v>
      </c>
      <c r="G20" s="118">
        <f>Phillipines!F5</f>
        <v>2.16</v>
      </c>
      <c r="H20" s="118">
        <f>Phillipines!G5</f>
        <v>2.2000000000000002</v>
      </c>
      <c r="I20" s="118">
        <f>Phillipines!H5</f>
        <v>2.23</v>
      </c>
      <c r="J20" s="118">
        <f>Phillipines!I5</f>
        <v>2.25</v>
      </c>
      <c r="K20" s="118">
        <f>Phillipines!J5</f>
        <v>2.27</v>
      </c>
      <c r="L20" s="118">
        <f>Phillipines!K5</f>
        <v>2.29</v>
      </c>
      <c r="M20" s="118">
        <f>Phillipines!L5</f>
        <v>2.31</v>
      </c>
    </row>
    <row r="21" spans="2:13" x14ac:dyDescent="0.25">
      <c r="B21" t="s">
        <v>58</v>
      </c>
      <c r="C21" s="119">
        <f>Vietnam!B5</f>
        <v>2.0699999999999998</v>
      </c>
      <c r="D21" s="119">
        <f>Vietnam!C5</f>
        <v>2.1199999999999997</v>
      </c>
      <c r="E21" s="119">
        <f>Vietnam!D5</f>
        <v>2.2199999999999998</v>
      </c>
      <c r="F21" s="119">
        <f>Vietnam!E5</f>
        <v>2.2299999999999995</v>
      </c>
      <c r="G21" s="119">
        <f>Vietnam!F5</f>
        <v>2.1599999999999997</v>
      </c>
      <c r="H21" s="119">
        <f>Vietnam!G5</f>
        <v>2.1999999999999997</v>
      </c>
      <c r="I21" s="119">
        <f>Vietnam!H5</f>
        <v>2.2499999999999996</v>
      </c>
      <c r="J21" s="119">
        <f>Vietnam!I5</f>
        <v>2.2999999999999998</v>
      </c>
      <c r="K21" s="119">
        <f>Vietnam!J5</f>
        <v>2.351</v>
      </c>
      <c r="L21" s="119">
        <f>Vietnam!K5</f>
        <v>2.42</v>
      </c>
      <c r="M21" s="119">
        <f>Vietnam!L5</f>
        <v>2.5</v>
      </c>
    </row>
    <row r="22" spans="2:13" x14ac:dyDescent="0.25">
      <c r="B22" t="s">
        <v>59</v>
      </c>
      <c r="C22" s="118">
        <f>Thailand!B5</f>
        <v>2.4</v>
      </c>
      <c r="D22" s="118">
        <f>Thailand!C5</f>
        <v>2.4699999999999998</v>
      </c>
      <c r="E22" s="118">
        <f>Thailand!D5</f>
        <v>2.54</v>
      </c>
      <c r="F22" s="118">
        <f>Thailand!E5</f>
        <v>2.62</v>
      </c>
      <c r="G22" s="118">
        <f>Thailand!F5</f>
        <v>2.52</v>
      </c>
      <c r="H22" s="118">
        <f>Thailand!G5</f>
        <v>2.44</v>
      </c>
      <c r="I22" s="118">
        <f>Thailand!H5</f>
        <v>2.46</v>
      </c>
      <c r="J22" s="118">
        <f>Thailand!I5</f>
        <v>2.48</v>
      </c>
      <c r="K22" s="118">
        <f>Thailand!J5</f>
        <v>2.4899999999999998</v>
      </c>
      <c r="L22" s="118">
        <f>Thailand!K5</f>
        <v>2.5</v>
      </c>
      <c r="M22" s="118">
        <f>Thailand!L5</f>
        <v>2.52</v>
      </c>
    </row>
    <row r="23" spans="2:13" x14ac:dyDescent="0.25">
      <c r="B23" t="s">
        <v>28</v>
      </c>
      <c r="C23" s="118">
        <f>'Rest of South-East Asia'!B5</f>
        <v>2.5100000000000002</v>
      </c>
      <c r="D23" s="118">
        <f>'Rest of South-East Asia'!C5</f>
        <v>2.6</v>
      </c>
      <c r="E23" s="118">
        <f>'Rest of South-East Asia'!D5</f>
        <v>2.6819999999999999</v>
      </c>
      <c r="F23" s="118">
        <f>'Rest of South-East Asia'!E5</f>
        <v>2.7600000000000002</v>
      </c>
      <c r="G23" s="118">
        <f>'Rest of South-East Asia'!F5</f>
        <v>2.58</v>
      </c>
      <c r="H23" s="118">
        <f>'Rest of South-East Asia'!G5</f>
        <v>2.6</v>
      </c>
      <c r="I23" s="118">
        <f>'Rest of South-East Asia'!H5</f>
        <v>2.64</v>
      </c>
      <c r="J23" s="118">
        <f>'Rest of South-East Asia'!I5</f>
        <v>2.65</v>
      </c>
      <c r="K23" s="118">
        <f>'Rest of South-East Asia'!J5</f>
        <v>2.67</v>
      </c>
      <c r="L23" s="118">
        <f>'Rest of South-East Asia'!K5</f>
        <v>2.69</v>
      </c>
      <c r="M23" s="118">
        <f>'Rest of South-East Asia'!L5</f>
        <v>2.71</v>
      </c>
    </row>
    <row r="24" spans="2:13" x14ac:dyDescent="0.25">
      <c r="C24" s="144">
        <f>SUM(C18:C23)</f>
        <v>13.190000000000001</v>
      </c>
      <c r="D24" s="144">
        <f t="shared" ref="D24:M24" si="3">SUM(D18:D23)</f>
        <v>13.479999999999999</v>
      </c>
      <c r="E24" s="144">
        <f t="shared" si="3"/>
        <v>13.807</v>
      </c>
      <c r="F24" s="144">
        <f t="shared" si="3"/>
        <v>14.040000000000001</v>
      </c>
      <c r="G24" s="144">
        <f t="shared" si="3"/>
        <v>13.58</v>
      </c>
      <c r="H24" s="144">
        <f t="shared" si="3"/>
        <v>13.639999999999999</v>
      </c>
      <c r="I24" s="144">
        <f t="shared" si="3"/>
        <v>13.812000000000001</v>
      </c>
      <c r="J24" s="144">
        <f t="shared" si="3"/>
        <v>13.952</v>
      </c>
      <c r="K24" s="144">
        <f t="shared" si="3"/>
        <v>14.088999999999999</v>
      </c>
      <c r="L24" s="144">
        <f t="shared" si="3"/>
        <v>14.240999999999998</v>
      </c>
      <c r="M24" s="144">
        <f t="shared" si="3"/>
        <v>14.399999999999999</v>
      </c>
    </row>
    <row r="26" spans="2:13" x14ac:dyDescent="0.25">
      <c r="B26" t="s">
        <v>56</v>
      </c>
      <c r="C26" s="145">
        <f>ROUND(C18/C$24,4)</f>
        <v>0.14860000000000001</v>
      </c>
      <c r="D26" s="145">
        <f t="shared" ref="D26:M26" si="4">ROUND(D18/D$24,4)</f>
        <v>0.1469</v>
      </c>
      <c r="E26" s="145">
        <f t="shared" si="4"/>
        <v>0.1449</v>
      </c>
      <c r="F26" s="145">
        <f t="shared" si="4"/>
        <v>0.14460000000000001</v>
      </c>
      <c r="G26" s="145">
        <f t="shared" si="4"/>
        <v>0.14580000000000001</v>
      </c>
      <c r="H26" s="145">
        <f t="shared" si="4"/>
        <v>0.14660000000000001</v>
      </c>
      <c r="I26" s="145">
        <f t="shared" si="4"/>
        <v>0.1457</v>
      </c>
      <c r="J26" s="145">
        <f t="shared" si="4"/>
        <v>0.14530000000000001</v>
      </c>
      <c r="K26" s="145">
        <f t="shared" si="4"/>
        <v>0.1447</v>
      </c>
      <c r="L26" s="145">
        <f t="shared" si="4"/>
        <v>0.14369999999999999</v>
      </c>
      <c r="M26" s="145">
        <f t="shared" si="4"/>
        <v>0.1424</v>
      </c>
    </row>
    <row r="27" spans="2:13" x14ac:dyDescent="0.25">
      <c r="B27" t="s">
        <v>72</v>
      </c>
      <c r="C27" s="145">
        <f t="shared" ref="C27:M31" si="5">ROUND(C19/C$24,4)</f>
        <v>0.15920000000000001</v>
      </c>
      <c r="D27" s="145">
        <f t="shared" si="5"/>
        <v>0.1588</v>
      </c>
      <c r="E27" s="145">
        <f t="shared" si="5"/>
        <v>0.1583</v>
      </c>
      <c r="F27" s="145">
        <f t="shared" si="5"/>
        <v>0.15670000000000001</v>
      </c>
      <c r="G27" s="145">
        <f t="shared" si="5"/>
        <v>0.1605</v>
      </c>
      <c r="H27" s="145">
        <f t="shared" si="5"/>
        <v>0.1613</v>
      </c>
      <c r="I27" s="145">
        <f t="shared" si="5"/>
        <v>0.16070000000000001</v>
      </c>
      <c r="J27" s="145">
        <f t="shared" si="5"/>
        <v>0.16089999999999999</v>
      </c>
      <c r="K27" s="145">
        <f t="shared" si="5"/>
        <v>0.16109999999999999</v>
      </c>
      <c r="L27" s="145">
        <f t="shared" si="5"/>
        <v>0.16109999999999999</v>
      </c>
      <c r="M27" s="145">
        <f t="shared" si="5"/>
        <v>0.16039999999999999</v>
      </c>
    </row>
    <row r="28" spans="2:13" x14ac:dyDescent="0.25">
      <c r="B28" t="s">
        <v>57</v>
      </c>
      <c r="C28" s="145">
        <f t="shared" si="5"/>
        <v>0.16300000000000001</v>
      </c>
      <c r="D28" s="145">
        <f t="shared" si="5"/>
        <v>0.161</v>
      </c>
      <c r="E28" s="145">
        <f t="shared" si="5"/>
        <v>0.15790000000000001</v>
      </c>
      <c r="F28" s="145">
        <f t="shared" si="5"/>
        <v>0.15670000000000001</v>
      </c>
      <c r="G28" s="145">
        <f t="shared" si="5"/>
        <v>0.15909999999999999</v>
      </c>
      <c r="H28" s="145">
        <f t="shared" si="5"/>
        <v>0.1613</v>
      </c>
      <c r="I28" s="145">
        <f t="shared" si="5"/>
        <v>0.1615</v>
      </c>
      <c r="J28" s="145">
        <f t="shared" si="5"/>
        <v>0.1613</v>
      </c>
      <c r="K28" s="145">
        <f t="shared" si="5"/>
        <v>0.16109999999999999</v>
      </c>
      <c r="L28" s="145">
        <f t="shared" si="5"/>
        <v>0.1608</v>
      </c>
      <c r="M28" s="145">
        <f t="shared" si="5"/>
        <v>0.16039999999999999</v>
      </c>
    </row>
    <row r="29" spans="2:13" x14ac:dyDescent="0.25">
      <c r="B29" t="s">
        <v>58</v>
      </c>
      <c r="C29" s="145">
        <f t="shared" si="5"/>
        <v>0.15690000000000001</v>
      </c>
      <c r="D29" s="145">
        <f t="shared" si="5"/>
        <v>0.1573</v>
      </c>
      <c r="E29" s="145">
        <f t="shared" si="5"/>
        <v>0.1608</v>
      </c>
      <c r="F29" s="145">
        <f t="shared" si="5"/>
        <v>0.1588</v>
      </c>
      <c r="G29" s="145">
        <f t="shared" si="5"/>
        <v>0.15909999999999999</v>
      </c>
      <c r="H29" s="145">
        <f t="shared" si="5"/>
        <v>0.1613</v>
      </c>
      <c r="I29" s="145">
        <f t="shared" si="5"/>
        <v>0.16289999999999999</v>
      </c>
      <c r="J29" s="145">
        <f t="shared" si="5"/>
        <v>0.16489999999999999</v>
      </c>
      <c r="K29" s="145">
        <f t="shared" si="5"/>
        <v>0.16689999999999999</v>
      </c>
      <c r="L29" s="145">
        <f t="shared" si="5"/>
        <v>0.1699</v>
      </c>
      <c r="M29" s="145">
        <f t="shared" si="5"/>
        <v>0.1736</v>
      </c>
    </row>
    <row r="30" spans="2:13" x14ac:dyDescent="0.25">
      <c r="B30" t="s">
        <v>59</v>
      </c>
      <c r="C30" s="145">
        <f t="shared" si="5"/>
        <v>0.182</v>
      </c>
      <c r="D30" s="145">
        <f t="shared" si="5"/>
        <v>0.1832</v>
      </c>
      <c r="E30" s="145">
        <f t="shared" si="5"/>
        <v>0.184</v>
      </c>
      <c r="F30" s="145">
        <f t="shared" si="5"/>
        <v>0.18659999999999999</v>
      </c>
      <c r="G30" s="145">
        <f t="shared" si="5"/>
        <v>0.18559999999999999</v>
      </c>
      <c r="H30" s="145">
        <f t="shared" si="5"/>
        <v>0.1789</v>
      </c>
      <c r="I30" s="145">
        <f t="shared" si="5"/>
        <v>0.17810000000000001</v>
      </c>
      <c r="J30" s="145">
        <f t="shared" si="5"/>
        <v>0.17780000000000001</v>
      </c>
      <c r="K30" s="145">
        <f t="shared" si="5"/>
        <v>0.1767</v>
      </c>
      <c r="L30" s="145">
        <f t="shared" si="5"/>
        <v>0.17549999999999999</v>
      </c>
      <c r="M30" s="145">
        <f t="shared" si="5"/>
        <v>0.17499999999999999</v>
      </c>
    </row>
    <row r="31" spans="2:13" x14ac:dyDescent="0.25">
      <c r="B31" t="s">
        <v>28</v>
      </c>
      <c r="C31" s="145">
        <f t="shared" si="5"/>
        <v>0.1903</v>
      </c>
      <c r="D31" s="145">
        <f t="shared" si="5"/>
        <v>0.19289999999999999</v>
      </c>
      <c r="E31" s="145">
        <f t="shared" si="5"/>
        <v>0.19420000000000001</v>
      </c>
      <c r="F31" s="145">
        <f t="shared" si="5"/>
        <v>0.1966</v>
      </c>
      <c r="G31" s="145">
        <f t="shared" si="5"/>
        <v>0.19</v>
      </c>
      <c r="H31" s="145">
        <f t="shared" si="5"/>
        <v>0.19059999999999999</v>
      </c>
      <c r="I31" s="145">
        <f t="shared" si="5"/>
        <v>0.19109999999999999</v>
      </c>
      <c r="J31" s="145">
        <f t="shared" si="5"/>
        <v>0.18990000000000001</v>
      </c>
      <c r="K31" s="145">
        <f t="shared" si="5"/>
        <v>0.1895</v>
      </c>
      <c r="L31" s="145">
        <f t="shared" si="5"/>
        <v>0.18890000000000001</v>
      </c>
      <c r="M31" s="145">
        <f t="shared" si="5"/>
        <v>0.18820000000000001</v>
      </c>
    </row>
    <row r="34" spans="2:13" x14ac:dyDescent="0.25">
      <c r="B34" t="s">
        <v>56</v>
      </c>
      <c r="C34" s="133">
        <v>18.34</v>
      </c>
      <c r="D34" s="133">
        <v>19.13</v>
      </c>
      <c r="E34" s="133">
        <v>20.04</v>
      </c>
      <c r="F34" s="133">
        <v>20.97</v>
      </c>
      <c r="G34" s="133">
        <v>20.36</v>
      </c>
      <c r="H34" s="133">
        <v>21.19</v>
      </c>
      <c r="I34" s="133">
        <v>22.24</v>
      </c>
      <c r="J34" s="133">
        <v>23.28</v>
      </c>
      <c r="K34" s="133">
        <v>24.41</v>
      </c>
      <c r="L34" s="133">
        <v>25.59</v>
      </c>
      <c r="M34" s="133">
        <v>26.86</v>
      </c>
    </row>
    <row r="35" spans="2:13" x14ac:dyDescent="0.25">
      <c r="B35" t="s">
        <v>72</v>
      </c>
      <c r="C35" s="140">
        <v>8.92</v>
      </c>
      <c r="D35" s="140">
        <v>9.34</v>
      </c>
      <c r="E35" s="140">
        <v>9.7899999999999991</v>
      </c>
      <c r="F35" s="140">
        <v>10.263</v>
      </c>
      <c r="G35" s="140">
        <v>10.02</v>
      </c>
      <c r="H35" s="140">
        <v>10.46</v>
      </c>
      <c r="I35" s="140">
        <v>10.93</v>
      </c>
      <c r="J35" s="140">
        <v>11.4</v>
      </c>
      <c r="K35" s="140">
        <v>11.91</v>
      </c>
      <c r="L35" s="140">
        <v>12.48</v>
      </c>
      <c r="M35" s="140">
        <v>13.09</v>
      </c>
    </row>
    <row r="36" spans="2:13" x14ac:dyDescent="0.25">
      <c r="B36" t="s">
        <v>57</v>
      </c>
      <c r="C36" s="141">
        <v>3.78</v>
      </c>
      <c r="D36" s="141">
        <v>3.94</v>
      </c>
      <c r="E36" s="141">
        <v>4.13</v>
      </c>
      <c r="F36" s="141">
        <v>4.33</v>
      </c>
      <c r="G36" s="141">
        <v>4.0682999999999998</v>
      </c>
      <c r="H36" s="141">
        <v>4.24</v>
      </c>
      <c r="I36" s="141">
        <v>4.42</v>
      </c>
      <c r="J36" s="141">
        <v>4.62</v>
      </c>
      <c r="K36" s="141">
        <v>4.83</v>
      </c>
      <c r="L36" s="141">
        <v>5.04</v>
      </c>
      <c r="M36" s="141">
        <v>5.27</v>
      </c>
    </row>
    <row r="37" spans="2:13" x14ac:dyDescent="0.25">
      <c r="B37" t="s">
        <v>58</v>
      </c>
      <c r="C37" s="141">
        <v>9.02</v>
      </c>
      <c r="D37" s="141">
        <v>9.4499999999999993</v>
      </c>
      <c r="E37" s="141">
        <v>9.86</v>
      </c>
      <c r="F37" s="141">
        <v>10.34</v>
      </c>
      <c r="G37" s="141">
        <v>10.17</v>
      </c>
      <c r="H37" s="141">
        <v>10.42</v>
      </c>
      <c r="I37" s="141">
        <v>10.89</v>
      </c>
      <c r="J37" s="141">
        <v>11.37</v>
      </c>
      <c r="K37" s="141">
        <v>11.91</v>
      </c>
      <c r="L37" s="141">
        <v>12.49</v>
      </c>
      <c r="M37" s="141">
        <v>13.11</v>
      </c>
    </row>
    <row r="38" spans="2:13" x14ac:dyDescent="0.25">
      <c r="B38" t="s">
        <v>59</v>
      </c>
      <c r="C38" s="141">
        <v>1.82</v>
      </c>
      <c r="D38" s="141">
        <v>1.9</v>
      </c>
      <c r="E38" s="141">
        <v>1.99</v>
      </c>
      <c r="F38" s="141">
        <v>2.0699999999999998</v>
      </c>
      <c r="G38" s="141">
        <v>2.0099999999999998</v>
      </c>
      <c r="H38" s="141">
        <v>2.1</v>
      </c>
      <c r="I38" s="141">
        <v>2.2000000000000002</v>
      </c>
      <c r="J38" s="141">
        <v>2.2999999999999998</v>
      </c>
      <c r="K38" s="141">
        <v>2.42</v>
      </c>
      <c r="L38" s="141">
        <v>2.5299999999999998</v>
      </c>
      <c r="M38" s="141">
        <v>2.66</v>
      </c>
    </row>
    <row r="39" spans="2:13" x14ac:dyDescent="0.25">
      <c r="B39" t="s">
        <v>28</v>
      </c>
      <c r="C39" s="134">
        <v>1.92</v>
      </c>
      <c r="D39" s="134">
        <v>2.0099999999999998</v>
      </c>
      <c r="E39" s="134">
        <v>2.1</v>
      </c>
      <c r="F39" s="134">
        <v>2.2000000000000002</v>
      </c>
      <c r="G39" s="134">
        <v>2.17</v>
      </c>
      <c r="H39" s="134">
        <v>2.263744</v>
      </c>
      <c r="I39" s="134">
        <v>2.3640278592000001</v>
      </c>
      <c r="J39" s="134">
        <v>2.4706455156499203</v>
      </c>
      <c r="K39" s="134">
        <v>2.5857775966792067</v>
      </c>
      <c r="L39" s="134">
        <v>2.7080848770021331</v>
      </c>
      <c r="M39" s="134">
        <v>2.8378021426105353</v>
      </c>
    </row>
    <row r="40" spans="2:13" x14ac:dyDescent="0.25">
      <c r="C40" s="144">
        <f>SUM(C34:C39)</f>
        <v>43.800000000000004</v>
      </c>
      <c r="D40" s="144">
        <f t="shared" ref="D40" si="6">SUM(D34:D39)</f>
        <v>45.769999999999996</v>
      </c>
      <c r="E40" s="144">
        <f t="shared" ref="E40" si="7">SUM(E34:E39)</f>
        <v>47.910000000000004</v>
      </c>
      <c r="F40" s="144">
        <f t="shared" ref="F40" si="8">SUM(F34:F39)</f>
        <v>50.172999999999995</v>
      </c>
      <c r="G40" s="144">
        <f t="shared" ref="G40" si="9">SUM(G34:G39)</f>
        <v>48.798299999999998</v>
      </c>
      <c r="H40" s="144">
        <f t="shared" ref="H40" si="10">SUM(H34:H39)</f>
        <v>50.673744000000006</v>
      </c>
      <c r="I40" s="144">
        <f t="shared" ref="I40" si="11">SUM(I34:I39)</f>
        <v>53.044027859200007</v>
      </c>
      <c r="J40" s="144">
        <f t="shared" ref="J40" si="12">SUM(J34:J39)</f>
        <v>55.440645515649912</v>
      </c>
      <c r="K40" s="144">
        <f t="shared" ref="K40" si="13">SUM(K34:K39)</f>
        <v>58.065777596679212</v>
      </c>
      <c r="L40" s="144">
        <f t="shared" ref="L40" si="14">SUM(L34:L39)</f>
        <v>60.838084877002139</v>
      </c>
      <c r="M40" s="144">
        <f t="shared" ref="M40" si="15">SUM(M34:M39)</f>
        <v>63.82780214261053</v>
      </c>
    </row>
    <row r="42" spans="2:13" x14ac:dyDescent="0.25">
      <c r="B42" t="s">
        <v>56</v>
      </c>
      <c r="C42" s="145">
        <f>ROUND(C34/C$40,4)</f>
        <v>0.41870000000000002</v>
      </c>
      <c r="D42" s="145">
        <f t="shared" ref="D42:M42" si="16">ROUND(D34/D$40,4)</f>
        <v>0.41799999999999998</v>
      </c>
      <c r="E42" s="145">
        <f t="shared" si="16"/>
        <v>0.41830000000000001</v>
      </c>
      <c r="F42" s="145">
        <f t="shared" si="16"/>
        <v>0.41799999999999998</v>
      </c>
      <c r="G42" s="145">
        <f t="shared" si="16"/>
        <v>0.41720000000000002</v>
      </c>
      <c r="H42" s="145">
        <f t="shared" si="16"/>
        <v>0.41820000000000002</v>
      </c>
      <c r="I42" s="145">
        <f t="shared" si="16"/>
        <v>0.41930000000000001</v>
      </c>
      <c r="J42" s="145">
        <f t="shared" si="16"/>
        <v>0.4199</v>
      </c>
      <c r="K42" s="145">
        <f t="shared" si="16"/>
        <v>0.4204</v>
      </c>
      <c r="L42" s="145">
        <f t="shared" si="16"/>
        <v>0.42059999999999997</v>
      </c>
      <c r="M42" s="145">
        <f t="shared" si="16"/>
        <v>0.42080000000000001</v>
      </c>
    </row>
    <row r="43" spans="2:13" x14ac:dyDescent="0.25">
      <c r="B43" t="s">
        <v>72</v>
      </c>
      <c r="C43" s="145">
        <f t="shared" ref="C43:M43" si="17">ROUND(C35/C$40,4)</f>
        <v>0.20369999999999999</v>
      </c>
      <c r="D43" s="145">
        <f t="shared" si="17"/>
        <v>0.2041</v>
      </c>
      <c r="E43" s="145">
        <f t="shared" si="17"/>
        <v>0.20430000000000001</v>
      </c>
      <c r="F43" s="145">
        <f t="shared" si="17"/>
        <v>0.2046</v>
      </c>
      <c r="G43" s="145">
        <f t="shared" si="17"/>
        <v>0.20530000000000001</v>
      </c>
      <c r="H43" s="145">
        <f t="shared" si="17"/>
        <v>0.2064</v>
      </c>
      <c r="I43" s="145">
        <f t="shared" si="17"/>
        <v>0.20610000000000001</v>
      </c>
      <c r="J43" s="145">
        <f t="shared" si="17"/>
        <v>0.2056</v>
      </c>
      <c r="K43" s="145">
        <f t="shared" si="17"/>
        <v>0.2051</v>
      </c>
      <c r="L43" s="145">
        <f t="shared" si="17"/>
        <v>0.2051</v>
      </c>
      <c r="M43" s="145">
        <f t="shared" si="17"/>
        <v>0.2051</v>
      </c>
    </row>
    <row r="44" spans="2:13" x14ac:dyDescent="0.25">
      <c r="B44" t="s">
        <v>57</v>
      </c>
      <c r="C44" s="145">
        <f t="shared" ref="C44:M44" si="18">ROUND(C36/C$40,4)</f>
        <v>8.6300000000000002E-2</v>
      </c>
      <c r="D44" s="145">
        <f t="shared" si="18"/>
        <v>8.6099999999999996E-2</v>
      </c>
      <c r="E44" s="145">
        <f t="shared" si="18"/>
        <v>8.6199999999999999E-2</v>
      </c>
      <c r="F44" s="145">
        <f t="shared" si="18"/>
        <v>8.6300000000000002E-2</v>
      </c>
      <c r="G44" s="145">
        <f t="shared" si="18"/>
        <v>8.3400000000000002E-2</v>
      </c>
      <c r="H44" s="145">
        <f t="shared" si="18"/>
        <v>8.3699999999999997E-2</v>
      </c>
      <c r="I44" s="145">
        <f t="shared" si="18"/>
        <v>8.3299999999999999E-2</v>
      </c>
      <c r="J44" s="145">
        <f t="shared" si="18"/>
        <v>8.3299999999999999E-2</v>
      </c>
      <c r="K44" s="145">
        <f t="shared" si="18"/>
        <v>8.3199999999999996E-2</v>
      </c>
      <c r="L44" s="145">
        <f t="shared" si="18"/>
        <v>8.2799999999999999E-2</v>
      </c>
      <c r="M44" s="145">
        <f t="shared" si="18"/>
        <v>8.2600000000000007E-2</v>
      </c>
    </row>
    <row r="45" spans="2:13" x14ac:dyDescent="0.25">
      <c r="B45" t="s">
        <v>58</v>
      </c>
      <c r="C45" s="145">
        <f t="shared" ref="C45:M45" si="19">ROUND(C37/C$40,4)</f>
        <v>0.2059</v>
      </c>
      <c r="D45" s="145">
        <f t="shared" si="19"/>
        <v>0.20649999999999999</v>
      </c>
      <c r="E45" s="145">
        <f t="shared" si="19"/>
        <v>0.20580000000000001</v>
      </c>
      <c r="F45" s="145">
        <f t="shared" si="19"/>
        <v>0.20610000000000001</v>
      </c>
      <c r="G45" s="145">
        <f t="shared" si="19"/>
        <v>0.2084</v>
      </c>
      <c r="H45" s="145">
        <f t="shared" si="19"/>
        <v>0.2056</v>
      </c>
      <c r="I45" s="145">
        <f t="shared" si="19"/>
        <v>0.20530000000000001</v>
      </c>
      <c r="J45" s="145">
        <f t="shared" si="19"/>
        <v>0.2051</v>
      </c>
      <c r="K45" s="145">
        <f t="shared" si="19"/>
        <v>0.2051</v>
      </c>
      <c r="L45" s="145">
        <f t="shared" si="19"/>
        <v>0.20530000000000001</v>
      </c>
      <c r="M45" s="145">
        <f t="shared" si="19"/>
        <v>0.2054</v>
      </c>
    </row>
    <row r="46" spans="2:13" x14ac:dyDescent="0.25">
      <c r="B46" t="s">
        <v>59</v>
      </c>
      <c r="C46" s="145">
        <f t="shared" ref="C46:M46" si="20">ROUND(C38/C$40,4)</f>
        <v>4.1599999999999998E-2</v>
      </c>
      <c r="D46" s="145">
        <f t="shared" si="20"/>
        <v>4.1500000000000002E-2</v>
      </c>
      <c r="E46" s="145">
        <f t="shared" si="20"/>
        <v>4.1500000000000002E-2</v>
      </c>
      <c r="F46" s="145">
        <f t="shared" si="20"/>
        <v>4.1300000000000003E-2</v>
      </c>
      <c r="G46" s="145">
        <f t="shared" si="20"/>
        <v>4.1200000000000001E-2</v>
      </c>
      <c r="H46" s="145">
        <f t="shared" si="20"/>
        <v>4.1399999999999999E-2</v>
      </c>
      <c r="I46" s="145">
        <f t="shared" si="20"/>
        <v>4.1500000000000002E-2</v>
      </c>
      <c r="J46" s="145">
        <f t="shared" si="20"/>
        <v>4.1500000000000002E-2</v>
      </c>
      <c r="K46" s="145">
        <f t="shared" si="20"/>
        <v>4.1700000000000001E-2</v>
      </c>
      <c r="L46" s="145">
        <f t="shared" si="20"/>
        <v>4.1599999999999998E-2</v>
      </c>
      <c r="M46" s="145">
        <f t="shared" si="20"/>
        <v>4.1700000000000001E-2</v>
      </c>
    </row>
    <row r="47" spans="2:13" x14ac:dyDescent="0.25">
      <c r="B47" t="s">
        <v>28</v>
      </c>
      <c r="C47" s="145">
        <f t="shared" ref="C47:M47" si="21">ROUND(C39/C$40,4)</f>
        <v>4.3799999999999999E-2</v>
      </c>
      <c r="D47" s="145">
        <f t="shared" si="21"/>
        <v>4.3900000000000002E-2</v>
      </c>
      <c r="E47" s="145">
        <f t="shared" si="21"/>
        <v>4.3799999999999999E-2</v>
      </c>
      <c r="F47" s="145">
        <f t="shared" si="21"/>
        <v>4.3799999999999999E-2</v>
      </c>
      <c r="G47" s="145">
        <f t="shared" si="21"/>
        <v>4.4499999999999998E-2</v>
      </c>
      <c r="H47" s="145">
        <f t="shared" si="21"/>
        <v>4.4699999999999997E-2</v>
      </c>
      <c r="I47" s="145">
        <f t="shared" si="21"/>
        <v>4.4600000000000001E-2</v>
      </c>
      <c r="J47" s="145">
        <f t="shared" si="21"/>
        <v>4.4600000000000001E-2</v>
      </c>
      <c r="K47" s="145">
        <f t="shared" si="21"/>
        <v>4.4499999999999998E-2</v>
      </c>
      <c r="L47" s="145">
        <f t="shared" si="21"/>
        <v>4.4499999999999998E-2</v>
      </c>
      <c r="M47" s="145">
        <f t="shared" si="21"/>
        <v>4.4499999999999998E-2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Company revenues</vt:lpstr>
      <vt:lpstr>SouthEast Asia Market Data</vt:lpstr>
      <vt:lpstr>Indonesia</vt:lpstr>
      <vt:lpstr>Malaysia</vt:lpstr>
      <vt:lpstr>Phillipines</vt:lpstr>
      <vt:lpstr>Vietnam</vt:lpstr>
      <vt:lpstr>Thailand</vt:lpstr>
      <vt:lpstr>Rest of South-East Asia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Gupta</dc:creator>
  <cp:lastModifiedBy>Hardik Malhotra</cp:lastModifiedBy>
  <cp:lastPrinted>2020-02-10T06:45:33Z</cp:lastPrinted>
  <dcterms:created xsi:type="dcterms:W3CDTF">2019-01-30T10:13:29Z</dcterms:created>
  <dcterms:modified xsi:type="dcterms:W3CDTF">2021-07-23T13:40:00Z</dcterms:modified>
</cp:coreProperties>
</file>