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ocuments\Copper Sulphate\"/>
    </mc:Choice>
  </mc:AlternateContent>
  <xr:revisionPtr revIDLastSave="0" documentId="13_ncr:1_{4013BA2E-0D62-4273-85A6-41E39D800D1D}" xr6:coauthVersionLast="47" xr6:coauthVersionMax="47" xr10:uidLastSave="{00000000-0000-0000-0000-000000000000}"/>
  <bookViews>
    <workbookView xWindow="-120" yWindow="-120" windowWidth="20730" windowHeight="11160" tabRatio="789" firstSheet="1" activeTab="1" xr2:uid="{CF14A7D9-7E9B-4FD1-BAA5-5535AB801378}"/>
  </bookViews>
  <sheets>
    <sheet name="Company revenues" sheetId="25" r:id="rId1"/>
    <sheet name="SouthEast Asia Market Data" sheetId="15" r:id="rId2"/>
    <sheet name="Indonesia" sheetId="16" r:id="rId3"/>
    <sheet name="Malaysia" sheetId="22" r:id="rId4"/>
    <sheet name="Phillipines" sheetId="21" r:id="rId5"/>
    <sheet name="Vietnam" sheetId="24" r:id="rId6"/>
    <sheet name="Thailand" sheetId="23" r:id="rId7"/>
    <sheet name="Rest of South-East Asia" sheetId="29" r:id="rId8"/>
    <sheet name="Sheet2" sheetId="3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1" i="15" l="1"/>
  <c r="R41" i="15"/>
  <c r="S41" i="15"/>
  <c r="T41" i="15"/>
  <c r="U41" i="15"/>
  <c r="V41" i="15"/>
  <c r="W41" i="15"/>
  <c r="X41" i="15"/>
  <c r="Y41" i="15"/>
  <c r="Z41" i="15"/>
  <c r="P41" i="15"/>
  <c r="B41" i="15"/>
  <c r="P23" i="23"/>
  <c r="Q23" i="23"/>
  <c r="R23" i="23"/>
  <c r="S23" i="23"/>
  <c r="T23" i="23"/>
  <c r="U23" i="23"/>
  <c r="V23" i="23"/>
  <c r="W23" i="23"/>
  <c r="X23" i="23"/>
  <c r="Y23" i="23"/>
  <c r="O23" i="23"/>
  <c r="Z18" i="24"/>
  <c r="Y18" i="24"/>
  <c r="X18" i="24"/>
  <c r="W18" i="24"/>
  <c r="V18" i="24"/>
  <c r="U18" i="24"/>
  <c r="T18" i="24"/>
  <c r="S18" i="24"/>
  <c r="R18" i="24"/>
  <c r="Q18" i="24"/>
  <c r="P18" i="24"/>
  <c r="Z9" i="24"/>
  <c r="Y9" i="24"/>
  <c r="X9" i="24"/>
  <c r="W9" i="24"/>
  <c r="V9" i="24"/>
  <c r="U9" i="24"/>
  <c r="T9" i="24"/>
  <c r="S9" i="24"/>
  <c r="R9" i="24"/>
  <c r="Q9" i="24"/>
  <c r="P9" i="24"/>
  <c r="Z8" i="24"/>
  <c r="Y8" i="24"/>
  <c r="X8" i="24"/>
  <c r="W8" i="24"/>
  <c r="V8" i="24"/>
  <c r="U8" i="24"/>
  <c r="T8" i="24"/>
  <c r="S8" i="24"/>
  <c r="R8" i="24"/>
  <c r="Q8" i="24"/>
  <c r="P8" i="24"/>
  <c r="Z7" i="24"/>
  <c r="Y7" i="24"/>
  <c r="X7" i="24"/>
  <c r="W7" i="24"/>
  <c r="V7" i="24"/>
  <c r="U7" i="24"/>
  <c r="T7" i="24"/>
  <c r="S7" i="24"/>
  <c r="R7" i="24"/>
  <c r="Q7" i="24"/>
  <c r="P7" i="24"/>
  <c r="Z6" i="24"/>
  <c r="Y6" i="24"/>
  <c r="X6" i="24"/>
  <c r="W6" i="24"/>
  <c r="V6" i="24"/>
  <c r="U6" i="24"/>
  <c r="T6" i="24"/>
  <c r="S6" i="24"/>
  <c r="R6" i="24"/>
  <c r="Q6" i="24"/>
  <c r="P6" i="24"/>
  <c r="Z5" i="24"/>
  <c r="Y5" i="24"/>
  <c r="X5" i="24"/>
  <c r="W5" i="24"/>
  <c r="V5" i="24"/>
  <c r="U5" i="24"/>
  <c r="T5" i="24"/>
  <c r="S5" i="24"/>
  <c r="R5" i="24"/>
  <c r="Q5" i="24"/>
  <c r="P5" i="24"/>
  <c r="Z4" i="24"/>
  <c r="Z10" i="24" s="1"/>
  <c r="Y4" i="24"/>
  <c r="X4" i="24"/>
  <c r="W4" i="24"/>
  <c r="V4" i="24"/>
  <c r="V10" i="24" s="1"/>
  <c r="U4" i="24"/>
  <c r="T4" i="24"/>
  <c r="S4" i="24"/>
  <c r="R4" i="24"/>
  <c r="Q4" i="24"/>
  <c r="P4" i="24"/>
  <c r="Q18" i="21"/>
  <c r="R18" i="21"/>
  <c r="S18" i="21"/>
  <c r="T18" i="21"/>
  <c r="U18" i="21"/>
  <c r="V18" i="21"/>
  <c r="W18" i="21"/>
  <c r="X18" i="21"/>
  <c r="Y18" i="21"/>
  <c r="Z18" i="21"/>
  <c r="P18" i="21"/>
  <c r="Z9" i="21"/>
  <c r="Y9" i="21"/>
  <c r="X9" i="21"/>
  <c r="W9" i="21"/>
  <c r="V9" i="21"/>
  <c r="U9" i="21"/>
  <c r="T9" i="21"/>
  <c r="S9" i="21"/>
  <c r="R9" i="21"/>
  <c r="Q9" i="21"/>
  <c r="P9" i="21"/>
  <c r="Z8" i="21"/>
  <c r="Y8" i="21"/>
  <c r="X8" i="21"/>
  <c r="W8" i="21"/>
  <c r="V8" i="21"/>
  <c r="U8" i="21"/>
  <c r="T8" i="21"/>
  <c r="S8" i="21"/>
  <c r="R8" i="21"/>
  <c r="Q8" i="21"/>
  <c r="P8" i="21"/>
  <c r="Z7" i="21"/>
  <c r="Y7" i="21"/>
  <c r="X7" i="21"/>
  <c r="W7" i="21"/>
  <c r="V7" i="21"/>
  <c r="U7" i="21"/>
  <c r="T7" i="21"/>
  <c r="S7" i="21"/>
  <c r="R7" i="21"/>
  <c r="Q7" i="21"/>
  <c r="P7" i="21"/>
  <c r="Z6" i="21"/>
  <c r="Y6" i="21"/>
  <c r="X6" i="21"/>
  <c r="W6" i="21"/>
  <c r="V6" i="21"/>
  <c r="U6" i="21"/>
  <c r="T6" i="21"/>
  <c r="S6" i="21"/>
  <c r="R6" i="21"/>
  <c r="Q6" i="21"/>
  <c r="P6" i="21"/>
  <c r="Z5" i="21"/>
  <c r="Y5" i="21"/>
  <c r="X5" i="21"/>
  <c r="W5" i="21"/>
  <c r="V5" i="21"/>
  <c r="U5" i="21"/>
  <c r="T5" i="21"/>
  <c r="S5" i="21"/>
  <c r="R5" i="21"/>
  <c r="Q5" i="21"/>
  <c r="P5" i="21"/>
  <c r="Z4" i="21"/>
  <c r="Y4" i="21"/>
  <c r="X4" i="21"/>
  <c r="W4" i="21"/>
  <c r="V4" i="21"/>
  <c r="U4" i="21"/>
  <c r="T4" i="21"/>
  <c r="S4" i="21"/>
  <c r="R4" i="21"/>
  <c r="Q4" i="21"/>
  <c r="P4" i="21"/>
  <c r="Q18" i="22"/>
  <c r="R18" i="22"/>
  <c r="S18" i="22"/>
  <c r="T18" i="22"/>
  <c r="U18" i="22"/>
  <c r="V18" i="22"/>
  <c r="W18" i="22"/>
  <c r="X18" i="22"/>
  <c r="Y18" i="22"/>
  <c r="Z18" i="22"/>
  <c r="P18" i="22"/>
  <c r="Q4" i="22"/>
  <c r="R4" i="22"/>
  <c r="S4" i="22"/>
  <c r="T4" i="22"/>
  <c r="U4" i="22"/>
  <c r="V4" i="22"/>
  <c r="W4" i="22"/>
  <c r="X4" i="22"/>
  <c r="Y4" i="22"/>
  <c r="Z4" i="22"/>
  <c r="Q5" i="22"/>
  <c r="Q10" i="22" s="1"/>
  <c r="R5" i="22"/>
  <c r="R10" i="22" s="1"/>
  <c r="S5" i="22"/>
  <c r="S10" i="22" s="1"/>
  <c r="T5" i="22"/>
  <c r="T10" i="22" s="1"/>
  <c r="U5" i="22"/>
  <c r="U10" i="22" s="1"/>
  <c r="V5" i="22"/>
  <c r="W5" i="22"/>
  <c r="W10" i="22" s="1"/>
  <c r="X5" i="22"/>
  <c r="Y5" i="22"/>
  <c r="Y10" i="22" s="1"/>
  <c r="Z5" i="22"/>
  <c r="Q6" i="22"/>
  <c r="R6" i="22"/>
  <c r="S6" i="22"/>
  <c r="T6" i="22"/>
  <c r="U6" i="22"/>
  <c r="V6" i="22"/>
  <c r="W6" i="22"/>
  <c r="X6" i="22"/>
  <c r="Y6" i="22"/>
  <c r="Z6" i="22"/>
  <c r="Q7" i="22"/>
  <c r="R7" i="22"/>
  <c r="S7" i="22"/>
  <c r="T7" i="22"/>
  <c r="U7" i="22"/>
  <c r="V7" i="22"/>
  <c r="W7" i="22"/>
  <c r="X7" i="22"/>
  <c r="Y7" i="22"/>
  <c r="Z7" i="22"/>
  <c r="Q8" i="22"/>
  <c r="R8" i="22"/>
  <c r="S8" i="22"/>
  <c r="T8" i="22"/>
  <c r="U8" i="22"/>
  <c r="V8" i="22"/>
  <c r="W8" i="22"/>
  <c r="X8" i="22"/>
  <c r="Y8" i="22"/>
  <c r="Z8" i="22"/>
  <c r="Q9" i="22"/>
  <c r="R9" i="22"/>
  <c r="S9" i="22"/>
  <c r="T9" i="22"/>
  <c r="U9" i="22"/>
  <c r="V9" i="22"/>
  <c r="W9" i="22"/>
  <c r="X9" i="22"/>
  <c r="Y9" i="22"/>
  <c r="Z9" i="22"/>
  <c r="P5" i="22"/>
  <c r="P10" i="22" s="1"/>
  <c r="P6" i="22"/>
  <c r="P7" i="22"/>
  <c r="P8" i="22"/>
  <c r="P9" i="22"/>
  <c r="P4" i="22"/>
  <c r="Z18" i="29"/>
  <c r="Z19" i="29" s="1"/>
  <c r="Q18" i="29"/>
  <c r="Q19" i="29" s="1"/>
  <c r="R18" i="29"/>
  <c r="R19" i="29" s="1"/>
  <c r="S18" i="29"/>
  <c r="S19" i="29" s="1"/>
  <c r="T18" i="29"/>
  <c r="T19" i="29" s="1"/>
  <c r="U18" i="29"/>
  <c r="U19" i="29" s="1"/>
  <c r="V18" i="29"/>
  <c r="H18" i="29" s="1"/>
  <c r="W18" i="29"/>
  <c r="W19" i="29" s="1"/>
  <c r="X18" i="29"/>
  <c r="X19" i="29" s="1"/>
  <c r="Y18" i="29"/>
  <c r="Y19" i="29" s="1"/>
  <c r="P18" i="29"/>
  <c r="B18" i="29" s="1"/>
  <c r="P18" i="23"/>
  <c r="Q18" i="23"/>
  <c r="R18" i="23"/>
  <c r="S18" i="23"/>
  <c r="T18" i="23"/>
  <c r="U18" i="23"/>
  <c r="V18" i="23"/>
  <c r="W18" i="23"/>
  <c r="X18" i="23"/>
  <c r="Y18" i="23"/>
  <c r="O18" i="23"/>
  <c r="B12" i="24"/>
  <c r="C12" i="24"/>
  <c r="D12" i="24"/>
  <c r="E12" i="24"/>
  <c r="F12" i="24"/>
  <c r="Q26" i="29"/>
  <c r="U26" i="29"/>
  <c r="Y26" i="29"/>
  <c r="M16" i="29"/>
  <c r="N16" i="29"/>
  <c r="Q12" i="15"/>
  <c r="R12" i="15"/>
  <c r="S12" i="15"/>
  <c r="T12" i="15"/>
  <c r="U12" i="15"/>
  <c r="V12" i="15"/>
  <c r="W12" i="15"/>
  <c r="X12" i="15"/>
  <c r="Y12" i="15"/>
  <c r="Z12" i="15"/>
  <c r="P12" i="15"/>
  <c r="C50" i="15"/>
  <c r="D50" i="15"/>
  <c r="E50" i="15"/>
  <c r="F50" i="15"/>
  <c r="G50" i="15"/>
  <c r="H50" i="15"/>
  <c r="I50" i="15"/>
  <c r="J50" i="15"/>
  <c r="K50" i="15"/>
  <c r="L50" i="15"/>
  <c r="B50" i="15"/>
  <c r="C49" i="15"/>
  <c r="D49" i="15"/>
  <c r="E49" i="15"/>
  <c r="F49" i="15"/>
  <c r="G49" i="15"/>
  <c r="H49" i="15"/>
  <c r="I49" i="15"/>
  <c r="J49" i="15"/>
  <c r="K49" i="15"/>
  <c r="L49" i="15"/>
  <c r="B49" i="15"/>
  <c r="C48" i="15"/>
  <c r="D48" i="15"/>
  <c r="E48" i="15"/>
  <c r="F48" i="15"/>
  <c r="G48" i="15"/>
  <c r="H48" i="15"/>
  <c r="I48" i="15"/>
  <c r="J48" i="15"/>
  <c r="K48" i="15"/>
  <c r="L48" i="15"/>
  <c r="B48" i="15"/>
  <c r="C47" i="15"/>
  <c r="D47" i="15"/>
  <c r="E47" i="15"/>
  <c r="F47" i="15"/>
  <c r="G47" i="15"/>
  <c r="H47" i="15"/>
  <c r="I47" i="15"/>
  <c r="J47" i="15"/>
  <c r="K47" i="15"/>
  <c r="L47" i="15"/>
  <c r="B47" i="15"/>
  <c r="C46" i="15"/>
  <c r="D46" i="15"/>
  <c r="E46" i="15"/>
  <c r="F46" i="15"/>
  <c r="G46" i="15"/>
  <c r="H46" i="15"/>
  <c r="I46" i="15"/>
  <c r="J46" i="15"/>
  <c r="K46" i="15"/>
  <c r="L46" i="15"/>
  <c r="B46" i="15"/>
  <c r="C45" i="15"/>
  <c r="D45" i="15"/>
  <c r="E45" i="15"/>
  <c r="F45" i="15"/>
  <c r="G45" i="15"/>
  <c r="H45" i="15"/>
  <c r="I45" i="15"/>
  <c r="J45" i="15"/>
  <c r="K45" i="15"/>
  <c r="L45" i="15"/>
  <c r="B45" i="15"/>
  <c r="C41" i="15"/>
  <c r="D41" i="15"/>
  <c r="E41" i="15"/>
  <c r="F41" i="15"/>
  <c r="G41" i="15"/>
  <c r="H41" i="15"/>
  <c r="I41" i="15"/>
  <c r="J41" i="15"/>
  <c r="K41" i="15"/>
  <c r="L41" i="15"/>
  <c r="C39" i="15"/>
  <c r="D39" i="15"/>
  <c r="E39" i="15"/>
  <c r="F39" i="15"/>
  <c r="G39" i="15"/>
  <c r="H39" i="15"/>
  <c r="I39" i="15"/>
  <c r="J39" i="15"/>
  <c r="K39" i="15"/>
  <c r="L39" i="15"/>
  <c r="B39" i="15"/>
  <c r="C37" i="15"/>
  <c r="D37" i="15"/>
  <c r="E37" i="15"/>
  <c r="F37" i="15"/>
  <c r="G37" i="15"/>
  <c r="H37" i="15"/>
  <c r="I37" i="15"/>
  <c r="J37" i="15"/>
  <c r="K37" i="15"/>
  <c r="L37" i="15"/>
  <c r="B37" i="15"/>
  <c r="Q25" i="29"/>
  <c r="R25" i="29"/>
  <c r="R26" i="29" s="1"/>
  <c r="S25" i="29"/>
  <c r="S26" i="29" s="1"/>
  <c r="T25" i="29"/>
  <c r="T26" i="29" s="1"/>
  <c r="U25" i="29"/>
  <c r="V25" i="29"/>
  <c r="V26" i="29" s="1"/>
  <c r="W25" i="29"/>
  <c r="W26" i="29" s="1"/>
  <c r="X25" i="29"/>
  <c r="X26" i="29" s="1"/>
  <c r="Y25" i="29"/>
  <c r="Z25" i="29"/>
  <c r="Z26" i="29" s="1"/>
  <c r="P25" i="29"/>
  <c r="P26" i="29" s="1"/>
  <c r="C12" i="29"/>
  <c r="D12" i="29"/>
  <c r="E12" i="29"/>
  <c r="F12" i="29"/>
  <c r="G12" i="29"/>
  <c r="H12" i="29"/>
  <c r="I12" i="29"/>
  <c r="J12" i="29"/>
  <c r="K12" i="29"/>
  <c r="L12" i="29"/>
  <c r="C13" i="29"/>
  <c r="D13" i="29"/>
  <c r="E13" i="29"/>
  <c r="F13" i="29"/>
  <c r="G13" i="29"/>
  <c r="H13" i="29"/>
  <c r="I13" i="29"/>
  <c r="J13" i="29"/>
  <c r="K13" i="29"/>
  <c r="L13" i="29"/>
  <c r="C14" i="29"/>
  <c r="D14" i="29"/>
  <c r="E14" i="29"/>
  <c r="F14" i="29"/>
  <c r="G14" i="29"/>
  <c r="H14" i="29"/>
  <c r="I14" i="29"/>
  <c r="J14" i="29"/>
  <c r="K14" i="29"/>
  <c r="L14" i="29"/>
  <c r="C15" i="29"/>
  <c r="D15" i="29"/>
  <c r="E15" i="29"/>
  <c r="F15" i="29"/>
  <c r="G15" i="29"/>
  <c r="H15" i="29"/>
  <c r="I15" i="29"/>
  <c r="J15" i="29"/>
  <c r="K15" i="29"/>
  <c r="L15" i="29"/>
  <c r="C16" i="29"/>
  <c r="D16" i="29"/>
  <c r="E16" i="29"/>
  <c r="F16" i="29"/>
  <c r="G16" i="29"/>
  <c r="H16" i="29"/>
  <c r="I16" i="29"/>
  <c r="J16" i="29"/>
  <c r="K16" i="29"/>
  <c r="L16" i="29"/>
  <c r="C17" i="29"/>
  <c r="D17" i="29"/>
  <c r="E17" i="29"/>
  <c r="F17" i="29"/>
  <c r="G17" i="29"/>
  <c r="H17" i="29"/>
  <c r="I17" i="29"/>
  <c r="J17" i="29"/>
  <c r="K17" i="29"/>
  <c r="L17" i="29"/>
  <c r="D18" i="29"/>
  <c r="I18" i="29"/>
  <c r="B13" i="29"/>
  <c r="B14" i="29"/>
  <c r="B15" i="29"/>
  <c r="B16" i="29"/>
  <c r="B17" i="29"/>
  <c r="B12" i="29"/>
  <c r="E18" i="29" l="1"/>
  <c r="G18" i="29"/>
  <c r="M17" i="29"/>
  <c r="N17" i="29"/>
  <c r="K18" i="29"/>
  <c r="C18" i="29"/>
  <c r="Z10" i="22"/>
  <c r="X10" i="22"/>
  <c r="V10" i="22"/>
  <c r="R10" i="24"/>
  <c r="P10" i="24"/>
  <c r="T10" i="24"/>
  <c r="X10" i="24"/>
  <c r="Q10" i="24"/>
  <c r="U10" i="24"/>
  <c r="Y10" i="24"/>
  <c r="S10" i="24"/>
  <c r="W10" i="24"/>
  <c r="R10" i="21"/>
  <c r="Z10" i="21"/>
  <c r="V10" i="21"/>
  <c r="P10" i="21"/>
  <c r="T10" i="21"/>
  <c r="X10" i="21"/>
  <c r="Q10" i="21"/>
  <c r="U10" i="21"/>
  <c r="Y10" i="21"/>
  <c r="S10" i="21"/>
  <c r="W10" i="21"/>
  <c r="V19" i="29"/>
  <c r="L18" i="29"/>
  <c r="J18" i="29"/>
  <c r="F18" i="29"/>
  <c r="P19" i="29"/>
  <c r="K52" i="15"/>
  <c r="G52" i="15"/>
  <c r="C52" i="15"/>
  <c r="J52" i="15"/>
  <c r="F52" i="15"/>
  <c r="B52" i="15"/>
  <c r="I52" i="15"/>
  <c r="E52" i="15"/>
  <c r="L52" i="15"/>
  <c r="H52" i="15"/>
  <c r="D52" i="15"/>
  <c r="G12" i="24" l="1"/>
  <c r="H12" i="24"/>
  <c r="I12" i="24"/>
  <c r="J12" i="24"/>
  <c r="K12" i="24"/>
  <c r="L12" i="24"/>
  <c r="C13" i="24"/>
  <c r="D13" i="24"/>
  <c r="E13" i="24"/>
  <c r="F13" i="24"/>
  <c r="G13" i="24"/>
  <c r="H13" i="24"/>
  <c r="I13" i="24"/>
  <c r="J13" i="24"/>
  <c r="K13" i="24"/>
  <c r="L13" i="24"/>
  <c r="C14" i="24"/>
  <c r="D14" i="24"/>
  <c r="E14" i="24"/>
  <c r="F14" i="24"/>
  <c r="G14" i="24"/>
  <c r="H14" i="24"/>
  <c r="I14" i="24"/>
  <c r="J14" i="24"/>
  <c r="K14" i="24"/>
  <c r="L14" i="24"/>
  <c r="C15" i="24"/>
  <c r="D15" i="24"/>
  <c r="E15" i="24"/>
  <c r="F15" i="24"/>
  <c r="G15" i="24"/>
  <c r="H15" i="24"/>
  <c r="I15" i="24"/>
  <c r="J15" i="24"/>
  <c r="K15" i="24"/>
  <c r="L15" i="24"/>
  <c r="C16" i="24"/>
  <c r="D16" i="24"/>
  <c r="E16" i="24"/>
  <c r="F16" i="24"/>
  <c r="G16" i="24"/>
  <c r="H16" i="24"/>
  <c r="I16" i="24"/>
  <c r="J16" i="24"/>
  <c r="K16" i="24"/>
  <c r="L16" i="24"/>
  <c r="C17" i="24"/>
  <c r="D17" i="24"/>
  <c r="E17" i="24"/>
  <c r="F17" i="24"/>
  <c r="G17" i="24"/>
  <c r="H17" i="24"/>
  <c r="I17" i="24"/>
  <c r="J17" i="24"/>
  <c r="K17" i="24"/>
  <c r="L17" i="24"/>
  <c r="B13" i="24"/>
  <c r="B14" i="24"/>
  <c r="B15" i="24"/>
  <c r="B16" i="24"/>
  <c r="B17" i="24"/>
  <c r="C18" i="24"/>
  <c r="D18" i="24"/>
  <c r="E18" i="24"/>
  <c r="F18" i="24"/>
  <c r="G18" i="24"/>
  <c r="H18" i="24"/>
  <c r="I18" i="24"/>
  <c r="J18" i="24"/>
  <c r="K18" i="24"/>
  <c r="L18" i="24"/>
  <c r="B18" i="24"/>
  <c r="M17" i="24"/>
  <c r="C18" i="22"/>
  <c r="D18" i="22"/>
  <c r="E18" i="22"/>
  <c r="F18" i="22"/>
  <c r="G18" i="22"/>
  <c r="H18" i="22"/>
  <c r="I18" i="22"/>
  <c r="J18" i="22"/>
  <c r="K18" i="22"/>
  <c r="L18" i="22"/>
  <c r="B18" i="22"/>
  <c r="C12" i="22"/>
  <c r="D12" i="22"/>
  <c r="E12" i="22"/>
  <c r="F12" i="22"/>
  <c r="G12" i="22"/>
  <c r="H12" i="22"/>
  <c r="I12" i="22"/>
  <c r="J12" i="22"/>
  <c r="K12" i="22"/>
  <c r="L12" i="22"/>
  <c r="C13" i="22"/>
  <c r="D13" i="22"/>
  <c r="E13" i="22"/>
  <c r="F13" i="22"/>
  <c r="G13" i="22"/>
  <c r="H13" i="22"/>
  <c r="I13" i="22"/>
  <c r="J13" i="22"/>
  <c r="K13" i="22"/>
  <c r="L13" i="22"/>
  <c r="C14" i="22"/>
  <c r="D14" i="22"/>
  <c r="E14" i="22"/>
  <c r="F14" i="22"/>
  <c r="G14" i="22"/>
  <c r="H14" i="22"/>
  <c r="I14" i="22"/>
  <c r="J14" i="22"/>
  <c r="K14" i="22"/>
  <c r="L14" i="22"/>
  <c r="C15" i="22"/>
  <c r="D15" i="22"/>
  <c r="E15" i="22"/>
  <c r="F15" i="22"/>
  <c r="G15" i="22"/>
  <c r="H15" i="22"/>
  <c r="I15" i="22"/>
  <c r="J15" i="22"/>
  <c r="K15" i="22"/>
  <c r="L15" i="22"/>
  <c r="C16" i="22"/>
  <c r="D16" i="22"/>
  <c r="E16" i="22"/>
  <c r="F16" i="22"/>
  <c r="G16" i="22"/>
  <c r="H16" i="22"/>
  <c r="I16" i="22"/>
  <c r="J16" i="22"/>
  <c r="K16" i="22"/>
  <c r="L16" i="22"/>
  <c r="C17" i="22"/>
  <c r="D17" i="22"/>
  <c r="E17" i="22"/>
  <c r="F17" i="22"/>
  <c r="G17" i="22"/>
  <c r="H17" i="22"/>
  <c r="I17" i="22"/>
  <c r="J17" i="22"/>
  <c r="K17" i="22"/>
  <c r="L17" i="22"/>
  <c r="B13" i="22"/>
  <c r="B14" i="22"/>
  <c r="B15" i="22"/>
  <c r="B16" i="22"/>
  <c r="B17" i="22"/>
  <c r="B12" i="22"/>
  <c r="F19" i="24" l="1"/>
  <c r="F20" i="24" s="1"/>
  <c r="N16" i="24"/>
  <c r="N17" i="22"/>
  <c r="M17" i="22"/>
  <c r="N16" i="22"/>
  <c r="M16" i="22"/>
  <c r="N17" i="24"/>
  <c r="B19" i="24"/>
  <c r="B20" i="24" s="1"/>
  <c r="L19" i="24"/>
  <c r="L20" i="24" s="1"/>
  <c r="K19" i="24"/>
  <c r="K20" i="24" s="1"/>
  <c r="J19" i="24"/>
  <c r="J20" i="24" s="1"/>
  <c r="I19" i="24"/>
  <c r="I20" i="24" s="1"/>
  <c r="H19" i="24"/>
  <c r="H20" i="24" s="1"/>
  <c r="G19" i="24"/>
  <c r="G20" i="24" s="1"/>
  <c r="E19" i="24"/>
  <c r="E20" i="24" s="1"/>
  <c r="D19" i="24"/>
  <c r="D20" i="24" s="1"/>
  <c r="C19" i="24"/>
  <c r="C20" i="24" s="1"/>
  <c r="B18" i="21"/>
  <c r="L18" i="21"/>
  <c r="M16" i="24"/>
  <c r="D23" i="31"/>
  <c r="E23" i="31"/>
  <c r="F23" i="31"/>
  <c r="G23" i="31"/>
  <c r="H23" i="31"/>
  <c r="I23" i="31"/>
  <c r="J23" i="31"/>
  <c r="K23" i="31"/>
  <c r="L23" i="31"/>
  <c r="M23" i="31"/>
  <c r="C23" i="31"/>
  <c r="D22" i="31"/>
  <c r="E22" i="31"/>
  <c r="F22" i="31"/>
  <c r="G22" i="31"/>
  <c r="H22" i="31"/>
  <c r="I22" i="31"/>
  <c r="J22" i="31"/>
  <c r="K22" i="31"/>
  <c r="L22" i="31"/>
  <c r="M22" i="31"/>
  <c r="C22" i="31"/>
  <c r="D21" i="31"/>
  <c r="E21" i="31"/>
  <c r="F21" i="31"/>
  <c r="G21" i="31"/>
  <c r="H21" i="31"/>
  <c r="I21" i="31"/>
  <c r="J21" i="31"/>
  <c r="K21" i="31"/>
  <c r="L21" i="31"/>
  <c r="M21" i="31"/>
  <c r="C21" i="31"/>
  <c r="D20" i="31"/>
  <c r="E20" i="31"/>
  <c r="F20" i="31"/>
  <c r="G20" i="31"/>
  <c r="H20" i="31"/>
  <c r="I20" i="31"/>
  <c r="J20" i="31"/>
  <c r="K20" i="31"/>
  <c r="L20" i="31"/>
  <c r="M20" i="31"/>
  <c r="C20" i="31"/>
  <c r="D19" i="31"/>
  <c r="E19" i="31"/>
  <c r="F19" i="31"/>
  <c r="G19" i="31"/>
  <c r="H19" i="31"/>
  <c r="I19" i="31"/>
  <c r="J19" i="31"/>
  <c r="K19" i="31"/>
  <c r="L19" i="31"/>
  <c r="M19" i="31"/>
  <c r="C19" i="31"/>
  <c r="D18" i="31"/>
  <c r="E18" i="31"/>
  <c r="F18" i="31"/>
  <c r="F24" i="31" s="1"/>
  <c r="F27" i="31" s="1"/>
  <c r="G18" i="31"/>
  <c r="H18" i="31"/>
  <c r="I18" i="31"/>
  <c r="J18" i="31"/>
  <c r="K18" i="31"/>
  <c r="L18" i="31"/>
  <c r="M18" i="31"/>
  <c r="C18" i="31"/>
  <c r="C43" i="31"/>
  <c r="D43" i="31"/>
  <c r="E43" i="31"/>
  <c r="F43" i="31"/>
  <c r="G43" i="31"/>
  <c r="H43" i="31"/>
  <c r="I43" i="31"/>
  <c r="J43" i="31"/>
  <c r="K43" i="31"/>
  <c r="L43" i="31"/>
  <c r="M43" i="31"/>
  <c r="C44" i="31"/>
  <c r="D44" i="31"/>
  <c r="E44" i="31"/>
  <c r="F44" i="31"/>
  <c r="G44" i="31"/>
  <c r="H44" i="31"/>
  <c r="I44" i="31"/>
  <c r="J44" i="31"/>
  <c r="K44" i="31"/>
  <c r="L44" i="31"/>
  <c r="M44" i="31"/>
  <c r="C45" i="31"/>
  <c r="D45" i="31"/>
  <c r="E45" i="31"/>
  <c r="F45" i="31"/>
  <c r="G45" i="31"/>
  <c r="H45" i="31"/>
  <c r="I45" i="31"/>
  <c r="J45" i="31"/>
  <c r="K45" i="31"/>
  <c r="L45" i="31"/>
  <c r="M45" i="31"/>
  <c r="C46" i="31"/>
  <c r="D46" i="31"/>
  <c r="E46" i="31"/>
  <c r="F46" i="31"/>
  <c r="G46" i="31"/>
  <c r="H46" i="31"/>
  <c r="I46" i="31"/>
  <c r="J46" i="31"/>
  <c r="K46" i="31"/>
  <c r="L46" i="31"/>
  <c r="M46" i="31"/>
  <c r="C47" i="31"/>
  <c r="D47" i="31"/>
  <c r="E47" i="31"/>
  <c r="F47" i="31"/>
  <c r="G47" i="31"/>
  <c r="H47" i="31"/>
  <c r="I47" i="31"/>
  <c r="J47" i="31"/>
  <c r="K47" i="31"/>
  <c r="L47" i="31"/>
  <c r="M47" i="31"/>
  <c r="D42" i="31"/>
  <c r="E42" i="31"/>
  <c r="F42" i="31"/>
  <c r="G42" i="31"/>
  <c r="H42" i="31"/>
  <c r="I42" i="31"/>
  <c r="J42" i="31"/>
  <c r="K42" i="31"/>
  <c r="L42" i="31"/>
  <c r="M42" i="31"/>
  <c r="M40" i="31"/>
  <c r="L40" i="31"/>
  <c r="K40" i="31"/>
  <c r="J40" i="31"/>
  <c r="I40" i="31"/>
  <c r="H40" i="31"/>
  <c r="G40" i="31"/>
  <c r="F40" i="31"/>
  <c r="E40" i="31"/>
  <c r="D40" i="31"/>
  <c r="C40" i="31"/>
  <c r="C42" i="31" s="1"/>
  <c r="E24" i="31"/>
  <c r="E31" i="31" s="1"/>
  <c r="I24" i="31"/>
  <c r="I31" i="31" s="1"/>
  <c r="M24" i="31"/>
  <c r="M26" i="31" s="1"/>
  <c r="Q18" i="16"/>
  <c r="R18" i="16"/>
  <c r="S18" i="16"/>
  <c r="T18" i="16"/>
  <c r="U18" i="16"/>
  <c r="V18" i="16"/>
  <c r="W18" i="16"/>
  <c r="X18" i="16"/>
  <c r="Y18" i="16"/>
  <c r="Z18" i="16"/>
  <c r="P18" i="16"/>
  <c r="C7" i="15"/>
  <c r="D7" i="15"/>
  <c r="E7" i="15"/>
  <c r="F7" i="15"/>
  <c r="G7" i="15"/>
  <c r="H7" i="15"/>
  <c r="I7" i="15"/>
  <c r="J7" i="15"/>
  <c r="K7" i="15"/>
  <c r="L7" i="15"/>
  <c r="B7" i="15"/>
  <c r="N7" i="16"/>
  <c r="M7" i="16"/>
  <c r="N5" i="16"/>
  <c r="M5" i="16"/>
  <c r="N18" i="22"/>
  <c r="M18" i="22"/>
  <c r="N15" i="22"/>
  <c r="M15" i="22"/>
  <c r="N14" i="22"/>
  <c r="M14" i="22"/>
  <c r="N13" i="22"/>
  <c r="M13" i="22"/>
  <c r="N12" i="22"/>
  <c r="M12" i="22"/>
  <c r="N7" i="22"/>
  <c r="M7" i="22"/>
  <c r="N7" i="21"/>
  <c r="M7" i="21"/>
  <c r="N5" i="21"/>
  <c r="M5" i="21"/>
  <c r="N18" i="24"/>
  <c r="M18" i="24"/>
  <c r="N15" i="24"/>
  <c r="M15" i="24"/>
  <c r="N14" i="24"/>
  <c r="M14" i="24"/>
  <c r="N13" i="24"/>
  <c r="M13" i="24"/>
  <c r="N12" i="24"/>
  <c r="M12" i="24"/>
  <c r="N7" i="24"/>
  <c r="M7" i="24"/>
  <c r="N5" i="24"/>
  <c r="M5" i="24"/>
  <c r="N7" i="23"/>
  <c r="M7" i="23"/>
  <c r="N5" i="23"/>
  <c r="M5" i="23"/>
  <c r="N50" i="15"/>
  <c r="M50" i="15"/>
  <c r="N49" i="15"/>
  <c r="M49" i="15"/>
  <c r="N48" i="15"/>
  <c r="M48" i="15"/>
  <c r="N47" i="15"/>
  <c r="M47" i="15"/>
  <c r="N46" i="15"/>
  <c r="M46" i="15"/>
  <c r="N45" i="15"/>
  <c r="M45" i="15"/>
  <c r="C2" i="24"/>
  <c r="D2" i="24"/>
  <c r="E2" i="24"/>
  <c r="F2" i="24"/>
  <c r="G2" i="24"/>
  <c r="H2" i="24"/>
  <c r="I2" i="24"/>
  <c r="J2" i="24"/>
  <c r="K2" i="24"/>
  <c r="L2" i="24"/>
  <c r="B2" i="24"/>
  <c r="C2" i="29"/>
  <c r="D2" i="29"/>
  <c r="E2" i="29"/>
  <c r="F2" i="29"/>
  <c r="G2" i="29"/>
  <c r="H2" i="29"/>
  <c r="I2" i="29"/>
  <c r="J2" i="29"/>
  <c r="K2" i="29"/>
  <c r="L2" i="29"/>
  <c r="B2" i="29"/>
  <c r="D12" i="31"/>
  <c r="E12" i="31"/>
  <c r="F12" i="31"/>
  <c r="G12" i="31"/>
  <c r="H12" i="31"/>
  <c r="I12" i="31"/>
  <c r="J12" i="31"/>
  <c r="K12" i="31"/>
  <c r="L12" i="31"/>
  <c r="M12" i="31"/>
  <c r="C12" i="31"/>
  <c r="D11" i="31"/>
  <c r="E11" i="31"/>
  <c r="F11" i="31"/>
  <c r="G11" i="31"/>
  <c r="H11" i="31"/>
  <c r="I11" i="31"/>
  <c r="J11" i="31"/>
  <c r="K11" i="31"/>
  <c r="L11" i="31"/>
  <c r="M11" i="31"/>
  <c r="C11" i="31"/>
  <c r="D9" i="31"/>
  <c r="E9" i="31"/>
  <c r="F9" i="31"/>
  <c r="G9" i="31"/>
  <c r="H9" i="31"/>
  <c r="I9" i="31"/>
  <c r="J9" i="31"/>
  <c r="K9" i="31"/>
  <c r="L9" i="31"/>
  <c r="M9" i="31"/>
  <c r="C9" i="31"/>
  <c r="C2" i="23"/>
  <c r="D2" i="23"/>
  <c r="E2" i="23"/>
  <c r="F2" i="23"/>
  <c r="G2" i="23"/>
  <c r="H2" i="23"/>
  <c r="I2" i="23"/>
  <c r="J2" i="23"/>
  <c r="K2" i="23"/>
  <c r="L2" i="23"/>
  <c r="B2" i="23"/>
  <c r="C2" i="21"/>
  <c r="C18" i="21" s="1"/>
  <c r="D2" i="21"/>
  <c r="D18" i="21" s="1"/>
  <c r="E2" i="21"/>
  <c r="F2" i="21"/>
  <c r="F18" i="21" s="1"/>
  <c r="G2" i="21"/>
  <c r="G18" i="21" s="1"/>
  <c r="H2" i="21"/>
  <c r="I2" i="21"/>
  <c r="J2" i="21"/>
  <c r="K2" i="21"/>
  <c r="L2" i="21"/>
  <c r="B2" i="21"/>
  <c r="C2" i="22"/>
  <c r="D2" i="22"/>
  <c r="E2" i="22"/>
  <c r="F2" i="22"/>
  <c r="G2" i="22"/>
  <c r="H2" i="22"/>
  <c r="I2" i="22"/>
  <c r="J2" i="22"/>
  <c r="K2" i="22"/>
  <c r="B2" i="22"/>
  <c r="J24" i="31" l="1"/>
  <c r="J27" i="31" s="1"/>
  <c r="B40" i="15"/>
  <c r="B12" i="23"/>
  <c r="B16" i="23"/>
  <c r="B18" i="23"/>
  <c r="B15" i="23"/>
  <c r="B13" i="23"/>
  <c r="B17" i="23"/>
  <c r="B14" i="23"/>
  <c r="E40" i="15"/>
  <c r="E12" i="23"/>
  <c r="E13" i="23"/>
  <c r="E15" i="23"/>
  <c r="E17" i="23"/>
  <c r="E14" i="23"/>
  <c r="E16" i="23"/>
  <c r="E18" i="23"/>
  <c r="K40" i="15"/>
  <c r="K13" i="23"/>
  <c r="K15" i="23"/>
  <c r="K17" i="23"/>
  <c r="K12" i="23"/>
  <c r="K14" i="23"/>
  <c r="K16" i="23"/>
  <c r="K18" i="23"/>
  <c r="G40" i="15"/>
  <c r="G12" i="23"/>
  <c r="G14" i="23"/>
  <c r="G16" i="23"/>
  <c r="G18" i="23"/>
  <c r="G13" i="23"/>
  <c r="G15" i="23"/>
  <c r="G17" i="23"/>
  <c r="C12" i="23"/>
  <c r="C40" i="15"/>
  <c r="C16" i="23"/>
  <c r="C13" i="23"/>
  <c r="C15" i="23"/>
  <c r="C17" i="23"/>
  <c r="C14" i="23"/>
  <c r="C18" i="23"/>
  <c r="L24" i="31"/>
  <c r="L26" i="31" s="1"/>
  <c r="H24" i="31"/>
  <c r="H26" i="31" s="1"/>
  <c r="D24" i="31"/>
  <c r="D26" i="31" s="1"/>
  <c r="I40" i="15"/>
  <c r="I12" i="23"/>
  <c r="I14" i="23"/>
  <c r="I16" i="23"/>
  <c r="I18" i="23"/>
  <c r="I13" i="23"/>
  <c r="I15" i="23"/>
  <c r="I17" i="23"/>
  <c r="L40" i="15"/>
  <c r="L12" i="23"/>
  <c r="L14" i="23"/>
  <c r="L16" i="23"/>
  <c r="L18" i="23"/>
  <c r="L13" i="23"/>
  <c r="L17" i="23"/>
  <c r="L15" i="23"/>
  <c r="H40" i="15"/>
  <c r="H12" i="23"/>
  <c r="H14" i="23"/>
  <c r="H16" i="23"/>
  <c r="H18" i="23"/>
  <c r="H15" i="23"/>
  <c r="H13" i="23"/>
  <c r="H17" i="23"/>
  <c r="D40" i="15"/>
  <c r="D12" i="23"/>
  <c r="D14" i="23"/>
  <c r="D16" i="23"/>
  <c r="D18" i="23"/>
  <c r="D13" i="23"/>
  <c r="D17" i="23"/>
  <c r="D15" i="23"/>
  <c r="J40" i="15"/>
  <c r="J13" i="23"/>
  <c r="J15" i="23"/>
  <c r="J17" i="23"/>
  <c r="J12" i="23"/>
  <c r="J14" i="23"/>
  <c r="J18" i="23"/>
  <c r="J16" i="23"/>
  <c r="F12" i="23"/>
  <c r="F40" i="15"/>
  <c r="F13" i="23"/>
  <c r="F15" i="23"/>
  <c r="F17" i="23"/>
  <c r="M17" i="23" s="1"/>
  <c r="F16" i="23"/>
  <c r="F14" i="23"/>
  <c r="F18" i="23"/>
  <c r="M18" i="21"/>
  <c r="B38" i="15"/>
  <c r="B16" i="21"/>
  <c r="B13" i="21"/>
  <c r="B17" i="21"/>
  <c r="B14" i="21"/>
  <c r="B12" i="21"/>
  <c r="B15" i="21"/>
  <c r="I38" i="15"/>
  <c r="I16" i="21"/>
  <c r="I13" i="21"/>
  <c r="I15" i="21"/>
  <c r="I17" i="21"/>
  <c r="I14" i="21"/>
  <c r="I12" i="21"/>
  <c r="E38" i="15"/>
  <c r="E14" i="21"/>
  <c r="E13" i="21"/>
  <c r="E15" i="21"/>
  <c r="E17" i="21"/>
  <c r="E12" i="21"/>
  <c r="E16" i="21"/>
  <c r="N18" i="21"/>
  <c r="J38" i="15"/>
  <c r="J12" i="21"/>
  <c r="J14" i="21"/>
  <c r="J16" i="21"/>
  <c r="J13" i="21"/>
  <c r="J15" i="21"/>
  <c r="J17" i="21"/>
  <c r="E18" i="21"/>
  <c r="M2" i="21"/>
  <c r="F38" i="15"/>
  <c r="F12" i="21"/>
  <c r="F14" i="21"/>
  <c r="F16" i="21"/>
  <c r="F13" i="21"/>
  <c r="F15" i="21"/>
  <c r="F17" i="21"/>
  <c r="L38" i="15"/>
  <c r="L13" i="21"/>
  <c r="L15" i="21"/>
  <c r="L17" i="21"/>
  <c r="L12" i="21"/>
  <c r="L14" i="21"/>
  <c r="L16" i="21"/>
  <c r="H38" i="15"/>
  <c r="H13" i="21"/>
  <c r="H15" i="21"/>
  <c r="H17" i="21"/>
  <c r="H12" i="21"/>
  <c r="H14" i="21"/>
  <c r="H16" i="21"/>
  <c r="D38" i="15"/>
  <c r="D13" i="21"/>
  <c r="D15" i="21"/>
  <c r="D17" i="21"/>
  <c r="D12" i="21"/>
  <c r="D14" i="21"/>
  <c r="D16" i="21"/>
  <c r="K38" i="15"/>
  <c r="K12" i="21"/>
  <c r="K14" i="21"/>
  <c r="K16" i="21"/>
  <c r="K17" i="21"/>
  <c r="K13" i="21"/>
  <c r="K15" i="21"/>
  <c r="K18" i="21"/>
  <c r="G38" i="15"/>
  <c r="G15" i="21"/>
  <c r="G12" i="21"/>
  <c r="G14" i="21"/>
  <c r="G16" i="21"/>
  <c r="G13" i="21"/>
  <c r="G17" i="21"/>
  <c r="C38" i="15"/>
  <c r="C13" i="21"/>
  <c r="C12" i="21"/>
  <c r="C14" i="21"/>
  <c r="C16" i="21"/>
  <c r="C17" i="21"/>
  <c r="C15" i="21"/>
  <c r="H18" i="21"/>
  <c r="I18" i="21"/>
  <c r="J18" i="21"/>
  <c r="V49" i="15"/>
  <c r="V46" i="15"/>
  <c r="V45" i="15"/>
  <c r="V48" i="15"/>
  <c r="V47" i="15"/>
  <c r="V50" i="15"/>
  <c r="Y48" i="15"/>
  <c r="Y50" i="15"/>
  <c r="Y47" i="15"/>
  <c r="Y46" i="15"/>
  <c r="Y49" i="15"/>
  <c r="Y45" i="15"/>
  <c r="Q50" i="15"/>
  <c r="Q47" i="15"/>
  <c r="Q46" i="15"/>
  <c r="Q49" i="15"/>
  <c r="Q45" i="15"/>
  <c r="Q48" i="15"/>
  <c r="X49" i="15"/>
  <c r="X48" i="15"/>
  <c r="X45" i="15"/>
  <c r="X47" i="15"/>
  <c r="X50" i="15"/>
  <c r="X46" i="15"/>
  <c r="T46" i="15"/>
  <c r="T49" i="15"/>
  <c r="T48" i="15"/>
  <c r="T45" i="15"/>
  <c r="T47" i="15"/>
  <c r="T50" i="15"/>
  <c r="N7" i="15"/>
  <c r="Z45" i="15"/>
  <c r="Z48" i="15"/>
  <c r="Z47" i="15"/>
  <c r="Z50" i="15"/>
  <c r="Z49" i="15"/>
  <c r="Z46" i="15"/>
  <c r="R47" i="15"/>
  <c r="R50" i="15"/>
  <c r="R49" i="15"/>
  <c r="R46" i="15"/>
  <c r="R45" i="15"/>
  <c r="R48" i="15"/>
  <c r="U46" i="15"/>
  <c r="U49" i="15"/>
  <c r="U45" i="15"/>
  <c r="U48" i="15"/>
  <c r="U50" i="15"/>
  <c r="U47" i="15"/>
  <c r="P48" i="15"/>
  <c r="P45" i="15"/>
  <c r="P47" i="15"/>
  <c r="P50" i="15"/>
  <c r="P46" i="15"/>
  <c r="P49" i="15"/>
  <c r="W46" i="15"/>
  <c r="W49" i="15"/>
  <c r="W48" i="15"/>
  <c r="W45" i="15"/>
  <c r="W47" i="15"/>
  <c r="W50" i="15"/>
  <c r="S50" i="15"/>
  <c r="S46" i="15"/>
  <c r="S49" i="15"/>
  <c r="S48" i="15"/>
  <c r="S45" i="15"/>
  <c r="S47" i="15"/>
  <c r="M41" i="15"/>
  <c r="M2" i="23"/>
  <c r="N2" i="23"/>
  <c r="K24" i="31"/>
  <c r="K27" i="31" s="1"/>
  <c r="G24" i="31"/>
  <c r="G27" i="31" s="1"/>
  <c r="C24" i="31"/>
  <c r="C27" i="31" s="1"/>
  <c r="M29" i="31"/>
  <c r="E29" i="31"/>
  <c r="L31" i="31"/>
  <c r="J30" i="31"/>
  <c r="F30" i="31"/>
  <c r="L29" i="31"/>
  <c r="J28" i="31"/>
  <c r="F28" i="31"/>
  <c r="L27" i="31"/>
  <c r="H27" i="31"/>
  <c r="J26" i="31"/>
  <c r="F26" i="31"/>
  <c r="M31" i="31"/>
  <c r="I29" i="31"/>
  <c r="M27" i="31"/>
  <c r="I27" i="31"/>
  <c r="E27" i="31"/>
  <c r="M30" i="31"/>
  <c r="I30" i="31"/>
  <c r="E30" i="31"/>
  <c r="M28" i="31"/>
  <c r="I28" i="31"/>
  <c r="E28" i="31"/>
  <c r="I26" i="31"/>
  <c r="E26" i="31"/>
  <c r="J31" i="31"/>
  <c r="F31" i="31"/>
  <c r="L30" i="31"/>
  <c r="H30" i="31"/>
  <c r="J29" i="31"/>
  <c r="F29" i="31"/>
  <c r="L28" i="31"/>
  <c r="M2" i="22"/>
  <c r="N41" i="15"/>
  <c r="M7" i="15"/>
  <c r="N2" i="21"/>
  <c r="M2" i="24"/>
  <c r="N2" i="24"/>
  <c r="C2" i="16"/>
  <c r="D2" i="16"/>
  <c r="D36" i="15" s="1"/>
  <c r="E2" i="16"/>
  <c r="E36" i="15" s="1"/>
  <c r="F2" i="16"/>
  <c r="G2" i="16"/>
  <c r="H2" i="16"/>
  <c r="H36" i="15" s="1"/>
  <c r="I2" i="16"/>
  <c r="I36" i="15" s="1"/>
  <c r="J2" i="16"/>
  <c r="J36" i="15" s="1"/>
  <c r="K2" i="16"/>
  <c r="L2" i="16"/>
  <c r="L36" i="15" s="1"/>
  <c r="B2" i="16"/>
  <c r="B36" i="15" s="1"/>
  <c r="N16" i="23" l="1"/>
  <c r="D30" i="31"/>
  <c r="D27" i="31"/>
  <c r="D29" i="31"/>
  <c r="I2" i="15"/>
  <c r="I11" i="15" s="1"/>
  <c r="H29" i="31"/>
  <c r="H31" i="31"/>
  <c r="F2" i="15"/>
  <c r="F11" i="15" s="1"/>
  <c r="F36" i="15"/>
  <c r="K2" i="15"/>
  <c r="K11" i="15" s="1"/>
  <c r="K36" i="15"/>
  <c r="G2" i="15"/>
  <c r="G11" i="15" s="1"/>
  <c r="G36" i="15"/>
  <c r="C2" i="15"/>
  <c r="C11" i="15" s="1"/>
  <c r="C36" i="15"/>
  <c r="H28" i="31"/>
  <c r="L18" i="16"/>
  <c r="L23" i="15" s="1"/>
  <c r="D31" i="31"/>
  <c r="N17" i="23"/>
  <c r="D28" i="31"/>
  <c r="M16" i="23"/>
  <c r="M14" i="21"/>
  <c r="N16" i="21"/>
  <c r="N15" i="21"/>
  <c r="M15" i="21"/>
  <c r="M12" i="21"/>
  <c r="M17" i="21"/>
  <c r="N14" i="21"/>
  <c r="N13" i="21"/>
  <c r="M13" i="21"/>
  <c r="N17" i="21"/>
  <c r="K30" i="31"/>
  <c r="N12" i="21"/>
  <c r="M16" i="21"/>
  <c r="K29" i="31"/>
  <c r="K31" i="31"/>
  <c r="K28" i="31"/>
  <c r="F12" i="15"/>
  <c r="K12" i="15"/>
  <c r="C12" i="15"/>
  <c r="G29" i="31"/>
  <c r="G31" i="31"/>
  <c r="G28" i="31"/>
  <c r="G26" i="31"/>
  <c r="G30" i="31"/>
  <c r="C31" i="31"/>
  <c r="K26" i="31"/>
  <c r="C26" i="31"/>
  <c r="C28" i="31"/>
  <c r="C29" i="31"/>
  <c r="C30" i="31"/>
  <c r="J12" i="16"/>
  <c r="J17" i="15" s="1"/>
  <c r="J14" i="16"/>
  <c r="J19" i="15" s="1"/>
  <c r="J16" i="16"/>
  <c r="J21" i="15" s="1"/>
  <c r="J18" i="16"/>
  <c r="J23" i="15" s="1"/>
  <c r="J13" i="16"/>
  <c r="J18" i="15" s="1"/>
  <c r="J15" i="16"/>
  <c r="J20" i="15" s="1"/>
  <c r="J17" i="16"/>
  <c r="J22" i="15" s="1"/>
  <c r="B14" i="16"/>
  <c r="B19" i="15" s="1"/>
  <c r="B18" i="16"/>
  <c r="B23" i="15" s="1"/>
  <c r="B15" i="16"/>
  <c r="B20" i="15" s="1"/>
  <c r="B12" i="16"/>
  <c r="B17" i="15" s="1"/>
  <c r="B17" i="16"/>
  <c r="B22" i="15" s="1"/>
  <c r="B16" i="16"/>
  <c r="B21" i="15" s="1"/>
  <c r="B13" i="16"/>
  <c r="B18" i="15" s="1"/>
  <c r="I16" i="16"/>
  <c r="I21" i="15" s="1"/>
  <c r="I18" i="16"/>
  <c r="I23" i="15" s="1"/>
  <c r="I13" i="16"/>
  <c r="I18" i="15" s="1"/>
  <c r="I15" i="16"/>
  <c r="I20" i="15" s="1"/>
  <c r="I17" i="16"/>
  <c r="I22" i="15" s="1"/>
  <c r="I14" i="16"/>
  <c r="I19" i="15" s="1"/>
  <c r="I12" i="16"/>
  <c r="I17" i="15" s="1"/>
  <c r="E13" i="16"/>
  <c r="E18" i="15" s="1"/>
  <c r="E15" i="16"/>
  <c r="E20" i="15" s="1"/>
  <c r="E17" i="16"/>
  <c r="E22" i="15" s="1"/>
  <c r="E12" i="16"/>
  <c r="E17" i="15" s="1"/>
  <c r="E16" i="16"/>
  <c r="E21" i="15" s="1"/>
  <c r="E18" i="16"/>
  <c r="E23" i="15" s="1"/>
  <c r="E14" i="16"/>
  <c r="J2" i="15"/>
  <c r="B2" i="15"/>
  <c r="E2" i="15"/>
  <c r="L13" i="16"/>
  <c r="L18" i="15" s="1"/>
  <c r="L15" i="16"/>
  <c r="L20" i="15" s="1"/>
  <c r="L17" i="16"/>
  <c r="L22" i="15" s="1"/>
  <c r="L12" i="16"/>
  <c r="L17" i="15" s="1"/>
  <c r="L14" i="16"/>
  <c r="L19" i="15" s="1"/>
  <c r="L16" i="16"/>
  <c r="L21" i="15" s="1"/>
  <c r="H13" i="16"/>
  <c r="H18" i="15" s="1"/>
  <c r="H15" i="16"/>
  <c r="H20" i="15" s="1"/>
  <c r="H17" i="16"/>
  <c r="H22" i="15" s="1"/>
  <c r="H12" i="16"/>
  <c r="H17" i="15" s="1"/>
  <c r="H14" i="16"/>
  <c r="H19" i="15" s="1"/>
  <c r="H16" i="16"/>
  <c r="H21" i="15" s="1"/>
  <c r="H18" i="16"/>
  <c r="H23" i="15" s="1"/>
  <c r="D13" i="16"/>
  <c r="D18" i="15" s="1"/>
  <c r="D15" i="16"/>
  <c r="D20" i="15" s="1"/>
  <c r="D17" i="16"/>
  <c r="D22" i="15" s="1"/>
  <c r="D12" i="16"/>
  <c r="D17" i="15" s="1"/>
  <c r="D14" i="16"/>
  <c r="D16" i="16"/>
  <c r="D21" i="15" s="1"/>
  <c r="D18" i="16"/>
  <c r="D23" i="15" s="1"/>
  <c r="D2" i="15"/>
  <c r="M2" i="16"/>
  <c r="F12" i="16"/>
  <c r="F17" i="15" s="1"/>
  <c r="F14" i="16"/>
  <c r="F19" i="15" s="1"/>
  <c r="F16" i="16"/>
  <c r="M16" i="16" s="1"/>
  <c r="F18" i="16"/>
  <c r="F23" i="15" s="1"/>
  <c r="F13" i="16"/>
  <c r="F18" i="15" s="1"/>
  <c r="F15" i="16"/>
  <c r="F20" i="15" s="1"/>
  <c r="F17" i="16"/>
  <c r="F22" i="15" s="1"/>
  <c r="K5" i="15"/>
  <c r="K12" i="16"/>
  <c r="K17" i="15" s="1"/>
  <c r="K14" i="16"/>
  <c r="K19" i="15" s="1"/>
  <c r="K16" i="16"/>
  <c r="K21" i="15" s="1"/>
  <c r="K18" i="16"/>
  <c r="K23" i="15" s="1"/>
  <c r="K13" i="16"/>
  <c r="K18" i="15" s="1"/>
  <c r="K15" i="16"/>
  <c r="K20" i="15" s="1"/>
  <c r="K17" i="16"/>
  <c r="K22" i="15" s="1"/>
  <c r="Y22" i="15" s="1"/>
  <c r="G12" i="16"/>
  <c r="G17" i="15" s="1"/>
  <c r="G14" i="16"/>
  <c r="G19" i="15" s="1"/>
  <c r="G16" i="16"/>
  <c r="G21" i="15" s="1"/>
  <c r="G18" i="16"/>
  <c r="G23" i="15" s="1"/>
  <c r="G15" i="16"/>
  <c r="G20" i="15" s="1"/>
  <c r="G17" i="16"/>
  <c r="G22" i="15" s="1"/>
  <c r="G13" i="16"/>
  <c r="G18" i="15" s="1"/>
  <c r="C12" i="16"/>
  <c r="C17" i="15" s="1"/>
  <c r="C14" i="16"/>
  <c r="C19" i="15" s="1"/>
  <c r="C16" i="16"/>
  <c r="C21" i="15" s="1"/>
  <c r="C18" i="16"/>
  <c r="C23" i="15" s="1"/>
  <c r="C13" i="16"/>
  <c r="C18" i="15" s="1"/>
  <c r="C15" i="16"/>
  <c r="C20" i="15" s="1"/>
  <c r="C17" i="16"/>
  <c r="C22" i="15" s="1"/>
  <c r="Q22" i="15" s="1"/>
  <c r="H2" i="15"/>
  <c r="C5" i="15"/>
  <c r="N2" i="16"/>
  <c r="F5" i="15" l="1"/>
  <c r="W22" i="15"/>
  <c r="I5" i="15"/>
  <c r="G12" i="15"/>
  <c r="I12" i="15"/>
  <c r="U22" i="15"/>
  <c r="G5" i="15"/>
  <c r="E19" i="15"/>
  <c r="E24" i="15" s="1"/>
  <c r="D19" i="15"/>
  <c r="D24" i="15" s="1"/>
  <c r="F21" i="15"/>
  <c r="F24" i="15" s="1"/>
  <c r="M13" i="16"/>
  <c r="G13" i="15"/>
  <c r="G14" i="15" s="1"/>
  <c r="N22" i="15"/>
  <c r="M22" i="15"/>
  <c r="T22" i="15"/>
  <c r="I13" i="15"/>
  <c r="I14" i="15" s="1"/>
  <c r="K24" i="15"/>
  <c r="J24" i="15"/>
  <c r="I24" i="15"/>
  <c r="G24" i="15"/>
  <c r="B24" i="15"/>
  <c r="H24" i="15"/>
  <c r="C24" i="15"/>
  <c r="L24" i="15"/>
  <c r="K13" i="15"/>
  <c r="K14" i="15" s="1"/>
  <c r="C13" i="15"/>
  <c r="C14" i="15" s="1"/>
  <c r="F13" i="15"/>
  <c r="F14" i="15" s="1"/>
  <c r="D11" i="15"/>
  <c r="D12" i="15"/>
  <c r="V22" i="15"/>
  <c r="H11" i="15"/>
  <c r="H12" i="15"/>
  <c r="E11" i="15"/>
  <c r="E12" i="15"/>
  <c r="J11" i="15"/>
  <c r="J12" i="15"/>
  <c r="B11" i="15"/>
  <c r="B12" i="15"/>
  <c r="H5" i="15"/>
  <c r="J5" i="15"/>
  <c r="X22" i="15"/>
  <c r="E5" i="15"/>
  <c r="S22" i="15"/>
  <c r="B5" i="15"/>
  <c r="M5" i="15" s="1"/>
  <c r="P22" i="15"/>
  <c r="D5" i="15"/>
  <c r="R22" i="15"/>
  <c r="M15" i="16"/>
  <c r="M18" i="16"/>
  <c r="M12" i="16"/>
  <c r="N17" i="16"/>
  <c r="M17" i="16"/>
  <c r="M14" i="16"/>
  <c r="N16" i="16"/>
  <c r="N15" i="16"/>
  <c r="N18" i="16"/>
  <c r="N14" i="16"/>
  <c r="N13" i="16"/>
  <c r="N12" i="16"/>
  <c r="M2" i="15"/>
  <c r="D13" i="15" l="1"/>
  <c r="D14" i="15" s="1"/>
  <c r="J13" i="15"/>
  <c r="J14" i="15" s="1"/>
  <c r="H13" i="15"/>
  <c r="H14" i="15" s="1"/>
  <c r="B13" i="15"/>
  <c r="B14" i="15" s="1"/>
  <c r="E13" i="15"/>
  <c r="E14" i="15" s="1"/>
  <c r="H7" i="29"/>
  <c r="I7" i="29" s="1"/>
  <c r="J7" i="29" s="1"/>
  <c r="K7" i="29" s="1"/>
  <c r="L7" i="29" s="1"/>
  <c r="G7" i="29"/>
  <c r="C8" i="16"/>
  <c r="M5" i="22"/>
  <c r="N5" i="22"/>
  <c r="L7" i="22"/>
  <c r="F6" i="22"/>
  <c r="D8" i="16"/>
  <c r="E8" i="16"/>
  <c r="F8" i="16"/>
  <c r="G8" i="16"/>
  <c r="H8" i="16"/>
  <c r="I8" i="16"/>
  <c r="J8" i="16"/>
  <c r="K8" i="16"/>
  <c r="L8" i="16"/>
  <c r="L2" i="22" l="1"/>
  <c r="L2" i="15" s="1"/>
  <c r="M14" i="29"/>
  <c r="M13" i="29"/>
  <c r="L19" i="29"/>
  <c r="L20" i="29" s="1"/>
  <c r="I19" i="29"/>
  <c r="H19" i="29"/>
  <c r="H20" i="29" s="1"/>
  <c r="D19" i="29"/>
  <c r="D20" i="29" s="1"/>
  <c r="F8" i="29"/>
  <c r="L6" i="29"/>
  <c r="K6" i="29"/>
  <c r="J6" i="29"/>
  <c r="I6" i="29"/>
  <c r="H6" i="29"/>
  <c r="G6" i="29"/>
  <c r="F6" i="29"/>
  <c r="E6" i="29"/>
  <c r="D6" i="29"/>
  <c r="C6" i="29"/>
  <c r="N5" i="29"/>
  <c r="M5" i="29"/>
  <c r="L25" i="29"/>
  <c r="J24" i="29"/>
  <c r="H25" i="29"/>
  <c r="N2" i="29"/>
  <c r="F24" i="29"/>
  <c r="D25" i="29"/>
  <c r="B24" i="29"/>
  <c r="Z1" i="29"/>
  <c r="Y1" i="29"/>
  <c r="X1" i="29"/>
  <c r="W1" i="29"/>
  <c r="V1" i="29"/>
  <c r="U1" i="29"/>
  <c r="T1" i="29"/>
  <c r="S1" i="29"/>
  <c r="R1" i="29"/>
  <c r="Q1" i="29"/>
  <c r="P1" i="29"/>
  <c r="Z23" i="24"/>
  <c r="Y23" i="24"/>
  <c r="X23" i="24"/>
  <c r="W23" i="24"/>
  <c r="V23" i="24"/>
  <c r="U23" i="24"/>
  <c r="T23" i="24"/>
  <c r="S23" i="24"/>
  <c r="R23" i="24"/>
  <c r="Q23" i="24"/>
  <c r="P23" i="24"/>
  <c r="Y25" i="23"/>
  <c r="X25" i="23"/>
  <c r="W25" i="23"/>
  <c r="V25" i="23"/>
  <c r="U25" i="23"/>
  <c r="T25" i="23"/>
  <c r="S25" i="23"/>
  <c r="R25" i="23"/>
  <c r="Q25" i="23"/>
  <c r="P25" i="23"/>
  <c r="O25" i="23"/>
  <c r="Q25" i="21"/>
  <c r="R25" i="21"/>
  <c r="S25" i="21"/>
  <c r="T25" i="21"/>
  <c r="U25" i="21"/>
  <c r="V25" i="21"/>
  <c r="W25" i="21"/>
  <c r="X25" i="21"/>
  <c r="Y25" i="21"/>
  <c r="Z25" i="21"/>
  <c r="P25" i="21"/>
  <c r="Q25" i="22"/>
  <c r="R25" i="22"/>
  <c r="S25" i="22"/>
  <c r="T25" i="22"/>
  <c r="U25" i="22"/>
  <c r="V25" i="22"/>
  <c r="W25" i="22"/>
  <c r="X25" i="22"/>
  <c r="Y25" i="22"/>
  <c r="Z25" i="22"/>
  <c r="P25" i="22"/>
  <c r="D6" i="23"/>
  <c r="E6" i="23"/>
  <c r="F6" i="23"/>
  <c r="G6" i="23"/>
  <c r="H6" i="23"/>
  <c r="I6" i="23"/>
  <c r="J6" i="23"/>
  <c r="K6" i="23"/>
  <c r="L6" i="23"/>
  <c r="C6" i="23"/>
  <c r="D6" i="24"/>
  <c r="E6" i="24"/>
  <c r="F6" i="24"/>
  <c r="G6" i="24"/>
  <c r="H6" i="24"/>
  <c r="I6" i="24"/>
  <c r="J6" i="24"/>
  <c r="K6" i="24"/>
  <c r="L6" i="24"/>
  <c r="C6" i="24"/>
  <c r="D6" i="21"/>
  <c r="E6" i="21"/>
  <c r="F6" i="21"/>
  <c r="G6" i="21"/>
  <c r="H6" i="21"/>
  <c r="I6" i="21"/>
  <c r="J6" i="21"/>
  <c r="K6" i="21"/>
  <c r="L6" i="21"/>
  <c r="C6" i="21"/>
  <c r="D6" i="22"/>
  <c r="E6" i="22"/>
  <c r="G6" i="22"/>
  <c r="H6" i="22"/>
  <c r="I6" i="22"/>
  <c r="J6" i="22"/>
  <c r="K6" i="22"/>
  <c r="L6" i="22"/>
  <c r="C6" i="22"/>
  <c r="J26" i="29" l="1"/>
  <c r="J27" i="29" s="1"/>
  <c r="Z22" i="15"/>
  <c r="L11" i="15"/>
  <c r="L12" i="15"/>
  <c r="L5" i="15"/>
  <c r="N5" i="15" s="1"/>
  <c r="N2" i="22"/>
  <c r="M18" i="29"/>
  <c r="M12" i="29"/>
  <c r="J25" i="29"/>
  <c r="E25" i="29"/>
  <c r="I25" i="29"/>
  <c r="C3" i="29"/>
  <c r="K3" i="29"/>
  <c r="I20" i="29"/>
  <c r="B25" i="29"/>
  <c r="B26" i="29" s="1"/>
  <c r="B27" i="29" s="1"/>
  <c r="M15" i="29"/>
  <c r="F25" i="29"/>
  <c r="F26" i="29" s="1"/>
  <c r="F27" i="29" s="1"/>
  <c r="E8" i="29"/>
  <c r="C8" i="29"/>
  <c r="D8" i="29"/>
  <c r="N7" i="29"/>
  <c r="M24" i="29"/>
  <c r="G3" i="29"/>
  <c r="E19" i="29"/>
  <c r="E20" i="29" s="1"/>
  <c r="C24" i="29"/>
  <c r="K24" i="29"/>
  <c r="K26" i="29" s="1"/>
  <c r="K27" i="29" s="1"/>
  <c r="D3" i="29"/>
  <c r="H3" i="29"/>
  <c r="L3" i="29"/>
  <c r="M7" i="29"/>
  <c r="N12" i="29"/>
  <c r="N13" i="29"/>
  <c r="N14" i="29"/>
  <c r="N15" i="29"/>
  <c r="N18" i="29"/>
  <c r="B19" i="29"/>
  <c r="B20" i="29" s="1"/>
  <c r="F19" i="29"/>
  <c r="F20" i="29" s="1"/>
  <c r="J19" i="29"/>
  <c r="J20" i="29" s="1"/>
  <c r="D24" i="29"/>
  <c r="D26" i="29" s="1"/>
  <c r="D27" i="29" s="1"/>
  <c r="H24" i="29"/>
  <c r="H26" i="29" s="1"/>
  <c r="H27" i="29" s="1"/>
  <c r="L24" i="29"/>
  <c r="L26" i="29" s="1"/>
  <c r="L27" i="29" s="1"/>
  <c r="C25" i="29"/>
  <c r="G25" i="29"/>
  <c r="K25" i="29"/>
  <c r="M2" i="29"/>
  <c r="E3" i="29"/>
  <c r="I3" i="29"/>
  <c r="C19" i="29"/>
  <c r="C20" i="29" s="1"/>
  <c r="G19" i="29"/>
  <c r="G20" i="29" s="1"/>
  <c r="K19" i="29"/>
  <c r="K20" i="29" s="1"/>
  <c r="E24" i="29"/>
  <c r="I24" i="29"/>
  <c r="I26" i="29" s="1"/>
  <c r="I27" i="29" s="1"/>
  <c r="G24" i="29"/>
  <c r="G26" i="29" s="1"/>
  <c r="G27" i="29" s="1"/>
  <c r="F3" i="29"/>
  <c r="J3" i="29"/>
  <c r="Q25" i="16"/>
  <c r="R25" i="16"/>
  <c r="S25" i="16"/>
  <c r="T25" i="16"/>
  <c r="U25" i="16"/>
  <c r="V25" i="16"/>
  <c r="W25" i="16"/>
  <c r="X25" i="16"/>
  <c r="Y25" i="16"/>
  <c r="Z25" i="16"/>
  <c r="P25" i="16"/>
  <c r="D6" i="16"/>
  <c r="E6" i="16"/>
  <c r="F6" i="16"/>
  <c r="G6" i="16"/>
  <c r="J6" i="16"/>
  <c r="K6" i="16"/>
  <c r="L6" i="16"/>
  <c r="C6" i="16"/>
  <c r="I8" i="15"/>
  <c r="C68" i="15"/>
  <c r="C67" i="15"/>
  <c r="C26" i="29" l="1"/>
  <c r="C27" i="29" s="1"/>
  <c r="E26" i="29"/>
  <c r="E27" i="29" s="1"/>
  <c r="L13" i="15"/>
  <c r="L14" i="15" s="1"/>
  <c r="N25" i="29"/>
  <c r="N2" i="15"/>
  <c r="M25" i="29"/>
  <c r="N24" i="29"/>
  <c r="L55" i="24"/>
  <c r="F60" i="15" l="1"/>
  <c r="E8" i="24" l="1"/>
  <c r="K8" i="23" l="1"/>
  <c r="D8" i="24"/>
  <c r="I8" i="23"/>
  <c r="J8" i="23"/>
  <c r="E8" i="23"/>
  <c r="D8" i="23"/>
  <c r="L8" i="23"/>
  <c r="F8" i="23"/>
  <c r="F8" i="24"/>
  <c r="G51" i="15"/>
  <c r="L51" i="15"/>
  <c r="K51" i="15"/>
  <c r="J51" i="15"/>
  <c r="H51" i="15"/>
  <c r="I51" i="15"/>
  <c r="C8" i="24"/>
  <c r="G8" i="23" l="1"/>
  <c r="L8" i="24"/>
  <c r="K8" i="24"/>
  <c r="I8" i="24"/>
  <c r="J8" i="24"/>
  <c r="H8" i="24"/>
  <c r="G8" i="24"/>
  <c r="C8" i="23"/>
  <c r="H8" i="23"/>
  <c r="E8" i="21" l="1"/>
  <c r="D8" i="22"/>
  <c r="F8" i="22"/>
  <c r="H8" i="22"/>
  <c r="J8" i="22"/>
  <c r="G8" i="15"/>
  <c r="J8" i="15"/>
  <c r="K8" i="15"/>
  <c r="L8" i="15"/>
  <c r="C8" i="15"/>
  <c r="D8" i="15"/>
  <c r="F8" i="15"/>
  <c r="E8" i="15"/>
  <c r="F8" i="21" l="1"/>
  <c r="E8" i="22"/>
  <c r="I8" i="22"/>
  <c r="C8" i="21"/>
  <c r="K8" i="22"/>
  <c r="G8" i="22"/>
  <c r="C8" i="22"/>
  <c r="I8" i="21"/>
  <c r="D8" i="21"/>
  <c r="L8" i="21"/>
  <c r="K8" i="21"/>
  <c r="J8" i="21"/>
  <c r="G8" i="21"/>
  <c r="H8" i="21" l="1"/>
  <c r="H24" i="22"/>
  <c r="H25" i="22"/>
  <c r="H26" i="22" l="1"/>
  <c r="H27" i="22" s="1"/>
  <c r="I24" i="22"/>
  <c r="K25" i="22"/>
  <c r="K24" i="22"/>
  <c r="K26" i="22" s="1"/>
  <c r="K27" i="22" s="1"/>
  <c r="B24" i="22"/>
  <c r="B25" i="22"/>
  <c r="I25" i="22"/>
  <c r="J24" i="22"/>
  <c r="J26" i="22" s="1"/>
  <c r="J27" i="22" s="1"/>
  <c r="J25" i="22"/>
  <c r="D22" i="24"/>
  <c r="B25" i="23"/>
  <c r="B24" i="23"/>
  <c r="B26" i="23" s="1"/>
  <c r="B27" i="23" s="1"/>
  <c r="F25" i="23"/>
  <c r="M25" i="23" s="1"/>
  <c r="F24" i="23"/>
  <c r="I25" i="21"/>
  <c r="I24" i="21"/>
  <c r="B24" i="21"/>
  <c r="B26" i="21" s="1"/>
  <c r="B27" i="21" s="1"/>
  <c r="B25" i="21"/>
  <c r="J25" i="21"/>
  <c r="J24" i="21"/>
  <c r="K25" i="21"/>
  <c r="K24" i="21"/>
  <c r="H25" i="21"/>
  <c r="H24" i="21"/>
  <c r="E24" i="23"/>
  <c r="E26" i="23" s="1"/>
  <c r="E27" i="23" s="1"/>
  <c r="E25" i="23"/>
  <c r="F3" i="23"/>
  <c r="E24" i="22"/>
  <c r="E26" i="22" s="1"/>
  <c r="E27" i="22" s="1"/>
  <c r="E25" i="22"/>
  <c r="E25" i="21"/>
  <c r="E24" i="21"/>
  <c r="E26" i="21" s="1"/>
  <c r="E27" i="21" s="1"/>
  <c r="D24" i="21"/>
  <c r="D25" i="21"/>
  <c r="D25" i="22"/>
  <c r="D24" i="22"/>
  <c r="D26" i="22" s="1"/>
  <c r="D27" i="22" s="1"/>
  <c r="D24" i="23"/>
  <c r="D25" i="23"/>
  <c r="E3" i="23"/>
  <c r="C3" i="23"/>
  <c r="C25" i="23"/>
  <c r="D3" i="23"/>
  <c r="C24" i="23"/>
  <c r="C24" i="22"/>
  <c r="C25" i="22"/>
  <c r="C24" i="21"/>
  <c r="C26" i="21" s="1"/>
  <c r="C27" i="21" s="1"/>
  <c r="C25" i="21"/>
  <c r="C26" i="22" l="1"/>
  <c r="C27" i="22" s="1"/>
  <c r="I26" i="22"/>
  <c r="I27" i="22" s="1"/>
  <c r="B26" i="22"/>
  <c r="B27" i="22" s="1"/>
  <c r="D26" i="23"/>
  <c r="D27" i="23" s="1"/>
  <c r="C26" i="23"/>
  <c r="C27" i="23" s="1"/>
  <c r="F26" i="23"/>
  <c r="F27" i="23" s="1"/>
  <c r="D26" i="21"/>
  <c r="D27" i="21" s="1"/>
  <c r="H26" i="21"/>
  <c r="H27" i="21" s="1"/>
  <c r="J26" i="21"/>
  <c r="J27" i="21" s="1"/>
  <c r="I26" i="21"/>
  <c r="I27" i="21" s="1"/>
  <c r="K26" i="21"/>
  <c r="K27" i="21" s="1"/>
  <c r="M24" i="23"/>
  <c r="M40" i="15"/>
  <c r="G24" i="22"/>
  <c r="C22" i="24"/>
  <c r="C24" i="24" s="1"/>
  <c r="C25" i="24" s="1"/>
  <c r="D23" i="24"/>
  <c r="D24" i="24" s="1"/>
  <c r="D25" i="24" s="1"/>
  <c r="G24" i="21"/>
  <c r="C23" i="24"/>
  <c r="G24" i="23"/>
  <c r="G25" i="22"/>
  <c r="G25" i="21"/>
  <c r="D3" i="24"/>
  <c r="G3" i="23"/>
  <c r="G25" i="23"/>
  <c r="L25" i="22"/>
  <c r="L24" i="22"/>
  <c r="E23" i="24"/>
  <c r="E22" i="24"/>
  <c r="E24" i="24" s="1"/>
  <c r="E25" i="24" s="1"/>
  <c r="E3" i="24"/>
  <c r="C3" i="24"/>
  <c r="F25" i="22"/>
  <c r="M25" i="22" s="1"/>
  <c r="F24" i="22"/>
  <c r="L25" i="21"/>
  <c r="L24" i="21"/>
  <c r="B22" i="24"/>
  <c r="B23" i="24"/>
  <c r="F42" i="15"/>
  <c r="E42" i="15"/>
  <c r="D42" i="15"/>
  <c r="C42" i="15"/>
  <c r="G26" i="23" l="1"/>
  <c r="G27" i="23" s="1"/>
  <c r="B24" i="24"/>
  <c r="B25" i="24" s="1"/>
  <c r="G26" i="22"/>
  <c r="G27" i="22" s="1"/>
  <c r="M24" i="22"/>
  <c r="F26" i="22"/>
  <c r="F27" i="22" s="1"/>
  <c r="N24" i="22"/>
  <c r="L26" i="22"/>
  <c r="L27" i="22" s="1"/>
  <c r="N24" i="21"/>
  <c r="L26" i="21"/>
  <c r="L27" i="21" s="1"/>
  <c r="G26" i="21"/>
  <c r="G27" i="21" s="1"/>
  <c r="M38" i="15"/>
  <c r="N37" i="15"/>
  <c r="G42" i="15"/>
  <c r="N38" i="15"/>
  <c r="N25" i="22"/>
  <c r="N25" i="21"/>
  <c r="F25" i="21"/>
  <c r="M25" i="21" s="1"/>
  <c r="F24" i="21"/>
  <c r="G30" i="25"/>
  <c r="F30" i="25"/>
  <c r="E30" i="25"/>
  <c r="F29" i="25"/>
  <c r="G29" i="25"/>
  <c r="H29" i="25"/>
  <c r="E29" i="25"/>
  <c r="M24" i="21" l="1"/>
  <c r="F26" i="21"/>
  <c r="F27" i="21" s="1"/>
  <c r="M37" i="15"/>
  <c r="G22" i="25"/>
  <c r="F20" i="25"/>
  <c r="F22" i="25" s="1"/>
  <c r="F23" i="25" s="1"/>
  <c r="G20" i="25"/>
  <c r="G21" i="25" s="1"/>
  <c r="H20" i="25"/>
  <c r="H22" i="25" s="1"/>
  <c r="E20" i="25"/>
  <c r="E21" i="25" s="1"/>
  <c r="F15" i="25"/>
  <c r="F16" i="25" s="1"/>
  <c r="G15" i="25"/>
  <c r="G16" i="25" s="1"/>
  <c r="H15" i="25"/>
  <c r="H17" i="25" s="1"/>
  <c r="E15" i="25"/>
  <c r="E16" i="25" s="1"/>
  <c r="H11" i="25"/>
  <c r="G11" i="25"/>
  <c r="F11" i="25"/>
  <c r="F12" i="25" s="1"/>
  <c r="H7" i="25"/>
  <c r="G7" i="25"/>
  <c r="G8" i="25" s="1"/>
  <c r="F7" i="25"/>
  <c r="G10" i="25"/>
  <c r="F10" i="25"/>
  <c r="G6" i="25"/>
  <c r="F6" i="25"/>
  <c r="E10" i="25"/>
  <c r="E6" i="25"/>
  <c r="T173" i="24"/>
  <c r="T175" i="24" s="1"/>
  <c r="Z1" i="24"/>
  <c r="Y1" i="24"/>
  <c r="X1" i="24"/>
  <c r="W1" i="24"/>
  <c r="V1" i="24"/>
  <c r="U1" i="24"/>
  <c r="T1" i="24"/>
  <c r="S1" i="24"/>
  <c r="R1" i="24"/>
  <c r="Q1" i="24"/>
  <c r="P1" i="24"/>
  <c r="S176" i="23"/>
  <c r="S178" i="23" s="1"/>
  <c r="Y1" i="23"/>
  <c r="X1" i="23"/>
  <c r="W1" i="23"/>
  <c r="V1" i="23"/>
  <c r="U1" i="23"/>
  <c r="T1" i="23"/>
  <c r="S1" i="23"/>
  <c r="R1" i="23"/>
  <c r="Q1" i="23"/>
  <c r="P1" i="23"/>
  <c r="O1" i="23"/>
  <c r="T196" i="22"/>
  <c r="T198" i="22" s="1"/>
  <c r="Z1" i="22"/>
  <c r="Y1" i="22"/>
  <c r="X1" i="22"/>
  <c r="W1" i="22"/>
  <c r="V1" i="22"/>
  <c r="U1" i="22"/>
  <c r="T1" i="22"/>
  <c r="S1" i="22"/>
  <c r="R1" i="22"/>
  <c r="Q1" i="22"/>
  <c r="P1" i="22"/>
  <c r="T198" i="21"/>
  <c r="T200" i="21" s="1"/>
  <c r="Z1" i="21"/>
  <c r="Y1" i="21"/>
  <c r="X1" i="21"/>
  <c r="W1" i="21"/>
  <c r="V1" i="21"/>
  <c r="U1" i="21"/>
  <c r="T1" i="21"/>
  <c r="S1" i="21"/>
  <c r="R1" i="21"/>
  <c r="Q1" i="21"/>
  <c r="P1" i="21"/>
  <c r="E3" i="22" l="1"/>
  <c r="F3" i="22"/>
  <c r="F8" i="25"/>
  <c r="G23" i="25"/>
  <c r="G12" i="25"/>
  <c r="E11" i="25"/>
  <c r="E12" i="25" s="1"/>
  <c r="E7" i="25"/>
  <c r="E8" i="25" s="1"/>
  <c r="E22" i="25"/>
  <c r="E23" i="25" s="1"/>
  <c r="F17" i="25"/>
  <c r="F18" i="25" s="1"/>
  <c r="F21" i="25"/>
  <c r="E17" i="25"/>
  <c r="E18" i="25" s="1"/>
  <c r="G17" i="25"/>
  <c r="G18" i="25" s="1"/>
  <c r="G3" i="22" l="1"/>
  <c r="D3" i="22"/>
  <c r="F3" i="21"/>
  <c r="E3" i="21"/>
  <c r="D3" i="21" l="1"/>
  <c r="G3" i="21"/>
  <c r="H3" i="22"/>
  <c r="H6" i="16" l="1"/>
  <c r="I6" i="16"/>
  <c r="H3" i="21"/>
  <c r="I3" i="22"/>
  <c r="I3" i="21" l="1"/>
  <c r="J3" i="22"/>
  <c r="T149" i="16"/>
  <c r="T151" i="16" s="1"/>
  <c r="S19" i="21" l="1"/>
  <c r="E19" i="21"/>
  <c r="E20" i="21" s="1"/>
  <c r="R19" i="21"/>
  <c r="D19" i="21"/>
  <c r="D20" i="21" s="1"/>
  <c r="J3" i="21"/>
  <c r="K3" i="22"/>
  <c r="Q19" i="21" l="1"/>
  <c r="U19" i="21"/>
  <c r="G19" i="21"/>
  <c r="G20" i="21" s="1"/>
  <c r="T19" i="21"/>
  <c r="F19" i="21"/>
  <c r="F20" i="21" s="1"/>
  <c r="C19" i="21"/>
  <c r="C20" i="21" s="1"/>
  <c r="K3" i="21"/>
  <c r="L3" i="22"/>
  <c r="V19" i="21" l="1"/>
  <c r="H19" i="21"/>
  <c r="H20" i="21" s="1"/>
  <c r="L3" i="21"/>
  <c r="I19" i="21" l="1"/>
  <c r="I20" i="21" s="1"/>
  <c r="W19" i="21"/>
  <c r="E24" i="16" l="1"/>
  <c r="E30" i="15" s="1"/>
  <c r="S30" i="15" s="1"/>
  <c r="E25" i="16"/>
  <c r="E31" i="15" s="1"/>
  <c r="F3" i="16"/>
  <c r="X19" i="21"/>
  <c r="J19" i="21"/>
  <c r="J20" i="21" s="1"/>
  <c r="E32" i="15" l="1"/>
  <c r="E33" i="15" s="1"/>
  <c r="S31" i="15"/>
  <c r="E26" i="16"/>
  <c r="E27" i="16" s="1"/>
  <c r="F24" i="16"/>
  <c r="F25" i="16"/>
  <c r="L3" i="16"/>
  <c r="K24" i="16"/>
  <c r="K25" i="16"/>
  <c r="J24" i="16"/>
  <c r="J25" i="16"/>
  <c r="K3" i="16"/>
  <c r="I25" i="16"/>
  <c r="I24" i="16"/>
  <c r="J3" i="16"/>
  <c r="H25" i="16"/>
  <c r="H24" i="16"/>
  <c r="I3" i="16"/>
  <c r="S36" i="15"/>
  <c r="S37" i="15"/>
  <c r="S40" i="15"/>
  <c r="S38" i="15"/>
  <c r="S39" i="15"/>
  <c r="S21" i="15"/>
  <c r="D24" i="16"/>
  <c r="D30" i="15" s="1"/>
  <c r="R30" i="15" s="1"/>
  <c r="D25" i="16"/>
  <c r="D31" i="15" s="1"/>
  <c r="E3" i="16"/>
  <c r="C24" i="16"/>
  <c r="C30" i="15" s="1"/>
  <c r="Q30" i="15" s="1"/>
  <c r="C25" i="16"/>
  <c r="C31" i="15" s="1"/>
  <c r="D3" i="16"/>
  <c r="Y19" i="21"/>
  <c r="K19" i="21"/>
  <c r="K20" i="21" s="1"/>
  <c r="E19" i="16"/>
  <c r="D32" i="15" l="1"/>
  <c r="D33" i="15" s="1"/>
  <c r="R31" i="15"/>
  <c r="C32" i="15"/>
  <c r="C33" i="15" s="1"/>
  <c r="Q31" i="15"/>
  <c r="J26" i="16"/>
  <c r="J27" i="16" s="1"/>
  <c r="C26" i="16"/>
  <c r="C27" i="16" s="1"/>
  <c r="D26" i="16"/>
  <c r="D27" i="16" s="1"/>
  <c r="H26" i="16"/>
  <c r="H27" i="16" s="1"/>
  <c r="I26" i="16"/>
  <c r="I27" i="16" s="1"/>
  <c r="K26" i="16"/>
  <c r="K27" i="16" s="1"/>
  <c r="F26" i="16"/>
  <c r="F27" i="16" s="1"/>
  <c r="H19" i="16"/>
  <c r="H20" i="16" s="1"/>
  <c r="K19" i="16"/>
  <c r="K20" i="16" s="1"/>
  <c r="I19" i="16"/>
  <c r="I20" i="16" s="1"/>
  <c r="L24" i="16"/>
  <c r="L25" i="16"/>
  <c r="R36" i="15"/>
  <c r="R37" i="15"/>
  <c r="Q36" i="15"/>
  <c r="Q37" i="15"/>
  <c r="R21" i="15"/>
  <c r="E3" i="15"/>
  <c r="R39" i="15"/>
  <c r="R40" i="15"/>
  <c r="R38" i="15"/>
  <c r="Q21" i="15"/>
  <c r="D3" i="15"/>
  <c r="Q39" i="15"/>
  <c r="Q38" i="15"/>
  <c r="Q40" i="15"/>
  <c r="D19" i="16"/>
  <c r="C19" i="16"/>
  <c r="E20" i="16"/>
  <c r="J19" i="16"/>
  <c r="Z1" i="15"/>
  <c r="Y1" i="15"/>
  <c r="X1" i="15"/>
  <c r="W1" i="15"/>
  <c r="V1" i="15"/>
  <c r="U1" i="15"/>
  <c r="T1" i="15"/>
  <c r="S1" i="15"/>
  <c r="R1" i="15"/>
  <c r="Q1" i="15"/>
  <c r="P1" i="15"/>
  <c r="L26" i="16" l="1"/>
  <c r="L27" i="16" s="1"/>
  <c r="L19" i="16"/>
  <c r="L20" i="16" s="1"/>
  <c r="C20" i="16"/>
  <c r="D20" i="16"/>
  <c r="J20" i="16"/>
  <c r="Z1" i="16"/>
  <c r="Y1" i="16"/>
  <c r="X1" i="16"/>
  <c r="W1" i="16"/>
  <c r="V1" i="16"/>
  <c r="U1" i="16"/>
  <c r="T1" i="16"/>
  <c r="S1" i="16"/>
  <c r="R1" i="16"/>
  <c r="Q1" i="16"/>
  <c r="P1" i="16"/>
  <c r="G25" i="16" l="1"/>
  <c r="G3" i="16"/>
  <c r="G24" i="16"/>
  <c r="H3" i="16"/>
  <c r="L19" i="21"/>
  <c r="L20" i="21" s="1"/>
  <c r="N25" i="16" l="1"/>
  <c r="N24" i="16"/>
  <c r="G26" i="16"/>
  <c r="G27" i="16" s="1"/>
  <c r="N36" i="15"/>
  <c r="G19" i="16"/>
  <c r="G20" i="16" s="1"/>
  <c r="Z19" i="21"/>
  <c r="F19" i="16" l="1"/>
  <c r="F20" i="16" l="1"/>
  <c r="C3" i="22" l="1"/>
  <c r="C3" i="21" l="1"/>
  <c r="B19" i="21" l="1"/>
  <c r="B20" i="21" s="1"/>
  <c r="P19" i="21" l="1"/>
  <c r="B19" i="22" l="1"/>
  <c r="B20" i="22" s="1"/>
  <c r="H19" i="22" l="1"/>
  <c r="G19" i="22"/>
  <c r="I19" i="22"/>
  <c r="E19" i="22"/>
  <c r="C19" i="22"/>
  <c r="D19" i="22"/>
  <c r="F19" i="22"/>
  <c r="K19" i="22"/>
  <c r="L19" i="22"/>
  <c r="J19" i="22"/>
  <c r="L20" i="22" l="1"/>
  <c r="E20" i="22"/>
  <c r="G20" i="22"/>
  <c r="F20" i="22"/>
  <c r="D20" i="22"/>
  <c r="K20" i="22"/>
  <c r="H20" i="22"/>
  <c r="J20" i="22"/>
  <c r="C20" i="22"/>
  <c r="I20" i="22"/>
  <c r="K24" i="23" l="1"/>
  <c r="K25" i="23"/>
  <c r="K3" i="23"/>
  <c r="I24" i="23"/>
  <c r="I26" i="23" s="1"/>
  <c r="I27" i="23" s="1"/>
  <c r="I25" i="23"/>
  <c r="I3" i="23"/>
  <c r="J3" i="23"/>
  <c r="J24" i="23"/>
  <c r="J26" i="23" s="1"/>
  <c r="J27" i="23" s="1"/>
  <c r="J25" i="23"/>
  <c r="H25" i="23"/>
  <c r="H3" i="23"/>
  <c r="H24" i="23"/>
  <c r="H26" i="23" s="1"/>
  <c r="H27" i="23" s="1"/>
  <c r="K26" i="23" l="1"/>
  <c r="K27" i="23" s="1"/>
  <c r="H42" i="15"/>
  <c r="J42" i="15"/>
  <c r="I42" i="15"/>
  <c r="K42" i="15"/>
  <c r="L25" i="23" l="1"/>
  <c r="N25" i="23" s="1"/>
  <c r="L3" i="23"/>
  <c r="L24" i="23"/>
  <c r="N24" i="23" l="1"/>
  <c r="L26" i="23"/>
  <c r="L27" i="23" s="1"/>
  <c r="N40" i="15"/>
  <c r="L42" i="15"/>
  <c r="F23" i="24" l="1"/>
  <c r="F22" i="24"/>
  <c r="F24" i="24" s="1"/>
  <c r="F25" i="24" s="1"/>
  <c r="F3" i="24"/>
  <c r="H23" i="24"/>
  <c r="H31" i="15" s="1"/>
  <c r="V31" i="15" s="1"/>
  <c r="M22" i="24" l="1"/>
  <c r="F30" i="15"/>
  <c r="T30" i="15" s="1"/>
  <c r="M23" i="24"/>
  <c r="F31" i="15"/>
  <c r="T31" i="15" s="1"/>
  <c r="M39" i="15"/>
  <c r="H22" i="24"/>
  <c r="H24" i="24" s="1"/>
  <c r="H25" i="24" s="1"/>
  <c r="G22" i="24"/>
  <c r="G3" i="24"/>
  <c r="H3" i="24"/>
  <c r="U40" i="15"/>
  <c r="G23" i="24"/>
  <c r="G31" i="15" s="1"/>
  <c r="V21" i="15"/>
  <c r="T39" i="15"/>
  <c r="V36" i="15"/>
  <c r="V40" i="15"/>
  <c r="V38" i="15"/>
  <c r="V37" i="15"/>
  <c r="T38" i="15"/>
  <c r="T36" i="15"/>
  <c r="T40" i="15"/>
  <c r="T37" i="15"/>
  <c r="F3" i="15"/>
  <c r="G30" i="15" l="1"/>
  <c r="U30" i="15" s="1"/>
  <c r="G24" i="24"/>
  <c r="G25" i="24" s="1"/>
  <c r="U31" i="15"/>
  <c r="H30" i="15"/>
  <c r="F32" i="15"/>
  <c r="F33" i="15" s="1"/>
  <c r="V39" i="15"/>
  <c r="T21" i="15"/>
  <c r="U39" i="15"/>
  <c r="G3" i="15"/>
  <c r="U21" i="15"/>
  <c r="I3" i="24"/>
  <c r="I22" i="24"/>
  <c r="I3" i="15"/>
  <c r="I23" i="24"/>
  <c r="I31" i="15" s="1"/>
  <c r="W31" i="15" s="1"/>
  <c r="U36" i="15"/>
  <c r="H3" i="15"/>
  <c r="U38" i="15"/>
  <c r="U37" i="15"/>
  <c r="I30" i="15" l="1"/>
  <c r="W30" i="15" s="1"/>
  <c r="I24" i="24"/>
  <c r="I25" i="24" s="1"/>
  <c r="G32" i="15"/>
  <c r="G33" i="15" s="1"/>
  <c r="H32" i="15"/>
  <c r="H33" i="15" s="1"/>
  <c r="V30" i="15"/>
  <c r="W40" i="15"/>
  <c r="W36" i="15"/>
  <c r="W37" i="15"/>
  <c r="W38" i="15"/>
  <c r="J22" i="24"/>
  <c r="W21" i="15"/>
  <c r="W39" i="15"/>
  <c r="X38" i="15"/>
  <c r="J23" i="24"/>
  <c r="J31" i="15" s="1"/>
  <c r="X31" i="15" s="1"/>
  <c r="J3" i="24"/>
  <c r="K22" i="24"/>
  <c r="I32" i="15" l="1"/>
  <c r="I33" i="15" s="1"/>
  <c r="K30" i="15"/>
  <c r="Y30" i="15" s="1"/>
  <c r="J30" i="15"/>
  <c r="X30" i="15" s="1"/>
  <c r="J24" i="24"/>
  <c r="J25" i="24" s="1"/>
  <c r="X21" i="15"/>
  <c r="K3" i="24"/>
  <c r="J3" i="15"/>
  <c r="X36" i="15"/>
  <c r="X40" i="15"/>
  <c r="X39" i="15"/>
  <c r="X37" i="15"/>
  <c r="Y37" i="15"/>
  <c r="K23" i="24"/>
  <c r="K31" i="15" s="1"/>
  <c r="K24" i="24" l="1"/>
  <c r="K25" i="24" s="1"/>
  <c r="J32" i="15"/>
  <c r="J33" i="15" s="1"/>
  <c r="K32" i="15"/>
  <c r="K33" i="15" s="1"/>
  <c r="Y31" i="15"/>
  <c r="Y40" i="15"/>
  <c r="Y38" i="15"/>
  <c r="Y36" i="15"/>
  <c r="Y39" i="15"/>
  <c r="K3" i="15"/>
  <c r="Y21" i="15"/>
  <c r="L23" i="24" l="1"/>
  <c r="L3" i="24"/>
  <c r="L22" i="24"/>
  <c r="N11" i="15"/>
  <c r="N12" i="15"/>
  <c r="L24" i="24" l="1"/>
  <c r="L25" i="24" s="1"/>
  <c r="N22" i="24"/>
  <c r="L30" i="15"/>
  <c r="Z30" i="15" s="1"/>
  <c r="N23" i="24"/>
  <c r="L31" i="15"/>
  <c r="N39" i="15"/>
  <c r="Z39" i="15"/>
  <c r="N21" i="15"/>
  <c r="Z36" i="15"/>
  <c r="Z40" i="15"/>
  <c r="Z38" i="15"/>
  <c r="L3" i="15"/>
  <c r="Z37" i="15"/>
  <c r="N31" i="15" l="1"/>
  <c r="Z31" i="15"/>
  <c r="L32" i="15"/>
  <c r="L33" i="15" s="1"/>
  <c r="N30" i="15"/>
  <c r="Z21" i="15"/>
  <c r="B24" i="16" l="1"/>
  <c r="B30" i="15" s="1"/>
  <c r="P30" i="15" s="1"/>
  <c r="B25" i="16"/>
  <c r="C3" i="16"/>
  <c r="M25" i="16" l="1"/>
  <c r="B31" i="15"/>
  <c r="M24" i="16"/>
  <c r="B26" i="16"/>
  <c r="B27" i="16" s="1"/>
  <c r="M36" i="15"/>
  <c r="P37" i="15"/>
  <c r="P38" i="15"/>
  <c r="P39" i="15"/>
  <c r="P40" i="15"/>
  <c r="C3" i="15"/>
  <c r="P36" i="15"/>
  <c r="B19" i="16"/>
  <c r="B20" i="16" s="1"/>
  <c r="M30" i="15"/>
  <c r="M21" i="15"/>
  <c r="M12" i="15"/>
  <c r="M11" i="15"/>
  <c r="B32" i="15" l="1"/>
  <c r="B33" i="15" s="1"/>
  <c r="P31" i="15"/>
  <c r="M31" i="15"/>
  <c r="P21" i="15"/>
  <c r="M12" i="23" l="1"/>
  <c r="N12" i="23"/>
  <c r="P18" i="15"/>
  <c r="Q18" i="15"/>
  <c r="R18" i="15"/>
  <c r="S18" i="15"/>
  <c r="U18" i="15"/>
  <c r="V18" i="15"/>
  <c r="W18" i="15"/>
  <c r="X18" i="15"/>
  <c r="Y18" i="15"/>
  <c r="M13" i="23"/>
  <c r="P19" i="15"/>
  <c r="Q19" i="15"/>
  <c r="R19" i="15"/>
  <c r="S19" i="15"/>
  <c r="U19" i="15"/>
  <c r="V19" i="15"/>
  <c r="W19" i="15"/>
  <c r="X19" i="15"/>
  <c r="Y19" i="15"/>
  <c r="M14" i="23"/>
  <c r="P20" i="15"/>
  <c r="Q20" i="15"/>
  <c r="R20" i="15"/>
  <c r="S20" i="15"/>
  <c r="U20" i="15"/>
  <c r="V20" i="15"/>
  <c r="W20" i="15"/>
  <c r="X20" i="15"/>
  <c r="Y20" i="15"/>
  <c r="N15" i="23"/>
  <c r="N19" i="15" l="1"/>
  <c r="Z19" i="15"/>
  <c r="N18" i="15"/>
  <c r="Z18" i="15"/>
  <c r="W17" i="15"/>
  <c r="I25" i="15"/>
  <c r="S17" i="15"/>
  <c r="E25" i="15"/>
  <c r="N17" i="15"/>
  <c r="L25" i="15"/>
  <c r="Z17" i="15"/>
  <c r="H25" i="15"/>
  <c r="V17" i="15"/>
  <c r="D25" i="15"/>
  <c r="R17" i="15"/>
  <c r="T19" i="15"/>
  <c r="M19" i="15"/>
  <c r="T18" i="15"/>
  <c r="M18" i="15"/>
  <c r="K25" i="15"/>
  <c r="Y17" i="15"/>
  <c r="G25" i="15"/>
  <c r="U17" i="15"/>
  <c r="C25" i="15"/>
  <c r="Q17" i="15"/>
  <c r="N20" i="15"/>
  <c r="Z20" i="15"/>
  <c r="T20" i="15"/>
  <c r="M20" i="15"/>
  <c r="J25" i="15"/>
  <c r="X17" i="15"/>
  <c r="F25" i="15"/>
  <c r="T17" i="15"/>
  <c r="M17" i="15"/>
  <c r="B25" i="15"/>
  <c r="P17" i="15"/>
  <c r="M15" i="23"/>
  <c r="N14" i="23"/>
  <c r="N13" i="23"/>
  <c r="P23" i="15" l="1"/>
  <c r="P24" i="15" s="1"/>
  <c r="Q23" i="15"/>
  <c r="Q24" i="15" s="1"/>
  <c r="R23" i="15"/>
  <c r="R24" i="15" s="1"/>
  <c r="S23" i="15"/>
  <c r="S24" i="15" s="1"/>
  <c r="T23" i="15"/>
  <c r="T24" i="15" s="1"/>
  <c r="U23" i="15"/>
  <c r="U24" i="15" s="1"/>
  <c r="V23" i="15"/>
  <c r="V24" i="15" s="1"/>
  <c r="W23" i="15"/>
  <c r="W24" i="15" s="1"/>
  <c r="X23" i="15"/>
  <c r="X24" i="15" s="1"/>
  <c r="Y23" i="15"/>
  <c r="Y24" i="15" s="1"/>
  <c r="Z23" i="15"/>
  <c r="Z24" i="15" s="1"/>
  <c r="M18" i="23"/>
  <c r="N18" i="23"/>
  <c r="B19" i="23"/>
  <c r="B20" i="23" s="1"/>
  <c r="C19" i="23"/>
  <c r="C20" i="23" s="1"/>
  <c r="D19" i="23"/>
  <c r="D20" i="23" s="1"/>
  <c r="E19" i="23"/>
  <c r="E20" i="23" s="1"/>
  <c r="F19" i="23"/>
  <c r="F20" i="23" s="1"/>
  <c r="G19" i="23"/>
  <c r="G20" i="23" s="1"/>
  <c r="H19" i="23"/>
  <c r="H20" i="23" s="1"/>
  <c r="I19" i="23"/>
  <c r="I20" i="23" s="1"/>
  <c r="J19" i="23"/>
  <c r="J20" i="23" s="1"/>
  <c r="K19" i="23"/>
  <c r="K20" i="23" s="1"/>
  <c r="L19" i="23"/>
  <c r="L20" i="23" s="1"/>
  <c r="M23" i="15" l="1"/>
  <c r="N23" i="15"/>
</calcChain>
</file>

<file path=xl/sharedStrings.xml><?xml version="1.0" encoding="utf-8"?>
<sst xmlns="http://schemas.openxmlformats.org/spreadsheetml/2006/main" count="272" uniqueCount="77">
  <si>
    <t>Total</t>
  </si>
  <si>
    <t>2022F</t>
  </si>
  <si>
    <t>2023F</t>
  </si>
  <si>
    <t>2024F</t>
  </si>
  <si>
    <t>Y-o-Y</t>
  </si>
  <si>
    <t>Check</t>
  </si>
  <si>
    <t>Market Share, by Company</t>
  </si>
  <si>
    <t>2025F</t>
  </si>
  <si>
    <t>Company</t>
  </si>
  <si>
    <t>Carborundum</t>
  </si>
  <si>
    <t>Revenue</t>
  </si>
  <si>
    <t>Abrasives</t>
  </si>
  <si>
    <t>INR Mn</t>
  </si>
  <si>
    <t>https://www.cumi-murugappa.com/wp-content/uploads/2019/02/ar18-19.pdf</t>
  </si>
  <si>
    <t>Wendt India Ltd</t>
  </si>
  <si>
    <t>https://www.cumi-murugappa.com/wp-content/uploads/2019/02/ar16-17.pdf</t>
  </si>
  <si>
    <t>INR Lkh</t>
  </si>
  <si>
    <t>FY2017</t>
  </si>
  <si>
    <t>FY2016</t>
  </si>
  <si>
    <t>FY2018</t>
  </si>
  <si>
    <t>USD Mn</t>
  </si>
  <si>
    <t>FY 2015</t>
  </si>
  <si>
    <t>https://www.wendtindia.com/wp-content/themes/wendtindia/pdf/37th-annual-report-2018-19.pdf</t>
  </si>
  <si>
    <t xml:space="preserve"> Super Abrasives</t>
  </si>
  <si>
    <t>Segmental</t>
  </si>
  <si>
    <t>https://www.wendtindia.com/investors/</t>
  </si>
  <si>
    <t>Considered stand alone  financial statements</t>
  </si>
  <si>
    <t>Conversion rates</t>
  </si>
  <si>
    <t>Others</t>
  </si>
  <si>
    <t xml:space="preserve"> ASP (USD/Kg)</t>
  </si>
  <si>
    <t>ASP</t>
  </si>
  <si>
    <t>Malaysia</t>
  </si>
  <si>
    <t>2021E</t>
  </si>
  <si>
    <t>2026F</t>
  </si>
  <si>
    <t>CAGR (2016-2020)</t>
  </si>
  <si>
    <t>CAGR (2021E-2026F)</t>
  </si>
  <si>
    <t>ton</t>
  </si>
  <si>
    <t>By Value (USD Million )</t>
  </si>
  <si>
    <t>Market Share by Grade (USD Million )</t>
  </si>
  <si>
    <t>Market Share by Country (USD Million )</t>
  </si>
  <si>
    <t>US Silica Holdings, Inc. (US), Sibelco NV (Belgium), U.S. Silica Holdings, Inc. (US), VRX Silica Limited (Australia), Australian Silica Quartz Group Ltd (Australia), and Adwan Chemical Industries Company (Saudi Arabia)</t>
  </si>
  <si>
    <r>
      <t>Chongqing Changjiang River Moulding Material (Group) Co. Ltd, Covia Holdings LLC, Sibelco, US </t>
    </r>
    <r>
      <rPr>
        <b/>
        <sz val="12"/>
        <color rgb="FF202124"/>
        <rFont val="Arial"/>
        <family val="2"/>
      </rPr>
      <t>Silica</t>
    </r>
    <r>
      <rPr>
        <sz val="12"/>
        <color rgb="FF202124"/>
        <rFont val="Arial"/>
        <family val="2"/>
      </rPr>
      <t>, Mitsubishi Corporation, among others.</t>
    </r>
  </si>
  <si>
    <t xml:space="preserve">US Silica Holdings, Inc. </t>
  </si>
  <si>
    <t>Chongqing Changjiang River Moulding Material (Group) Co. Ltd.</t>
  </si>
  <si>
    <t xml:space="preserve">Mitsubishi Chemical Holdings   </t>
  </si>
  <si>
    <t>Covia Corp.</t>
  </si>
  <si>
    <t>Sibelco</t>
  </si>
  <si>
    <t>Others (Tochu, VRX Silica Limited, JFE Mineral Company Limited 	)</t>
  </si>
  <si>
    <t>SouthEast Asia Copper Sulphate Market</t>
  </si>
  <si>
    <t>Market Share by Type (USD Million )</t>
  </si>
  <si>
    <t>Market Share by End Use (USD Million )</t>
  </si>
  <si>
    <t>Hydrous</t>
  </si>
  <si>
    <t>Anhydrous</t>
  </si>
  <si>
    <t>Agriculture</t>
  </si>
  <si>
    <t>Chemicals</t>
  </si>
  <si>
    <t>Reagent</t>
  </si>
  <si>
    <t>Indonesia</t>
  </si>
  <si>
    <t>Phillipines</t>
  </si>
  <si>
    <t>Vietnam</t>
  </si>
  <si>
    <t>Thailand</t>
  </si>
  <si>
    <t>Rest of South-East Asia</t>
  </si>
  <si>
    <t>Indonesia Market</t>
  </si>
  <si>
    <t>Malaysia Market</t>
  </si>
  <si>
    <t>Phillipines Market</t>
  </si>
  <si>
    <t>Vietnam Market</t>
  </si>
  <si>
    <t>Thailand Market</t>
  </si>
  <si>
    <t>By Volume (Kilo Tonnes)</t>
  </si>
  <si>
    <t>Animal Husbandry</t>
  </si>
  <si>
    <t>Healthcare</t>
  </si>
  <si>
    <t>Industrial</t>
  </si>
  <si>
    <t>Leather and Textiles</t>
  </si>
  <si>
    <t>REA</t>
  </si>
  <si>
    <t>Malyasia</t>
  </si>
  <si>
    <t>Average</t>
  </si>
  <si>
    <t>http://www.fao.org/faostat/en/#country/101</t>
  </si>
  <si>
    <t xml:space="preserve">Indonesia </t>
  </si>
  <si>
    <t xml:space="preserve">Industrial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</si>
</sst>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0_ ;_ * \-#,##0.000_ ;_ * &quot;-&quot;??_ ;_ @_ "/>
    <numFmt numFmtId="165" formatCode="0.0"/>
    <numFmt numFmtId="166" formatCode="0.0000"/>
    <numFmt numFmtId="167" formatCode="0.000%"/>
    <numFmt numFmtId="168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i/>
      <sz val="10"/>
      <color theme="1"/>
      <name val="Cambria"/>
      <family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mbria"/>
      <family val="1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Verdana"/>
      <family val="2"/>
    </font>
    <font>
      <sz val="12"/>
      <color rgb="FF202124"/>
      <name val="Arial"/>
      <family val="2"/>
    </font>
    <font>
      <b/>
      <sz val="12"/>
      <color rgb="FF20212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</cellStyleXfs>
  <cellXfs count="16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6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1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0" fontId="6" fillId="0" borderId="1" xfId="1" applyNumberFormat="1" applyFont="1" applyBorder="1"/>
    <xf numFmtId="10" fontId="0" fillId="0" borderId="0" xfId="0" applyNumberFormat="1" applyAlignment="1">
      <alignment horizontal="center"/>
    </xf>
    <xf numFmtId="9" fontId="4" fillId="0" borderId="0" xfId="0" applyNumberFormat="1" applyFont="1"/>
    <xf numFmtId="2" fontId="4" fillId="0" borderId="0" xfId="0" applyNumberFormat="1" applyFont="1"/>
    <xf numFmtId="0" fontId="5" fillId="0" borderId="2" xfId="0" applyFont="1" applyBorder="1" applyAlignment="1">
      <alignment horizontal="center"/>
    </xf>
    <xf numFmtId="10" fontId="4" fillId="0" borderId="1" xfId="0" applyNumberFormat="1" applyFont="1" applyBorder="1"/>
    <xf numFmtId="0" fontId="5" fillId="0" borderId="0" xfId="0" applyFont="1" applyAlignment="1">
      <alignment horizontal="center"/>
    </xf>
    <xf numFmtId="2" fontId="5" fillId="0" borderId="0" xfId="0" applyNumberFormat="1" applyFont="1"/>
    <xf numFmtId="10" fontId="4" fillId="0" borderId="0" xfId="1" applyNumberFormat="1" applyFont="1" applyAlignment="1">
      <alignment horizontal="center"/>
    </xf>
    <xf numFmtId="10" fontId="5" fillId="0" borderId="0" xfId="0" applyNumberFormat="1" applyFont="1"/>
    <xf numFmtId="0" fontId="5" fillId="0" borderId="0" xfId="0" applyFont="1"/>
    <xf numFmtId="10" fontId="4" fillId="0" borderId="0" xfId="1" applyNumberFormat="1" applyFont="1"/>
    <xf numFmtId="0" fontId="1" fillId="0" borderId="0" xfId="0" applyFont="1" applyAlignment="1">
      <alignment horizontal="center"/>
    </xf>
    <xf numFmtId="10" fontId="4" fillId="0" borderId="0" xfId="0" applyNumberFormat="1" applyFont="1"/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43" fontId="4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10" fontId="6" fillId="0" borderId="0" xfId="1" applyNumberFormat="1" applyFont="1" applyBorder="1"/>
    <xf numFmtId="1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2" fontId="4" fillId="0" borderId="0" xfId="0" applyNumberFormat="1" applyFont="1" applyBorder="1"/>
    <xf numFmtId="10" fontId="4" fillId="0" borderId="0" xfId="0" applyNumberFormat="1" applyFont="1" applyBorder="1"/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2"/>
    <xf numFmtId="0" fontId="0" fillId="0" borderId="0" xfId="0" applyFill="1"/>
    <xf numFmtId="166" fontId="0" fillId="0" borderId="0" xfId="0" applyNumberFormat="1"/>
    <xf numFmtId="0" fontId="1" fillId="9" borderId="0" xfId="0" applyFont="1" applyFill="1"/>
    <xf numFmtId="165" fontId="0" fillId="0" borderId="0" xfId="0" applyNumberFormat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1" fillId="2" borderId="0" xfId="0" applyFont="1" applyFill="1"/>
    <xf numFmtId="10" fontId="4" fillId="0" borderId="1" xfId="0" applyNumberFormat="1" applyFont="1" applyBorder="1" applyAlignment="1">
      <alignment horizontal="center" vertical="center"/>
    </xf>
    <xf numFmtId="0" fontId="1" fillId="7" borderId="0" xfId="0" applyFont="1" applyFill="1"/>
    <xf numFmtId="2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8" fillId="0" borderId="0" xfId="1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2" fontId="4" fillId="0" borderId="1" xfId="1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7" fillId="0" borderId="1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0" fontId="11" fillId="0" borderId="1" xfId="1" applyNumberFormat="1" applyFont="1" applyBorder="1"/>
    <xf numFmtId="10" fontId="4" fillId="0" borderId="1" xfId="1" applyNumberFormat="1" applyFont="1" applyBorder="1" applyAlignment="1">
      <alignment horizontal="center"/>
    </xf>
    <xf numFmtId="2" fontId="4" fillId="0" borderId="8" xfId="0" applyNumberFormat="1" applyFont="1" applyBorder="1"/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0" fontId="11" fillId="0" borderId="1" xfId="1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0" fontId="6" fillId="0" borderId="1" xfId="1" applyNumberFormat="1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10" fontId="7" fillId="0" borderId="0" xfId="1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43" fontId="4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167" fontId="6" fillId="0" borderId="0" xfId="1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1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0" fontId="12" fillId="0" borderId="0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0" fontId="13" fillId="0" borderId="0" xfId="1" applyNumberFormat="1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10" fontId="11" fillId="0" borderId="0" xfId="1" applyNumberFormat="1" applyFont="1" applyBorder="1" applyAlignment="1">
      <alignment horizontal="center"/>
    </xf>
    <xf numFmtId="10" fontId="11" fillId="0" borderId="0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0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2" applyNumberFormat="1" applyAlignment="1">
      <alignment horizontal="center"/>
    </xf>
    <xf numFmtId="10" fontId="5" fillId="0" borderId="0" xfId="1" applyNumberFormat="1" applyFont="1" applyAlignment="1">
      <alignment horizontal="center"/>
    </xf>
    <xf numFmtId="10" fontId="14" fillId="0" borderId="0" xfId="0" applyNumberFormat="1" applyFont="1" applyAlignment="1">
      <alignment horizontal="center" vertical="center"/>
    </xf>
    <xf numFmtId="10" fontId="14" fillId="0" borderId="10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/>
    </xf>
    <xf numFmtId="9" fontId="4" fillId="0" borderId="0" xfId="1" applyFont="1" applyAlignment="1">
      <alignment horizontal="center"/>
    </xf>
    <xf numFmtId="10" fontId="15" fillId="0" borderId="0" xfId="0" applyNumberFormat="1" applyFont="1" applyAlignment="1">
      <alignment horizontal="right" vertical="center"/>
    </xf>
    <xf numFmtId="10" fontId="17" fillId="0" borderId="0" xfId="0" applyNumberFormat="1" applyFont="1" applyAlignment="1">
      <alignment horizontal="center" vertical="center"/>
    </xf>
    <xf numFmtId="168" fontId="4" fillId="0" borderId="0" xfId="0" applyNumberFormat="1" applyFont="1" applyBorder="1"/>
    <xf numFmtId="10" fontId="6" fillId="0" borderId="6" xfId="1" applyNumberFormat="1" applyFont="1" applyBorder="1"/>
    <xf numFmtId="10" fontId="11" fillId="0" borderId="0" xfId="1" applyNumberFormat="1" applyFont="1" applyBorder="1"/>
    <xf numFmtId="168" fontId="4" fillId="0" borderId="1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9" fontId="4" fillId="0" borderId="0" xfId="0" applyNumberFormat="1" applyFont="1"/>
    <xf numFmtId="2" fontId="4" fillId="0" borderId="0" xfId="0" applyNumberFormat="1" applyFont="1"/>
    <xf numFmtId="10" fontId="4" fillId="0" borderId="1" xfId="0" applyNumberFormat="1" applyFont="1" applyBorder="1"/>
    <xf numFmtId="0" fontId="5" fillId="0" borderId="0" xfId="0" applyFont="1" applyAlignment="1">
      <alignment horizontal="center"/>
    </xf>
    <xf numFmtId="1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0" fontId="19" fillId="10" borderId="9" xfId="3" applyNumberFormat="1" applyFont="1" applyFill="1" applyBorder="1" applyAlignment="1">
      <alignment horizontal="center" vertical="center" wrapText="1"/>
    </xf>
    <xf numFmtId="2" fontId="4" fillId="0" borderId="0" xfId="1" applyNumberFormat="1" applyFont="1" applyBorder="1" applyAlignment="1">
      <alignment horizontal="center" vertical="center"/>
    </xf>
    <xf numFmtId="2" fontId="5" fillId="0" borderId="0" xfId="0" applyNumberFormat="1" applyFont="1" applyBorder="1"/>
    <xf numFmtId="2" fontId="5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/>
    </xf>
    <xf numFmtId="168" fontId="0" fillId="0" borderId="0" xfId="0" applyNumberFormat="1"/>
    <xf numFmtId="10" fontId="0" fillId="0" borderId="0" xfId="1" applyNumberFormat="1" applyFont="1"/>
    <xf numFmtId="0" fontId="4" fillId="0" borderId="1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10" fontId="11" fillId="0" borderId="6" xfId="1" applyNumberFormat="1" applyFont="1" applyBorder="1"/>
    <xf numFmtId="2" fontId="5" fillId="0" borderId="1" xfId="0" applyNumberFormat="1" applyFont="1" applyBorder="1"/>
    <xf numFmtId="10" fontId="11" fillId="0" borderId="4" xfId="1" applyNumberFormat="1" applyFont="1" applyBorder="1"/>
    <xf numFmtId="2" fontId="1" fillId="0" borderId="0" xfId="0" applyNumberFormat="1" applyFont="1"/>
    <xf numFmtId="10" fontId="1" fillId="0" borderId="0" xfId="0" applyNumberFormat="1" applyFont="1"/>
    <xf numFmtId="168" fontId="5" fillId="0" borderId="1" xfId="0" applyNumberFormat="1" applyFon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/>
    </xf>
    <xf numFmtId="168" fontId="5" fillId="0" borderId="1" xfId="0" applyNumberFormat="1" applyFont="1" applyBorder="1"/>
    <xf numFmtId="168" fontId="5" fillId="0" borderId="1" xfId="0" applyNumberFormat="1" applyFont="1" applyBorder="1" applyAlignment="1">
      <alignment horizontal="center"/>
    </xf>
    <xf numFmtId="10" fontId="4" fillId="10" borderId="1" xfId="0" applyNumberFormat="1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3" xr:uid="{203B82F4-43FE-4D6B-B15A-F51EA14F738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295275</xdr:colOff>
      <xdr:row>4</xdr:row>
      <xdr:rowOff>171451</xdr:rowOff>
    </xdr:from>
    <xdr:to>
      <xdr:col>16</xdr:col>
      <xdr:colOff>241270</xdr:colOff>
      <xdr:row>25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AAA20-1B23-40B2-88F5-1FCA75B5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933451"/>
          <a:ext cx="3603595" cy="3933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ndtindia.com/wp-content/themes/wendtindia/pdf/37th-annual-report-2018-19.pdf" TargetMode="External"/><Relationship Id="rId2" Type="http://schemas.openxmlformats.org/officeDocument/2006/relationships/hyperlink" Target="https://www.cumi-murugappa.com/wp-content/uploads/2019/02/ar16-17.pdf" TargetMode="External"/><Relationship Id="rId1" Type="http://schemas.openxmlformats.org/officeDocument/2006/relationships/hyperlink" Target="https://www.cumi-murugappa.com/wp-content/uploads/2019/02/ar18-19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wendtindia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3429-F36B-42DB-9474-37A3E7751947}">
  <sheetPr>
    <tabColor theme="1"/>
  </sheetPr>
  <dimension ref="A1:T30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4.85546875" customWidth="1"/>
    <col min="5" max="5" width="14" customWidth="1"/>
    <col min="6" max="6" width="13.5703125" customWidth="1"/>
    <col min="7" max="8" width="10.5703125" bestFit="1" customWidth="1"/>
  </cols>
  <sheetData>
    <row r="1" spans="1:20" x14ac:dyDescent="0.25">
      <c r="A1" t="s">
        <v>8</v>
      </c>
      <c r="E1" t="s">
        <v>19</v>
      </c>
      <c r="F1" t="s">
        <v>17</v>
      </c>
      <c r="G1" t="s">
        <v>18</v>
      </c>
      <c r="H1" t="s">
        <v>21</v>
      </c>
    </row>
    <row r="2" spans="1:20" x14ac:dyDescent="0.25">
      <c r="A2" t="s">
        <v>26</v>
      </c>
    </row>
    <row r="3" spans="1:20" x14ac:dyDescent="0.25">
      <c r="A3" s="1" t="s">
        <v>9</v>
      </c>
      <c r="M3" s="46" t="s">
        <v>13</v>
      </c>
    </row>
    <row r="5" spans="1:20" x14ac:dyDescent="0.25">
      <c r="B5" t="s">
        <v>10</v>
      </c>
      <c r="D5" t="s">
        <v>12</v>
      </c>
      <c r="E5" s="57">
        <v>17822.2</v>
      </c>
      <c r="F5" s="57">
        <v>16022.82</v>
      </c>
      <c r="G5" s="57">
        <v>15197.77</v>
      </c>
      <c r="H5" s="57">
        <v>13941.67</v>
      </c>
      <c r="R5" s="46" t="s">
        <v>15</v>
      </c>
    </row>
    <row r="6" spans="1:20" x14ac:dyDescent="0.25">
      <c r="E6" s="58">
        <f>E5/F5-1</f>
        <v>0.11230108058381738</v>
      </c>
      <c r="F6" s="58">
        <f>F5/G5-1</f>
        <v>5.4287569821098725E-2</v>
      </c>
      <c r="G6" s="58">
        <f>G5/H5-1</f>
        <v>9.0096810496877344E-2</v>
      </c>
      <c r="H6" s="57"/>
      <c r="R6" s="46"/>
    </row>
    <row r="7" spans="1:20" x14ac:dyDescent="0.25">
      <c r="D7" s="49" t="s">
        <v>20</v>
      </c>
      <c r="E7" s="51">
        <f>E5*T17</f>
        <v>259.3318410037736</v>
      </c>
      <c r="F7" s="51">
        <f>F5*T16</f>
        <v>246.67237201075469</v>
      </c>
      <c r="G7" s="51">
        <f>G5*T15</f>
        <v>226.24056474804348</v>
      </c>
      <c r="H7" s="51">
        <f>H5*T14</f>
        <v>215.24745984955973</v>
      </c>
      <c r="R7" s="46"/>
    </row>
    <row r="8" spans="1:20" x14ac:dyDescent="0.25">
      <c r="E8" s="58">
        <f>E7/F7-1</f>
        <v>5.1320984550580206E-2</v>
      </c>
      <c r="F8" s="58">
        <f>F7/G7-1</f>
        <v>9.031009662420808E-2</v>
      </c>
      <c r="G8" s="58">
        <f>G7/H7-1</f>
        <v>5.1071937881018492E-2</v>
      </c>
      <c r="H8" s="58"/>
    </row>
    <row r="9" spans="1:20" x14ac:dyDescent="0.25">
      <c r="A9" t="s">
        <v>24</v>
      </c>
      <c r="B9" s="55" t="s">
        <v>11</v>
      </c>
      <c r="D9" t="s">
        <v>12</v>
      </c>
      <c r="E9" s="57">
        <v>9209</v>
      </c>
      <c r="F9" s="57">
        <v>8636</v>
      </c>
      <c r="G9" s="57">
        <v>8592</v>
      </c>
      <c r="H9" s="57">
        <v>7844</v>
      </c>
    </row>
    <row r="10" spans="1:20" x14ac:dyDescent="0.25">
      <c r="B10" s="47"/>
      <c r="E10" s="58">
        <f>E9/F9-1</f>
        <v>6.6350162112088995E-2</v>
      </c>
      <c r="F10" s="58">
        <f>F9/G9-1</f>
        <v>5.1210428305399347E-3</v>
      </c>
      <c r="G10" s="58">
        <f>G9/H9-1</f>
        <v>9.5359510453850049E-2</v>
      </c>
      <c r="H10" s="57"/>
    </row>
    <row r="11" spans="1:20" x14ac:dyDescent="0.25">
      <c r="B11" s="47"/>
      <c r="D11" s="49" t="s">
        <v>20</v>
      </c>
      <c r="E11" s="51">
        <f>E9*T17</f>
        <v>134.00068026415093</v>
      </c>
      <c r="F11" s="51">
        <f>F9*T16</f>
        <v>132.95179030188677</v>
      </c>
      <c r="G11" s="51">
        <f>G9*T15</f>
        <v>127.9042209689441</v>
      </c>
      <c r="H11" s="51">
        <f>H9*T14</f>
        <v>121.10465066666666</v>
      </c>
    </row>
    <row r="12" spans="1:20" x14ac:dyDescent="0.25">
      <c r="E12" s="58">
        <f>E11/F11-1</f>
        <v>7.8892503807770353E-3</v>
      </c>
      <c r="F12" s="58">
        <f>F11/G11-1</f>
        <v>3.9463665035481821E-2</v>
      </c>
      <c r="G12" s="58">
        <f>G11/H11-1</f>
        <v>5.6146236043344455E-2</v>
      </c>
      <c r="H12" s="57"/>
      <c r="S12" t="s">
        <v>27</v>
      </c>
    </row>
    <row r="13" spans="1:20" x14ac:dyDescent="0.25">
      <c r="E13" s="57"/>
      <c r="F13" s="57"/>
      <c r="G13" s="57"/>
      <c r="H13" s="57"/>
    </row>
    <row r="14" spans="1:20" x14ac:dyDescent="0.25">
      <c r="A14" s="1" t="s">
        <v>14</v>
      </c>
      <c r="B14" s="53" t="s">
        <v>10</v>
      </c>
      <c r="D14" t="s">
        <v>16</v>
      </c>
      <c r="E14" s="57">
        <v>14285.1</v>
      </c>
      <c r="F14" s="57">
        <v>13167.88</v>
      </c>
      <c r="G14" s="57">
        <v>14080.64</v>
      </c>
      <c r="H14" s="57">
        <v>12777.57</v>
      </c>
      <c r="S14" t="s">
        <v>21</v>
      </c>
      <c r="T14" s="48">
        <v>1.5439144654088049E-2</v>
      </c>
    </row>
    <row r="15" spans="1:20" x14ac:dyDescent="0.25">
      <c r="D15" t="s">
        <v>12</v>
      </c>
      <c r="E15" s="50">
        <f>E14/10</f>
        <v>1428.51</v>
      </c>
      <c r="F15" s="50">
        <f t="shared" ref="F15:H15" si="0">F14/10</f>
        <v>1316.788</v>
      </c>
      <c r="G15" s="50">
        <f t="shared" si="0"/>
        <v>1408.0639999999999</v>
      </c>
      <c r="H15" s="50">
        <f t="shared" si="0"/>
        <v>1277.7570000000001</v>
      </c>
      <c r="S15" t="s">
        <v>18</v>
      </c>
      <c r="T15" s="48">
        <v>1.4886431677018634E-2</v>
      </c>
    </row>
    <row r="16" spans="1:20" x14ac:dyDescent="0.25">
      <c r="E16" s="58">
        <f>E15/F15-1</f>
        <v>8.4844333332320776E-2</v>
      </c>
      <c r="F16" s="58">
        <f>F15/G15-1</f>
        <v>-6.4823758010999377E-2</v>
      </c>
      <c r="G16" s="58">
        <f>G15/H15-1</f>
        <v>0.1019810496048934</v>
      </c>
      <c r="H16" s="50"/>
      <c r="S16" t="s">
        <v>17</v>
      </c>
      <c r="T16" s="48">
        <v>1.5395066037735848E-2</v>
      </c>
    </row>
    <row r="17" spans="1:20" x14ac:dyDescent="0.25">
      <c r="D17" s="49" t="s">
        <v>20</v>
      </c>
      <c r="E17" s="51">
        <f>E15*T17</f>
        <v>20.786329869056605</v>
      </c>
      <c r="F17" s="51">
        <f>F15*T16</f>
        <v>20.27203821769811</v>
      </c>
      <c r="G17" s="51">
        <f>G15*T15</f>
        <v>20.961048532869565</v>
      </c>
      <c r="H17" s="51">
        <f>H15*T14</f>
        <v>19.727475155773586</v>
      </c>
      <c r="S17" t="s">
        <v>19</v>
      </c>
      <c r="T17" s="48">
        <v>1.4551056603773585E-2</v>
      </c>
    </row>
    <row r="18" spans="1:20" x14ac:dyDescent="0.25">
      <c r="D18" s="52"/>
      <c r="E18" s="58">
        <f>E17/F17-1</f>
        <v>2.5369508770435534E-2</v>
      </c>
      <c r="F18" s="58">
        <f>F17/G17-1</f>
        <v>-3.2870985155680543E-2</v>
      </c>
      <c r="G18" s="58">
        <f>G17/H17-1</f>
        <v>6.2530727696035182E-2</v>
      </c>
      <c r="H18" s="56"/>
    </row>
    <row r="19" spans="1:20" x14ac:dyDescent="0.25">
      <c r="A19" t="s">
        <v>24</v>
      </c>
      <c r="B19" s="55" t="s">
        <v>23</v>
      </c>
      <c r="D19" t="s">
        <v>16</v>
      </c>
      <c r="E19" s="57">
        <v>10781.59</v>
      </c>
      <c r="F19" s="57">
        <v>10229.18</v>
      </c>
      <c r="G19" s="57">
        <v>10414.530000000001</v>
      </c>
      <c r="H19" s="57">
        <v>9065.3799999999992</v>
      </c>
    </row>
    <row r="20" spans="1:20" x14ac:dyDescent="0.25">
      <c r="D20" t="s">
        <v>12</v>
      </c>
      <c r="E20" s="57">
        <f>E19/10</f>
        <v>1078.1590000000001</v>
      </c>
      <c r="F20" s="57">
        <f t="shared" ref="F20:H20" si="1">F19/10</f>
        <v>1022.918</v>
      </c>
      <c r="G20" s="57">
        <f t="shared" si="1"/>
        <v>1041.453</v>
      </c>
      <c r="H20" s="57">
        <f t="shared" si="1"/>
        <v>906.5379999999999</v>
      </c>
    </row>
    <row r="21" spans="1:20" x14ac:dyDescent="0.25">
      <c r="E21" s="58">
        <f>E20/F20-1</f>
        <v>5.4003351197261296E-2</v>
      </c>
      <c r="F21" s="58">
        <f>F20/G20-1</f>
        <v>-1.7797250572037293E-2</v>
      </c>
      <c r="G21" s="58">
        <f>G20/H20-1</f>
        <v>0.14882442876084623</v>
      </c>
      <c r="H21" s="57"/>
    </row>
    <row r="22" spans="1:20" x14ac:dyDescent="0.25">
      <c r="D22" s="49" t="s">
        <v>20</v>
      </c>
      <c r="E22" s="59">
        <f>E20*T17</f>
        <v>15.688352636867926</v>
      </c>
      <c r="F22" s="59">
        <f>F20*T16</f>
        <v>15.747890161188678</v>
      </c>
      <c r="G22" s="59">
        <f>G20*T15</f>
        <v>15.503518929326088</v>
      </c>
      <c r="H22" s="59">
        <f>H20*T14</f>
        <v>13.99617131642767</v>
      </c>
    </row>
    <row r="23" spans="1:20" x14ac:dyDescent="0.25">
      <c r="E23" s="58">
        <f>E22/F22-1</f>
        <v>-3.7806667249613568E-3</v>
      </c>
      <c r="F23" s="58">
        <f>F22/G22-1</f>
        <v>1.5762307446236745E-2</v>
      </c>
      <c r="G23" s="58">
        <f>G22/H22-1</f>
        <v>0.10769713936905045</v>
      </c>
      <c r="H23" s="57"/>
    </row>
    <row r="24" spans="1:20" x14ac:dyDescent="0.25">
      <c r="A24" s="46" t="s">
        <v>22</v>
      </c>
    </row>
    <row r="26" spans="1:20" x14ac:dyDescent="0.25">
      <c r="A26" s="46" t="s">
        <v>25</v>
      </c>
    </row>
    <row r="29" spans="1:20" x14ac:dyDescent="0.25">
      <c r="E29" s="60">
        <f>E22+E11</f>
        <v>149.68903290101886</v>
      </c>
      <c r="F29" s="60">
        <f t="shared" ref="F29:H29" si="2">F22+F11</f>
        <v>148.69968046307545</v>
      </c>
      <c r="G29" s="60">
        <f t="shared" si="2"/>
        <v>143.40773989827019</v>
      </c>
      <c r="H29" s="60">
        <f t="shared" si="2"/>
        <v>135.10082198309433</v>
      </c>
    </row>
    <row r="30" spans="1:20" x14ac:dyDescent="0.25">
      <c r="E30" s="58">
        <f>E29/F29-1</f>
        <v>6.6533595422828551E-3</v>
      </c>
      <c r="F30" s="58">
        <f>F29/G29-1</f>
        <v>3.6901359498163977E-2</v>
      </c>
      <c r="G30" s="58">
        <f>G29/H29-1</f>
        <v>6.148680513739091E-2</v>
      </c>
    </row>
  </sheetData>
  <hyperlinks>
    <hyperlink ref="M3" r:id="rId1" xr:uid="{262AD41E-AC36-48F1-87A7-AE38825B801F}"/>
    <hyperlink ref="R5" r:id="rId2" xr:uid="{32345890-C532-496F-A20B-6A538E0F1A6F}"/>
    <hyperlink ref="A24" r:id="rId3" xr:uid="{21BC3CD8-6F28-4D5C-9258-6BDE3AC8BA64}"/>
    <hyperlink ref="A26" r:id="rId4" xr:uid="{133F4749-A8B8-433B-9CEC-DF4E0F5BEA45}"/>
  </hyperlinks>
  <pageMargins left="0.7" right="0.7" top="0.75" bottom="0.75" header="0.3" footer="0.3"/>
  <pageSetup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9A0A-E770-4495-AE04-72CC302924BF}">
  <sheetPr>
    <tabColor theme="1"/>
  </sheetPr>
  <dimension ref="A1:AK598"/>
  <sheetViews>
    <sheetView tabSelected="1"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J18" sqref="J18"/>
    </sheetView>
  </sheetViews>
  <sheetFormatPr defaultColWidth="9.140625" defaultRowHeight="14.25" x14ac:dyDescent="0.2"/>
  <cols>
    <col min="1" max="1" width="58" style="4" bestFit="1" customWidth="1"/>
    <col min="2" max="2" width="16.7109375" style="4" customWidth="1"/>
    <col min="3" max="3" width="16.5703125" style="4" bestFit="1" customWidth="1"/>
    <col min="4" max="4" width="11.28515625" style="4" bestFit="1" customWidth="1"/>
    <col min="5" max="5" width="10.5703125" style="4" bestFit="1" customWidth="1"/>
    <col min="6" max="6" width="12.28515625" style="4" bestFit="1" customWidth="1"/>
    <col min="7" max="11" width="12.140625" style="4" bestFit="1" customWidth="1"/>
    <col min="12" max="12" width="16.28515625" style="4" customWidth="1"/>
    <col min="13" max="13" width="20.28515625" style="4" bestFit="1" customWidth="1"/>
    <col min="14" max="14" width="20.42578125" style="4" customWidth="1"/>
    <col min="15" max="15" width="13.42578125" style="4" customWidth="1"/>
    <col min="16" max="16" width="12" style="4" bestFit="1" customWidth="1"/>
    <col min="17" max="19" width="10.28515625" style="4" bestFit="1" customWidth="1"/>
    <col min="20" max="20" width="12" style="4" bestFit="1" customWidth="1"/>
    <col min="21" max="25" width="10.28515625" style="4" bestFit="1" customWidth="1"/>
    <col min="26" max="26" width="14" style="4" bestFit="1" customWidth="1"/>
    <col min="27" max="27" width="25.28515625" style="4" bestFit="1" customWidth="1"/>
    <col min="28" max="16384" width="9.140625" style="4"/>
  </cols>
  <sheetData>
    <row r="1" spans="1:27" x14ac:dyDescent="0.2">
      <c r="A1" s="5" t="s">
        <v>48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86">
        <f t="shared" ref="P1:Z1" si="0">B1</f>
        <v>2016</v>
      </c>
      <c r="Q1" s="86">
        <f t="shared" si="0"/>
        <v>2017</v>
      </c>
      <c r="R1" s="86">
        <f t="shared" si="0"/>
        <v>2018</v>
      </c>
      <c r="S1" s="86">
        <f t="shared" si="0"/>
        <v>2019</v>
      </c>
      <c r="T1" s="86">
        <f t="shared" si="0"/>
        <v>2020</v>
      </c>
      <c r="U1" s="86" t="str">
        <f t="shared" si="0"/>
        <v>2021E</v>
      </c>
      <c r="V1" s="86" t="str">
        <f t="shared" si="0"/>
        <v>2022F</v>
      </c>
      <c r="W1" s="86" t="str">
        <f t="shared" si="0"/>
        <v>2023F</v>
      </c>
      <c r="X1" s="86" t="str">
        <f t="shared" si="0"/>
        <v>2024F</v>
      </c>
      <c r="Y1" s="86" t="str">
        <f t="shared" si="0"/>
        <v>2025F</v>
      </c>
      <c r="Z1" s="86" t="str">
        <f t="shared" si="0"/>
        <v>2026F</v>
      </c>
      <c r="AA1" s="20"/>
    </row>
    <row r="2" spans="1:27" ht="15" x14ac:dyDescent="0.25">
      <c r="A2" s="9" t="s">
        <v>37</v>
      </c>
      <c r="B2" s="67">
        <f>ROUND(Indonesia!B2+Malaysia!B2+Phillipines!B2+Vietnam!B2+Thailand!B2+'Rest of South-East Asia'!B2,2)</f>
        <v>90.66</v>
      </c>
      <c r="C2" s="135">
        <f>ROUND(Indonesia!C2+Malaysia!C2+Phillipines!C2+Vietnam!C2+Thailand!C2+'Rest of South-East Asia'!C2,2)</f>
        <v>96.37</v>
      </c>
      <c r="D2" s="135">
        <f>ROUND(Indonesia!D2+Malaysia!D2+Phillipines!D2+Vietnam!D2+Thailand!D2+'Rest of South-East Asia'!D2,2)</f>
        <v>103.05</v>
      </c>
      <c r="E2" s="135">
        <f>ROUND(Indonesia!E2+Malaysia!E2+Phillipines!E2+Vietnam!E2+Thailand!E2+'Rest of South-East Asia'!E2,2)</f>
        <v>109.23</v>
      </c>
      <c r="F2" s="135">
        <f>ROUND(Indonesia!F2+Malaysia!F2+Phillipines!F2+Vietnam!F2+Thailand!F2+'Rest of South-East Asia'!F2,2)</f>
        <v>103.58</v>
      </c>
      <c r="G2" s="135">
        <f>ROUND(Indonesia!G2+Malaysia!G2+Phillipines!G2+Vietnam!G2+Thailand!G2+'Rest of South-East Asia'!G2,2)</f>
        <v>108.65</v>
      </c>
      <c r="H2" s="135">
        <f>ROUND(Indonesia!H2+Malaysia!H2+Phillipines!H2+Vietnam!H2+Thailand!H2+'Rest of South-East Asia'!H2,2)</f>
        <v>115.02</v>
      </c>
      <c r="I2" s="135">
        <f>ROUND(Indonesia!I2+Malaysia!I2+Phillipines!I2+Vietnam!I2+Thailand!I2+'Rest of South-East Asia'!I2,2)</f>
        <v>121.58</v>
      </c>
      <c r="J2" s="135">
        <f>ROUND(Indonesia!J2+Malaysia!J2+Phillipines!J2+Vietnam!J2+Thailand!J2+'Rest of South-East Asia'!J2,2)</f>
        <v>128.66999999999999</v>
      </c>
      <c r="K2" s="135">
        <f>ROUND(Indonesia!K2+Malaysia!K2+Phillipines!K2+Vietnam!K2+Thailand!K2+'Rest of South-East Asia'!K2,2)</f>
        <v>136.38999999999999</v>
      </c>
      <c r="L2" s="135">
        <f>ROUND(Indonesia!L2+Malaysia!L2+Phillipines!L2+Vietnam!L2+Thailand!L2+'Rest of South-East Asia'!L2,2)</f>
        <v>144.65</v>
      </c>
      <c r="M2" s="11">
        <f>ROUND((F2/B2)^(1/4)-1,4)</f>
        <v>3.39E-2</v>
      </c>
      <c r="N2" s="11">
        <f>ROUND((L2/G2)^(1/5)-1,4)</f>
        <v>5.8900000000000001E-2</v>
      </c>
    </row>
    <row r="3" spans="1:27" ht="15" x14ac:dyDescent="0.25">
      <c r="A3" s="66" t="s">
        <v>4</v>
      </c>
      <c r="B3" s="98"/>
      <c r="C3" s="98">
        <f>C2/B2-1</f>
        <v>6.2982572247959556E-2</v>
      </c>
      <c r="D3" s="98">
        <f t="shared" ref="D3:L3" si="1">D2/C2-1</f>
        <v>6.9316177233578857E-2</v>
      </c>
      <c r="E3" s="98">
        <f t="shared" si="1"/>
        <v>5.9970887918486149E-2</v>
      </c>
      <c r="F3" s="98">
        <f t="shared" si="1"/>
        <v>-5.1725716378284381E-2</v>
      </c>
      <c r="G3" s="98">
        <f t="shared" si="1"/>
        <v>4.8947673296003247E-2</v>
      </c>
      <c r="H3" s="98">
        <f t="shared" si="1"/>
        <v>5.8628624022089237E-2</v>
      </c>
      <c r="I3" s="98">
        <f t="shared" si="1"/>
        <v>5.7033559380977206E-2</v>
      </c>
      <c r="J3" s="98">
        <f t="shared" si="1"/>
        <v>5.8315512419805815E-2</v>
      </c>
      <c r="K3" s="98">
        <f t="shared" si="1"/>
        <v>5.9998445636123332E-2</v>
      </c>
      <c r="L3" s="98">
        <f t="shared" si="1"/>
        <v>6.0561624752548004E-2</v>
      </c>
      <c r="M3" s="36"/>
      <c r="N3" s="11"/>
    </row>
    <row r="4" spans="1:27" ht="15" x14ac:dyDescent="0.25">
      <c r="A4" s="63"/>
      <c r="B4" s="79"/>
      <c r="C4" s="79"/>
      <c r="D4" s="79"/>
      <c r="F4" s="79"/>
      <c r="G4" s="79"/>
      <c r="H4" s="79"/>
      <c r="I4" s="79"/>
      <c r="J4" s="79"/>
      <c r="K4" s="79"/>
      <c r="L4" s="83"/>
      <c r="M4" s="34"/>
      <c r="N4" s="34"/>
    </row>
    <row r="5" spans="1:27" ht="15" x14ac:dyDescent="0.25">
      <c r="A5" s="64" t="s">
        <v>29</v>
      </c>
      <c r="B5" s="144">
        <f>B2/B7</f>
        <v>2.06986301369863</v>
      </c>
      <c r="C5" s="144">
        <f t="shared" ref="C5:L5" si="2">C2/C7</f>
        <v>2.1055276381909547</v>
      </c>
      <c r="D5" s="144">
        <f t="shared" si="2"/>
        <v>2.1509079524107704</v>
      </c>
      <c r="E5" s="144">
        <f t="shared" si="2"/>
        <v>2.1771975284034282</v>
      </c>
      <c r="F5" s="144">
        <f t="shared" si="2"/>
        <v>2.1225409836065574</v>
      </c>
      <c r="G5" s="144">
        <f t="shared" si="2"/>
        <v>2.1442668245510164</v>
      </c>
      <c r="H5" s="144">
        <f t="shared" si="2"/>
        <v>2.1685520361990949</v>
      </c>
      <c r="I5" s="144">
        <f t="shared" si="2"/>
        <v>2.1930014430014428</v>
      </c>
      <c r="J5" s="144">
        <f t="shared" si="2"/>
        <v>2.2157740657826759</v>
      </c>
      <c r="K5" s="144">
        <f t="shared" si="2"/>
        <v>2.2417817225509529</v>
      </c>
      <c r="L5" s="144">
        <f t="shared" si="2"/>
        <v>2.2661757794140689</v>
      </c>
      <c r="M5" s="11">
        <f>ROUND((F5/B5)^(1/4)-1,4)</f>
        <v>6.3E-3</v>
      </c>
      <c r="N5" s="11">
        <f>ROUND((L5/G5)^(1/5)-1,4)</f>
        <v>1.11E-2</v>
      </c>
    </row>
    <row r="6" spans="1:27" ht="15" x14ac:dyDescent="0.25">
      <c r="A6" s="63"/>
      <c r="B6" s="115"/>
      <c r="C6" s="116">
        <v>1.44E-2</v>
      </c>
      <c r="D6" s="116">
        <v>5.4999999999999997E-3</v>
      </c>
      <c r="E6" s="116">
        <v>2.7000000000000001E-3</v>
      </c>
      <c r="F6" s="116">
        <v>-7.3000000000000001E-3</v>
      </c>
      <c r="G6" s="116">
        <v>1.26E-2</v>
      </c>
      <c r="H6" s="116">
        <v>1.34E-2</v>
      </c>
      <c r="I6" s="116">
        <v>1.41E-2</v>
      </c>
      <c r="J6" s="116">
        <v>1.52E-2</v>
      </c>
      <c r="K6" s="116">
        <v>1.55E-2</v>
      </c>
      <c r="L6" s="116">
        <v>1.61E-2</v>
      </c>
      <c r="M6" s="34"/>
      <c r="N6" s="34"/>
    </row>
    <row r="7" spans="1:27" ht="15" x14ac:dyDescent="0.25">
      <c r="A7" s="64" t="s">
        <v>66</v>
      </c>
      <c r="B7" s="65">
        <f>ROUND(Indonesia!B7+Malaysia!B7+Phillipines!B7+Vietnam!B7+Thailand!B7+'Rest of South-East Asia'!B7,2)</f>
        <v>43.8</v>
      </c>
      <c r="C7" s="65">
        <f>ROUND(Indonesia!C7+Malaysia!C7+Phillipines!C7+Vietnam!C7+Thailand!C7+'Rest of South-East Asia'!C7,2)</f>
        <v>45.77</v>
      </c>
      <c r="D7" s="65">
        <f>ROUND(Indonesia!D7+Malaysia!D7+Phillipines!D7+Vietnam!D7+Thailand!D7+'Rest of South-East Asia'!D7,2)</f>
        <v>47.91</v>
      </c>
      <c r="E7" s="65">
        <f>ROUND(Indonesia!E7+Malaysia!E7+Phillipines!E7+Vietnam!E7+Thailand!E7+'Rest of South-East Asia'!E7,2)</f>
        <v>50.17</v>
      </c>
      <c r="F7" s="65">
        <f>ROUND(Indonesia!F7+Malaysia!F7+Phillipines!F7+Vietnam!F7+Thailand!F7+'Rest of South-East Asia'!F7,2)</f>
        <v>48.8</v>
      </c>
      <c r="G7" s="65">
        <f>ROUND(Indonesia!G7+Malaysia!G7+Phillipines!G7+Vietnam!G7+Thailand!G7+'Rest of South-East Asia'!G7,2)</f>
        <v>50.67</v>
      </c>
      <c r="H7" s="65">
        <f>ROUND(Indonesia!H7+Malaysia!H7+Phillipines!H7+Vietnam!H7+Thailand!H7+'Rest of South-East Asia'!H7,2)</f>
        <v>53.04</v>
      </c>
      <c r="I7" s="65">
        <f>ROUND(Indonesia!I7+Malaysia!I7+Phillipines!I7+Vietnam!I7+Thailand!I7+'Rest of South-East Asia'!I7,2)</f>
        <v>55.44</v>
      </c>
      <c r="J7" s="65">
        <f>ROUND(Indonesia!J7+Malaysia!J7+Phillipines!J7+Vietnam!J7+Thailand!J7+'Rest of South-East Asia'!J7,2)</f>
        <v>58.07</v>
      </c>
      <c r="K7" s="65">
        <f>ROUND(Indonesia!K7+Malaysia!K7+Phillipines!K7+Vietnam!K7+Thailand!K7+'Rest of South-East Asia'!K7,2)</f>
        <v>60.84</v>
      </c>
      <c r="L7" s="65">
        <f>ROUND(Indonesia!L7+Malaysia!L7+Phillipines!L7+Vietnam!L7+Thailand!L7+'Rest of South-East Asia'!L7,2)</f>
        <v>63.83</v>
      </c>
      <c r="M7" s="11">
        <f>ROUND((F7/B7)^(1/4)-1,4)</f>
        <v>2.7400000000000001E-2</v>
      </c>
      <c r="N7" s="11">
        <f>ROUND((L7/G7)^(1/5)-1,4)</f>
        <v>4.7300000000000002E-2</v>
      </c>
    </row>
    <row r="8" spans="1:27" ht="15" x14ac:dyDescent="0.25">
      <c r="A8" s="63"/>
      <c r="B8" s="79"/>
      <c r="C8" s="99">
        <f t="shared" ref="C8:D8" si="3">C7/B7-1</f>
        <v>4.4977168949771773E-2</v>
      </c>
      <c r="D8" s="99">
        <f t="shared" si="3"/>
        <v>4.6755516714004575E-2</v>
      </c>
      <c r="E8" s="99">
        <f>E7/D7-1</f>
        <v>4.7171780421624065E-2</v>
      </c>
      <c r="F8" s="99">
        <f>F7/E7-1</f>
        <v>-2.7307155670719618E-2</v>
      </c>
      <c r="G8" s="99">
        <f t="shared" ref="G8:L8" si="4">G7/F7-1</f>
        <v>3.831967213114762E-2</v>
      </c>
      <c r="H8" s="99">
        <v>4.5863000000000001E-2</v>
      </c>
      <c r="I8" s="99">
        <f>I7/H7-1</f>
        <v>4.5248868778280604E-2</v>
      </c>
      <c r="J8" s="99">
        <f t="shared" si="4"/>
        <v>4.7438672438672391E-2</v>
      </c>
      <c r="K8" s="99">
        <f t="shared" si="4"/>
        <v>4.7701050456345762E-2</v>
      </c>
      <c r="L8" s="99">
        <f t="shared" si="4"/>
        <v>4.9145299145298971E-2</v>
      </c>
      <c r="M8" s="34"/>
      <c r="N8" s="34"/>
    </row>
    <row r="9" spans="1:27" ht="15" x14ac:dyDescent="0.25">
      <c r="A9" s="40"/>
      <c r="C9" s="82"/>
      <c r="D9" s="82"/>
      <c r="E9" s="82"/>
      <c r="F9" s="82"/>
      <c r="G9" s="82"/>
      <c r="H9" s="82"/>
      <c r="I9" s="82"/>
      <c r="J9" s="82"/>
      <c r="K9" s="82"/>
      <c r="L9" s="82"/>
      <c r="M9" s="15"/>
      <c r="N9" s="15"/>
    </row>
    <row r="10" spans="1:27" ht="15" x14ac:dyDescent="0.25">
      <c r="A10" s="39" t="s">
        <v>49</v>
      </c>
      <c r="H10" s="80"/>
      <c r="M10" s="15"/>
      <c r="N10" s="2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7" ht="15" x14ac:dyDescent="0.25">
      <c r="A11" s="12" t="s">
        <v>51</v>
      </c>
      <c r="B11" s="77">
        <f>P11*B$2</f>
        <v>74.2492011624784</v>
      </c>
      <c r="C11" s="136">
        <f t="shared" ref="C11:L11" si="5">Q11*C$2</f>
        <v>79.004480307333196</v>
      </c>
      <c r="D11" s="136">
        <f t="shared" si="5"/>
        <v>84.486989373418794</v>
      </c>
      <c r="E11" s="136">
        <f t="shared" si="5"/>
        <v>89.693347780357499</v>
      </c>
      <c r="F11" s="136">
        <f t="shared" si="5"/>
        <v>85.144117519862377</v>
      </c>
      <c r="G11" s="136">
        <f t="shared" si="5"/>
        <v>89.41430798317046</v>
      </c>
      <c r="H11" s="136">
        <f t="shared" si="5"/>
        <v>94.745952614881901</v>
      </c>
      <c r="I11" s="136">
        <f t="shared" si="5"/>
        <v>100.25367450789061</v>
      </c>
      <c r="J11" s="136">
        <f t="shared" si="5"/>
        <v>106.21580457047438</v>
      </c>
      <c r="K11" s="136">
        <f t="shared" si="5"/>
        <v>112.68565433674428</v>
      </c>
      <c r="L11" s="136">
        <f t="shared" si="5"/>
        <v>119.60941781723724</v>
      </c>
      <c r="M11" s="11">
        <f>ROUND((F11/B11)^(1/4)-1,4)</f>
        <v>3.4799999999999998E-2</v>
      </c>
      <c r="N11" s="11">
        <f>ROUND((L11/G11)^(1/5)-1,4)</f>
        <v>5.9900000000000002E-2</v>
      </c>
      <c r="P11" s="132">
        <v>0.81898523232382969</v>
      </c>
      <c r="Q11" s="132">
        <v>0.81980367653142261</v>
      </c>
      <c r="R11" s="132">
        <v>0.81986404049896944</v>
      </c>
      <c r="S11" s="132">
        <v>0.82114206518683053</v>
      </c>
      <c r="T11" s="132">
        <v>0.8220131060036916</v>
      </c>
      <c r="U11" s="132">
        <v>0.82295727550087849</v>
      </c>
      <c r="V11" s="132">
        <v>0.82373459063538434</v>
      </c>
      <c r="W11" s="132">
        <v>0.82459018348322588</v>
      </c>
      <c r="X11" s="132">
        <v>0.82549004873299436</v>
      </c>
      <c r="Y11" s="132">
        <v>0.82620173280111653</v>
      </c>
      <c r="Z11" s="132">
        <v>0.82688847436735047</v>
      </c>
    </row>
    <row r="12" spans="1:27" ht="15" x14ac:dyDescent="0.25">
      <c r="A12" s="12" t="s">
        <v>52</v>
      </c>
      <c r="B12" s="136">
        <f>P12*B$2</f>
        <v>16.4107988375216</v>
      </c>
      <c r="C12" s="136">
        <f t="shared" ref="C12" si="6">Q12*C$2</f>
        <v>17.365519692666805</v>
      </c>
      <c r="D12" s="136">
        <f t="shared" ref="D12" si="7">R12*D$2</f>
        <v>18.5630106265812</v>
      </c>
      <c r="E12" s="136">
        <f t="shared" ref="E12" si="8">S12*E$2</f>
        <v>19.536652219642502</v>
      </c>
      <c r="F12" s="136">
        <f t="shared" ref="F12" si="9">T12*F$2</f>
        <v>18.435882480137625</v>
      </c>
      <c r="G12" s="136">
        <f t="shared" ref="G12" si="10">U12*G$2</f>
        <v>19.235692016829553</v>
      </c>
      <c r="H12" s="136">
        <f t="shared" ref="H12" si="11">V12*H$2</f>
        <v>20.274047385118092</v>
      </c>
      <c r="I12" s="136">
        <f t="shared" ref="I12" si="12">W12*I$2</f>
        <v>21.326325492109397</v>
      </c>
      <c r="J12" s="136">
        <f t="shared" ref="J12" si="13">X12*J$2</f>
        <v>22.454195429525612</v>
      </c>
      <c r="K12" s="136">
        <f t="shared" ref="K12" si="14">Y12*K$2</f>
        <v>23.704345663255715</v>
      </c>
      <c r="L12" s="136">
        <f t="shared" ref="L12" si="15">Z12*L$2</f>
        <v>25.040582182762755</v>
      </c>
      <c r="M12" s="11">
        <f>ROUND((F12/B12)^(1/4)-1,4)</f>
        <v>2.9499999999999998E-2</v>
      </c>
      <c r="N12" s="11">
        <f>ROUND((L12/G12)^(1/5)-1,4)</f>
        <v>5.4199999999999998E-2</v>
      </c>
      <c r="P12" s="132">
        <f>100%-P11</f>
        <v>0.18101476767617031</v>
      </c>
      <c r="Q12" s="132">
        <f t="shared" ref="Q12:Z12" si="16">100%-Q11</f>
        <v>0.18019632346857739</v>
      </c>
      <c r="R12" s="132">
        <f t="shared" si="16"/>
        <v>0.18013595950103056</v>
      </c>
      <c r="S12" s="132">
        <f t="shared" si="16"/>
        <v>0.17885793481316947</v>
      </c>
      <c r="T12" s="132">
        <f t="shared" si="16"/>
        <v>0.1779868939963084</v>
      </c>
      <c r="U12" s="132">
        <f t="shared" si="16"/>
        <v>0.17704272449912151</v>
      </c>
      <c r="V12" s="132">
        <f t="shared" si="16"/>
        <v>0.17626540936461566</v>
      </c>
      <c r="W12" s="132">
        <f t="shared" si="16"/>
        <v>0.17540981651677412</v>
      </c>
      <c r="X12" s="132">
        <f t="shared" si="16"/>
        <v>0.17450995126700564</v>
      </c>
      <c r="Y12" s="132">
        <f t="shared" si="16"/>
        <v>0.17379826719888347</v>
      </c>
      <c r="Z12" s="132">
        <f t="shared" si="16"/>
        <v>0.17311152563264953</v>
      </c>
    </row>
    <row r="13" spans="1:27" s="123" customFormat="1" ht="15" x14ac:dyDescent="0.25">
      <c r="A13" s="125"/>
      <c r="B13" s="149">
        <f>SUM(B11:B12)</f>
        <v>90.66</v>
      </c>
      <c r="C13" s="149">
        <f t="shared" ref="C13:L13" si="17">SUM(C11:C12)</f>
        <v>96.37</v>
      </c>
      <c r="D13" s="149">
        <f t="shared" si="17"/>
        <v>103.05</v>
      </c>
      <c r="E13" s="149">
        <f t="shared" si="17"/>
        <v>109.23</v>
      </c>
      <c r="F13" s="149">
        <f t="shared" si="17"/>
        <v>103.58</v>
      </c>
      <c r="G13" s="149">
        <f t="shared" si="17"/>
        <v>108.65</v>
      </c>
      <c r="H13" s="149">
        <f t="shared" si="17"/>
        <v>115.02</v>
      </c>
      <c r="I13" s="149">
        <f t="shared" si="17"/>
        <v>121.58000000000001</v>
      </c>
      <c r="J13" s="149">
        <f t="shared" si="17"/>
        <v>128.66999999999999</v>
      </c>
      <c r="K13" s="149">
        <f t="shared" si="17"/>
        <v>136.38999999999999</v>
      </c>
      <c r="L13" s="149">
        <f t="shared" si="17"/>
        <v>144.65</v>
      </c>
      <c r="M13" s="130"/>
      <c r="N13" s="130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7" s="123" customFormat="1" ht="15" x14ac:dyDescent="0.25">
      <c r="A14" s="125"/>
      <c r="B14" s="149" t="b">
        <f>B13=B2</f>
        <v>1</v>
      </c>
      <c r="C14" s="149" t="b">
        <f t="shared" ref="C14:L14" si="18">C13=C2</f>
        <v>1</v>
      </c>
      <c r="D14" s="149" t="b">
        <f t="shared" si="18"/>
        <v>1</v>
      </c>
      <c r="E14" s="149" t="b">
        <f t="shared" si="18"/>
        <v>1</v>
      </c>
      <c r="F14" s="149" t="b">
        <f t="shared" si="18"/>
        <v>1</v>
      </c>
      <c r="G14" s="149" t="b">
        <f t="shared" si="18"/>
        <v>1</v>
      </c>
      <c r="H14" s="149" t="b">
        <f t="shared" si="18"/>
        <v>1</v>
      </c>
      <c r="I14" s="149" t="b">
        <f t="shared" si="18"/>
        <v>1</v>
      </c>
      <c r="J14" s="149" t="b">
        <f t="shared" si="18"/>
        <v>1</v>
      </c>
      <c r="K14" s="149" t="b">
        <f t="shared" si="18"/>
        <v>1</v>
      </c>
      <c r="L14" s="149" t="b">
        <f t="shared" si="18"/>
        <v>1</v>
      </c>
      <c r="M14" s="130"/>
      <c r="N14" s="130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7" x14ac:dyDescent="0.2">
      <c r="A15" s="12"/>
      <c r="C15" s="100"/>
    </row>
    <row r="16" spans="1:27" x14ac:dyDescent="0.2">
      <c r="A16" s="18" t="s">
        <v>50</v>
      </c>
      <c r="P16" s="128"/>
    </row>
    <row r="17" spans="1:26" ht="15" x14ac:dyDescent="0.25">
      <c r="A17" s="125" t="s">
        <v>53</v>
      </c>
      <c r="B17" s="77">
        <f>Indonesia!B12+Malaysia!B12+Phillipines!B12+Vietnam!B12+Thailand!B12+'Rest of South-East Asia'!B12</f>
        <v>38.550932351545121</v>
      </c>
      <c r="C17" s="136">
        <f>Indonesia!C12+Malaysia!C12+Phillipines!C12+Vietnam!C12+Thailand!C12+'Rest of South-East Asia'!C12</f>
        <v>41.362295605692665</v>
      </c>
      <c r="D17" s="136">
        <f>Indonesia!D12+Malaysia!D12+Phillipines!D12+Vietnam!D12+Thailand!D12+'Rest of South-East Asia'!D12</f>
        <v>43.432858037541287</v>
      </c>
      <c r="E17" s="136">
        <f>Indonesia!E12+Malaysia!E12+Phillipines!E12+Vietnam!E12+Thailand!E12+'Rest of South-East Asia'!E12</f>
        <v>46.123495445649802</v>
      </c>
      <c r="F17" s="136">
        <f>Indonesia!F12+Malaysia!F12+Phillipines!F12+Vietnam!F12+Thailand!F12+'Rest of South-East Asia'!F12</f>
        <v>43.418310272827618</v>
      </c>
      <c r="G17" s="136">
        <f>Indonesia!G12+Malaysia!G12+Phillipines!G12+Vietnam!G12+Thailand!G12+'Rest of South-East Asia'!G12</f>
        <v>45.494351251834765</v>
      </c>
      <c r="H17" s="136">
        <f>Indonesia!H12+Malaysia!H12+Phillipines!H12+Vietnam!H12+Thailand!H12+'Rest of South-East Asia'!H12</f>
        <v>47.971672920467235</v>
      </c>
      <c r="I17" s="136">
        <f>Indonesia!I12+Malaysia!I12+Phillipines!I12+Vietnam!I12+Thailand!I12+'Rest of South-East Asia'!I12</f>
        <v>50.588552653852815</v>
      </c>
      <c r="J17" s="136">
        <f>Indonesia!J12+Malaysia!J12+Phillipines!J12+Vietnam!J12+Thailand!J12+'Rest of South-East Asia'!J12</f>
        <v>53.35243889306529</v>
      </c>
      <c r="K17" s="136">
        <f>Indonesia!K12+Malaysia!K12+Phillipines!K12+Vietnam!K12+Thailand!K12+'Rest of South-East Asia'!K12</f>
        <v>56.333196040574386</v>
      </c>
      <c r="L17" s="136">
        <f>Indonesia!L12+Malaysia!L12+Phillipines!L12+Vietnam!L12+Thailand!L12+'Rest of South-East Asia'!L12</f>
        <v>59.461758830000001</v>
      </c>
      <c r="M17" s="11">
        <f t="shared" ref="M17:M23" si="19">ROUND((F17/B17)^(1/4)-1,4)</f>
        <v>3.0200000000000001E-2</v>
      </c>
      <c r="N17" s="11">
        <f t="shared" ref="N17:N23" si="20">ROUND((L17/G17)^(1/5)-1,4)</f>
        <v>5.5E-2</v>
      </c>
      <c r="P17" s="128">
        <f>B17/B$2</f>
        <v>0.4252253733900852</v>
      </c>
      <c r="Q17" s="128">
        <f t="shared" ref="Q17:Z23" si="21">C17/C$2</f>
        <v>0.42920302589698728</v>
      </c>
      <c r="R17" s="128">
        <f t="shared" si="21"/>
        <v>0.42147363452247733</v>
      </c>
      <c r="S17" s="128">
        <f t="shared" si="21"/>
        <v>0.42226032633571181</v>
      </c>
      <c r="T17" s="128">
        <f t="shared" si="21"/>
        <v>0.41917658112403572</v>
      </c>
      <c r="U17" s="128">
        <f t="shared" si="21"/>
        <v>0.41872389555301209</v>
      </c>
      <c r="V17" s="128">
        <f t="shared" si="21"/>
        <v>0.41707244757839712</v>
      </c>
      <c r="W17" s="128">
        <f t="shared" si="21"/>
        <v>0.41609271799517039</v>
      </c>
      <c r="X17" s="128">
        <f t="shared" si="21"/>
        <v>0.41464551871504857</v>
      </c>
      <c r="Y17" s="128">
        <f t="shared" si="21"/>
        <v>0.41303025178220099</v>
      </c>
      <c r="Z17" s="128">
        <f t="shared" si="21"/>
        <v>0.41107334137573454</v>
      </c>
    </row>
    <row r="18" spans="1:26" ht="15" x14ac:dyDescent="0.25">
      <c r="A18" s="136" t="s">
        <v>67</v>
      </c>
      <c r="B18" s="136">
        <f>Indonesia!B13+Malaysia!B13+Phillipines!B13+Vietnam!B13+Thailand!B13+'Rest of South-East Asia'!B13</f>
        <v>20.143158720000002</v>
      </c>
      <c r="C18" s="136">
        <f>Indonesia!C13+Malaysia!C13+Phillipines!C13+Vietnam!C13+Thailand!C13+'Rest of South-East Asia'!C13</f>
        <v>21.781346573075364</v>
      </c>
      <c r="D18" s="136">
        <f>Indonesia!D13+Malaysia!D13+Phillipines!D13+Vietnam!D13+Thailand!D13+'Rest of South-East Asia'!D13</f>
        <v>23.65309431</v>
      </c>
      <c r="E18" s="136">
        <f>Indonesia!E13+Malaysia!E13+Phillipines!E13+Vietnam!E13+Thailand!E13+'Rest of South-East Asia'!E13</f>
        <v>25.326289219</v>
      </c>
      <c r="F18" s="136">
        <f>Indonesia!F13+Malaysia!F13+Phillipines!F13+Vietnam!F13+Thailand!F13+'Rest of South-East Asia'!F13</f>
        <v>24.251475494399994</v>
      </c>
      <c r="G18" s="136">
        <f>Indonesia!G13+Malaysia!G13+Phillipines!G13+Vietnam!G13+Thailand!G13+'Rest of South-East Asia'!G13</f>
        <v>25.617139624056268</v>
      </c>
      <c r="H18" s="136">
        <f>Indonesia!H13+Malaysia!H13+Phillipines!H13+Vietnam!H13+Thailand!H13+'Rest of South-East Asia'!H13</f>
        <v>27.356933769571601</v>
      </c>
      <c r="I18" s="136">
        <f>Indonesia!I13+Malaysia!I13+Phillipines!I13+Vietnam!I13+Thailand!I13+'Rest of South-East Asia'!I13</f>
        <v>29.007878460930808</v>
      </c>
      <c r="J18" s="136">
        <f>Indonesia!J13+Malaysia!J13+Phillipines!J13+Vietnam!J13+Thailand!J13+'Rest of South-East Asia'!J13</f>
        <v>30.812336783006717</v>
      </c>
      <c r="K18" s="136">
        <f>Indonesia!K13+Malaysia!K13+Phillipines!K13+Vietnam!K13+Thailand!K13+'Rest of South-East Asia'!K13</f>
        <v>32.841492797878061</v>
      </c>
      <c r="L18" s="136">
        <f>Indonesia!L13+Malaysia!L13+Phillipines!L13+Vietnam!L13+Thailand!L13+'Rest of South-East Asia'!L13</f>
        <v>34.948552020000001</v>
      </c>
      <c r="M18" s="11">
        <f t="shared" si="19"/>
        <v>4.7500000000000001E-2</v>
      </c>
      <c r="N18" s="11">
        <f t="shared" si="20"/>
        <v>6.4100000000000004E-2</v>
      </c>
      <c r="P18" s="128">
        <f t="shared" ref="P18:P23" si="22">B18/B$2</f>
        <v>0.22218352878888156</v>
      </c>
      <c r="Q18" s="128">
        <f t="shared" si="21"/>
        <v>0.22601791608462554</v>
      </c>
      <c r="R18" s="128">
        <f t="shared" si="21"/>
        <v>0.22953026986899563</v>
      </c>
      <c r="S18" s="128">
        <f t="shared" si="21"/>
        <v>0.23186202708962739</v>
      </c>
      <c r="T18" s="128">
        <f t="shared" si="21"/>
        <v>0.23413280067966782</v>
      </c>
      <c r="U18" s="128">
        <f t="shared" si="21"/>
        <v>0.23577671075983678</v>
      </c>
      <c r="V18" s="128">
        <f t="shared" si="21"/>
        <v>0.23784501625431753</v>
      </c>
      <c r="W18" s="128">
        <f t="shared" si="21"/>
        <v>0.23859087400008891</v>
      </c>
      <c r="X18" s="128">
        <f t="shared" si="21"/>
        <v>0.23946791624315475</v>
      </c>
      <c r="Y18" s="128">
        <f t="shared" si="21"/>
        <v>0.2407910609126627</v>
      </c>
      <c r="Z18" s="128">
        <f t="shared" si="21"/>
        <v>0.24160768765986865</v>
      </c>
    </row>
    <row r="19" spans="1:26" ht="15" x14ac:dyDescent="0.25">
      <c r="A19" s="125" t="s">
        <v>68</v>
      </c>
      <c r="B19" s="136">
        <f>Indonesia!B14+Malaysia!B14+Phillipines!B14+Vietnam!B14+Thailand!B14+'Rest of South-East Asia'!B14</f>
        <v>13.843210870454422</v>
      </c>
      <c r="C19" s="136">
        <f>Indonesia!C14+Malaysia!C14+Phillipines!C14+Vietnam!C14+Thailand!C14+'Rest of South-East Asia'!C14</f>
        <v>13.979910350622292</v>
      </c>
      <c r="D19" s="136">
        <f>Indonesia!D14+Malaysia!D14+Phillipines!D14+Vietnam!D14+Thailand!D14+'Rest of South-East Asia'!D14</f>
        <v>15.461202209909509</v>
      </c>
      <c r="E19" s="136">
        <f>Indonesia!E14+Malaysia!E14+Phillipines!E14+Vietnam!E14+Thailand!E14+'Rest of South-East Asia'!E14</f>
        <v>16.559364039231319</v>
      </c>
      <c r="F19" s="136">
        <f>Indonesia!F14+Malaysia!F14+Phillipines!F14+Vietnam!F14+Thailand!F14+'Rest of South-East Asia'!F14</f>
        <v>16.075489441303521</v>
      </c>
      <c r="G19" s="136">
        <f>Indonesia!G14+Malaysia!G14+Phillipines!G14+Vietnam!G14+Thailand!G14+'Rest of South-East Asia'!G14</f>
        <v>17.289558637222136</v>
      </c>
      <c r="H19" s="136">
        <f>Indonesia!H14+Malaysia!H14+Phillipines!H14+Vietnam!H14+Thailand!H14+'Rest of South-East Asia'!H14</f>
        <v>18.40764441266051</v>
      </c>
      <c r="I19" s="136">
        <f>Indonesia!I14+Malaysia!I14+Phillipines!I14+Vietnam!I14+Thailand!I14+'Rest of South-East Asia'!I14</f>
        <v>19.598678251492764</v>
      </c>
      <c r="J19" s="136">
        <f>Indonesia!J14+Malaysia!J14+Phillipines!J14+Vietnam!J14+Thailand!J14+'Rest of South-East Asia'!J14</f>
        <v>20.85378247486776</v>
      </c>
      <c r="K19" s="136">
        <f>Indonesia!K14+Malaysia!K14+Phillipines!K14+Vietnam!K14+Thailand!K14+'Rest of South-East Asia'!K14</f>
        <v>22.399268614602001</v>
      </c>
      <c r="L19" s="136">
        <f>Indonesia!L14+Malaysia!L14+Phillipines!L14+Vietnam!L14+Thailand!L14+'Rest of South-East Asia'!L14</f>
        <v>23.912352629999997</v>
      </c>
      <c r="M19" s="11">
        <f t="shared" si="19"/>
        <v>3.8100000000000002E-2</v>
      </c>
      <c r="N19" s="11">
        <f t="shared" si="20"/>
        <v>6.7000000000000004E-2</v>
      </c>
      <c r="P19" s="128">
        <f t="shared" si="22"/>
        <v>0.15269370031385862</v>
      </c>
      <c r="Q19" s="128">
        <f t="shared" si="21"/>
        <v>0.14506496161276633</v>
      </c>
      <c r="R19" s="128">
        <f t="shared" si="21"/>
        <v>0.15003592634555565</v>
      </c>
      <c r="S19" s="128">
        <f t="shared" si="21"/>
        <v>0.15160087923859122</v>
      </c>
      <c r="T19" s="128">
        <f t="shared" si="21"/>
        <v>0.15519877815508323</v>
      </c>
      <c r="U19" s="128">
        <f t="shared" si="21"/>
        <v>0.15913077438768647</v>
      </c>
      <c r="V19" s="128">
        <f t="shared" si="21"/>
        <v>0.16003864034655285</v>
      </c>
      <c r="W19" s="128">
        <f t="shared" si="21"/>
        <v>0.16119985401787107</v>
      </c>
      <c r="X19" s="128">
        <f t="shared" si="21"/>
        <v>0.16207183084532339</v>
      </c>
      <c r="Y19" s="128">
        <f t="shared" si="21"/>
        <v>0.16422955212700346</v>
      </c>
      <c r="Z19" s="128">
        <f t="shared" si="21"/>
        <v>0.1653118052540615</v>
      </c>
    </row>
    <row r="20" spans="1:26" ht="15" x14ac:dyDescent="0.25">
      <c r="A20" s="136" t="s">
        <v>69</v>
      </c>
      <c r="B20" s="136">
        <f>Indonesia!B15+Malaysia!B15+Phillipines!B15+Vietnam!B15+Thailand!B15+'Rest of South-East Asia'!B15</f>
        <v>6.9941709720266543</v>
      </c>
      <c r="C20" s="136">
        <f>Indonesia!C15+Malaysia!C15+Phillipines!C15+Vietnam!C15+Thailand!C15+'Rest of South-East Asia'!C15</f>
        <v>7.5315466884518889</v>
      </c>
      <c r="D20" s="136">
        <f>Indonesia!D15+Malaysia!D15+Phillipines!D15+Vietnam!D15+Thailand!D15+'Rest of South-East Asia'!D15</f>
        <v>8.3129584976822262</v>
      </c>
      <c r="E20" s="136">
        <f>Indonesia!E15+Malaysia!E15+Phillipines!E15+Vietnam!E15+Thailand!E15+'Rest of South-East Asia'!E15</f>
        <v>8.6221981302952582</v>
      </c>
      <c r="F20" s="136">
        <f>Indonesia!F15+Malaysia!F15+Phillipines!F15+Vietnam!F15+Thailand!F15+'Rest of South-East Asia'!F15</f>
        <v>7.5517060031999996</v>
      </c>
      <c r="G20" s="136">
        <f>Indonesia!G15+Malaysia!G15+Phillipines!G15+Vietnam!G15+Thailand!G15+'Rest of South-East Asia'!G15</f>
        <v>7.8138122000000019</v>
      </c>
      <c r="H20" s="136">
        <f>Indonesia!H15+Malaysia!H15+Phillipines!H15+Vietnam!H15+Thailand!H15+'Rest of South-East Asia'!H15</f>
        <v>8.2908009519999997</v>
      </c>
      <c r="I20" s="136">
        <f>Indonesia!I15+Malaysia!I15+Phillipines!I15+Vietnam!I15+Thailand!I15+'Rest of South-East Asia'!I15</f>
        <v>8.8001913680000001</v>
      </c>
      <c r="J20" s="136">
        <f>Indonesia!J15+Malaysia!J15+Phillipines!J15+Vietnam!J15+Thailand!J15+'Rest of South-East Asia'!J15</f>
        <v>9.3749732300000002</v>
      </c>
      <c r="K20" s="136">
        <f>Indonesia!K15+Malaysia!K15+Phillipines!K15+Vietnam!K15+Thailand!K15+'Rest of South-East Asia'!K15</f>
        <v>9.9887830989999991</v>
      </c>
      <c r="L20" s="136">
        <f>Indonesia!L15+Malaysia!L15+Phillipines!L15+Vietnam!L15+Thailand!L15+'Rest of South-East Asia'!L15</f>
        <v>10.670474479999999</v>
      </c>
      <c r="M20" s="11">
        <f t="shared" si="19"/>
        <v>1.9400000000000001E-2</v>
      </c>
      <c r="N20" s="11">
        <f t="shared" si="20"/>
        <v>6.4299999999999996E-2</v>
      </c>
      <c r="P20" s="128">
        <f t="shared" si="22"/>
        <v>7.7147264196190765E-2</v>
      </c>
      <c r="Q20" s="128">
        <f t="shared" si="21"/>
        <v>7.815239896702178E-2</v>
      </c>
      <c r="R20" s="128">
        <f t="shared" si="21"/>
        <v>8.0669175135198709E-2</v>
      </c>
      <c r="S20" s="128">
        <f t="shared" si="21"/>
        <v>7.8936172574340907E-2</v>
      </c>
      <c r="T20" s="128">
        <f t="shared" si="21"/>
        <v>7.2906989797258154E-2</v>
      </c>
      <c r="U20" s="128">
        <f t="shared" si="21"/>
        <v>7.1917277496548568E-2</v>
      </c>
      <c r="V20" s="128">
        <f t="shared" si="21"/>
        <v>7.2081385428621109E-2</v>
      </c>
      <c r="W20" s="128">
        <f t="shared" si="21"/>
        <v>7.2381899720348739E-2</v>
      </c>
      <c r="X20" s="128">
        <f t="shared" si="21"/>
        <v>7.2860598663247081E-2</v>
      </c>
      <c r="Y20" s="128">
        <f t="shared" si="21"/>
        <v>7.3236916922061732E-2</v>
      </c>
      <c r="Z20" s="128">
        <f t="shared" si="21"/>
        <v>7.3767538748703759E-2</v>
      </c>
    </row>
    <row r="21" spans="1:26" ht="15" x14ac:dyDescent="0.25">
      <c r="A21" s="136" t="s">
        <v>54</v>
      </c>
      <c r="B21" s="136">
        <f>Indonesia!B16+Malaysia!B16+Phillipines!B16+Vietnam!B16+Thailand!B16+'Rest of South-East Asia'!B16</f>
        <v>3.6624662950706703</v>
      </c>
      <c r="C21" s="136">
        <f>Indonesia!C16+Malaysia!C16+Phillipines!C16+Vietnam!C16+Thailand!C16+'Rest of South-East Asia'!C16</f>
        <v>3.6745708986697303</v>
      </c>
      <c r="D21" s="136">
        <f>Indonesia!D16+Malaysia!D16+Phillipines!D16+Vietnam!D16+Thailand!D16+'Rest of South-East Asia'!D16</f>
        <v>4.1681461263701678</v>
      </c>
      <c r="E21" s="136">
        <f>Indonesia!E16+Malaysia!E16+Phillipines!E16+Vietnam!E16+Thailand!E16+'Rest of South-East Asia'!E16</f>
        <v>4.3329678577476169</v>
      </c>
      <c r="F21" s="136">
        <f>Indonesia!F16+Malaysia!F16+Phillipines!F16+Vietnam!F16+Thailand!F16+'Rest of South-East Asia'!F16</f>
        <v>3.7834355455343189</v>
      </c>
      <c r="G21" s="136">
        <f>Indonesia!G16+Malaysia!G16+Phillipines!G16+Vietnam!G16+Thailand!G16+'Rest of South-East Asia'!G16</f>
        <v>4.0387257999999999</v>
      </c>
      <c r="H21" s="136">
        <f>Indonesia!H16+Malaysia!H16+Phillipines!H16+Vietnam!H16+Thailand!H16+'Rest of South-East Asia'!H16</f>
        <v>4.3099385799999999</v>
      </c>
      <c r="I21" s="136">
        <f>Indonesia!I16+Malaysia!I16+Phillipines!I16+Vietnam!I16+Thailand!I16+'Rest of South-East Asia'!I16</f>
        <v>4.5301896399999997</v>
      </c>
      <c r="J21" s="136">
        <f>Indonesia!J16+Malaysia!J16+Phillipines!J16+Vietnam!J16+Thailand!J16+'Rest of South-East Asia'!J16</f>
        <v>4.6927497499999999</v>
      </c>
      <c r="K21" s="136">
        <f>Indonesia!K16+Malaysia!K16+Phillipines!K16+Vietnam!K16+Thailand!K16+'Rest of South-East Asia'!K16</f>
        <v>4.9070287759999998</v>
      </c>
      <c r="L21" s="136">
        <f>Indonesia!L16+Malaysia!L16+Phillipines!L16+Vietnam!L16+Thailand!L16+'Rest of South-East Asia'!L16</f>
        <v>5.17225994</v>
      </c>
      <c r="M21" s="11">
        <f t="shared" si="19"/>
        <v>8.2000000000000007E-3</v>
      </c>
      <c r="N21" s="11">
        <f t="shared" si="20"/>
        <v>5.0700000000000002E-2</v>
      </c>
      <c r="P21" s="128">
        <f t="shared" si="22"/>
        <v>4.0397819270578762E-2</v>
      </c>
      <c r="Q21" s="128">
        <f t="shared" si="21"/>
        <v>3.812982150741652E-2</v>
      </c>
      <c r="R21" s="128">
        <f t="shared" si="21"/>
        <v>4.0447803264145252E-2</v>
      </c>
      <c r="S21" s="128">
        <f t="shared" si="21"/>
        <v>3.9668294953287712E-2</v>
      </c>
      <c r="T21" s="128">
        <f t="shared" si="21"/>
        <v>3.6526699609329208E-2</v>
      </c>
      <c r="U21" s="128">
        <f t="shared" si="21"/>
        <v>3.7171889553612517E-2</v>
      </c>
      <c r="V21" s="128">
        <f t="shared" si="21"/>
        <v>3.7471210050426015E-2</v>
      </c>
      <c r="W21" s="128">
        <f t="shared" si="21"/>
        <v>3.7260977463398584E-2</v>
      </c>
      <c r="X21" s="128">
        <f t="shared" si="21"/>
        <v>3.647120346623145E-2</v>
      </c>
      <c r="Y21" s="128">
        <f t="shared" si="21"/>
        <v>3.5977921959087909E-2</v>
      </c>
      <c r="Z21" s="128">
        <f t="shared" si="21"/>
        <v>3.5757068371932252E-2</v>
      </c>
    </row>
    <row r="22" spans="1:26" s="123" customFormat="1" ht="15" x14ac:dyDescent="0.25">
      <c r="A22" s="136" t="s">
        <v>70</v>
      </c>
      <c r="B22" s="136">
        <f>Indonesia!B17+Malaysia!B17+Phillipines!B17+Vietnam!B17+Thailand!B17+'Rest of South-East Asia'!B17</f>
        <v>2.5452789336889343</v>
      </c>
      <c r="C22" s="136">
        <f>Indonesia!C17+Malaysia!C17+Phillipines!C17+Vietnam!C17+Thailand!C17+'Rest of South-East Asia'!C17</f>
        <v>2.6939851370040913</v>
      </c>
      <c r="D22" s="136">
        <f>Indonesia!D17+Malaysia!D17+Phillipines!D17+Vietnam!D17+Thailand!D17+'Rest of South-East Asia'!D17</f>
        <v>2.8616465831427482</v>
      </c>
      <c r="E22" s="136">
        <f>Indonesia!E17+Malaysia!E17+Phillipines!E17+Vietnam!E17+Thailand!E17+'Rest of South-East Asia'!E17</f>
        <v>2.9939851779479283</v>
      </c>
      <c r="F22" s="136">
        <f>Indonesia!F17+Malaysia!F17+Phillipines!F17+Vietnam!F17+Thailand!F17+'Rest of South-East Asia'!F17</f>
        <v>2.6732575883939966</v>
      </c>
      <c r="G22" s="136">
        <f>Indonesia!G17+Malaysia!G17+Phillipines!G17+Vietnam!G17+Thailand!G17+'Rest of South-East Asia'!G17</f>
        <v>2.7989135016036579</v>
      </c>
      <c r="H22" s="136">
        <f>Indonesia!H17+Malaysia!H17+Phillipines!H17+Vietnam!H17+Thailand!H17+'Rest of South-East Asia'!H17</f>
        <v>2.9491785675228961</v>
      </c>
      <c r="I22" s="136">
        <f>Indonesia!I17+Malaysia!I17+Phillipines!I17+Vietnam!I17+Thailand!I17+'Rest of South-East Asia'!I17</f>
        <v>3.1031658109928593</v>
      </c>
      <c r="J22" s="136">
        <f>Indonesia!J17+Malaysia!J17+Phillipines!J17+Vietnam!J17+Thailand!J17+'Rest of South-East Asia'!J17</f>
        <v>3.2541012965085665</v>
      </c>
      <c r="K22" s="136">
        <f>Indonesia!K17+Malaysia!K17+Phillipines!K17+Vietnam!K17+Thailand!K17+'Rest of South-East Asia'!K17</f>
        <v>3.416357422236969</v>
      </c>
      <c r="L22" s="136">
        <f>Indonesia!L17+Malaysia!L17+Phillipines!L17+Vietnam!L17+Thailand!L17+'Rest of South-East Asia'!L17</f>
        <v>3.5928457000000003</v>
      </c>
      <c r="M22" s="11">
        <f t="shared" si="19"/>
        <v>1.23E-2</v>
      </c>
      <c r="N22" s="11">
        <f t="shared" si="20"/>
        <v>5.1200000000000002E-2</v>
      </c>
      <c r="P22" s="128">
        <f t="shared" ref="P22" si="23">B22/B$2</f>
        <v>2.8074993753462767E-2</v>
      </c>
      <c r="Q22" s="128">
        <f t="shared" ref="Q22" si="24">C22/C$2</f>
        <v>2.7954603476227986E-2</v>
      </c>
      <c r="R22" s="128">
        <f t="shared" ref="R22" si="25">D22/D$2</f>
        <v>2.7769496197406582E-2</v>
      </c>
      <c r="S22" s="128">
        <f t="shared" ref="S22" si="26">E22/E$2</f>
        <v>2.7409916487667565E-2</v>
      </c>
      <c r="T22" s="128">
        <f t="shared" ref="T22" si="27">F22/F$2</f>
        <v>2.5808627036049397E-2</v>
      </c>
      <c r="U22" s="128">
        <f t="shared" ref="U22" si="28">G22/G$2</f>
        <v>2.5760823760733159E-2</v>
      </c>
      <c r="V22" s="128">
        <f t="shared" ref="V22" si="29">H22/H$2</f>
        <v>2.5640571792061348E-2</v>
      </c>
      <c r="W22" s="128">
        <f t="shared" ref="W22" si="30">I22/I$2</f>
        <v>2.55236536518577E-2</v>
      </c>
      <c r="X22" s="128">
        <f t="shared" ref="X22" si="31">J22/J$2</f>
        <v>2.5290287530182379E-2</v>
      </c>
      <c r="Y22" s="128">
        <f t="shared" ref="Y22" si="32">K22/K$2</f>
        <v>2.5048445063692127E-2</v>
      </c>
      <c r="Z22" s="128">
        <f t="shared" ref="Z22" si="33">L22/L$2</f>
        <v>2.4838200483926719E-2</v>
      </c>
    </row>
    <row r="23" spans="1:26" ht="15" x14ac:dyDescent="0.25">
      <c r="A23" s="12" t="s">
        <v>28</v>
      </c>
      <c r="B23" s="136">
        <f>Indonesia!B18+Malaysia!B18+Phillipines!B18+Vietnam!B18+Thailand!B18+'Rest of South-East Asia'!B18</f>
        <v>4.924181857214192</v>
      </c>
      <c r="C23" s="136">
        <f>Indonesia!C18+Malaysia!C18+Phillipines!C18+Vietnam!C18+Thailand!C18+'Rest of South-East Asia'!C18</f>
        <v>5.344144746483976</v>
      </c>
      <c r="D23" s="136">
        <f>Indonesia!D18+Malaysia!D18+Phillipines!D18+Vietnam!D18+Thailand!D18+'Rest of South-East Asia'!D18</f>
        <v>5.1592442353540582</v>
      </c>
      <c r="E23" s="136">
        <f>Indonesia!E18+Malaysia!E18+Phillipines!E18+Vietnam!E18+Thailand!E18+'Rest of South-East Asia'!E18</f>
        <v>5.2688001301280671</v>
      </c>
      <c r="F23" s="136">
        <f>Indonesia!F18+Malaysia!F18+Phillipines!F18+Vietnam!F18+Thailand!F18+'Rest of South-East Asia'!F18</f>
        <v>5.8254536543405537</v>
      </c>
      <c r="G23" s="136">
        <f>Indonesia!G18+Malaysia!G18+Phillipines!G18+Vietnam!G18+Thailand!G18+'Rest of South-East Asia'!G18</f>
        <v>5.6014989852831842</v>
      </c>
      <c r="H23" s="136">
        <f>Indonesia!H18+Malaysia!H18+Phillipines!H18+Vietnam!H18+Thailand!H18+'Rest of South-East Asia'!H18</f>
        <v>5.7339107977777637</v>
      </c>
      <c r="I23" s="136">
        <f>Indonesia!I18+Malaysia!I18+Phillipines!I18+Vietnam!I18+Thailand!I18+'Rest of South-East Asia'!I18</f>
        <v>5.9519038147307528</v>
      </c>
      <c r="J23" s="136">
        <f>Indonesia!J18+Malaysia!J18+Phillipines!J18+Vietnam!J18+Thailand!J18+'Rest of South-East Asia'!J18</f>
        <v>6.3327975725516694</v>
      </c>
      <c r="K23" s="136">
        <f>Indonesia!K18+Malaysia!K18+Phillipines!K18+Vietnam!K18+Thailand!K18+'Rest of South-East Asia'!K18</f>
        <v>6.5023232497085823</v>
      </c>
      <c r="L23" s="136">
        <f>Indonesia!L18+Malaysia!L18+Phillipines!L18+Vietnam!L18+Thailand!L18+'Rest of South-East Asia'!L18</f>
        <v>6.8895564000000018</v>
      </c>
      <c r="M23" s="11">
        <f t="shared" si="19"/>
        <v>4.2900000000000001E-2</v>
      </c>
      <c r="N23" s="11">
        <f t="shared" si="20"/>
        <v>4.2299999999999997E-2</v>
      </c>
      <c r="P23" s="128">
        <f t="shared" si="22"/>
        <v>5.4314823044498035E-2</v>
      </c>
      <c r="Q23" s="128">
        <f t="shared" si="21"/>
        <v>5.5454443773829777E-2</v>
      </c>
      <c r="R23" s="128">
        <f t="shared" si="21"/>
        <v>5.0065446243125263E-2</v>
      </c>
      <c r="S23" s="128">
        <f t="shared" si="21"/>
        <v>4.8235833838030456E-2</v>
      </c>
      <c r="T23" s="128">
        <f t="shared" si="21"/>
        <v>5.6241104984944522E-2</v>
      </c>
      <c r="U23" s="128">
        <f t="shared" si="21"/>
        <v>5.155544395106474E-2</v>
      </c>
      <c r="V23" s="128">
        <f t="shared" si="21"/>
        <v>4.9851424080836065E-2</v>
      </c>
      <c r="W23" s="128">
        <f t="shared" si="21"/>
        <v>4.8954629171991719E-2</v>
      </c>
      <c r="X23" s="128">
        <f t="shared" si="21"/>
        <v>4.9217358922450223E-2</v>
      </c>
      <c r="Y23" s="128">
        <f t="shared" si="21"/>
        <v>4.7674486763755283E-2</v>
      </c>
      <c r="Z23" s="128">
        <f t="shared" si="21"/>
        <v>4.7629148980297277E-2</v>
      </c>
    </row>
    <row r="24" spans="1:26" x14ac:dyDescent="0.2">
      <c r="A24" s="41"/>
      <c r="B24" s="137">
        <f>ROUND(SUM(B17:B23),2)</f>
        <v>90.66</v>
      </c>
      <c r="C24" s="137">
        <f t="shared" ref="C24:L24" si="34">ROUND(SUM(C17:C23),2)</f>
        <v>96.37</v>
      </c>
      <c r="D24" s="137">
        <f t="shared" si="34"/>
        <v>103.05</v>
      </c>
      <c r="E24" s="137">
        <f t="shared" si="34"/>
        <v>109.23</v>
      </c>
      <c r="F24" s="137">
        <f t="shared" si="34"/>
        <v>103.58</v>
      </c>
      <c r="G24" s="137">
        <f t="shared" si="34"/>
        <v>108.65</v>
      </c>
      <c r="H24" s="137">
        <f t="shared" si="34"/>
        <v>115.02</v>
      </c>
      <c r="I24" s="137">
        <f t="shared" si="34"/>
        <v>121.58</v>
      </c>
      <c r="J24" s="137">
        <f t="shared" si="34"/>
        <v>128.66999999999999</v>
      </c>
      <c r="K24" s="137">
        <f t="shared" si="34"/>
        <v>136.38999999999999</v>
      </c>
      <c r="L24" s="137">
        <f t="shared" si="34"/>
        <v>144.65</v>
      </c>
      <c r="P24" s="90">
        <f t="shared" ref="P24:Z24" si="35">SUM(P17:P23)</f>
        <v>1.0000375027575557</v>
      </c>
      <c r="Q24" s="90">
        <f t="shared" si="35"/>
        <v>0.99997717131887531</v>
      </c>
      <c r="R24" s="90">
        <f t="shared" si="35"/>
        <v>0.99999175157690423</v>
      </c>
      <c r="S24" s="90">
        <f t="shared" si="35"/>
        <v>0.99997345051725706</v>
      </c>
      <c r="T24" s="90">
        <f t="shared" si="35"/>
        <v>0.99999158138636801</v>
      </c>
      <c r="U24" s="90">
        <f t="shared" si="35"/>
        <v>1.0000368154624943</v>
      </c>
      <c r="V24" s="90">
        <f t="shared" si="35"/>
        <v>1.000000695531212</v>
      </c>
      <c r="W24" s="90">
        <f t="shared" si="35"/>
        <v>1.000004606020727</v>
      </c>
      <c r="X24" s="90">
        <f t="shared" si="35"/>
        <v>1.0000247143856378</v>
      </c>
      <c r="Y24" s="90">
        <f t="shared" si="35"/>
        <v>0.99998863553046413</v>
      </c>
      <c r="Z24" s="90">
        <f t="shared" si="35"/>
        <v>0.99998479087452474</v>
      </c>
    </row>
    <row r="25" spans="1:26" x14ac:dyDescent="0.2">
      <c r="A25" s="41"/>
      <c r="B25" s="20" t="b">
        <f t="shared" ref="B25:L25" si="36">B24=B2</f>
        <v>1</v>
      </c>
      <c r="C25" s="129" t="b">
        <f t="shared" si="36"/>
        <v>1</v>
      </c>
      <c r="D25" s="129" t="b">
        <f t="shared" si="36"/>
        <v>1</v>
      </c>
      <c r="E25" s="129" t="b">
        <f t="shared" si="36"/>
        <v>1</v>
      </c>
      <c r="F25" s="129" t="b">
        <f t="shared" si="36"/>
        <v>1</v>
      </c>
      <c r="G25" s="129" t="b">
        <f t="shared" si="36"/>
        <v>1</v>
      </c>
      <c r="H25" s="129" t="b">
        <f t="shared" si="36"/>
        <v>1</v>
      </c>
      <c r="I25" s="129" t="b">
        <f t="shared" si="36"/>
        <v>1</v>
      </c>
      <c r="J25" s="129" t="b">
        <f t="shared" si="36"/>
        <v>1</v>
      </c>
      <c r="K25" s="129" t="b">
        <f t="shared" si="36"/>
        <v>1</v>
      </c>
      <c r="L25" s="129" t="b">
        <f t="shared" si="36"/>
        <v>1</v>
      </c>
    </row>
    <row r="26" spans="1:26" s="123" customFormat="1" x14ac:dyDescent="0.2">
      <c r="A26" s="134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</row>
    <row r="27" spans="1:26" s="123" customFormat="1" x14ac:dyDescent="0.2">
      <c r="A27" s="134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</row>
    <row r="28" spans="1:26" s="123" customFormat="1" x14ac:dyDescent="0.2">
      <c r="A28" s="134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</row>
    <row r="29" spans="1:26" x14ac:dyDescent="0.2">
      <c r="A29" s="18" t="s">
        <v>38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26" ht="15" x14ac:dyDescent="0.25">
      <c r="A30" s="148" t="s">
        <v>76</v>
      </c>
      <c r="B30" s="77">
        <f>Indonesia!B24+Malaysia!B24+Phillipines!B24+Vietnam!B22+Thailand!B24+'Rest of South-East Asia'!B24</f>
        <v>83.728397302825798</v>
      </c>
      <c r="C30" s="136">
        <f>Indonesia!C24+Malaysia!C24+Phillipines!C24+Vietnam!C22+Thailand!C24+'Rest of South-East Asia'!C24</f>
        <v>91.171080294642422</v>
      </c>
      <c r="D30" s="136">
        <f>Indonesia!D24+Malaysia!D24+Phillipines!D24+Vietnam!D22+Thailand!D24+'Rest of South-East Asia'!D24</f>
        <v>96.704469557434493</v>
      </c>
      <c r="E30" s="136">
        <f>Indonesia!E24+Malaysia!E24+Phillipines!E24+Vietnam!E22+Thailand!E24+'Rest of South-East Asia'!E24</f>
        <v>102.26782218287505</v>
      </c>
      <c r="F30" s="136">
        <f>Indonesia!F24+Malaysia!F24+Phillipines!F24+Vietnam!F22+Thailand!F24+'Rest of South-East Asia'!F24</f>
        <v>95.675519993023386</v>
      </c>
      <c r="G30" s="136">
        <f>Indonesia!G24+Malaysia!G24+Phillipines!G24+Vietnam!G22+Thailand!G24+'Rest of South-East Asia'!G24</f>
        <v>100.63139473302635</v>
      </c>
      <c r="H30" s="136">
        <f>Indonesia!H24+Malaysia!H24+Phillipines!H24+Vietnam!H22+Thailand!H24+'Rest of South-East Asia'!H24</f>
        <v>106.71464771225445</v>
      </c>
      <c r="I30" s="136">
        <f>Indonesia!I24+Malaysia!I24+Phillipines!I24+Vietnam!I22+Thailand!I24+'Rest of South-East Asia'!I24</f>
        <v>113.01498869270264</v>
      </c>
      <c r="J30" s="136">
        <f>Indonesia!J24+Malaysia!J24+Phillipines!J24+Vietnam!J22+Thailand!J24+'Rest of South-East Asia'!J24</f>
        <v>119.80237220103912</v>
      </c>
      <c r="K30" s="136">
        <f>Indonesia!K24+Malaysia!K24+Phillipines!K24+Vietnam!K22+Thailand!K24+'Rest of South-East Asia'!K24</f>
        <v>127.05480847156387</v>
      </c>
      <c r="L30" s="136">
        <f>Indonesia!L24+Malaysia!L24+Phillipines!L24+Vietnam!L22+Thailand!L24+'Rest of South-East Asia'!L24</f>
        <v>134.98659722844891</v>
      </c>
      <c r="M30" s="11">
        <f>ROUND((F30/B30)^(1/4)-1,4)</f>
        <v>3.39E-2</v>
      </c>
      <c r="N30" s="11">
        <f>ROUND((L30/G30)^(1/5)-1,4)</f>
        <v>6.0499999999999998E-2</v>
      </c>
      <c r="P30" s="62">
        <f>B30/B$2</f>
        <v>0.92354287781630051</v>
      </c>
      <c r="Q30" s="132">
        <f t="shared" ref="Q30:Z30" si="37">C30/C$2</f>
        <v>0.94605250902399518</v>
      </c>
      <c r="R30" s="132">
        <f t="shared" si="37"/>
        <v>0.93842280016918478</v>
      </c>
      <c r="S30" s="132">
        <f t="shared" si="37"/>
        <v>0.93626130351437375</v>
      </c>
      <c r="T30" s="132">
        <f t="shared" si="37"/>
        <v>0.92368719823347545</v>
      </c>
      <c r="U30" s="132">
        <f t="shared" si="37"/>
        <v>0.92619783463438887</v>
      </c>
      <c r="V30" s="132">
        <f t="shared" si="37"/>
        <v>0.92779210321904404</v>
      </c>
      <c r="W30" s="132">
        <f t="shared" si="37"/>
        <v>0.92955246498357169</v>
      </c>
      <c r="X30" s="132">
        <f t="shared" si="37"/>
        <v>0.9310823983915375</v>
      </c>
      <c r="Y30" s="132">
        <f t="shared" si="37"/>
        <v>0.93155516146025286</v>
      </c>
      <c r="Z30" s="132">
        <f t="shared" si="37"/>
        <v>0.93319458851330039</v>
      </c>
    </row>
    <row r="31" spans="1:26" ht="15" x14ac:dyDescent="0.25">
      <c r="A31" s="148" t="s">
        <v>55</v>
      </c>
      <c r="B31" s="136">
        <f>Indonesia!B25+Malaysia!B25+Phillipines!B25+Vietnam!B23+Thailand!B25+'Rest of South-East Asia'!B25</f>
        <v>6.9350026971742063</v>
      </c>
      <c r="C31" s="136">
        <f>Indonesia!C25+Malaysia!C25+Phillipines!C25+Vietnam!C23+Thailand!C25+'Rest of South-East Asia'!C25</f>
        <v>5.1967197053575713</v>
      </c>
      <c r="D31" s="136">
        <f>Indonesia!D25+Malaysia!D25+Phillipines!D25+Vietnam!D23+Thailand!D25+'Rest of South-East Asia'!D25</f>
        <v>6.3446804425655117</v>
      </c>
      <c r="E31" s="136">
        <f>Indonesia!E25+Malaysia!E25+Phillipines!E25+Vietnam!E23+Thailand!E25+'Rest of South-East Asia'!E25</f>
        <v>6.9592778171249412</v>
      </c>
      <c r="F31" s="136">
        <f>Indonesia!F25+Malaysia!F25+Phillipines!F25+Vietnam!F23+Thailand!F25+'Rest of South-East Asia'!F25</f>
        <v>7.9036080069766026</v>
      </c>
      <c r="G31" s="136">
        <f>Indonesia!G25+Malaysia!G25+Phillipines!G25+Vietnam!G23+Thailand!G25+'Rest of South-East Asia'!G25</f>
        <v>8.0226052669736543</v>
      </c>
      <c r="H31" s="136">
        <f>Indonesia!H25+Malaysia!H25+Phillipines!H25+Vietnam!H23+Thailand!H25+'Rest of South-East Asia'!H25</f>
        <v>8.3054322877455302</v>
      </c>
      <c r="I31" s="136">
        <f>Indonesia!I25+Malaysia!I25+Phillipines!I25+Vietnam!I23+Thailand!I25+'Rest of South-East Asia'!I25</f>
        <v>8.5655713072973363</v>
      </c>
      <c r="J31" s="136">
        <f>Indonesia!J25+Malaysia!J25+Phillipines!J25+Vietnam!J23+Thailand!J25+'Rest of South-East Asia'!J25</f>
        <v>8.8708077989609038</v>
      </c>
      <c r="K31" s="136">
        <f>Indonesia!K25+Malaysia!K25+Phillipines!K25+Vietnam!K23+Thailand!K25+'Rest of South-East Asia'!K25</f>
        <v>9.3336415284361021</v>
      </c>
      <c r="L31" s="136">
        <f>Indonesia!L25+Malaysia!L25+Phillipines!L25+Vietnam!L23+Thailand!L25+'Rest of South-East Asia'!L25</f>
        <v>9.661202771551082</v>
      </c>
      <c r="M31" s="11">
        <f>ROUND((F31/B31)^(1/4)-1,4)</f>
        <v>3.32E-2</v>
      </c>
      <c r="N31" s="11">
        <f>ROUND((L31/G31)^(1/5)-1,4)</f>
        <v>3.7900000000000003E-2</v>
      </c>
      <c r="P31" s="132">
        <f>B31/B$2</f>
        <v>7.6494624941255307E-2</v>
      </c>
      <c r="Q31" s="132">
        <f t="shared" ref="Q31" si="38">C31/C$2</f>
        <v>5.3924662294879848E-2</v>
      </c>
      <c r="R31" s="132">
        <f t="shared" ref="R31" si="39">D31/D$2</f>
        <v>6.1568951407719667E-2</v>
      </c>
      <c r="S31" s="132">
        <f t="shared" ref="S31" si="40">E31/E$2</f>
        <v>6.3712147002883288E-2</v>
      </c>
      <c r="T31" s="132">
        <f t="shared" ref="T31" si="41">F31/F$2</f>
        <v>7.630438315289248E-2</v>
      </c>
      <c r="U31" s="132">
        <f t="shared" ref="U31" si="42">G31/G$2</f>
        <v>7.3838980828105416E-2</v>
      </c>
      <c r="V31" s="132">
        <f t="shared" ref="V31" si="43">H31/H$2</f>
        <v>7.220859231216771E-2</v>
      </c>
      <c r="W31" s="132">
        <f t="shared" ref="W31" si="44">I31/I$2</f>
        <v>7.0452141037155261E-2</v>
      </c>
      <c r="X31" s="132">
        <f t="shared" ref="X31" si="45">J31/J$2</f>
        <v>6.8942315994100445E-2</v>
      </c>
      <c r="Y31" s="132">
        <f t="shared" ref="Y31" si="46">K31/K$2</f>
        <v>6.8433474070211178E-2</v>
      </c>
      <c r="Z31" s="132">
        <f t="shared" ref="Z31" si="47">L31/L$2</f>
        <v>6.679020236122421E-2</v>
      </c>
    </row>
    <row r="32" spans="1:26" x14ac:dyDescent="0.2">
      <c r="A32" s="41"/>
      <c r="B32" s="137">
        <f>ROUND(SUM(B30:B31),2)</f>
        <v>90.66</v>
      </c>
      <c r="C32" s="137">
        <f t="shared" ref="C32:L32" si="48">ROUND(SUM(C30:C31),2)</f>
        <v>96.37</v>
      </c>
      <c r="D32" s="137">
        <f t="shared" si="48"/>
        <v>103.05</v>
      </c>
      <c r="E32" s="137">
        <f t="shared" si="48"/>
        <v>109.23</v>
      </c>
      <c r="F32" s="137">
        <f t="shared" si="48"/>
        <v>103.58</v>
      </c>
      <c r="G32" s="137">
        <f t="shared" si="48"/>
        <v>108.65</v>
      </c>
      <c r="H32" s="137">
        <f t="shared" si="48"/>
        <v>115.02</v>
      </c>
      <c r="I32" s="137">
        <f t="shared" si="48"/>
        <v>121.58</v>
      </c>
      <c r="J32" s="137">
        <f t="shared" si="48"/>
        <v>128.66999999999999</v>
      </c>
      <c r="K32" s="137">
        <f t="shared" si="48"/>
        <v>136.38999999999999</v>
      </c>
      <c r="L32" s="137">
        <f t="shared" si="48"/>
        <v>144.65</v>
      </c>
    </row>
    <row r="33" spans="1:37" x14ac:dyDescent="0.2">
      <c r="A33" s="41"/>
      <c r="B33" s="20" t="b">
        <f t="shared" ref="B33:L33" si="49">B32=B2</f>
        <v>1</v>
      </c>
      <c r="C33" s="129" t="b">
        <f t="shared" si="49"/>
        <v>1</v>
      </c>
      <c r="D33" s="129" t="b">
        <f t="shared" si="49"/>
        <v>1</v>
      </c>
      <c r="E33" s="129" t="b">
        <f t="shared" si="49"/>
        <v>1</v>
      </c>
      <c r="F33" s="129" t="b">
        <f t="shared" si="49"/>
        <v>1</v>
      </c>
      <c r="G33" s="129" t="b">
        <f t="shared" si="49"/>
        <v>1</v>
      </c>
      <c r="H33" s="129" t="b">
        <f t="shared" si="49"/>
        <v>1</v>
      </c>
      <c r="I33" s="129" t="b">
        <f t="shared" si="49"/>
        <v>1</v>
      </c>
      <c r="J33" s="129" t="b">
        <f t="shared" si="49"/>
        <v>1</v>
      </c>
      <c r="K33" s="129" t="b">
        <f t="shared" si="49"/>
        <v>1</v>
      </c>
      <c r="L33" s="129" t="b">
        <f t="shared" si="49"/>
        <v>1</v>
      </c>
    </row>
    <row r="34" spans="1:37" x14ac:dyDescent="0.2">
      <c r="A34" s="12"/>
    </row>
    <row r="35" spans="1:37" x14ac:dyDescent="0.2">
      <c r="A35" s="20" t="s">
        <v>39</v>
      </c>
    </row>
    <row r="36" spans="1:37" ht="15" x14ac:dyDescent="0.25">
      <c r="A36" s="12" t="s">
        <v>56</v>
      </c>
      <c r="B36" s="61">
        <f>Indonesia!B2</f>
        <v>35.946400000000004</v>
      </c>
      <c r="C36" s="61">
        <f>Indonesia!C2</f>
        <v>37.877400000000002</v>
      </c>
      <c r="D36" s="61">
        <f>Indonesia!D2</f>
        <v>40.08</v>
      </c>
      <c r="E36" s="61">
        <f>Indonesia!E2</f>
        <v>42.569099999999992</v>
      </c>
      <c r="F36" s="61">
        <f>Indonesia!F2</f>
        <v>40.312800000000003</v>
      </c>
      <c r="G36" s="61">
        <f>Indonesia!G2</f>
        <v>42.38</v>
      </c>
      <c r="H36" s="61">
        <f>Indonesia!H2</f>
        <v>44.74687999999999</v>
      </c>
      <c r="I36" s="61">
        <f>Indonesia!I2</f>
        <v>47.188559999999995</v>
      </c>
      <c r="J36" s="61">
        <f>Indonesia!J2</f>
        <v>49.747579999999999</v>
      </c>
      <c r="K36" s="61">
        <f>Indonesia!K2</f>
        <v>52.382729999999995</v>
      </c>
      <c r="L36" s="61">
        <f>Indonesia!L2</f>
        <v>55.062999999999995</v>
      </c>
      <c r="M36" s="11">
        <f t="shared" ref="M36:M41" si="50">ROUND((F36/B36)^(1/4)-1,4)</f>
        <v>2.9100000000000001E-2</v>
      </c>
      <c r="N36" s="11">
        <f t="shared" ref="N36:N41" si="51">ROUND((L36/G36)^(1/5)-1,4)</f>
        <v>5.3800000000000001E-2</v>
      </c>
      <c r="P36" s="128">
        <f>B36/B$2</f>
        <v>0.396496801235385</v>
      </c>
      <c r="Q36" s="128">
        <f t="shared" ref="Q36:Z40" si="52">C36/C$2</f>
        <v>0.39304140292622186</v>
      </c>
      <c r="R36" s="128">
        <f t="shared" si="52"/>
        <v>0.38893740902474527</v>
      </c>
      <c r="S36" s="128">
        <f t="shared" si="52"/>
        <v>0.38971985718209273</v>
      </c>
      <c r="T36" s="128">
        <f t="shared" si="52"/>
        <v>0.38919482525584093</v>
      </c>
      <c r="U36" s="128">
        <f t="shared" si="52"/>
        <v>0.39005982512655313</v>
      </c>
      <c r="V36" s="128">
        <f t="shared" si="52"/>
        <v>0.38903564597461304</v>
      </c>
      <c r="W36" s="128">
        <f t="shared" si="52"/>
        <v>0.38812765257443654</v>
      </c>
      <c r="X36" s="128">
        <f t="shared" si="52"/>
        <v>0.38662920649724103</v>
      </c>
      <c r="Y36" s="128">
        <f t="shared" si="52"/>
        <v>0.38406576728499159</v>
      </c>
      <c r="Z36" s="128">
        <f t="shared" si="52"/>
        <v>0.38066367092983056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</row>
    <row r="37" spans="1:37" ht="15" x14ac:dyDescent="0.25">
      <c r="A37" s="12" t="s">
        <v>31</v>
      </c>
      <c r="B37" s="61">
        <f>Malaysia!B2</f>
        <v>18.731999999999999</v>
      </c>
      <c r="C37" s="61">
        <f>Malaysia!C2</f>
        <v>19.987599999999997</v>
      </c>
      <c r="D37" s="61">
        <f>Malaysia!D2</f>
        <v>21.39115</v>
      </c>
      <c r="E37" s="61">
        <f>Malaysia!E2</f>
        <v>22.578599999999998</v>
      </c>
      <c r="F37" s="61">
        <f>Malaysia!F2</f>
        <v>21.843599999999995</v>
      </c>
      <c r="G37" s="61">
        <f>Malaysia!G2</f>
        <v>23.012</v>
      </c>
      <c r="H37" s="61">
        <f>Malaysia!H2</f>
        <v>24.264599999999998</v>
      </c>
      <c r="I37" s="61">
        <f>Malaysia!I2</f>
        <v>25.593000000000004</v>
      </c>
      <c r="J37" s="61">
        <f>Malaysia!J2</f>
        <v>27.035700000000002</v>
      </c>
      <c r="K37" s="61">
        <f>Malaysia!K2</f>
        <v>28.62912</v>
      </c>
      <c r="L37" s="61">
        <f>Malaysia!L2</f>
        <v>30.2379</v>
      </c>
      <c r="M37" s="11">
        <f t="shared" si="50"/>
        <v>3.9199999999999999E-2</v>
      </c>
      <c r="N37" s="11">
        <f t="shared" si="51"/>
        <v>5.6099999999999997E-2</v>
      </c>
      <c r="P37" s="128">
        <f t="shared" ref="P37:P40" si="53">B37/B$2</f>
        <v>0.20661813368630047</v>
      </c>
      <c r="Q37" s="128">
        <f t="shared" si="52"/>
        <v>0.20740479402303616</v>
      </c>
      <c r="R37" s="128">
        <f t="shared" si="52"/>
        <v>0.2075803008248423</v>
      </c>
      <c r="S37" s="128">
        <f t="shared" si="52"/>
        <v>0.20670694864048336</v>
      </c>
      <c r="T37" s="128">
        <f t="shared" si="52"/>
        <v>0.21088627148098085</v>
      </c>
      <c r="U37" s="128">
        <f t="shared" si="52"/>
        <v>0.21179935572940634</v>
      </c>
      <c r="V37" s="128">
        <f t="shared" si="52"/>
        <v>0.21095983307250912</v>
      </c>
      <c r="W37" s="128">
        <f t="shared" si="52"/>
        <v>0.21050337226517524</v>
      </c>
      <c r="X37" s="128">
        <f t="shared" si="52"/>
        <v>0.21011657729074379</v>
      </c>
      <c r="Y37" s="128">
        <f t="shared" si="52"/>
        <v>0.20990629811569766</v>
      </c>
      <c r="Z37" s="128">
        <f t="shared" si="52"/>
        <v>0.20904182509505703</v>
      </c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 spans="1:37" ht="15" x14ac:dyDescent="0.25">
      <c r="A38" s="12" t="s">
        <v>57</v>
      </c>
      <c r="B38" s="61">
        <f>Phillipines!B2</f>
        <v>8.1269999999999989</v>
      </c>
      <c r="C38" s="61">
        <f>Phillipines!C2</f>
        <v>8.5497999999999994</v>
      </c>
      <c r="D38" s="61">
        <f>Phillipines!D2</f>
        <v>9.003400000000001</v>
      </c>
      <c r="E38" s="61">
        <f>Phillipines!E2</f>
        <v>9.5260000000000016</v>
      </c>
      <c r="F38" s="61">
        <f>Phillipines!F2</f>
        <v>8.787528</v>
      </c>
      <c r="G38" s="61">
        <f>Phillipines!G2</f>
        <v>9.3280000000000012</v>
      </c>
      <c r="H38" s="61">
        <f>Phillipines!H2</f>
        <v>9.8566000000000003</v>
      </c>
      <c r="I38" s="61">
        <f>Phillipines!I2</f>
        <v>10.395</v>
      </c>
      <c r="J38" s="61">
        <f>Phillipines!J2</f>
        <v>10.9641</v>
      </c>
      <c r="K38" s="61">
        <f>Phillipines!K2</f>
        <v>11.541600000000001</v>
      </c>
      <c r="L38" s="61">
        <f>Phillipines!L2</f>
        <v>12.173699999999998</v>
      </c>
      <c r="M38" s="11">
        <f t="shared" si="50"/>
        <v>1.9699999999999999E-2</v>
      </c>
      <c r="N38" s="11">
        <f t="shared" si="51"/>
        <v>5.4699999999999999E-2</v>
      </c>
      <c r="P38" s="128">
        <f t="shared" si="53"/>
        <v>8.9642620780939763E-2</v>
      </c>
      <c r="Q38" s="128">
        <f t="shared" si="52"/>
        <v>8.8718480855037862E-2</v>
      </c>
      <c r="R38" s="128">
        <f t="shared" si="52"/>
        <v>8.7369238233867066E-2</v>
      </c>
      <c r="S38" s="128">
        <f t="shared" si="52"/>
        <v>8.7210473313192358E-2</v>
      </c>
      <c r="T38" s="128">
        <f t="shared" si="52"/>
        <v>8.4838076848812519E-2</v>
      </c>
      <c r="U38" s="128">
        <f t="shared" si="52"/>
        <v>8.5853658536585373E-2</v>
      </c>
      <c r="V38" s="128">
        <f t="shared" si="52"/>
        <v>8.5694661797948185E-2</v>
      </c>
      <c r="W38" s="128">
        <f t="shared" si="52"/>
        <v>8.549925974666886E-2</v>
      </c>
      <c r="X38" s="128">
        <f t="shared" si="52"/>
        <v>8.5211004896246223E-2</v>
      </c>
      <c r="Y38" s="128">
        <f t="shared" si="52"/>
        <v>8.4622039738983815E-2</v>
      </c>
      <c r="Z38" s="128">
        <f t="shared" si="52"/>
        <v>8.4159695817490485E-2</v>
      </c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</row>
    <row r="39" spans="1:37" ht="15" x14ac:dyDescent="0.25">
      <c r="A39" s="12" t="s">
        <v>58</v>
      </c>
      <c r="B39" s="61">
        <f>Vietnam!B2</f>
        <v>18.670000000000002</v>
      </c>
      <c r="C39" s="61">
        <f>Vietnam!C2</f>
        <v>20.03</v>
      </c>
      <c r="D39" s="61">
        <f>Vietnam!D2</f>
        <v>21.89</v>
      </c>
      <c r="E39" s="61">
        <f>Vietnam!E2</f>
        <v>23.06</v>
      </c>
      <c r="F39" s="61">
        <f>Vietnam!F2</f>
        <v>21.97</v>
      </c>
      <c r="G39" s="61">
        <f>Vietnam!G2</f>
        <v>22.92</v>
      </c>
      <c r="H39" s="61">
        <f>Vietnam!H2</f>
        <v>24.5</v>
      </c>
      <c r="I39" s="61">
        <f>Vietnam!I2</f>
        <v>26.15</v>
      </c>
      <c r="J39" s="61">
        <f>Vietnam!J2</f>
        <v>28</v>
      </c>
      <c r="K39" s="61">
        <f>Vietnam!K2</f>
        <v>30.23</v>
      </c>
      <c r="L39" s="61">
        <f>Vietnam!L2</f>
        <v>32.78</v>
      </c>
      <c r="M39" s="11">
        <f t="shared" si="50"/>
        <v>4.1500000000000002E-2</v>
      </c>
      <c r="N39" s="11">
        <f t="shared" si="51"/>
        <v>7.4200000000000002E-2</v>
      </c>
      <c r="P39" s="128">
        <f t="shared" si="53"/>
        <v>0.20593425987204944</v>
      </c>
      <c r="Q39" s="128">
        <f t="shared" si="52"/>
        <v>0.20784476496835114</v>
      </c>
      <c r="R39" s="128">
        <f t="shared" si="52"/>
        <v>0.2124211547792334</v>
      </c>
      <c r="S39" s="128">
        <f t="shared" si="52"/>
        <v>0.21111416277579417</v>
      </c>
      <c r="T39" s="128">
        <f t="shared" si="52"/>
        <v>0.21210658428268003</v>
      </c>
      <c r="U39" s="128">
        <f t="shared" si="52"/>
        <v>0.21095260009203867</v>
      </c>
      <c r="V39" s="128">
        <f t="shared" si="52"/>
        <v>0.21300643366371066</v>
      </c>
      <c r="W39" s="128">
        <f t="shared" si="52"/>
        <v>0.21508471788123046</v>
      </c>
      <c r="X39" s="128">
        <f t="shared" si="52"/>
        <v>0.21761094272169118</v>
      </c>
      <c r="Y39" s="128">
        <f t="shared" si="52"/>
        <v>0.22164381552899776</v>
      </c>
      <c r="Z39" s="128">
        <f t="shared" si="52"/>
        <v>0.22661596958174904</v>
      </c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 spans="1:37" ht="15" x14ac:dyDescent="0.25">
      <c r="A40" s="12" t="s">
        <v>59</v>
      </c>
      <c r="B40" s="61">
        <f>Thailand!B2</f>
        <v>4.3680000000000003</v>
      </c>
      <c r="C40" s="61">
        <f>Thailand!C2</f>
        <v>4.6929999999999996</v>
      </c>
      <c r="D40" s="61">
        <f>Thailand!D2</f>
        <v>5.0545999999999998</v>
      </c>
      <c r="E40" s="61">
        <f>Thailand!E2</f>
        <v>5.4234</v>
      </c>
      <c r="F40" s="61">
        <f>Thailand!F2</f>
        <v>5.0651999999999999</v>
      </c>
      <c r="G40" s="61">
        <f>Thailand!G2</f>
        <v>5.1239999999999997</v>
      </c>
      <c r="H40" s="61">
        <f>Thailand!H2</f>
        <v>5.4119999999999999</v>
      </c>
      <c r="I40" s="61">
        <f>Thailand!I2</f>
        <v>5.7039999999999997</v>
      </c>
      <c r="J40" s="61">
        <f>Thailand!J2</f>
        <v>6.0257999999999994</v>
      </c>
      <c r="K40" s="61">
        <f>Thailand!K2</f>
        <v>6.3249999999999993</v>
      </c>
      <c r="L40" s="61">
        <f>Thailand!L2</f>
        <v>6.7032000000000007</v>
      </c>
      <c r="M40" s="11">
        <f t="shared" si="50"/>
        <v>3.7699999999999997E-2</v>
      </c>
      <c r="N40" s="11">
        <f t="shared" si="51"/>
        <v>5.5199999999999999E-2</v>
      </c>
      <c r="P40" s="128">
        <f t="shared" si="53"/>
        <v>4.8180013236267381E-2</v>
      </c>
      <c r="Q40" s="128">
        <f t="shared" si="52"/>
        <v>4.8697727508560752E-2</v>
      </c>
      <c r="R40" s="128">
        <f t="shared" si="52"/>
        <v>4.904997573993207E-2</v>
      </c>
      <c r="S40" s="128">
        <f t="shared" si="52"/>
        <v>4.9651194726723427E-2</v>
      </c>
      <c r="T40" s="128">
        <f t="shared" si="52"/>
        <v>4.8901332303533503E-2</v>
      </c>
      <c r="U40" s="128">
        <f t="shared" si="52"/>
        <v>4.7160607455131148E-2</v>
      </c>
      <c r="V40" s="128">
        <f t="shared" si="52"/>
        <v>4.705268648930621E-2</v>
      </c>
      <c r="W40" s="128">
        <f t="shared" si="52"/>
        <v>4.6915611120250042E-2</v>
      </c>
      <c r="X40" s="128">
        <f t="shared" si="52"/>
        <v>4.6831429237584515E-2</v>
      </c>
      <c r="Y40" s="128">
        <f t="shared" si="52"/>
        <v>4.6374367622259695E-2</v>
      </c>
      <c r="Z40" s="128">
        <f t="shared" si="52"/>
        <v>4.6340822675423436E-2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37" s="123" customFormat="1" ht="15" x14ac:dyDescent="0.25">
      <c r="A41" s="131" t="s">
        <v>60</v>
      </c>
      <c r="B41" s="141">
        <f>'Rest of South-East Asia'!B2</f>
        <v>4.82</v>
      </c>
      <c r="C41" s="141">
        <f>'Rest of South-East Asia'!C2</f>
        <v>5.23</v>
      </c>
      <c r="D41" s="141">
        <f>'Rest of South-East Asia'!D2</f>
        <v>5.63</v>
      </c>
      <c r="E41" s="141">
        <f>'Rest of South-East Asia'!E2</f>
        <v>6.07</v>
      </c>
      <c r="F41" s="141">
        <f>'Rest of South-East Asia'!F2</f>
        <v>5.6</v>
      </c>
      <c r="G41" s="141">
        <f>'Rest of South-East Asia'!G2</f>
        <v>5.89</v>
      </c>
      <c r="H41" s="141">
        <f>'Rest of South-East Asia'!H2</f>
        <v>6.24</v>
      </c>
      <c r="I41" s="141">
        <f>'Rest of South-East Asia'!I2</f>
        <v>6.55</v>
      </c>
      <c r="J41" s="141">
        <f>'Rest of South-East Asia'!J2</f>
        <v>6.9</v>
      </c>
      <c r="K41" s="141">
        <f>'Rest of South-East Asia'!K2</f>
        <v>7.28</v>
      </c>
      <c r="L41" s="141">
        <f>'Rest of South-East Asia'!L2</f>
        <v>7.69</v>
      </c>
      <c r="M41" s="11">
        <f t="shared" si="50"/>
        <v>3.8199999999999998E-2</v>
      </c>
      <c r="N41" s="11">
        <f t="shared" si="51"/>
        <v>5.4800000000000001E-2</v>
      </c>
      <c r="P41" s="38">
        <f>B41/B24</f>
        <v>5.3165673946613728E-2</v>
      </c>
      <c r="Q41" s="38">
        <f t="shared" ref="Q41:Z41" si="54">C41/C24</f>
        <v>5.4270001037667326E-2</v>
      </c>
      <c r="R41" s="38">
        <f t="shared" si="54"/>
        <v>5.4633672974284328E-2</v>
      </c>
      <c r="S41" s="38">
        <f t="shared" si="54"/>
        <v>5.5570813878970976E-2</v>
      </c>
      <c r="T41" s="38">
        <f t="shared" si="54"/>
        <v>5.4064491214520172E-2</v>
      </c>
      <c r="U41" s="38">
        <f t="shared" si="54"/>
        <v>5.4210768522779562E-2</v>
      </c>
      <c r="V41" s="38">
        <f t="shared" si="54"/>
        <v>5.4251434533124678E-2</v>
      </c>
      <c r="W41" s="38">
        <f t="shared" si="54"/>
        <v>5.387399243296595E-2</v>
      </c>
      <c r="X41" s="38">
        <f t="shared" si="54"/>
        <v>5.3625553742131044E-2</v>
      </c>
      <c r="Y41" s="38">
        <f t="shared" si="54"/>
        <v>5.3376347239533696E-2</v>
      </c>
      <c r="Z41" s="38">
        <f t="shared" si="54"/>
        <v>5.3162806774974078E-2</v>
      </c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spans="1:37" x14ac:dyDescent="0.2">
      <c r="A42" s="20"/>
      <c r="B42" s="20"/>
      <c r="C42" s="110">
        <f>C40/B40-1</f>
        <v>7.440476190476164E-2</v>
      </c>
      <c r="D42" s="110">
        <f t="shared" ref="D42:L42" si="55">D40/C40-1</f>
        <v>7.7050926912422879E-2</v>
      </c>
      <c r="E42" s="110">
        <f t="shared" si="55"/>
        <v>7.2963241403869894E-2</v>
      </c>
      <c r="F42" s="110">
        <f t="shared" si="55"/>
        <v>-6.6047129107202118E-2</v>
      </c>
      <c r="G42" s="110">
        <f t="shared" si="55"/>
        <v>1.1608623548922115E-2</v>
      </c>
      <c r="H42" s="110">
        <f t="shared" si="55"/>
        <v>5.6206088992974301E-2</v>
      </c>
      <c r="I42" s="110">
        <f t="shared" si="55"/>
        <v>5.3954175905395418E-2</v>
      </c>
      <c r="J42" s="110">
        <f t="shared" si="55"/>
        <v>5.6416549789621184E-2</v>
      </c>
      <c r="K42" s="110">
        <f t="shared" si="55"/>
        <v>4.9653158086893079E-2</v>
      </c>
      <c r="L42" s="110">
        <f t="shared" si="55"/>
        <v>5.9794466403162216E-2</v>
      </c>
      <c r="M42" s="35"/>
      <c r="N42" s="35"/>
      <c r="O42" s="35"/>
    </row>
    <row r="43" spans="1:3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35"/>
      <c r="O43" s="35"/>
    </row>
    <row r="44" spans="1:37" x14ac:dyDescent="0.2">
      <c r="A44" s="64" t="s">
        <v>66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1:37" ht="15" x14ac:dyDescent="0.25">
      <c r="A45" s="125" t="s">
        <v>56</v>
      </c>
      <c r="B45" s="61">
        <f>Indonesia!B7</f>
        <v>18.34</v>
      </c>
      <c r="C45" s="61">
        <f>Indonesia!C7</f>
        <v>19.13</v>
      </c>
      <c r="D45" s="61">
        <f>Indonesia!D7</f>
        <v>20.04</v>
      </c>
      <c r="E45" s="61">
        <f>Indonesia!E7</f>
        <v>20.97</v>
      </c>
      <c r="F45" s="61">
        <f>Indonesia!F7</f>
        <v>20.36</v>
      </c>
      <c r="G45" s="61">
        <f>Indonesia!G7</f>
        <v>21.19</v>
      </c>
      <c r="H45" s="61">
        <f>Indonesia!H7</f>
        <v>22.24</v>
      </c>
      <c r="I45" s="61">
        <f>Indonesia!I7</f>
        <v>23.28</v>
      </c>
      <c r="J45" s="61">
        <f>Indonesia!J7</f>
        <v>24.41</v>
      </c>
      <c r="K45" s="61">
        <f>Indonesia!K7</f>
        <v>25.59</v>
      </c>
      <c r="L45" s="61">
        <f>Indonesia!L7</f>
        <v>26.86</v>
      </c>
      <c r="M45" s="11">
        <f t="shared" ref="M45:M50" si="56">ROUND((F45/B45)^(1/4)-1,4)</f>
        <v>2.6499999999999999E-2</v>
      </c>
      <c r="N45" s="11">
        <f t="shared" ref="N45:N50" si="57">ROUND((L45/G45)^(1/5)-1,4)</f>
        <v>4.8599999999999997E-2</v>
      </c>
      <c r="P45" s="132">
        <f>B45/B$7</f>
        <v>0.41872146118721465</v>
      </c>
      <c r="Q45" s="132">
        <f t="shared" ref="Q45:Z50" si="58">C45/C$7</f>
        <v>0.41795936202752892</v>
      </c>
      <c r="R45" s="132">
        <f t="shared" si="58"/>
        <v>0.41828428303068255</v>
      </c>
      <c r="S45" s="132">
        <f t="shared" si="58"/>
        <v>0.41797887183575838</v>
      </c>
      <c r="T45" s="132">
        <f t="shared" si="58"/>
        <v>0.41721311475409839</v>
      </c>
      <c r="U45" s="132">
        <f t="shared" si="58"/>
        <v>0.41819617130451947</v>
      </c>
      <c r="V45" s="132">
        <f t="shared" si="58"/>
        <v>0.41930618401206632</v>
      </c>
      <c r="W45" s="132">
        <f t="shared" si="58"/>
        <v>0.41991341991341996</v>
      </c>
      <c r="X45" s="132">
        <f t="shared" si="58"/>
        <v>0.42035474427415187</v>
      </c>
      <c r="Y45" s="132">
        <f t="shared" si="58"/>
        <v>0.42061143984220906</v>
      </c>
      <c r="Z45" s="132">
        <f t="shared" si="58"/>
        <v>0.42080526398245338</v>
      </c>
    </row>
    <row r="46" spans="1:37" ht="15" x14ac:dyDescent="0.25">
      <c r="A46" s="125" t="s">
        <v>31</v>
      </c>
      <c r="B46" s="61">
        <f>Malaysia!B7</f>
        <v>8.92</v>
      </c>
      <c r="C46" s="61">
        <f>Malaysia!C7</f>
        <v>9.34</v>
      </c>
      <c r="D46" s="61">
        <f>Malaysia!D7</f>
        <v>9.7899999999999991</v>
      </c>
      <c r="E46" s="61">
        <f>Malaysia!E7</f>
        <v>10.263</v>
      </c>
      <c r="F46" s="61">
        <f>Malaysia!F7</f>
        <v>10.02</v>
      </c>
      <c r="G46" s="61">
        <f>Malaysia!G7</f>
        <v>10.46</v>
      </c>
      <c r="H46" s="61">
        <f>Malaysia!H7</f>
        <v>10.93</v>
      </c>
      <c r="I46" s="61">
        <f>Malaysia!I7</f>
        <v>11.4</v>
      </c>
      <c r="J46" s="61">
        <f>Malaysia!J7</f>
        <v>11.91</v>
      </c>
      <c r="K46" s="61">
        <f>Malaysia!K7</f>
        <v>12.48</v>
      </c>
      <c r="L46" s="61">
        <f>Malaysia!L7</f>
        <v>13.09</v>
      </c>
      <c r="M46" s="11">
        <f t="shared" si="56"/>
        <v>2.9499999999999998E-2</v>
      </c>
      <c r="N46" s="11">
        <f t="shared" si="57"/>
        <v>4.5900000000000003E-2</v>
      </c>
      <c r="P46" s="132">
        <f t="shared" ref="P46:P50" si="59">B46/B$7</f>
        <v>0.20365296803652969</v>
      </c>
      <c r="Q46" s="132">
        <f t="shared" si="58"/>
        <v>0.20406379724710508</v>
      </c>
      <c r="R46" s="132">
        <f t="shared" si="58"/>
        <v>0.20434147359632643</v>
      </c>
      <c r="S46" s="132">
        <f t="shared" si="58"/>
        <v>0.20456448076539763</v>
      </c>
      <c r="T46" s="132">
        <f t="shared" si="58"/>
        <v>0.20532786885245902</v>
      </c>
      <c r="U46" s="132">
        <f t="shared" si="58"/>
        <v>0.20643378725083877</v>
      </c>
      <c r="V46" s="132">
        <f t="shared" si="58"/>
        <v>0.2060708898944193</v>
      </c>
      <c r="W46" s="132">
        <f t="shared" si="58"/>
        <v>0.20562770562770563</v>
      </c>
      <c r="X46" s="132">
        <f t="shared" si="58"/>
        <v>0.20509729636645427</v>
      </c>
      <c r="Y46" s="132">
        <f t="shared" si="58"/>
        <v>0.20512820512820512</v>
      </c>
      <c r="Z46" s="132">
        <f t="shared" si="58"/>
        <v>0.2050759830800564</v>
      </c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ht="15" x14ac:dyDescent="0.25">
      <c r="A47" s="125" t="s">
        <v>57</v>
      </c>
      <c r="B47" s="61">
        <f>Phillipines!B7</f>
        <v>3.78</v>
      </c>
      <c r="C47" s="61">
        <f>Phillipines!C7</f>
        <v>3.94</v>
      </c>
      <c r="D47" s="61">
        <f>Phillipines!D7</f>
        <v>4.13</v>
      </c>
      <c r="E47" s="61">
        <f>Phillipines!E7</f>
        <v>4.33</v>
      </c>
      <c r="F47" s="61">
        <f>Phillipines!F7</f>
        <v>4.0682999999999998</v>
      </c>
      <c r="G47" s="61">
        <f>Phillipines!G7</f>
        <v>4.24</v>
      </c>
      <c r="H47" s="61">
        <f>Phillipines!H7</f>
        <v>4.42</v>
      </c>
      <c r="I47" s="61">
        <f>Phillipines!I7</f>
        <v>4.62</v>
      </c>
      <c r="J47" s="61">
        <f>Phillipines!J7</f>
        <v>4.83</v>
      </c>
      <c r="K47" s="61">
        <f>Phillipines!K7</f>
        <v>5.04</v>
      </c>
      <c r="L47" s="61">
        <f>Phillipines!L7</f>
        <v>5.27</v>
      </c>
      <c r="M47" s="11">
        <f t="shared" si="56"/>
        <v>1.8499999999999999E-2</v>
      </c>
      <c r="N47" s="11">
        <f t="shared" si="57"/>
        <v>4.4499999999999998E-2</v>
      </c>
      <c r="P47" s="132">
        <f t="shared" si="59"/>
        <v>8.6301369863013705E-2</v>
      </c>
      <c r="Q47" s="132">
        <f t="shared" si="58"/>
        <v>8.6082586847279874E-2</v>
      </c>
      <c r="R47" s="132">
        <f t="shared" si="58"/>
        <v>8.6203297850135668E-2</v>
      </c>
      <c r="S47" s="132">
        <f t="shared" si="58"/>
        <v>8.630655770380706E-2</v>
      </c>
      <c r="T47" s="132">
        <f t="shared" si="58"/>
        <v>8.336680327868852E-2</v>
      </c>
      <c r="U47" s="132">
        <f t="shared" si="58"/>
        <v>8.3678705348332341E-2</v>
      </c>
      <c r="V47" s="132">
        <f t="shared" si="58"/>
        <v>8.3333333333333329E-2</v>
      </c>
      <c r="W47" s="132">
        <f t="shared" si="58"/>
        <v>8.3333333333333343E-2</v>
      </c>
      <c r="X47" s="132">
        <f t="shared" si="58"/>
        <v>8.3175477871534356E-2</v>
      </c>
      <c r="Y47" s="132">
        <f t="shared" si="58"/>
        <v>8.2840236686390525E-2</v>
      </c>
      <c r="Z47" s="132">
        <f t="shared" si="58"/>
        <v>8.256305812313959E-2</v>
      </c>
    </row>
    <row r="48" spans="1:37" ht="15" x14ac:dyDescent="0.25">
      <c r="A48" s="125" t="s">
        <v>58</v>
      </c>
      <c r="B48" s="61">
        <f>Vietnam!B7</f>
        <v>9.02</v>
      </c>
      <c r="C48" s="61">
        <f>Vietnam!C7</f>
        <v>9.4499999999999993</v>
      </c>
      <c r="D48" s="61">
        <f>Vietnam!D7</f>
        <v>9.86</v>
      </c>
      <c r="E48" s="61">
        <f>Vietnam!E7</f>
        <v>10.34</v>
      </c>
      <c r="F48" s="61">
        <f>Vietnam!F7</f>
        <v>10.17</v>
      </c>
      <c r="G48" s="61">
        <f>Vietnam!G7</f>
        <v>10.42</v>
      </c>
      <c r="H48" s="61">
        <f>Vietnam!H7</f>
        <v>10.89</v>
      </c>
      <c r="I48" s="61">
        <f>Vietnam!I7</f>
        <v>11.37</v>
      </c>
      <c r="J48" s="61">
        <f>Vietnam!J7</f>
        <v>11.91</v>
      </c>
      <c r="K48" s="61">
        <f>Vietnam!K7</f>
        <v>12.49</v>
      </c>
      <c r="L48" s="61">
        <f>Vietnam!L7</f>
        <v>13.11</v>
      </c>
      <c r="M48" s="11">
        <f t="shared" si="56"/>
        <v>3.0499999999999999E-2</v>
      </c>
      <c r="N48" s="11">
        <f t="shared" si="57"/>
        <v>4.7E-2</v>
      </c>
      <c r="P48" s="132">
        <f t="shared" si="59"/>
        <v>0.20593607305936074</v>
      </c>
      <c r="Q48" s="132">
        <f t="shared" si="58"/>
        <v>0.2064671181996941</v>
      </c>
      <c r="R48" s="132">
        <f t="shared" si="58"/>
        <v>0.20580254644124399</v>
      </c>
      <c r="S48" s="132">
        <f t="shared" si="58"/>
        <v>0.20609926250747457</v>
      </c>
      <c r="T48" s="132">
        <f t="shared" si="58"/>
        <v>0.20840163934426231</v>
      </c>
      <c r="U48" s="132">
        <f t="shared" si="58"/>
        <v>0.20564436550226958</v>
      </c>
      <c r="V48" s="132">
        <f t="shared" si="58"/>
        <v>0.20531674208144798</v>
      </c>
      <c r="W48" s="132">
        <f t="shared" si="58"/>
        <v>0.20508658008658009</v>
      </c>
      <c r="X48" s="132">
        <f t="shared" si="58"/>
        <v>0.20509729636645427</v>
      </c>
      <c r="Y48" s="132">
        <f t="shared" si="58"/>
        <v>0.20529257067718606</v>
      </c>
      <c r="Z48" s="132">
        <f t="shared" si="58"/>
        <v>0.20538931536894878</v>
      </c>
    </row>
    <row r="49" spans="1:26" ht="15" x14ac:dyDescent="0.25">
      <c r="A49" s="125" t="s">
        <v>59</v>
      </c>
      <c r="B49" s="61">
        <f>Thailand!B7</f>
        <v>1.82</v>
      </c>
      <c r="C49" s="61">
        <f>Thailand!C7</f>
        <v>1.9</v>
      </c>
      <c r="D49" s="61">
        <f>Thailand!D7</f>
        <v>1.99</v>
      </c>
      <c r="E49" s="61">
        <f>Thailand!E7</f>
        <v>2.0699999999999998</v>
      </c>
      <c r="F49" s="61">
        <f>Thailand!F7</f>
        <v>2.0099999999999998</v>
      </c>
      <c r="G49" s="61">
        <f>Thailand!G7</f>
        <v>2.1</v>
      </c>
      <c r="H49" s="61">
        <f>Thailand!H7</f>
        <v>2.2000000000000002</v>
      </c>
      <c r="I49" s="61">
        <f>Thailand!I7</f>
        <v>2.2999999999999998</v>
      </c>
      <c r="J49" s="61">
        <f>Thailand!J7</f>
        <v>2.42</v>
      </c>
      <c r="K49" s="61">
        <f>Thailand!K7</f>
        <v>2.5299999999999998</v>
      </c>
      <c r="L49" s="61">
        <f>Thailand!L7</f>
        <v>2.66</v>
      </c>
      <c r="M49" s="11">
        <f t="shared" si="56"/>
        <v>2.5100000000000001E-2</v>
      </c>
      <c r="N49" s="11">
        <f t="shared" si="57"/>
        <v>4.8399999999999999E-2</v>
      </c>
      <c r="P49" s="132">
        <f t="shared" si="59"/>
        <v>4.1552511415525122E-2</v>
      </c>
      <c r="Q49" s="132">
        <f t="shared" si="58"/>
        <v>4.151190736290146E-2</v>
      </c>
      <c r="R49" s="132">
        <f t="shared" si="58"/>
        <v>4.1536213734084747E-2</v>
      </c>
      <c r="S49" s="132">
        <f t="shared" si="58"/>
        <v>4.125971696232808E-2</v>
      </c>
      <c r="T49" s="132">
        <f t="shared" si="58"/>
        <v>4.1188524590163936E-2</v>
      </c>
      <c r="U49" s="132">
        <f t="shared" si="58"/>
        <v>4.1444641799881589E-2</v>
      </c>
      <c r="V49" s="132">
        <f t="shared" si="58"/>
        <v>4.1478129713423836E-2</v>
      </c>
      <c r="W49" s="132">
        <f t="shared" si="58"/>
        <v>4.1486291486291488E-2</v>
      </c>
      <c r="X49" s="132">
        <f t="shared" si="58"/>
        <v>4.1673841914930253E-2</v>
      </c>
      <c r="Y49" s="132">
        <f t="shared" si="58"/>
        <v>4.1584483892176193E-2</v>
      </c>
      <c r="Z49" s="132">
        <f t="shared" si="58"/>
        <v>4.1673194422685259E-2</v>
      </c>
    </row>
    <row r="50" spans="1:26" s="123" customFormat="1" ht="15" x14ac:dyDescent="0.25">
      <c r="A50" s="131" t="s">
        <v>60</v>
      </c>
      <c r="B50" s="61">
        <f>'Rest of South-East Asia'!B7</f>
        <v>1.92</v>
      </c>
      <c r="C50" s="61">
        <f>'Rest of South-East Asia'!C7</f>
        <v>2.0099999999999998</v>
      </c>
      <c r="D50" s="61">
        <f>'Rest of South-East Asia'!D7</f>
        <v>2.1</v>
      </c>
      <c r="E50" s="61">
        <f>'Rest of South-East Asia'!E7</f>
        <v>2.2000000000000002</v>
      </c>
      <c r="F50" s="61">
        <f>'Rest of South-East Asia'!F7</f>
        <v>2.17</v>
      </c>
      <c r="G50" s="61">
        <f>'Rest of South-East Asia'!G7</f>
        <v>2.263744</v>
      </c>
      <c r="H50" s="61">
        <f>'Rest of South-East Asia'!H7</f>
        <v>2.3640278592000001</v>
      </c>
      <c r="I50" s="61">
        <f>'Rest of South-East Asia'!I7</f>
        <v>2.4706455156499203</v>
      </c>
      <c r="J50" s="61">
        <f>'Rest of South-East Asia'!J7</f>
        <v>2.5857775966792067</v>
      </c>
      <c r="K50" s="61">
        <f>'Rest of South-East Asia'!K7</f>
        <v>2.7080848770021331</v>
      </c>
      <c r="L50" s="61">
        <f>'Rest of South-East Asia'!L7</f>
        <v>2.8378021426105353</v>
      </c>
      <c r="M50" s="11">
        <f t="shared" si="56"/>
        <v>3.1099999999999999E-2</v>
      </c>
      <c r="N50" s="11">
        <f t="shared" si="57"/>
        <v>4.6199999999999998E-2</v>
      </c>
      <c r="P50" s="132">
        <f t="shared" si="59"/>
        <v>4.3835616438356165E-2</v>
      </c>
      <c r="Q50" s="132">
        <f t="shared" si="58"/>
        <v>4.3915228315490488E-2</v>
      </c>
      <c r="R50" s="132">
        <f t="shared" si="58"/>
        <v>4.3832185347526614E-2</v>
      </c>
      <c r="S50" s="132">
        <f t="shared" si="58"/>
        <v>4.3850906916483953E-2</v>
      </c>
      <c r="T50" s="132">
        <f t="shared" si="58"/>
        <v>4.4467213114754101E-2</v>
      </c>
      <c r="U50" s="132">
        <f t="shared" si="58"/>
        <v>4.4676218669824352E-2</v>
      </c>
      <c r="V50" s="132">
        <f t="shared" si="58"/>
        <v>4.4570660995475117E-2</v>
      </c>
      <c r="W50" s="132">
        <f t="shared" si="58"/>
        <v>4.4564313052848491E-2</v>
      </c>
      <c r="X50" s="132">
        <f t="shared" si="58"/>
        <v>4.4528630905445267E-2</v>
      </c>
      <c r="Y50" s="132">
        <f t="shared" si="58"/>
        <v>4.4511585749541963E-2</v>
      </c>
      <c r="Z50" s="132">
        <f t="shared" si="58"/>
        <v>4.4458752038391593E-2</v>
      </c>
    </row>
    <row r="51" spans="1:26" ht="15" x14ac:dyDescent="0.25">
      <c r="A51" s="20"/>
      <c r="B51" s="42"/>
      <c r="C51" s="42"/>
      <c r="D51" s="42"/>
      <c r="E51" s="42"/>
      <c r="F51" s="42"/>
      <c r="G51" s="114">
        <f>G49/F49-1</f>
        <v>4.4776119402985204E-2</v>
      </c>
      <c r="H51" s="114">
        <f t="shared" ref="H51:L51" si="60">H49/G49-1</f>
        <v>4.7619047619047672E-2</v>
      </c>
      <c r="I51" s="114">
        <f t="shared" si="60"/>
        <v>4.5454545454545192E-2</v>
      </c>
      <c r="J51" s="114">
        <f t="shared" si="60"/>
        <v>5.2173913043478404E-2</v>
      </c>
      <c r="K51" s="114">
        <f t="shared" si="60"/>
        <v>4.5454545454545414E-2</v>
      </c>
      <c r="L51" s="114">
        <f t="shared" si="60"/>
        <v>5.1383399209486313E-2</v>
      </c>
      <c r="M51" s="34"/>
      <c r="N51" s="34"/>
      <c r="O51" s="35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:26" ht="15" x14ac:dyDescent="0.25">
      <c r="A52" s="20"/>
      <c r="B52" s="137">
        <f>SUM(B45:B50)</f>
        <v>43.800000000000004</v>
      </c>
      <c r="C52" s="137">
        <f t="shared" ref="C52:L52" si="61">SUM(C45:C50)</f>
        <v>45.769999999999996</v>
      </c>
      <c r="D52" s="137">
        <f t="shared" si="61"/>
        <v>47.910000000000004</v>
      </c>
      <c r="E52" s="137">
        <f t="shared" si="61"/>
        <v>50.172999999999995</v>
      </c>
      <c r="F52" s="137">
        <f t="shared" si="61"/>
        <v>48.798299999999998</v>
      </c>
      <c r="G52" s="137">
        <f t="shared" si="61"/>
        <v>50.673744000000006</v>
      </c>
      <c r="H52" s="137">
        <f t="shared" si="61"/>
        <v>53.044027859200007</v>
      </c>
      <c r="I52" s="137">
        <f t="shared" si="61"/>
        <v>55.440645515649912</v>
      </c>
      <c r="J52" s="137">
        <f t="shared" si="61"/>
        <v>58.065777596679212</v>
      </c>
      <c r="K52" s="137">
        <f t="shared" si="61"/>
        <v>60.838084877002139</v>
      </c>
      <c r="L52" s="137">
        <f t="shared" si="61"/>
        <v>63.82780214261053</v>
      </c>
      <c r="M52" s="34"/>
      <c r="N52" s="34"/>
      <c r="O52" s="35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spans="1:26" ht="15" x14ac:dyDescent="0.25">
      <c r="A53" s="20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34"/>
      <c r="N53" s="34"/>
      <c r="O53" s="35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spans="1:26" ht="18" customHeight="1" x14ac:dyDescent="0.2">
      <c r="A54" s="9" t="s">
        <v>6</v>
      </c>
      <c r="C54" s="101"/>
      <c r="D54" s="101"/>
      <c r="E54" s="91"/>
      <c r="F54" s="91"/>
      <c r="G54" s="102"/>
      <c r="H54" s="102"/>
      <c r="I54" s="102"/>
      <c r="J54" s="102"/>
      <c r="K54" s="102"/>
      <c r="L54" s="102"/>
      <c r="M54" s="35"/>
    </row>
    <row r="55" spans="1:26" ht="15" x14ac:dyDescent="0.25">
      <c r="A55" s="138" t="s">
        <v>42</v>
      </c>
      <c r="C55" s="103"/>
      <c r="D55" s="103"/>
      <c r="E55" s="44"/>
      <c r="F55" s="111">
        <v>0.39739999999999998</v>
      </c>
      <c r="G55" s="44"/>
      <c r="H55" s="44"/>
      <c r="I55" s="35"/>
      <c r="J55" s="44"/>
      <c r="K55" s="44"/>
      <c r="L55" s="44"/>
      <c r="M55" s="44"/>
    </row>
    <row r="56" spans="1:26" ht="15" x14ac:dyDescent="0.25">
      <c r="A56" s="138" t="s">
        <v>43</v>
      </c>
      <c r="C56" s="103"/>
      <c r="D56" s="103"/>
      <c r="E56" s="44"/>
      <c r="F56" s="111">
        <v>0.3241</v>
      </c>
      <c r="G56" s="44"/>
      <c r="H56" s="44"/>
      <c r="I56" s="35"/>
      <c r="J56" s="44"/>
      <c r="K56" s="44"/>
      <c r="L56" s="44"/>
      <c r="M56" s="44"/>
    </row>
    <row r="57" spans="1:26" ht="15" x14ac:dyDescent="0.25">
      <c r="A57" s="138" t="s">
        <v>46</v>
      </c>
      <c r="C57" s="103"/>
      <c r="D57" s="103"/>
      <c r="E57" s="34"/>
      <c r="F57" s="111">
        <v>4.5600000000000002E-2</v>
      </c>
      <c r="G57" s="34"/>
      <c r="H57" s="34"/>
      <c r="I57" s="35"/>
      <c r="J57" s="45"/>
      <c r="K57" s="45"/>
      <c r="L57" s="45"/>
      <c r="M57" s="45"/>
      <c r="N57" s="42"/>
      <c r="O57" s="90"/>
    </row>
    <row r="58" spans="1:26" ht="15" x14ac:dyDescent="0.25">
      <c r="A58" s="138" t="s">
        <v>44</v>
      </c>
      <c r="C58" s="103"/>
      <c r="D58" s="103"/>
      <c r="E58" s="34"/>
      <c r="F58" s="111">
        <v>3.95E-2</v>
      </c>
      <c r="G58" s="34"/>
      <c r="H58" s="34"/>
      <c r="I58" s="35"/>
      <c r="J58" s="45"/>
      <c r="K58" s="45"/>
      <c r="L58" s="45"/>
      <c r="M58" s="45"/>
      <c r="N58" s="42"/>
      <c r="O58" s="90"/>
    </row>
    <row r="59" spans="1:26" ht="15" x14ac:dyDescent="0.25">
      <c r="A59" s="138" t="s">
        <v>45</v>
      </c>
      <c r="C59" s="103"/>
      <c r="D59" s="103"/>
      <c r="E59" s="104"/>
      <c r="F59" s="111">
        <v>3.5000000000000003E-2</v>
      </c>
      <c r="G59" s="104"/>
      <c r="H59" s="104"/>
      <c r="I59" s="35"/>
      <c r="J59" s="45"/>
      <c r="K59" s="45"/>
      <c r="L59" s="45"/>
      <c r="M59" s="45"/>
      <c r="N59" s="42"/>
      <c r="O59" s="90"/>
    </row>
    <row r="60" spans="1:26" ht="25.5" x14ac:dyDescent="0.25">
      <c r="A60" s="140" t="s">
        <v>47</v>
      </c>
      <c r="C60" s="103"/>
      <c r="D60" s="103"/>
      <c r="E60" s="104"/>
      <c r="F60" s="112">
        <f>ROUND(1-SUM(F55:F59),4)</f>
        <v>0.15840000000000001</v>
      </c>
      <c r="G60" s="104"/>
      <c r="H60" s="104"/>
      <c r="I60" s="35"/>
      <c r="J60" s="45"/>
      <c r="K60" s="45"/>
      <c r="L60" s="45"/>
      <c r="M60" s="45"/>
      <c r="N60" s="42"/>
      <c r="O60" s="90"/>
    </row>
    <row r="61" spans="1:26" ht="15" x14ac:dyDescent="0.25">
      <c r="A61" s="20"/>
      <c r="C61" s="103"/>
      <c r="D61" s="103"/>
      <c r="E61" s="104"/>
      <c r="F61" s="34"/>
      <c r="G61" s="34"/>
      <c r="H61" s="34"/>
      <c r="I61" s="35"/>
      <c r="J61" s="45"/>
      <c r="K61" s="45"/>
      <c r="L61" s="45"/>
      <c r="M61" s="45"/>
      <c r="N61" s="42"/>
      <c r="O61" s="90"/>
    </row>
    <row r="62" spans="1:26" ht="15" x14ac:dyDescent="0.25">
      <c r="A62" s="26"/>
      <c r="C62" s="103"/>
      <c r="D62" s="103"/>
      <c r="E62" s="34"/>
      <c r="F62" s="34"/>
      <c r="G62" s="34"/>
      <c r="H62" s="34"/>
      <c r="I62" s="35"/>
      <c r="J62" s="45"/>
      <c r="K62" s="45"/>
      <c r="L62" s="45"/>
      <c r="M62" s="45"/>
      <c r="N62" s="42"/>
      <c r="O62" s="90"/>
    </row>
    <row r="63" spans="1:26" ht="15" x14ac:dyDescent="0.25">
      <c r="A63" s="26"/>
      <c r="C63" s="103"/>
      <c r="D63" s="103"/>
      <c r="E63" s="104"/>
      <c r="F63" s="104"/>
      <c r="G63" s="34"/>
      <c r="H63" s="104"/>
      <c r="I63" s="35"/>
      <c r="J63" s="45"/>
      <c r="K63" s="45"/>
      <c r="L63" s="45"/>
      <c r="M63" s="45"/>
      <c r="N63" s="42"/>
      <c r="O63" s="90"/>
    </row>
    <row r="64" spans="1:26" ht="57.75" x14ac:dyDescent="0.25">
      <c r="A64" s="139" t="s">
        <v>40</v>
      </c>
      <c r="C64" s="103"/>
      <c r="D64" s="103"/>
      <c r="E64" s="104"/>
      <c r="F64" s="34"/>
      <c r="G64" s="34"/>
      <c r="H64" s="34"/>
      <c r="I64" s="35"/>
      <c r="J64" s="45"/>
      <c r="K64" s="45"/>
      <c r="L64" s="45"/>
      <c r="M64" s="45"/>
      <c r="N64" s="42"/>
      <c r="O64" s="90"/>
    </row>
    <row r="65" spans="1:26" ht="15" x14ac:dyDescent="0.25">
      <c r="C65" s="103"/>
      <c r="D65" s="103"/>
      <c r="E65" s="104"/>
      <c r="F65" s="34"/>
      <c r="G65" s="34"/>
      <c r="H65" s="34"/>
      <c r="I65" s="35"/>
      <c r="J65" s="45"/>
      <c r="K65" s="45"/>
      <c r="L65" s="45"/>
      <c r="M65" s="45"/>
      <c r="N65" s="42"/>
      <c r="O65" s="90"/>
    </row>
    <row r="66" spans="1:26" ht="45.75" x14ac:dyDescent="0.25">
      <c r="A66" s="139" t="s">
        <v>41</v>
      </c>
      <c r="C66" s="103"/>
      <c r="D66" s="103"/>
      <c r="E66" s="34"/>
      <c r="F66" s="104"/>
      <c r="G66" s="104"/>
      <c r="H66" s="34"/>
      <c r="I66" s="35"/>
      <c r="J66" s="45"/>
      <c r="K66" s="45"/>
      <c r="L66" s="45"/>
      <c r="M66" s="45"/>
      <c r="N66" s="42"/>
      <c r="O66" s="90"/>
    </row>
    <row r="67" spans="1:26" ht="15" x14ac:dyDescent="0.25">
      <c r="B67" s="42" t="s">
        <v>36</v>
      </c>
      <c r="C67" s="103">
        <f>280*10^6</f>
        <v>280000000</v>
      </c>
      <c r="D67" s="103"/>
      <c r="E67" s="34"/>
      <c r="F67" s="104"/>
      <c r="G67" s="34"/>
      <c r="H67" s="34"/>
      <c r="I67" s="45"/>
      <c r="J67" s="45"/>
      <c r="K67" s="45"/>
      <c r="L67" s="45"/>
      <c r="M67" s="45"/>
      <c r="N67" s="42"/>
      <c r="O67" s="90"/>
    </row>
    <row r="68" spans="1:26" ht="15" x14ac:dyDescent="0.25">
      <c r="B68" s="42"/>
      <c r="C68" s="103">
        <f>51/0.42</f>
        <v>121.42857142857143</v>
      </c>
      <c r="D68" s="103"/>
      <c r="E68" s="105"/>
      <c r="F68" s="106"/>
      <c r="G68" s="106"/>
      <c r="H68" s="106"/>
      <c r="I68" s="45"/>
      <c r="J68" s="45"/>
      <c r="K68" s="45"/>
      <c r="L68" s="45"/>
      <c r="M68" s="45"/>
      <c r="N68" s="42"/>
      <c r="O68" s="90"/>
    </row>
    <row r="69" spans="1:26" ht="15" x14ac:dyDescent="0.25">
      <c r="C69" s="103"/>
      <c r="D69" s="103"/>
      <c r="E69" s="104"/>
      <c r="F69" s="104"/>
      <c r="G69" s="34"/>
      <c r="H69" s="104"/>
      <c r="I69" s="35"/>
      <c r="J69" s="45"/>
      <c r="K69" s="45"/>
      <c r="L69" s="45"/>
      <c r="M69" s="45"/>
      <c r="N69" s="42"/>
      <c r="O69" s="90"/>
    </row>
    <row r="70" spans="1:26" ht="15" x14ac:dyDescent="0.25">
      <c r="A70" s="20"/>
      <c r="C70" s="103"/>
      <c r="D70" s="103"/>
      <c r="E70" s="34"/>
      <c r="F70" s="34"/>
      <c r="G70" s="34"/>
      <c r="H70" s="34"/>
      <c r="I70" s="35"/>
      <c r="J70" s="45"/>
      <c r="K70" s="45"/>
      <c r="L70" s="45"/>
      <c r="M70" s="45"/>
      <c r="N70" s="42"/>
      <c r="O70" s="90"/>
    </row>
    <row r="71" spans="1:26" ht="15" x14ac:dyDescent="0.25">
      <c r="B71" s="42"/>
      <c r="C71" s="107"/>
      <c r="D71" s="107"/>
      <c r="E71" s="91"/>
      <c r="F71" s="91"/>
      <c r="G71" s="91"/>
      <c r="H71" s="91"/>
      <c r="I71" s="45"/>
      <c r="J71" s="45"/>
      <c r="K71" s="45"/>
      <c r="L71" s="45"/>
      <c r="M71" s="34"/>
      <c r="N71" s="43"/>
      <c r="O71" s="90"/>
    </row>
    <row r="72" spans="1:26" ht="14.2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" x14ac:dyDescent="0.25">
      <c r="A73" s="20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15"/>
      <c r="N73" s="15"/>
    </row>
    <row r="74" spans="1:26" ht="15" x14ac:dyDescent="0.25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15"/>
      <c r="N74" s="15"/>
    </row>
    <row r="75" spans="1:26" ht="15" x14ac:dyDescent="0.25">
      <c r="A75" s="20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15"/>
      <c r="N75" s="15"/>
    </row>
    <row r="76" spans="1:26" ht="15" x14ac:dyDescent="0.25"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15"/>
      <c r="N76" s="15"/>
    </row>
    <row r="77" spans="1:26" ht="15" x14ac:dyDescent="0.25">
      <c r="B77" s="108"/>
      <c r="C77" s="108"/>
      <c r="D77" s="108"/>
      <c r="E77" s="109"/>
      <c r="F77" s="108"/>
      <c r="G77" s="108"/>
      <c r="H77" s="108"/>
      <c r="I77" s="108"/>
      <c r="J77" s="108"/>
      <c r="K77" s="108"/>
      <c r="L77" s="108"/>
      <c r="M77" s="15"/>
      <c r="N77" s="15"/>
    </row>
    <row r="78" spans="1:26" ht="15" x14ac:dyDescent="0.25"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15"/>
      <c r="N78" s="15"/>
    </row>
    <row r="79" spans="1:26" ht="15" x14ac:dyDescent="0.25">
      <c r="A79" s="20"/>
      <c r="M79" s="15"/>
      <c r="N79" s="15"/>
    </row>
    <row r="80" spans="1:26" ht="15" x14ac:dyDescent="0.25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15"/>
      <c r="N80" s="15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" x14ac:dyDescent="0.25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15"/>
      <c r="N81" s="15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x14ac:dyDescent="0.2">
      <c r="A82" s="20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22"/>
      <c r="N82" s="22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1:26" x14ac:dyDescent="0.2">
      <c r="A83" s="20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22"/>
      <c r="N83" s="22"/>
    </row>
    <row r="85" spans="1:26" x14ac:dyDescent="0.2">
      <c r="A85" s="20"/>
    </row>
    <row r="86" spans="1:26" ht="15" x14ac:dyDescent="0.25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15"/>
      <c r="N86" s="15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5" x14ac:dyDescent="0.25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15"/>
      <c r="N87" s="15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5" x14ac:dyDescent="0.25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15"/>
      <c r="N88" s="15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spans="1:26" x14ac:dyDescent="0.2">
      <c r="A89" s="20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spans="1:26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26" x14ac:dyDescent="0.2">
      <c r="A91" s="20"/>
      <c r="P91" s="80"/>
    </row>
    <row r="92" spans="1:26" x14ac:dyDescent="0.2">
      <c r="A92" s="20"/>
    </row>
    <row r="93" spans="1:26" ht="15" x14ac:dyDescent="0.25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15"/>
      <c r="N93" s="15"/>
      <c r="P93" s="90"/>
      <c r="Q93" s="90"/>
      <c r="R93" s="90"/>
      <c r="S93" s="90"/>
      <c r="T93" s="90"/>
      <c r="U93" s="88"/>
      <c r="V93" s="90"/>
      <c r="W93" s="90"/>
      <c r="X93" s="90"/>
      <c r="Y93" s="90"/>
      <c r="Z93" s="88"/>
    </row>
    <row r="94" spans="1:26" ht="15" x14ac:dyDescent="0.25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15"/>
      <c r="N94" s="15"/>
      <c r="P94" s="90"/>
      <c r="Q94" s="90"/>
      <c r="R94" s="90"/>
      <c r="S94" s="90"/>
      <c r="T94" s="90"/>
      <c r="U94" s="88"/>
      <c r="V94" s="90"/>
      <c r="W94" s="90"/>
      <c r="X94" s="90"/>
      <c r="Y94" s="90"/>
      <c r="Z94" s="88"/>
    </row>
    <row r="95" spans="1:26" ht="15" x14ac:dyDescent="0.2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15"/>
      <c r="N95" s="15"/>
      <c r="P95" s="90"/>
      <c r="Q95" s="90"/>
      <c r="R95" s="90"/>
      <c r="S95" s="90"/>
      <c r="T95" s="90"/>
      <c r="U95" s="88"/>
      <c r="V95" s="90"/>
      <c r="W95" s="90"/>
      <c r="X95" s="90"/>
      <c r="Y95" s="90"/>
      <c r="Z95" s="88"/>
    </row>
    <row r="96" spans="1:26" ht="15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15"/>
      <c r="N96" s="15"/>
      <c r="P96" s="90"/>
      <c r="Q96" s="90"/>
      <c r="R96" s="90"/>
      <c r="S96" s="90"/>
      <c r="T96" s="90"/>
      <c r="U96" s="88"/>
      <c r="V96" s="90"/>
      <c r="W96" s="90"/>
      <c r="X96" s="90"/>
      <c r="Y96" s="90"/>
      <c r="Z96" s="88"/>
    </row>
    <row r="97" spans="1:26" x14ac:dyDescent="0.2">
      <c r="A97" s="20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spans="1:26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101" spans="1:26" x14ac:dyDescent="0.2">
      <c r="A101" s="20"/>
    </row>
    <row r="102" spans="1:26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" x14ac:dyDescent="0.25">
      <c r="A103" s="20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15"/>
      <c r="N103" s="15"/>
    </row>
    <row r="104" spans="1:26" ht="15" x14ac:dyDescent="0.25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15"/>
      <c r="N104" s="15"/>
    </row>
    <row r="105" spans="1:26" ht="15" x14ac:dyDescent="0.25">
      <c r="M105" s="15"/>
      <c r="N105" s="15"/>
    </row>
    <row r="107" spans="1:26" x14ac:dyDescent="0.2">
      <c r="A107" s="20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15"/>
      <c r="N108" s="15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5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15"/>
      <c r="N109" s="15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ht="15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15"/>
      <c r="N110" s="15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x14ac:dyDescent="0.2">
      <c r="A111" s="20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spans="1:26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26" ht="15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15"/>
      <c r="N113" s="15"/>
    </row>
    <row r="114" spans="1:26" ht="15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15"/>
      <c r="N114" s="15"/>
    </row>
    <row r="115" spans="1:26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" x14ac:dyDescent="0.25">
      <c r="A116" s="20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15"/>
      <c r="N116" s="15"/>
    </row>
    <row r="117" spans="1:26" ht="15" x14ac:dyDescent="0.25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5"/>
      <c r="N117" s="15"/>
    </row>
    <row r="118" spans="1:26" ht="15" x14ac:dyDescent="0.25">
      <c r="M118" s="15"/>
      <c r="N118" s="15"/>
    </row>
    <row r="120" spans="1:26" x14ac:dyDescent="0.2">
      <c r="A120" s="20"/>
    </row>
    <row r="121" spans="1:26" ht="15" x14ac:dyDescent="0.25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15"/>
      <c r="N121" s="15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5" x14ac:dyDescent="0.25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15"/>
      <c r="N122" s="15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5" x14ac:dyDescent="0.25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15"/>
      <c r="N123" s="15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x14ac:dyDescent="0.2">
      <c r="A124" s="20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1:26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</row>
    <row r="128" spans="1:26" x14ac:dyDescent="0.2">
      <c r="A128" s="20"/>
    </row>
    <row r="129" spans="1:26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" x14ac:dyDescent="0.25">
      <c r="A130" s="20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15"/>
      <c r="N130" s="15"/>
    </row>
    <row r="131" spans="1:26" ht="15" x14ac:dyDescent="0.2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15"/>
      <c r="N131" s="15"/>
    </row>
    <row r="132" spans="1:26" ht="15" x14ac:dyDescent="0.25">
      <c r="M132" s="15"/>
      <c r="N132" s="15"/>
    </row>
    <row r="134" spans="1:26" x14ac:dyDescent="0.2">
      <c r="A134" s="20"/>
    </row>
    <row r="135" spans="1:26" ht="15" x14ac:dyDescent="0.25"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15"/>
      <c r="N135" s="15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5" x14ac:dyDescent="0.25"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15"/>
      <c r="N136" s="15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5" x14ac:dyDescent="0.25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15"/>
      <c r="N137" s="15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x14ac:dyDescent="0.2">
      <c r="A138" s="20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</row>
    <row r="140" spans="1:26" ht="15" x14ac:dyDescent="0.25"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15"/>
      <c r="N140" s="15"/>
    </row>
    <row r="141" spans="1:26" ht="15" x14ac:dyDescent="0.25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15"/>
      <c r="N141" s="15"/>
    </row>
    <row r="142" spans="1:26" x14ac:dyDescent="0.2">
      <c r="A142" s="20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</row>
    <row r="143" spans="1:26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" x14ac:dyDescent="0.25">
      <c r="A144" s="20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15"/>
      <c r="N144" s="15"/>
    </row>
    <row r="145" spans="1:26" ht="15" x14ac:dyDescent="0.25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15"/>
      <c r="N145" s="15"/>
    </row>
    <row r="146" spans="1:26" ht="15" x14ac:dyDescent="0.25">
      <c r="M146" s="15"/>
      <c r="N146" s="15"/>
    </row>
    <row r="148" spans="1:26" x14ac:dyDescent="0.2">
      <c r="A148" s="20"/>
    </row>
    <row r="149" spans="1:26" ht="15" x14ac:dyDescent="0.25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15"/>
      <c r="N149" s="15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5" x14ac:dyDescent="0.25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15"/>
      <c r="N150" s="15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5" x14ac:dyDescent="0.25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15"/>
      <c r="N151" s="15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x14ac:dyDescent="0.2">
      <c r="A152" s="2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6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</row>
    <row r="154" spans="1:26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</row>
    <row r="156" spans="1:26" x14ac:dyDescent="0.2">
      <c r="A156" s="20"/>
    </row>
    <row r="157" spans="1:26" ht="15" x14ac:dyDescent="0.25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15"/>
      <c r="N157" s="15"/>
    </row>
    <row r="158" spans="1:26" ht="14.2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" x14ac:dyDescent="0.25">
      <c r="A159" s="20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15"/>
      <c r="N159" s="15"/>
    </row>
    <row r="160" spans="1:26" ht="15" x14ac:dyDescent="0.25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15"/>
      <c r="N160" s="15"/>
    </row>
    <row r="161" spans="1:26" ht="15" x14ac:dyDescent="0.25">
      <c r="A161" s="20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15"/>
      <c r="N161" s="15"/>
    </row>
    <row r="162" spans="1:26" ht="15" x14ac:dyDescent="0.25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15"/>
      <c r="N162" s="15"/>
    </row>
    <row r="163" spans="1:26" ht="15" x14ac:dyDescent="0.25"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15"/>
      <c r="N163" s="15"/>
    </row>
    <row r="164" spans="1:26" ht="15" x14ac:dyDescent="0.25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15"/>
      <c r="N164" s="15"/>
    </row>
    <row r="165" spans="1:26" ht="15" x14ac:dyDescent="0.25">
      <c r="A165" s="20"/>
      <c r="M165" s="15"/>
      <c r="N165" s="15"/>
    </row>
    <row r="166" spans="1:26" ht="15" x14ac:dyDescent="0.25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15"/>
      <c r="N166" s="15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spans="1:26" ht="15" x14ac:dyDescent="0.25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15"/>
      <c r="N167" s="15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spans="1:26" x14ac:dyDescent="0.2">
      <c r="A168" s="20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22"/>
      <c r="N168" s="22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1:26" x14ac:dyDescent="0.2">
      <c r="A169" s="20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22"/>
      <c r="N169" s="22"/>
    </row>
    <row r="171" spans="1:26" x14ac:dyDescent="0.2">
      <c r="A171" s="20"/>
    </row>
    <row r="172" spans="1:26" ht="15" x14ac:dyDescent="0.25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15"/>
      <c r="N172" s="15"/>
      <c r="P172" s="90"/>
      <c r="Q172" s="90"/>
      <c r="R172" s="90"/>
      <c r="S172" s="90"/>
      <c r="T172" s="90"/>
      <c r="U172" s="88"/>
      <c r="V172" s="90"/>
      <c r="W172" s="90"/>
      <c r="X172" s="90"/>
      <c r="Y172" s="90"/>
      <c r="Z172" s="88"/>
    </row>
    <row r="173" spans="1:26" ht="15" x14ac:dyDescent="0.25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15"/>
      <c r="N173" s="15"/>
      <c r="P173" s="90"/>
      <c r="Q173" s="90"/>
      <c r="R173" s="90"/>
      <c r="S173" s="90"/>
      <c r="T173" s="90"/>
      <c r="U173" s="88"/>
      <c r="V173" s="90"/>
      <c r="W173" s="90"/>
      <c r="X173" s="90"/>
      <c r="Y173" s="90"/>
      <c r="Z173" s="88"/>
    </row>
    <row r="174" spans="1:26" ht="15" x14ac:dyDescent="0.25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15"/>
      <c r="N174" s="15"/>
      <c r="P174" s="90"/>
      <c r="Q174" s="90"/>
      <c r="R174" s="90"/>
      <c r="S174" s="90"/>
      <c r="T174" s="90"/>
      <c r="U174" s="88"/>
      <c r="V174" s="90"/>
      <c r="W174" s="90"/>
      <c r="X174" s="90"/>
      <c r="Y174" s="90"/>
      <c r="Z174" s="88"/>
    </row>
    <row r="175" spans="1:26" x14ac:dyDescent="0.2">
      <c r="A175" s="20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</row>
    <row r="177" spans="1:26" x14ac:dyDescent="0.2">
      <c r="A177" s="20"/>
    </row>
    <row r="178" spans="1:26" x14ac:dyDescent="0.2">
      <c r="A178" s="20"/>
    </row>
    <row r="179" spans="1:26" ht="15" x14ac:dyDescent="0.25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15"/>
      <c r="N179" s="15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26" ht="15" x14ac:dyDescent="0.25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15"/>
      <c r="N180" s="15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5" x14ac:dyDescent="0.25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15"/>
      <c r="N181" s="15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ht="15" x14ac:dyDescent="0.25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15"/>
      <c r="N182" s="15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spans="1:26" ht="15" x14ac:dyDescent="0.25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15"/>
      <c r="N183" s="15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5" x14ac:dyDescent="0.25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15"/>
      <c r="N184" s="15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5" x14ac:dyDescent="0.2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15"/>
      <c r="N185" s="15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ht="15" x14ac:dyDescent="0.25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15"/>
      <c r="N186" s="15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spans="1:26" x14ac:dyDescent="0.2">
      <c r="A187" s="20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spans="1:26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</row>
    <row r="191" spans="1:26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" x14ac:dyDescent="0.25">
      <c r="A192" s="20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15"/>
      <c r="N192" s="15"/>
    </row>
    <row r="193" spans="1:26" ht="15" x14ac:dyDescent="0.25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15"/>
      <c r="N193" s="15"/>
    </row>
    <row r="194" spans="1:26" ht="15" x14ac:dyDescent="0.25">
      <c r="M194" s="15"/>
      <c r="N194" s="15"/>
    </row>
    <row r="196" spans="1:26" x14ac:dyDescent="0.2">
      <c r="A196" s="20"/>
    </row>
    <row r="197" spans="1:26" ht="15" x14ac:dyDescent="0.25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15"/>
      <c r="N197" s="15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5" x14ac:dyDescent="0.25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15"/>
      <c r="N198" s="15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5" x14ac:dyDescent="0.25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15"/>
      <c r="N199" s="15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x14ac:dyDescent="0.2">
      <c r="A200" s="20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1:26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26" x14ac:dyDescent="0.2">
      <c r="A202" s="20"/>
    </row>
    <row r="203" spans="1:26" ht="15" x14ac:dyDescent="0.25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15"/>
      <c r="N203" s="15"/>
    </row>
    <row r="204" spans="1:26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" x14ac:dyDescent="0.25">
      <c r="A205" s="20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15"/>
      <c r="N205" s="15"/>
    </row>
    <row r="206" spans="1:26" ht="15" x14ac:dyDescent="0.25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15"/>
      <c r="N206" s="15"/>
    </row>
    <row r="207" spans="1:26" ht="15" x14ac:dyDescent="0.25">
      <c r="M207" s="15"/>
      <c r="N207" s="15"/>
    </row>
    <row r="209" spans="1:26" x14ac:dyDescent="0.2">
      <c r="A209" s="20"/>
    </row>
    <row r="210" spans="1:26" ht="15" x14ac:dyDescent="0.25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15"/>
      <c r="N210" s="15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ht="15" x14ac:dyDescent="0.25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15"/>
      <c r="N211" s="15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5" x14ac:dyDescent="0.25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15"/>
      <c r="N212" s="15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x14ac:dyDescent="0.2">
      <c r="A213" s="20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1:26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</row>
    <row r="215" spans="1:26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</row>
    <row r="217" spans="1:26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" x14ac:dyDescent="0.25">
      <c r="A218" s="20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15"/>
      <c r="N218" s="15"/>
    </row>
    <row r="219" spans="1:26" ht="15" x14ac:dyDescent="0.25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15"/>
      <c r="N219" s="15"/>
    </row>
    <row r="220" spans="1:26" ht="15" x14ac:dyDescent="0.25">
      <c r="M220" s="15"/>
      <c r="N220" s="15"/>
    </row>
    <row r="222" spans="1:26" x14ac:dyDescent="0.2">
      <c r="A222" s="20"/>
    </row>
    <row r="223" spans="1:26" ht="15" x14ac:dyDescent="0.25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15"/>
      <c r="N223" s="15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5" x14ac:dyDescent="0.25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15"/>
      <c r="N224" s="15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ht="15" x14ac:dyDescent="0.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15"/>
      <c r="N225" s="15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x14ac:dyDescent="0.2">
      <c r="A226" s="20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1:26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</row>
    <row r="228" spans="1:26" ht="15" x14ac:dyDescent="0.25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15"/>
      <c r="N228" s="15"/>
    </row>
    <row r="229" spans="1:26" ht="15" x14ac:dyDescent="0.25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15"/>
      <c r="N229" s="15"/>
    </row>
    <row r="230" spans="1:26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 x14ac:dyDescent="0.25">
      <c r="A231" s="20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15"/>
      <c r="N231" s="15"/>
    </row>
    <row r="232" spans="1:26" ht="15" x14ac:dyDescent="0.25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15"/>
      <c r="N232" s="15"/>
    </row>
    <row r="233" spans="1:26" ht="15" x14ac:dyDescent="0.25">
      <c r="M233" s="15"/>
      <c r="N233" s="15"/>
    </row>
    <row r="235" spans="1:26" x14ac:dyDescent="0.2">
      <c r="A235" s="20"/>
    </row>
    <row r="236" spans="1:26" ht="15" x14ac:dyDescent="0.25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15"/>
      <c r="N236" s="15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5" x14ac:dyDescent="0.25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15"/>
      <c r="N237" s="15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5" x14ac:dyDescent="0.25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15"/>
      <c r="N238" s="15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x14ac:dyDescent="0.2">
      <c r="A239" s="20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1:26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</row>
    <row r="241" spans="1:26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</row>
    <row r="243" spans="1:26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 x14ac:dyDescent="0.25">
      <c r="A244" s="20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15"/>
      <c r="N244" s="15"/>
    </row>
    <row r="245" spans="1:26" ht="15" x14ac:dyDescent="0.25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15"/>
      <c r="N245" s="15"/>
    </row>
    <row r="246" spans="1:26" ht="15" x14ac:dyDescent="0.25">
      <c r="M246" s="15"/>
      <c r="N246" s="15"/>
    </row>
    <row r="248" spans="1:26" x14ac:dyDescent="0.2">
      <c r="A248" s="20"/>
    </row>
    <row r="249" spans="1:26" ht="15" x14ac:dyDescent="0.25"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15"/>
      <c r="N249" s="15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spans="1:26" ht="15" x14ac:dyDescent="0.25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15"/>
      <c r="N250" s="15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5" x14ac:dyDescent="0.25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15"/>
      <c r="N251" s="15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x14ac:dyDescent="0.2">
      <c r="A252" s="20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1:26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</row>
    <row r="254" spans="1:26" ht="15" x14ac:dyDescent="0.25"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15"/>
      <c r="N254" s="15"/>
    </row>
    <row r="255" spans="1:26" ht="15" x14ac:dyDescent="0.25"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15"/>
      <c r="N255" s="15"/>
    </row>
    <row r="256" spans="1:26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" x14ac:dyDescent="0.25">
      <c r="A257" s="20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15"/>
      <c r="N257" s="15"/>
    </row>
    <row r="258" spans="1:26" ht="15" x14ac:dyDescent="0.25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15"/>
      <c r="N258" s="15"/>
    </row>
    <row r="259" spans="1:26" ht="15" x14ac:dyDescent="0.25">
      <c r="M259" s="15"/>
      <c r="N259" s="15"/>
    </row>
    <row r="261" spans="1:26" x14ac:dyDescent="0.2">
      <c r="A261" s="20"/>
    </row>
    <row r="262" spans="1:26" ht="15" x14ac:dyDescent="0.25"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15"/>
      <c r="N262" s="15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spans="1:26" ht="15" x14ac:dyDescent="0.25"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15"/>
      <c r="N263" s="15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spans="1:26" ht="15" x14ac:dyDescent="0.25"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15"/>
      <c r="N264" s="15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spans="1:26" x14ac:dyDescent="0.2">
      <c r="A265" s="20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1:26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26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</row>
    <row r="269" spans="1:26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" x14ac:dyDescent="0.25">
      <c r="A270" s="20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15"/>
      <c r="N270" s="15"/>
    </row>
    <row r="271" spans="1:26" ht="15" x14ac:dyDescent="0.25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15"/>
      <c r="N271" s="15"/>
    </row>
    <row r="272" spans="1:26" ht="15" x14ac:dyDescent="0.25">
      <c r="M272" s="15"/>
      <c r="N272" s="15"/>
    </row>
    <row r="274" spans="1:26" x14ac:dyDescent="0.2">
      <c r="A274" s="20"/>
    </row>
    <row r="275" spans="1:26" ht="15" x14ac:dyDescent="0.25"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15"/>
      <c r="N275" s="15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spans="1:26" ht="15" x14ac:dyDescent="0.25"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15"/>
      <c r="N276" s="15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spans="1:26" ht="15" x14ac:dyDescent="0.25"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15"/>
      <c r="N277" s="15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spans="1:26" x14ac:dyDescent="0.2">
      <c r="A278" s="20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1:26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</row>
    <row r="280" spans="1:26" ht="15" x14ac:dyDescent="0.25"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15"/>
      <c r="N280" s="15"/>
    </row>
    <row r="281" spans="1:26" ht="15" x14ac:dyDescent="0.25"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15"/>
      <c r="N281" s="15"/>
    </row>
    <row r="282" spans="1:26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" x14ac:dyDescent="0.25">
      <c r="A283" s="20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15"/>
      <c r="N283" s="15"/>
    </row>
    <row r="284" spans="1:26" ht="15" x14ac:dyDescent="0.25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15"/>
      <c r="N284" s="15"/>
    </row>
    <row r="285" spans="1:26" ht="15" x14ac:dyDescent="0.25">
      <c r="M285" s="15"/>
      <c r="N285" s="15"/>
    </row>
    <row r="287" spans="1:26" x14ac:dyDescent="0.2">
      <c r="A287" s="20"/>
    </row>
    <row r="288" spans="1:26" ht="15" x14ac:dyDescent="0.25"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15"/>
      <c r="N288" s="15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spans="1:26" ht="15" x14ac:dyDescent="0.25"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15"/>
      <c r="N289" s="15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spans="1:26" ht="15" x14ac:dyDescent="0.25"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15"/>
      <c r="N290" s="15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spans="1:26" x14ac:dyDescent="0.2">
      <c r="A291" s="20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1:26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</row>
    <row r="293" spans="1:26" x14ac:dyDescent="0.2">
      <c r="A293" s="20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</row>
    <row r="296" spans="1:26" ht="14.2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" x14ac:dyDescent="0.25">
      <c r="A297" s="20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15"/>
      <c r="N297" s="15"/>
    </row>
    <row r="298" spans="1:26" ht="15" x14ac:dyDescent="0.25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15"/>
      <c r="N298" s="15"/>
    </row>
    <row r="299" spans="1:26" ht="15" x14ac:dyDescent="0.25">
      <c r="A299" s="20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15"/>
      <c r="N299" s="15"/>
    </row>
    <row r="300" spans="1:26" ht="15" x14ac:dyDescent="0.25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15"/>
      <c r="N300" s="15"/>
    </row>
    <row r="301" spans="1:26" ht="15" x14ac:dyDescent="0.25"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29"/>
      <c r="N301" s="15"/>
    </row>
    <row r="302" spans="1:26" ht="15" x14ac:dyDescent="0.25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15"/>
      <c r="N302" s="15"/>
    </row>
    <row r="303" spans="1:26" ht="15" x14ac:dyDescent="0.25">
      <c r="A303" s="20"/>
      <c r="M303" s="15"/>
      <c r="N303" s="15"/>
    </row>
    <row r="304" spans="1:26" ht="15" x14ac:dyDescent="0.25"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15"/>
      <c r="N304" s="15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spans="1:26" ht="15" x14ac:dyDescent="0.25"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15"/>
      <c r="N305" s="15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spans="1:26" x14ac:dyDescent="0.2">
      <c r="A306" s="20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22"/>
      <c r="N306" s="22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1:26" x14ac:dyDescent="0.2">
      <c r="A307" s="20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22"/>
      <c r="N307" s="22"/>
    </row>
    <row r="309" spans="1:26" x14ac:dyDescent="0.2">
      <c r="A309" s="20"/>
    </row>
    <row r="310" spans="1:26" ht="15" x14ac:dyDescent="0.25"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15"/>
      <c r="N310" s="15"/>
      <c r="P310" s="90"/>
      <c r="Q310" s="90"/>
      <c r="R310" s="90"/>
      <c r="S310" s="90"/>
      <c r="T310" s="90"/>
      <c r="U310" s="88"/>
      <c r="V310" s="90"/>
      <c r="W310" s="90"/>
      <c r="X310" s="90"/>
      <c r="Y310" s="90"/>
      <c r="Z310" s="88"/>
    </row>
    <row r="311" spans="1:26" ht="15" x14ac:dyDescent="0.25"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15"/>
      <c r="N311" s="15"/>
      <c r="P311" s="90"/>
      <c r="Q311" s="90"/>
      <c r="R311" s="90"/>
      <c r="S311" s="90"/>
      <c r="T311" s="90"/>
      <c r="U311" s="88"/>
      <c r="V311" s="90"/>
      <c r="W311" s="90"/>
      <c r="X311" s="90"/>
      <c r="Y311" s="90"/>
      <c r="Z311" s="88"/>
    </row>
    <row r="312" spans="1:26" ht="15" x14ac:dyDescent="0.25"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15"/>
      <c r="N312" s="15"/>
      <c r="P312" s="90"/>
      <c r="Q312" s="90"/>
      <c r="R312" s="90"/>
      <c r="S312" s="90"/>
      <c r="T312" s="90"/>
      <c r="U312" s="88"/>
      <c r="V312" s="90"/>
      <c r="W312" s="90"/>
      <c r="X312" s="90"/>
      <c r="Y312" s="90"/>
      <c r="Z312" s="88"/>
    </row>
    <row r="313" spans="1:26" x14ac:dyDescent="0.2">
      <c r="A313" s="20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1:26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</row>
    <row r="315" spans="1:26" x14ac:dyDescent="0.2">
      <c r="A315" s="20"/>
    </row>
    <row r="316" spans="1:26" x14ac:dyDescent="0.2">
      <c r="A316" s="20"/>
    </row>
    <row r="317" spans="1:26" ht="15" x14ac:dyDescent="0.25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15"/>
      <c r="N317" s="15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spans="1:26" ht="15" x14ac:dyDescent="0.25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15"/>
      <c r="N318" s="15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spans="1:26" ht="15" x14ac:dyDescent="0.25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15"/>
      <c r="N319" s="15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spans="1:26" ht="15" x14ac:dyDescent="0.25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15"/>
      <c r="N320" s="15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spans="1:26" ht="15" x14ac:dyDescent="0.25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15"/>
      <c r="N321" s="15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spans="1:26" ht="15" x14ac:dyDescent="0.25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15"/>
      <c r="N322" s="15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spans="1:26" x14ac:dyDescent="0.2">
      <c r="A323" s="20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1:26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</row>
    <row r="326" spans="1:26" x14ac:dyDescent="0.2">
      <c r="A326" s="20"/>
    </row>
    <row r="327" spans="1:26" ht="15" x14ac:dyDescent="0.25"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15"/>
      <c r="N327" s="15"/>
    </row>
    <row r="328" spans="1:26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" x14ac:dyDescent="0.25">
      <c r="A329" s="20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15"/>
      <c r="N329" s="15"/>
    </row>
    <row r="330" spans="1:26" ht="15" x14ac:dyDescent="0.25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15"/>
      <c r="N330" s="15"/>
    </row>
    <row r="331" spans="1:26" ht="15" x14ac:dyDescent="0.25">
      <c r="M331" s="15"/>
      <c r="N331" s="15"/>
    </row>
    <row r="333" spans="1:26" x14ac:dyDescent="0.2">
      <c r="A333" s="20"/>
    </row>
    <row r="334" spans="1:26" ht="15" x14ac:dyDescent="0.25"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15"/>
      <c r="N334" s="15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spans="1:26" ht="15" x14ac:dyDescent="0.25"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15"/>
      <c r="N335" s="15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spans="1:26" ht="15" x14ac:dyDescent="0.25"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15"/>
      <c r="N336" s="15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spans="1:26" x14ac:dyDescent="0.2">
      <c r="A337" s="20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1:26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</row>
    <row r="339" spans="1:26" ht="15" x14ac:dyDescent="0.25"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15"/>
      <c r="N339" s="15"/>
    </row>
    <row r="340" spans="1:26" ht="15" x14ac:dyDescent="0.25"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15"/>
      <c r="N340" s="15"/>
    </row>
    <row r="341" spans="1:26" x14ac:dyDescent="0.2">
      <c r="A341" s="20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</row>
    <row r="342" spans="1:26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" x14ac:dyDescent="0.25">
      <c r="A343" s="20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15"/>
      <c r="N343" s="15"/>
    </row>
    <row r="344" spans="1:26" ht="15" x14ac:dyDescent="0.25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15"/>
      <c r="N344" s="15"/>
    </row>
    <row r="345" spans="1:26" ht="15" x14ac:dyDescent="0.25">
      <c r="M345" s="15"/>
      <c r="N345" s="15"/>
    </row>
    <row r="347" spans="1:26" x14ac:dyDescent="0.2">
      <c r="A347" s="20"/>
    </row>
    <row r="348" spans="1:26" ht="15" x14ac:dyDescent="0.25"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15"/>
      <c r="N348" s="15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spans="1:26" ht="15" x14ac:dyDescent="0.25"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15"/>
      <c r="N349" s="15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spans="1:26" ht="15" x14ac:dyDescent="0.25"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15"/>
      <c r="N350" s="15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spans="1:26" x14ac:dyDescent="0.2">
      <c r="A351" s="20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1:26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</row>
    <row r="354" spans="1:26" x14ac:dyDescent="0.2">
      <c r="A354" s="20"/>
    </row>
    <row r="355" spans="1:26" ht="15" x14ac:dyDescent="0.25"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15"/>
      <c r="N355" s="15"/>
    </row>
    <row r="356" spans="1:26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" x14ac:dyDescent="0.25">
      <c r="A357" s="20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15"/>
      <c r="N357" s="15"/>
    </row>
    <row r="358" spans="1:26" ht="15" x14ac:dyDescent="0.25"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15"/>
      <c r="N358" s="15"/>
    </row>
    <row r="359" spans="1:26" ht="15" x14ac:dyDescent="0.25">
      <c r="M359" s="15"/>
      <c r="N359" s="15"/>
    </row>
    <row r="361" spans="1:26" x14ac:dyDescent="0.2">
      <c r="A361" s="20"/>
    </row>
    <row r="362" spans="1:26" ht="15" x14ac:dyDescent="0.25"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15"/>
      <c r="N362" s="15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spans="1:26" ht="15" x14ac:dyDescent="0.25"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15"/>
      <c r="N363" s="15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spans="1:26" ht="15" x14ac:dyDescent="0.25"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15"/>
      <c r="N364" s="15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spans="1:26" x14ac:dyDescent="0.2">
      <c r="A365" s="20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1:26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</row>
    <row r="367" spans="1:26" ht="15" x14ac:dyDescent="0.25"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15"/>
      <c r="N367" s="15"/>
    </row>
    <row r="368" spans="1:26" ht="15" x14ac:dyDescent="0.25"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15"/>
      <c r="N368" s="15"/>
    </row>
    <row r="369" spans="1:26" x14ac:dyDescent="0.2">
      <c r="A369" s="20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</row>
    <row r="370" spans="1:26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" x14ac:dyDescent="0.25">
      <c r="A371" s="20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15"/>
      <c r="N371" s="15"/>
    </row>
    <row r="372" spans="1:26" ht="15" x14ac:dyDescent="0.25"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15"/>
      <c r="N372" s="15"/>
    </row>
    <row r="373" spans="1:26" ht="15" x14ac:dyDescent="0.25">
      <c r="M373" s="15"/>
      <c r="N373" s="15"/>
    </row>
    <row r="375" spans="1:26" x14ac:dyDescent="0.2">
      <c r="A375" s="20"/>
    </row>
    <row r="376" spans="1:26" ht="15" x14ac:dyDescent="0.25"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15"/>
      <c r="N376" s="15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spans="1:26" ht="15" x14ac:dyDescent="0.25"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15"/>
      <c r="N377" s="15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spans="1:26" ht="15" x14ac:dyDescent="0.25"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15"/>
      <c r="N378" s="15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spans="1:26" x14ac:dyDescent="0.2">
      <c r="A379" s="20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1:26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</row>
    <row r="381" spans="1:26" ht="15" x14ac:dyDescent="0.25"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15"/>
      <c r="N381" s="15"/>
    </row>
    <row r="382" spans="1:26" ht="15" x14ac:dyDescent="0.25"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15"/>
      <c r="N382" s="15"/>
    </row>
    <row r="383" spans="1:26" ht="15" x14ac:dyDescent="0.25"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15"/>
      <c r="N383" s="15"/>
    </row>
    <row r="384" spans="1:26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" x14ac:dyDescent="0.25">
      <c r="A385" s="20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15"/>
      <c r="N385" s="15"/>
    </row>
    <row r="386" spans="1:26" ht="15" x14ac:dyDescent="0.25"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15"/>
      <c r="N386" s="15"/>
    </row>
    <row r="387" spans="1:26" ht="15" x14ac:dyDescent="0.25">
      <c r="M387" s="15"/>
      <c r="N387" s="15"/>
    </row>
    <row r="389" spans="1:26" x14ac:dyDescent="0.2">
      <c r="A389" s="20"/>
    </row>
    <row r="390" spans="1:26" ht="15" x14ac:dyDescent="0.25"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15"/>
      <c r="N390" s="15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spans="1:26" ht="15" x14ac:dyDescent="0.25"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15"/>
      <c r="N391" s="15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spans="1:26" ht="15" x14ac:dyDescent="0.25"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15"/>
      <c r="N392" s="15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spans="1:26" x14ac:dyDescent="0.2">
      <c r="A393" s="20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spans="1:26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</row>
    <row r="395" spans="1:26" x14ac:dyDescent="0.2">
      <c r="A395" s="20"/>
    </row>
    <row r="396" spans="1:26" ht="15" x14ac:dyDescent="0.25"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15"/>
      <c r="N396" s="15"/>
    </row>
    <row r="397" spans="1:26" ht="15" x14ac:dyDescent="0.25"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15"/>
      <c r="N397" s="15"/>
    </row>
    <row r="398" spans="1:26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" x14ac:dyDescent="0.25">
      <c r="A399" s="20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15"/>
      <c r="N399" s="15"/>
    </row>
    <row r="400" spans="1:26" ht="15" x14ac:dyDescent="0.25"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15"/>
      <c r="N400" s="15"/>
    </row>
    <row r="401" spans="1:26" ht="15" x14ac:dyDescent="0.25">
      <c r="M401" s="15"/>
      <c r="N401" s="15"/>
    </row>
    <row r="403" spans="1:26" x14ac:dyDescent="0.2">
      <c r="A403" s="20"/>
    </row>
    <row r="404" spans="1:26" ht="15" x14ac:dyDescent="0.25"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15"/>
      <c r="N404" s="15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spans="1:26" ht="15" x14ac:dyDescent="0.25"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15"/>
      <c r="N405" s="15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spans="1:26" ht="15" x14ac:dyDescent="0.25"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15"/>
      <c r="N406" s="15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spans="1:26" x14ac:dyDescent="0.2">
      <c r="A407" s="20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spans="1:26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</row>
    <row r="409" spans="1:26" ht="15" x14ac:dyDescent="0.25"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15"/>
      <c r="N409" s="15"/>
    </row>
    <row r="412" spans="1:26" ht="14.2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" x14ac:dyDescent="0.25">
      <c r="A413" s="20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15"/>
      <c r="N413" s="15"/>
    </row>
    <row r="414" spans="1:26" ht="15" x14ac:dyDescent="0.25"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15"/>
      <c r="N414" s="15"/>
    </row>
    <row r="415" spans="1:26" ht="15" x14ac:dyDescent="0.25">
      <c r="A415" s="20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15"/>
      <c r="N415" s="15"/>
    </row>
    <row r="416" spans="1:26" ht="15" x14ac:dyDescent="0.25"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15"/>
      <c r="N416" s="15"/>
    </row>
    <row r="417" spans="1:26" ht="15" x14ac:dyDescent="0.25"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15"/>
      <c r="N417" s="15"/>
    </row>
    <row r="418" spans="1:26" ht="15" x14ac:dyDescent="0.25"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15"/>
      <c r="N418" s="15"/>
    </row>
    <row r="419" spans="1:26" ht="15" x14ac:dyDescent="0.25">
      <c r="A419" s="20"/>
      <c r="M419" s="15"/>
      <c r="N419" s="15"/>
    </row>
    <row r="420" spans="1:26" ht="15" x14ac:dyDescent="0.25"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15"/>
      <c r="N420" s="15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spans="1:26" ht="15" x14ac:dyDescent="0.25"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15"/>
      <c r="N421" s="15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spans="1:26" x14ac:dyDescent="0.2">
      <c r="A422" s="20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22"/>
      <c r="N422" s="22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spans="1:26" x14ac:dyDescent="0.2">
      <c r="A423" s="20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22"/>
      <c r="N423" s="22"/>
    </row>
    <row r="425" spans="1:26" x14ac:dyDescent="0.2">
      <c r="A425" s="20"/>
    </row>
    <row r="426" spans="1:26" ht="15" x14ac:dyDescent="0.25"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15"/>
      <c r="N426" s="15"/>
      <c r="P426" s="90"/>
      <c r="Q426" s="90"/>
      <c r="R426" s="90"/>
      <c r="S426" s="90"/>
      <c r="T426" s="90"/>
      <c r="U426" s="88"/>
      <c r="V426" s="90"/>
      <c r="W426" s="90"/>
      <c r="X426" s="90"/>
      <c r="Y426" s="90"/>
      <c r="Z426" s="88"/>
    </row>
    <row r="427" spans="1:26" ht="15" x14ac:dyDescent="0.25"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15"/>
      <c r="N427" s="15"/>
      <c r="P427" s="90"/>
      <c r="Q427" s="90"/>
      <c r="R427" s="90"/>
      <c r="S427" s="90"/>
      <c r="T427" s="90"/>
      <c r="U427" s="88"/>
      <c r="V427" s="90"/>
      <c r="W427" s="90"/>
      <c r="X427" s="90"/>
      <c r="Y427" s="90"/>
      <c r="Z427" s="88"/>
    </row>
    <row r="428" spans="1:26" ht="15" x14ac:dyDescent="0.25"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15"/>
      <c r="N428" s="15"/>
      <c r="P428" s="90"/>
      <c r="Q428" s="90"/>
      <c r="R428" s="90"/>
      <c r="S428" s="90"/>
      <c r="T428" s="90"/>
      <c r="U428" s="88"/>
      <c r="V428" s="90"/>
      <c r="W428" s="90"/>
      <c r="X428" s="90"/>
      <c r="Y428" s="90"/>
      <c r="Z428" s="88"/>
    </row>
    <row r="429" spans="1:26" x14ac:dyDescent="0.2">
      <c r="A429" s="20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spans="1:26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</row>
    <row r="431" spans="1:26" x14ac:dyDescent="0.2">
      <c r="A431" s="20"/>
    </row>
    <row r="432" spans="1:26" x14ac:dyDescent="0.2">
      <c r="A432" s="20"/>
    </row>
    <row r="433" spans="1:26" ht="15" x14ac:dyDescent="0.25"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15"/>
      <c r="N433" s="15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spans="1:26" ht="15" x14ac:dyDescent="0.25"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15"/>
      <c r="N434" s="15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spans="1:26" ht="15" x14ac:dyDescent="0.25"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15"/>
      <c r="N435" s="15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spans="1:26" ht="15" x14ac:dyDescent="0.25"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15"/>
      <c r="N436" s="15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spans="1:26" ht="15" x14ac:dyDescent="0.25"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15"/>
      <c r="N437" s="15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spans="1:26" x14ac:dyDescent="0.2">
      <c r="A438" s="20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spans="1:26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</row>
    <row r="442" spans="1:26" x14ac:dyDescent="0.2">
      <c r="A442" s="20"/>
    </row>
    <row r="443" spans="1:26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" x14ac:dyDescent="0.25">
      <c r="A444" s="20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15"/>
      <c r="N444" s="15"/>
    </row>
    <row r="445" spans="1:26" ht="15" x14ac:dyDescent="0.25"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15"/>
      <c r="N445" s="15"/>
    </row>
    <row r="446" spans="1:26" ht="15" x14ac:dyDescent="0.25">
      <c r="M446" s="15"/>
      <c r="N446" s="15"/>
    </row>
    <row r="448" spans="1:26" x14ac:dyDescent="0.2">
      <c r="A448" s="20"/>
    </row>
    <row r="449" spans="1:26" ht="15" x14ac:dyDescent="0.25"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15"/>
      <c r="N449" s="15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spans="1:26" ht="15" x14ac:dyDescent="0.25"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15"/>
      <c r="N450" s="15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spans="1:26" ht="15" x14ac:dyDescent="0.25"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15"/>
      <c r="N451" s="15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spans="1:26" x14ac:dyDescent="0.2">
      <c r="A452" s="20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spans="1:26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</row>
    <row r="454" spans="1:26" ht="15" x14ac:dyDescent="0.25"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15"/>
      <c r="N454" s="15"/>
    </row>
    <row r="455" spans="1:26" ht="15" x14ac:dyDescent="0.25"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15"/>
      <c r="N455" s="15"/>
    </row>
    <row r="456" spans="1:26" ht="15" x14ac:dyDescent="0.25"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15"/>
      <c r="N456" s="15"/>
    </row>
    <row r="457" spans="1:26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" x14ac:dyDescent="0.25">
      <c r="A458" s="20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15"/>
      <c r="N458" s="15"/>
    </row>
    <row r="459" spans="1:26" ht="15" x14ac:dyDescent="0.25"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15"/>
      <c r="N459" s="15"/>
    </row>
    <row r="460" spans="1:26" ht="15" x14ac:dyDescent="0.25">
      <c r="M460" s="15"/>
      <c r="N460" s="15"/>
    </row>
    <row r="462" spans="1:26" x14ac:dyDescent="0.2">
      <c r="A462" s="20"/>
    </row>
    <row r="463" spans="1:26" ht="15" x14ac:dyDescent="0.25"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15"/>
      <c r="N463" s="15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spans="1:26" ht="15" x14ac:dyDescent="0.25"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15"/>
      <c r="N464" s="15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spans="1:26" ht="15" x14ac:dyDescent="0.25"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15"/>
      <c r="N465" s="15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spans="1:26" x14ac:dyDescent="0.2">
      <c r="A466" s="20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spans="1:26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</row>
    <row r="468" spans="1:26" x14ac:dyDescent="0.2">
      <c r="A468" s="20"/>
    </row>
    <row r="470" spans="1:26" x14ac:dyDescent="0.2">
      <c r="A470" s="20"/>
    </row>
    <row r="471" spans="1:26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" x14ac:dyDescent="0.25">
      <c r="A472" s="20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15"/>
      <c r="N472" s="15"/>
    </row>
    <row r="473" spans="1:26" ht="15" x14ac:dyDescent="0.25"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15"/>
      <c r="N473" s="15"/>
    </row>
    <row r="474" spans="1:26" ht="15" x14ac:dyDescent="0.25">
      <c r="M474" s="15"/>
      <c r="N474" s="15"/>
    </row>
    <row r="476" spans="1:26" x14ac:dyDescent="0.2">
      <c r="A476" s="20"/>
    </row>
    <row r="477" spans="1:26" ht="15" x14ac:dyDescent="0.25"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15"/>
      <c r="N477" s="15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spans="1:26" ht="15" x14ac:dyDescent="0.25"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15"/>
      <c r="N478" s="15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spans="1:26" ht="15" x14ac:dyDescent="0.25"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15"/>
      <c r="N479" s="15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spans="1:26" x14ac:dyDescent="0.2">
      <c r="A480" s="20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spans="1:26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</row>
    <row r="482" spans="1:26" x14ac:dyDescent="0.2">
      <c r="A482" s="20"/>
    </row>
    <row r="483" spans="1:26" ht="15" x14ac:dyDescent="0.25"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15"/>
      <c r="N483" s="15"/>
    </row>
    <row r="484" spans="1:26" ht="15" x14ac:dyDescent="0.25"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15"/>
      <c r="N484" s="15"/>
    </row>
    <row r="485" spans="1:26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" x14ac:dyDescent="0.25">
      <c r="A486" s="20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15"/>
      <c r="N486" s="15"/>
    </row>
    <row r="487" spans="1:26" ht="15" x14ac:dyDescent="0.25"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15"/>
      <c r="N487" s="15"/>
    </row>
    <row r="488" spans="1:26" ht="15" x14ac:dyDescent="0.25">
      <c r="M488" s="15"/>
      <c r="N488" s="15"/>
    </row>
    <row r="490" spans="1:26" x14ac:dyDescent="0.2">
      <c r="A490" s="20"/>
    </row>
    <row r="491" spans="1:26" ht="15" x14ac:dyDescent="0.25"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15"/>
      <c r="N491" s="15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spans="1:26" ht="15" x14ac:dyDescent="0.25"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15"/>
      <c r="N492" s="15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spans="1:26" ht="15" x14ac:dyDescent="0.25"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15"/>
      <c r="N493" s="15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spans="1:26" x14ac:dyDescent="0.2">
      <c r="A494" s="20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spans="1:26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</row>
    <row r="496" spans="1:26" x14ac:dyDescent="0.2">
      <c r="A496" s="20"/>
    </row>
    <row r="497" spans="1:26" ht="15" x14ac:dyDescent="0.25"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15"/>
      <c r="N497" s="15"/>
    </row>
    <row r="498" spans="1:26" ht="15" x14ac:dyDescent="0.25"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15"/>
      <c r="N498" s="15"/>
    </row>
    <row r="499" spans="1:26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" x14ac:dyDescent="0.25">
      <c r="A500" s="20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15"/>
      <c r="N500" s="15"/>
    </row>
    <row r="501" spans="1:26" ht="15" x14ac:dyDescent="0.25"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15"/>
      <c r="N501" s="15"/>
    </row>
    <row r="502" spans="1:26" ht="15" x14ac:dyDescent="0.25">
      <c r="M502" s="15"/>
      <c r="N502" s="15"/>
    </row>
    <row r="504" spans="1:26" x14ac:dyDescent="0.2">
      <c r="A504" s="20"/>
    </row>
    <row r="505" spans="1:26" ht="15" x14ac:dyDescent="0.25"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15"/>
      <c r="N505" s="15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spans="1:26" ht="15" x14ac:dyDescent="0.25"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15"/>
      <c r="N506" s="15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spans="1:26" ht="15" x14ac:dyDescent="0.25"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15"/>
      <c r="N507" s="15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spans="1:26" x14ac:dyDescent="0.2">
      <c r="A508" s="20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spans="1:26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</row>
    <row r="514" spans="1:26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" x14ac:dyDescent="0.25">
      <c r="A515" s="20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15"/>
      <c r="N515" s="15"/>
    </row>
    <row r="516" spans="1:26" ht="15" x14ac:dyDescent="0.25"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15"/>
      <c r="N516" s="15"/>
    </row>
    <row r="517" spans="1:26" ht="15" x14ac:dyDescent="0.25">
      <c r="A517" s="20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15"/>
      <c r="N517" s="15"/>
    </row>
    <row r="518" spans="1:26" ht="15" x14ac:dyDescent="0.25"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15"/>
      <c r="N518" s="15"/>
    </row>
    <row r="519" spans="1:26" ht="15" x14ac:dyDescent="0.25"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15"/>
      <c r="N519" s="15"/>
    </row>
    <row r="520" spans="1:26" ht="15" x14ac:dyDescent="0.25"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15"/>
      <c r="N520" s="15"/>
    </row>
    <row r="521" spans="1:26" ht="15" x14ac:dyDescent="0.25">
      <c r="A521" s="20"/>
      <c r="F521" s="85"/>
      <c r="G521" s="85"/>
      <c r="M521" s="15"/>
      <c r="N521" s="15"/>
    </row>
    <row r="522" spans="1:26" ht="15" x14ac:dyDescent="0.25"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15"/>
      <c r="N522" s="15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spans="1:26" ht="15" x14ac:dyDescent="0.25"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15"/>
      <c r="N523" s="15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spans="1:26" x14ac:dyDescent="0.2">
      <c r="A524" s="20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22"/>
      <c r="N524" s="22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spans="1:26" x14ac:dyDescent="0.2">
      <c r="A525" s="20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22"/>
      <c r="N525" s="22"/>
    </row>
    <row r="527" spans="1:26" x14ac:dyDescent="0.2">
      <c r="A527" s="20"/>
    </row>
    <row r="528" spans="1:26" ht="15" x14ac:dyDescent="0.25"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15"/>
      <c r="N528" s="15"/>
      <c r="P528" s="90"/>
      <c r="Q528" s="90"/>
      <c r="R528" s="90"/>
      <c r="S528" s="90"/>
      <c r="T528" s="90"/>
      <c r="U528" s="88"/>
      <c r="V528" s="90"/>
      <c r="W528" s="90"/>
      <c r="X528" s="90"/>
      <c r="Y528" s="90"/>
      <c r="Z528" s="88"/>
    </row>
    <row r="529" spans="1:26" ht="15" x14ac:dyDescent="0.25"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15"/>
      <c r="N529" s="15"/>
      <c r="P529" s="90"/>
      <c r="Q529" s="90"/>
      <c r="R529" s="90"/>
      <c r="S529" s="90"/>
      <c r="T529" s="90"/>
      <c r="U529" s="88"/>
      <c r="V529" s="90"/>
      <c r="W529" s="90"/>
      <c r="X529" s="90"/>
      <c r="Y529" s="90"/>
      <c r="Z529" s="88"/>
    </row>
    <row r="530" spans="1:26" ht="15" x14ac:dyDescent="0.25"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15"/>
      <c r="N530" s="15"/>
      <c r="P530" s="90"/>
      <c r="Q530" s="90"/>
      <c r="R530" s="90"/>
      <c r="S530" s="90"/>
      <c r="T530" s="90"/>
      <c r="U530" s="88"/>
      <c r="V530" s="90"/>
      <c r="W530" s="90"/>
      <c r="X530" s="90"/>
      <c r="Y530" s="90"/>
      <c r="Z530" s="88"/>
    </row>
    <row r="531" spans="1:26" x14ac:dyDescent="0.2">
      <c r="A531" s="20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spans="1:26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</row>
    <row r="533" spans="1:26" x14ac:dyDescent="0.2">
      <c r="A533" s="20"/>
    </row>
    <row r="534" spans="1:26" x14ac:dyDescent="0.2">
      <c r="A534" s="20"/>
    </row>
    <row r="535" spans="1:26" ht="15" x14ac:dyDescent="0.25"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15"/>
      <c r="N535" s="15"/>
      <c r="P535" s="90"/>
      <c r="Q535" s="90"/>
      <c r="R535" s="90"/>
      <c r="S535" s="90"/>
      <c r="T535" s="90"/>
      <c r="U535" s="88"/>
      <c r="V535" s="90"/>
      <c r="W535" s="90"/>
      <c r="X535" s="90"/>
      <c r="Y535" s="90"/>
      <c r="Z535" s="88"/>
    </row>
    <row r="536" spans="1:26" ht="15" x14ac:dyDescent="0.25"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15"/>
      <c r="N536" s="15"/>
      <c r="P536" s="90"/>
      <c r="Q536" s="90"/>
      <c r="R536" s="90"/>
      <c r="S536" s="90"/>
      <c r="T536" s="90"/>
      <c r="U536" s="88"/>
      <c r="V536" s="90"/>
      <c r="W536" s="90"/>
      <c r="X536" s="90"/>
      <c r="Y536" s="90"/>
      <c r="Z536" s="88"/>
    </row>
    <row r="537" spans="1:26" ht="15" x14ac:dyDescent="0.25"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15"/>
      <c r="N537" s="15"/>
      <c r="P537" s="90"/>
      <c r="Q537" s="90"/>
      <c r="R537" s="90"/>
      <c r="S537" s="90"/>
      <c r="T537" s="90"/>
      <c r="U537" s="88"/>
      <c r="V537" s="90"/>
      <c r="W537" s="90"/>
      <c r="X537" s="90"/>
      <c r="Y537" s="90"/>
      <c r="Z537" s="88"/>
    </row>
    <row r="538" spans="1:26" ht="15" x14ac:dyDescent="0.25"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15"/>
      <c r="N538" s="15"/>
      <c r="P538" s="90"/>
      <c r="Q538" s="90"/>
      <c r="R538" s="90"/>
      <c r="S538" s="90"/>
      <c r="T538" s="90"/>
      <c r="U538" s="88"/>
      <c r="V538" s="90"/>
      <c r="W538" s="90"/>
      <c r="X538" s="90"/>
      <c r="Y538" s="90"/>
      <c r="Z538" s="88"/>
    </row>
    <row r="539" spans="1:26" x14ac:dyDescent="0.2">
      <c r="A539" s="20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spans="1:26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</row>
    <row r="543" spans="1:26" x14ac:dyDescent="0.2">
      <c r="A543" s="20"/>
    </row>
    <row r="544" spans="1:26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" x14ac:dyDescent="0.25">
      <c r="A545" s="20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15"/>
      <c r="N545" s="15"/>
    </row>
    <row r="546" spans="1:26" ht="15" x14ac:dyDescent="0.25"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15"/>
      <c r="N546" s="15"/>
    </row>
    <row r="547" spans="1:26" ht="15" x14ac:dyDescent="0.25">
      <c r="M547" s="15"/>
      <c r="N547" s="15"/>
    </row>
    <row r="549" spans="1:26" x14ac:dyDescent="0.2">
      <c r="A549" s="20"/>
    </row>
    <row r="550" spans="1:26" ht="15" x14ac:dyDescent="0.25"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15"/>
      <c r="N550" s="15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spans="1:26" ht="15" x14ac:dyDescent="0.25"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15"/>
      <c r="N551" s="15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spans="1:26" ht="15" x14ac:dyDescent="0.25"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15"/>
      <c r="N552" s="15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spans="1:26" x14ac:dyDescent="0.2">
      <c r="A553" s="20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spans="1:26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</row>
    <row r="555" spans="1:26" ht="15" x14ac:dyDescent="0.25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15"/>
      <c r="N555" s="15"/>
    </row>
    <row r="556" spans="1:26" ht="15" x14ac:dyDescent="0.25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15"/>
      <c r="N556" s="15"/>
    </row>
    <row r="557" spans="1:26" ht="15" x14ac:dyDescent="0.25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15"/>
      <c r="N557" s="15"/>
    </row>
    <row r="558" spans="1:26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" x14ac:dyDescent="0.25">
      <c r="A559" s="20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15"/>
      <c r="N559" s="15"/>
    </row>
    <row r="560" spans="1:26" ht="15" x14ac:dyDescent="0.25"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15"/>
      <c r="N560" s="15"/>
    </row>
    <row r="561" spans="1:26" ht="15" x14ac:dyDescent="0.25">
      <c r="M561" s="15"/>
      <c r="N561" s="15"/>
    </row>
    <row r="563" spans="1:26" x14ac:dyDescent="0.2">
      <c r="A563" s="20"/>
    </row>
    <row r="564" spans="1:26" ht="15" x14ac:dyDescent="0.25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15"/>
      <c r="N564" s="15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spans="1:26" ht="15" x14ac:dyDescent="0.25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15"/>
      <c r="N565" s="15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spans="1:26" ht="15" x14ac:dyDescent="0.25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15"/>
      <c r="N566" s="15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spans="1:26" x14ac:dyDescent="0.2">
      <c r="A567" s="20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spans="1:26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</row>
    <row r="569" spans="1:26" x14ac:dyDescent="0.2">
      <c r="A569" s="20"/>
    </row>
    <row r="571" spans="1:26" x14ac:dyDescent="0.2">
      <c r="A571" s="20"/>
    </row>
    <row r="572" spans="1:26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" x14ac:dyDescent="0.25">
      <c r="A573" s="20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15"/>
      <c r="N573" s="15"/>
    </row>
    <row r="574" spans="1:26" ht="15" x14ac:dyDescent="0.25"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15"/>
      <c r="N574" s="15"/>
    </row>
    <row r="575" spans="1:26" ht="15" x14ac:dyDescent="0.25">
      <c r="M575" s="15"/>
      <c r="N575" s="15"/>
    </row>
    <row r="577" spans="1:26" x14ac:dyDescent="0.2">
      <c r="A577" s="20"/>
    </row>
    <row r="578" spans="1:26" ht="15" x14ac:dyDescent="0.25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15"/>
      <c r="N578" s="15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spans="1:26" ht="15" x14ac:dyDescent="0.25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15"/>
      <c r="N579" s="15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spans="1:26" ht="15" x14ac:dyDescent="0.25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15"/>
      <c r="N580" s="15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spans="1:26" x14ac:dyDescent="0.2">
      <c r="A581" s="20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spans="1:26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</row>
    <row r="583" spans="1:26" x14ac:dyDescent="0.2">
      <c r="A583" s="20"/>
    </row>
    <row r="584" spans="1:26" ht="15" x14ac:dyDescent="0.25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15"/>
      <c r="N584" s="15"/>
    </row>
    <row r="585" spans="1:26" ht="15" x14ac:dyDescent="0.25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15"/>
      <c r="N585" s="15"/>
    </row>
    <row r="586" spans="1:26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" x14ac:dyDescent="0.25">
      <c r="A587" s="20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15"/>
      <c r="N587" s="15"/>
    </row>
    <row r="588" spans="1:26" ht="15" x14ac:dyDescent="0.25"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15"/>
      <c r="N588" s="15"/>
    </row>
    <row r="589" spans="1:26" ht="15" x14ac:dyDescent="0.25">
      <c r="M589" s="15"/>
      <c r="N589" s="15"/>
    </row>
    <row r="591" spans="1:26" x14ac:dyDescent="0.2">
      <c r="A591" s="20"/>
    </row>
    <row r="592" spans="1:26" ht="15" x14ac:dyDescent="0.25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15"/>
      <c r="N592" s="15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spans="1:26" ht="15" x14ac:dyDescent="0.25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15"/>
      <c r="N593" s="15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spans="1:26" ht="15" x14ac:dyDescent="0.25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15"/>
      <c r="N594" s="15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spans="1:26" x14ac:dyDescent="0.2">
      <c r="A595" s="20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spans="1:26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</row>
    <row r="597" spans="1:26" x14ac:dyDescent="0.2">
      <c r="A597" s="20"/>
    </row>
    <row r="598" spans="1:26" ht="15" x14ac:dyDescent="0.25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15"/>
      <c r="N598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CE73B70-0AA0-4839-8529-2167149442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'SouthEast Asia Market Data'!B433:L433</xm:f>
              <xm:sqref>O433</xm:sqref>
            </x14:sparkline>
            <x14:sparkline>
              <xm:f>'SouthEast Asia Market Data'!B434:L434</xm:f>
              <xm:sqref>O434</xm:sqref>
            </x14:sparkline>
            <x14:sparkline>
              <xm:f>'SouthEast Asia Market Data'!B435:L435</xm:f>
              <xm:sqref>O435</xm:sqref>
            </x14:sparkline>
            <x14:sparkline>
              <xm:f>'SouthEast Asia Market Data'!B436:L436</xm:f>
              <xm:sqref>O436</xm:sqref>
            </x14:sparkline>
            <x14:sparkline>
              <xm:f>'SouthEast Asia Market Data'!B437:L437</xm:f>
              <xm:sqref>O437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D133-E368-4D42-ACAF-016006D783A8}">
  <sheetPr>
    <tabColor theme="1"/>
  </sheetPr>
  <dimension ref="A1:AC207"/>
  <sheetViews>
    <sheetView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M5" sqref="M5"/>
    </sheetView>
  </sheetViews>
  <sheetFormatPr defaultColWidth="9.140625" defaultRowHeight="14.25" x14ac:dyDescent="0.2"/>
  <cols>
    <col min="1" max="1" width="57.28515625" style="4" bestFit="1" customWidth="1"/>
    <col min="2" max="2" width="17.7109375" style="3" customWidth="1"/>
    <col min="3" max="3" width="16.5703125" style="3" bestFit="1" customWidth="1"/>
    <col min="4" max="7" width="13.7109375" style="3" bestFit="1" customWidth="1"/>
    <col min="8" max="8" width="12.7109375" style="3" bestFit="1" customWidth="1"/>
    <col min="9" max="12" width="13.7109375" style="3" bestFit="1" customWidth="1"/>
    <col min="13" max="13" width="20.28515625" style="4" bestFit="1" customWidth="1"/>
    <col min="14" max="14" width="21.85546875" style="4" customWidth="1"/>
    <col min="15" max="15" width="12.140625" style="3" customWidth="1"/>
    <col min="16" max="16" width="11.5703125" style="3" bestFit="1" customWidth="1"/>
    <col min="17" max="17" width="12.5703125" style="3" bestFit="1" customWidth="1"/>
    <col min="18" max="18" width="12.140625" style="3" bestFit="1" customWidth="1"/>
    <col min="19" max="19" width="12.5703125" style="3" bestFit="1" customWidth="1"/>
    <col min="20" max="20" width="14.85546875" style="3" bestFit="1" customWidth="1"/>
    <col min="21" max="22" width="12.5703125" style="3" bestFit="1" customWidth="1"/>
    <col min="23" max="25" width="12.140625" style="3" bestFit="1" customWidth="1"/>
    <col min="26" max="26" width="14.85546875" style="3" bestFit="1" customWidth="1"/>
    <col min="27" max="27" width="25.28515625" style="3" bestFit="1" customWidth="1"/>
    <col min="28" max="28" width="27.42578125" style="3" bestFit="1" customWidth="1"/>
    <col min="29" max="16384" width="9.140625" style="3"/>
  </cols>
  <sheetData>
    <row r="1" spans="1:29" x14ac:dyDescent="0.2">
      <c r="A1" s="5" t="s">
        <v>61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7">
        <f t="shared" ref="P1:Z1" si="0">B1</f>
        <v>2016</v>
      </c>
      <c r="Q1" s="7">
        <f t="shared" si="0"/>
        <v>2017</v>
      </c>
      <c r="R1" s="7">
        <f t="shared" si="0"/>
        <v>2018</v>
      </c>
      <c r="S1" s="7">
        <f t="shared" si="0"/>
        <v>2019</v>
      </c>
      <c r="T1" s="7">
        <f t="shared" si="0"/>
        <v>2020</v>
      </c>
      <c r="U1" s="7" t="str">
        <f t="shared" si="0"/>
        <v>2021E</v>
      </c>
      <c r="V1" s="7" t="str">
        <f t="shared" si="0"/>
        <v>2022F</v>
      </c>
      <c r="W1" s="7" t="str">
        <f t="shared" si="0"/>
        <v>2023F</v>
      </c>
      <c r="X1" s="7" t="str">
        <f t="shared" si="0"/>
        <v>2024F</v>
      </c>
      <c r="Y1" s="7" t="str">
        <f t="shared" si="0"/>
        <v>2025F</v>
      </c>
      <c r="Z1" s="7" t="str">
        <f t="shared" si="0"/>
        <v>2026F</v>
      </c>
      <c r="AA1" s="8"/>
      <c r="AB1" s="8"/>
      <c r="AC1" s="8"/>
    </row>
    <row r="2" spans="1:29" ht="15" x14ac:dyDescent="0.25">
      <c r="A2" s="9" t="s">
        <v>37</v>
      </c>
      <c r="B2" s="67">
        <f>B7*B5</f>
        <v>35.946400000000004</v>
      </c>
      <c r="C2" s="135">
        <f t="shared" ref="C2:L2" si="1">C7*C5</f>
        <v>37.877400000000002</v>
      </c>
      <c r="D2" s="135">
        <f t="shared" si="1"/>
        <v>40.08</v>
      </c>
      <c r="E2" s="135">
        <f t="shared" si="1"/>
        <v>42.569099999999992</v>
      </c>
      <c r="F2" s="135">
        <f t="shared" si="1"/>
        <v>40.312800000000003</v>
      </c>
      <c r="G2" s="135">
        <f t="shared" si="1"/>
        <v>42.38</v>
      </c>
      <c r="H2" s="135">
        <f t="shared" si="1"/>
        <v>44.74687999999999</v>
      </c>
      <c r="I2" s="135">
        <f t="shared" si="1"/>
        <v>47.188559999999995</v>
      </c>
      <c r="J2" s="135">
        <f t="shared" si="1"/>
        <v>49.747579999999999</v>
      </c>
      <c r="K2" s="135">
        <f t="shared" si="1"/>
        <v>52.382729999999995</v>
      </c>
      <c r="L2" s="135">
        <f t="shared" si="1"/>
        <v>55.062999999999995</v>
      </c>
      <c r="M2" s="11">
        <f>ROUND((F2/B2)^(1/4)-1,4)</f>
        <v>2.9100000000000001E-2</v>
      </c>
      <c r="N2" s="11">
        <f>ROUND((L2/G2)^(1/5)-1,4)</f>
        <v>5.3800000000000001E-2</v>
      </c>
      <c r="O2" s="16"/>
    </row>
    <row r="3" spans="1:29" ht="15" x14ac:dyDescent="0.25">
      <c r="A3" s="12" t="s">
        <v>4</v>
      </c>
      <c r="B3" s="19"/>
      <c r="C3" s="14">
        <f>C2/B2-1</f>
        <v>5.3718870318028911E-2</v>
      </c>
      <c r="D3" s="14">
        <f t="shared" ref="D3:L3" si="2">D2/C2-1</f>
        <v>5.8150770644236349E-2</v>
      </c>
      <c r="E3" s="14">
        <f t="shared" si="2"/>
        <v>6.2103293413173555E-2</v>
      </c>
      <c r="F3" s="14">
        <f t="shared" si="2"/>
        <v>-5.3003234740691907E-2</v>
      </c>
      <c r="G3" s="14">
        <f t="shared" si="2"/>
        <v>5.1278998233811546E-2</v>
      </c>
      <c r="H3" s="14">
        <f t="shared" si="2"/>
        <v>5.5848985370457571E-2</v>
      </c>
      <c r="I3" s="14">
        <f t="shared" si="2"/>
        <v>5.4566485976229151E-2</v>
      </c>
      <c r="J3" s="14">
        <f t="shared" si="2"/>
        <v>5.4229669224914012E-2</v>
      </c>
      <c r="K3" s="14">
        <f t="shared" si="2"/>
        <v>5.2970415847363839E-2</v>
      </c>
      <c r="L3" s="14">
        <f t="shared" si="2"/>
        <v>5.1167054485323771E-2</v>
      </c>
      <c r="M3" s="11"/>
      <c r="N3" s="11"/>
    </row>
    <row r="4" spans="1:29" ht="15" x14ac:dyDescent="0.25">
      <c r="A4" s="63"/>
      <c r="B4" s="38"/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4"/>
    </row>
    <row r="5" spans="1:29" ht="15" x14ac:dyDescent="0.25">
      <c r="A5" s="63" t="s">
        <v>30</v>
      </c>
      <c r="B5" s="158">
        <v>1.9600000000000002</v>
      </c>
      <c r="C5" s="158">
        <v>1.9800000000000002</v>
      </c>
      <c r="D5" s="158">
        <v>2</v>
      </c>
      <c r="E5" s="158">
        <v>2.0299999999999998</v>
      </c>
      <c r="F5" s="158">
        <v>1.9800000000000002</v>
      </c>
      <c r="G5" s="158">
        <v>2</v>
      </c>
      <c r="H5" s="158">
        <v>2.0119999999999996</v>
      </c>
      <c r="I5" s="158">
        <v>2.0269999999999997</v>
      </c>
      <c r="J5" s="158">
        <v>2.0379999999999998</v>
      </c>
      <c r="K5" s="158">
        <v>2.0469999999999997</v>
      </c>
      <c r="L5" s="158">
        <v>2.0499999999999998</v>
      </c>
      <c r="M5" s="11">
        <f>ROUND((F5/B5)^(1/4)-1,4)</f>
        <v>2.5000000000000001E-3</v>
      </c>
      <c r="N5" s="11">
        <f>ROUND((L5/G5)^(1/5)-1,4)</f>
        <v>5.0000000000000001E-3</v>
      </c>
    </row>
    <row r="6" spans="1:29" ht="15" x14ac:dyDescent="0.25">
      <c r="A6" s="63"/>
      <c r="B6" s="38"/>
      <c r="C6" s="118">
        <f>C5/B5-1</f>
        <v>1.0204081632652962E-2</v>
      </c>
      <c r="D6" s="118">
        <f t="shared" ref="D6:L6" si="3">D5/C5-1</f>
        <v>1.0101010101009944E-2</v>
      </c>
      <c r="E6" s="118">
        <f t="shared" si="3"/>
        <v>1.4999999999999902E-2</v>
      </c>
      <c r="F6" s="118">
        <f t="shared" si="3"/>
        <v>-2.4630541871921041E-2</v>
      </c>
      <c r="G6" s="118">
        <f t="shared" si="3"/>
        <v>1.0101010101009944E-2</v>
      </c>
      <c r="H6" s="118">
        <f t="shared" si="3"/>
        <v>5.9999999999997833E-3</v>
      </c>
      <c r="I6" s="118">
        <f t="shared" si="3"/>
        <v>7.4552683896620398E-3</v>
      </c>
      <c r="J6" s="118">
        <f t="shared" si="3"/>
        <v>5.4267390231870216E-3</v>
      </c>
      <c r="K6" s="118">
        <f t="shared" si="3"/>
        <v>4.4160942100097689E-3</v>
      </c>
      <c r="L6" s="118">
        <f t="shared" si="3"/>
        <v>1.4655593551540225E-3</v>
      </c>
      <c r="M6" s="34"/>
      <c r="N6" s="34"/>
    </row>
    <row r="7" spans="1:29" ht="15" x14ac:dyDescent="0.25">
      <c r="A7" s="64" t="s">
        <v>66</v>
      </c>
      <c r="B7" s="135">
        <v>18.34</v>
      </c>
      <c r="C7" s="135">
        <v>19.13</v>
      </c>
      <c r="D7" s="135">
        <v>20.04</v>
      </c>
      <c r="E7" s="135">
        <v>20.97</v>
      </c>
      <c r="F7" s="135">
        <v>20.36</v>
      </c>
      <c r="G7" s="135">
        <v>21.19</v>
      </c>
      <c r="H7" s="135">
        <v>22.24</v>
      </c>
      <c r="I7" s="135">
        <v>23.28</v>
      </c>
      <c r="J7" s="135">
        <v>24.41</v>
      </c>
      <c r="K7" s="135">
        <v>25.59</v>
      </c>
      <c r="L7" s="135">
        <v>26.86</v>
      </c>
      <c r="M7" s="11">
        <f>ROUND((F7/B7)^(1/4)-1,4)</f>
        <v>2.6499999999999999E-2</v>
      </c>
      <c r="N7" s="11">
        <f>ROUND((L7/G7)^(1/5)-1,4)</f>
        <v>4.8599999999999997E-2</v>
      </c>
    </row>
    <row r="8" spans="1:29" ht="15" x14ac:dyDescent="0.25">
      <c r="A8" s="35"/>
      <c r="B8" s="38"/>
      <c r="C8" s="14">
        <f>C7/B7-1</f>
        <v>4.3075245365321591E-2</v>
      </c>
      <c r="D8" s="14">
        <f t="shared" ref="D8:L8" si="4">D7/C7-1</f>
        <v>4.7569262937793955E-2</v>
      </c>
      <c r="E8" s="14">
        <f t="shared" si="4"/>
        <v>4.6407185628742464E-2</v>
      </c>
      <c r="F8" s="14">
        <f t="shared" si="4"/>
        <v>-2.9089175011921764E-2</v>
      </c>
      <c r="G8" s="14">
        <f t="shared" si="4"/>
        <v>4.0766208251473479E-2</v>
      </c>
      <c r="H8" s="14">
        <f t="shared" si="4"/>
        <v>4.9551675318546318E-2</v>
      </c>
      <c r="I8" s="14">
        <f t="shared" si="4"/>
        <v>4.6762589928057707E-2</v>
      </c>
      <c r="J8" s="14">
        <f t="shared" si="4"/>
        <v>4.8539518900343692E-2</v>
      </c>
      <c r="K8" s="14">
        <f t="shared" si="4"/>
        <v>4.8340843916427678E-2</v>
      </c>
      <c r="L8" s="14">
        <f t="shared" si="4"/>
        <v>4.9628761234857377E-2</v>
      </c>
      <c r="M8" s="34"/>
      <c r="N8" s="34"/>
    </row>
    <row r="9" spans="1:29" ht="15" x14ac:dyDescent="0.25">
      <c r="A9" s="69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34"/>
      <c r="N9" s="34"/>
    </row>
    <row r="10" spans="1:29" ht="15" x14ac:dyDescent="0.25">
      <c r="A10" s="70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4"/>
      <c r="N10" s="34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9" x14ac:dyDescent="0.2">
      <c r="A11" s="18" t="s">
        <v>50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22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9" ht="15" x14ac:dyDescent="0.25">
      <c r="A12" s="125" t="s">
        <v>53</v>
      </c>
      <c r="B12" s="10">
        <f>P12*B$2</f>
        <v>18.500606358658455</v>
      </c>
      <c r="C12" s="124">
        <f t="shared" ref="C12:L18" si="5">Q12*C$2</f>
        <v>19.626813725389813</v>
      </c>
      <c r="D12" s="124">
        <f t="shared" si="5"/>
        <v>20.336312071351141</v>
      </c>
      <c r="E12" s="124">
        <f t="shared" si="5"/>
        <v>21.735745646333413</v>
      </c>
      <c r="F12" s="124">
        <f t="shared" si="5"/>
        <v>20.451179742496937</v>
      </c>
      <c r="G12" s="124">
        <f t="shared" si="5"/>
        <v>21.211189999999998</v>
      </c>
      <c r="H12" s="124">
        <f t="shared" si="5"/>
        <v>22.319743743999997</v>
      </c>
      <c r="I12" s="124">
        <f t="shared" si="5"/>
        <v>23.504621735999997</v>
      </c>
      <c r="J12" s="124">
        <f t="shared" si="5"/>
        <v>24.734496775999997</v>
      </c>
      <c r="K12" s="124">
        <f t="shared" si="5"/>
        <v>26.008025444999998</v>
      </c>
      <c r="L12" s="124">
        <f t="shared" si="5"/>
        <v>27.316754299999996</v>
      </c>
      <c r="M12" s="11">
        <f t="shared" ref="M12:M18" si="6">ROUND((F12/B12)^(1/4)-1,4)</f>
        <v>2.5399999999999999E-2</v>
      </c>
      <c r="N12" s="11">
        <f t="shared" ref="N12:N18" si="7">ROUND((L12/G12)^(1/5)-1,4)</f>
        <v>5.1900000000000002E-2</v>
      </c>
      <c r="P12" s="132">
        <v>0.51467202163939796</v>
      </c>
      <c r="Q12" s="132">
        <v>0.51816686798433398</v>
      </c>
      <c r="R12" s="132">
        <v>0.50739301575227402</v>
      </c>
      <c r="S12" s="132">
        <v>0.51059913520213995</v>
      </c>
      <c r="T12" s="132">
        <v>0.50731231128815002</v>
      </c>
      <c r="U12" s="132">
        <v>0.50049999999999994</v>
      </c>
      <c r="V12" s="132">
        <v>0.49880000000000002</v>
      </c>
      <c r="W12" s="132">
        <v>0.49809999999999999</v>
      </c>
      <c r="X12" s="132">
        <v>0.49719999999999998</v>
      </c>
      <c r="Y12" s="132">
        <v>0.4965</v>
      </c>
      <c r="Z12" s="132">
        <v>0.49609999999999999</v>
      </c>
      <c r="AA12" s="27">
        <v>6.0000000000000001E-3</v>
      </c>
    </row>
    <row r="13" spans="1:29" ht="15" x14ac:dyDescent="0.25">
      <c r="A13" s="136" t="s">
        <v>67</v>
      </c>
      <c r="B13" s="124">
        <f t="shared" ref="B13:B18" si="8">P13*B$2</f>
        <v>7.5235815200000014</v>
      </c>
      <c r="C13" s="124">
        <f t="shared" si="5"/>
        <v>8.1436410000000006</v>
      </c>
      <c r="D13" s="124">
        <f t="shared" si="5"/>
        <v>8.9338319999999989</v>
      </c>
      <c r="E13" s="124">
        <f t="shared" si="5"/>
        <v>9.7010721989999986</v>
      </c>
      <c r="F13" s="124">
        <f t="shared" si="5"/>
        <v>9.3566008800000002</v>
      </c>
      <c r="G13" s="124">
        <f t="shared" si="5"/>
        <v>9.9593000000000007</v>
      </c>
      <c r="H13" s="124">
        <f t="shared" si="5"/>
        <v>10.564738367999999</v>
      </c>
      <c r="I13" s="124">
        <f t="shared" si="5"/>
        <v>11.160094439999998</v>
      </c>
      <c r="J13" s="124">
        <f t="shared" si="5"/>
        <v>11.800125976</v>
      </c>
      <c r="K13" s="124">
        <f t="shared" si="5"/>
        <v>12.467089739999999</v>
      </c>
      <c r="L13" s="124">
        <f t="shared" si="5"/>
        <v>13.149044399999999</v>
      </c>
      <c r="M13" s="11">
        <f t="shared" si="6"/>
        <v>5.6000000000000001E-2</v>
      </c>
      <c r="N13" s="11">
        <f t="shared" si="7"/>
        <v>5.7099999999999998E-2</v>
      </c>
      <c r="P13" s="54">
        <v>0.20930000000000001</v>
      </c>
      <c r="Q13" s="54">
        <v>0.215</v>
      </c>
      <c r="R13" s="54">
        <v>0.22289999999999999</v>
      </c>
      <c r="S13" s="54">
        <v>0.22789000000000001</v>
      </c>
      <c r="T13" s="54">
        <v>0.2321</v>
      </c>
      <c r="U13" s="54">
        <v>0.23499999999999999</v>
      </c>
      <c r="V13" s="54">
        <v>0.2361</v>
      </c>
      <c r="W13" s="54">
        <v>0.23649999999999999</v>
      </c>
      <c r="X13" s="54">
        <v>0.23719999999999999</v>
      </c>
      <c r="Y13" s="54">
        <v>0.23799999999999999</v>
      </c>
      <c r="Z13" s="54">
        <v>0.23880000000000001</v>
      </c>
    </row>
    <row r="14" spans="1:29" ht="15" x14ac:dyDescent="0.25">
      <c r="A14" s="125" t="s">
        <v>68</v>
      </c>
      <c r="B14" s="124">
        <f t="shared" si="8"/>
        <v>5.2088943330277582</v>
      </c>
      <c r="C14" s="124">
        <f t="shared" si="5"/>
        <v>4.55957473242555</v>
      </c>
      <c r="D14" s="124">
        <f t="shared" si="5"/>
        <v>5.2774837279078231</v>
      </c>
      <c r="E14" s="124">
        <f t="shared" si="5"/>
        <v>5.8404805199999981</v>
      </c>
      <c r="F14" s="124">
        <f t="shared" si="5"/>
        <v>5.5671976800000005</v>
      </c>
      <c r="G14" s="124">
        <f t="shared" si="5"/>
        <v>5.954390000000001</v>
      </c>
      <c r="H14" s="124">
        <f t="shared" si="5"/>
        <v>6.3585316479999987</v>
      </c>
      <c r="I14" s="124">
        <f t="shared" si="5"/>
        <v>6.8045903519999991</v>
      </c>
      <c r="J14" s="124">
        <f t="shared" si="5"/>
        <v>7.2382728899999993</v>
      </c>
      <c r="K14" s="124">
        <f t="shared" si="5"/>
        <v>7.8678860459999989</v>
      </c>
      <c r="L14" s="124">
        <f t="shared" si="5"/>
        <v>8.3750823000000008</v>
      </c>
      <c r="M14" s="11">
        <f t="shared" si="6"/>
        <v>1.6799999999999999E-2</v>
      </c>
      <c r="N14" s="11">
        <f t="shared" si="7"/>
        <v>7.0599999999999996E-2</v>
      </c>
      <c r="P14" s="54">
        <v>0.144907260060194</v>
      </c>
      <c r="Q14" s="54">
        <v>0.12037718355604</v>
      </c>
      <c r="R14" s="54">
        <v>0.13167374570628301</v>
      </c>
      <c r="S14" s="54">
        <v>0.13719999999999999</v>
      </c>
      <c r="T14" s="54">
        <v>0.1381</v>
      </c>
      <c r="U14" s="159">
        <v>0.14050000000000001</v>
      </c>
      <c r="V14" s="159">
        <v>0.1421</v>
      </c>
      <c r="W14" s="159">
        <v>0.14419999999999999</v>
      </c>
      <c r="X14" s="159">
        <v>0.14549999999999999</v>
      </c>
      <c r="Y14" s="159">
        <v>0.1502</v>
      </c>
      <c r="Z14" s="159">
        <v>0.15210000000000001</v>
      </c>
    </row>
    <row r="15" spans="1:29" ht="15" x14ac:dyDescent="0.25">
      <c r="A15" s="136" t="s">
        <v>69</v>
      </c>
      <c r="B15" s="124">
        <f t="shared" si="8"/>
        <v>1.3961030720266541</v>
      </c>
      <c r="C15" s="124">
        <f t="shared" si="5"/>
        <v>1.6055403549475917</v>
      </c>
      <c r="D15" s="124">
        <f t="shared" si="5"/>
        <v>1.766767927682225</v>
      </c>
      <c r="E15" s="124">
        <f t="shared" si="5"/>
        <v>1.648206348177649</v>
      </c>
      <c r="F15" s="124">
        <f t="shared" si="5"/>
        <v>1.26582192</v>
      </c>
      <c r="G15" s="124">
        <f t="shared" si="5"/>
        <v>1.364636</v>
      </c>
      <c r="H15" s="124">
        <f t="shared" si="5"/>
        <v>1.4497989119999997</v>
      </c>
      <c r="I15" s="124">
        <f t="shared" si="5"/>
        <v>1.5477847680000001</v>
      </c>
      <c r="J15" s="124">
        <f t="shared" si="5"/>
        <v>1.64167014</v>
      </c>
      <c r="K15" s="124">
        <f t="shared" si="5"/>
        <v>1.7548214549999999</v>
      </c>
      <c r="L15" s="124">
        <f t="shared" si="5"/>
        <v>1.8611293999999996</v>
      </c>
      <c r="M15" s="11">
        <f t="shared" si="6"/>
        <v>-2.4199999999999999E-2</v>
      </c>
      <c r="N15" s="11">
        <f t="shared" si="7"/>
        <v>6.4000000000000001E-2</v>
      </c>
      <c r="P15" s="132">
        <v>3.8838467051684006E-2</v>
      </c>
      <c r="Q15" s="132">
        <v>4.2387818460284804E-2</v>
      </c>
      <c r="R15" s="132">
        <v>4.4081036119815994E-2</v>
      </c>
      <c r="S15" s="132">
        <v>3.8718374317935997E-2</v>
      </c>
      <c r="T15" s="132">
        <v>3.1399999999999997E-2</v>
      </c>
      <c r="U15" s="132">
        <v>3.2199999999999999E-2</v>
      </c>
      <c r="V15" s="132">
        <v>3.2399999999999998E-2</v>
      </c>
      <c r="W15" s="132">
        <v>3.2800000000000003E-2</v>
      </c>
      <c r="X15" s="132">
        <v>3.3000000000000002E-2</v>
      </c>
      <c r="Y15" s="132">
        <v>3.3500000000000002E-2</v>
      </c>
      <c r="Z15" s="132">
        <v>3.3799999999999997E-2</v>
      </c>
    </row>
    <row r="16" spans="1:29" s="122" customFormat="1" ht="15" x14ac:dyDescent="0.25">
      <c r="A16" s="136" t="s">
        <v>54</v>
      </c>
      <c r="B16" s="124">
        <f t="shared" si="8"/>
        <v>1.2558288950706706</v>
      </c>
      <c r="C16" s="124">
        <f t="shared" si="5"/>
        <v>1.1700142054310758</v>
      </c>
      <c r="D16" s="124">
        <f t="shared" si="5"/>
        <v>1.3697170715825517</v>
      </c>
      <c r="E16" s="124">
        <f t="shared" si="5"/>
        <v>1.2934248377476174</v>
      </c>
      <c r="F16" s="124">
        <f t="shared" si="5"/>
        <v>1.1704360526504234</v>
      </c>
      <c r="G16" s="124">
        <f t="shared" si="5"/>
        <v>1.25021</v>
      </c>
      <c r="H16" s="124">
        <f t="shared" si="5"/>
        <v>1.3424063999999996</v>
      </c>
      <c r="I16" s="124">
        <f t="shared" si="5"/>
        <v>1.3684682399999999</v>
      </c>
      <c r="J16" s="124">
        <f t="shared" si="5"/>
        <v>1.3183108699999999</v>
      </c>
      <c r="K16" s="124">
        <f t="shared" si="5"/>
        <v>1.3200447959999999</v>
      </c>
      <c r="L16" s="124">
        <f t="shared" si="5"/>
        <v>1.3545497999999998</v>
      </c>
      <c r="M16" s="11">
        <f t="shared" si="6"/>
        <v>-1.7500000000000002E-2</v>
      </c>
      <c r="N16" s="11">
        <f t="shared" si="7"/>
        <v>1.6199999999999999E-2</v>
      </c>
      <c r="P16" s="54">
        <v>3.4936152022752499E-2</v>
      </c>
      <c r="Q16" s="54">
        <v>3.0889506814910098E-2</v>
      </c>
      <c r="R16" s="54">
        <v>3.4174577634295204E-2</v>
      </c>
      <c r="S16" s="54">
        <v>3.0384124582094E-2</v>
      </c>
      <c r="T16" s="54">
        <v>2.9033856557977199E-2</v>
      </c>
      <c r="U16" s="54">
        <v>2.9499999999999998E-2</v>
      </c>
      <c r="V16" s="54">
        <v>0.03</v>
      </c>
      <c r="W16" s="54">
        <v>2.9000000000000001E-2</v>
      </c>
      <c r="X16" s="54">
        <v>2.6499999999999999E-2</v>
      </c>
      <c r="Y16" s="54">
        <v>2.52E-2</v>
      </c>
      <c r="Z16" s="54">
        <v>2.46E-2</v>
      </c>
    </row>
    <row r="17" spans="1:26" s="122" customFormat="1" ht="15" x14ac:dyDescent="0.25">
      <c r="A17" s="136" t="s">
        <v>70</v>
      </c>
      <c r="B17" s="124">
        <f t="shared" si="8"/>
        <v>0.4816817600000029</v>
      </c>
      <c r="C17" s="124">
        <f t="shared" si="5"/>
        <v>0.51892038000000174</v>
      </c>
      <c r="D17" s="124">
        <f t="shared" si="5"/>
        <v>0.56112000000000051</v>
      </c>
      <c r="E17" s="124">
        <f t="shared" si="5"/>
        <v>0.60873812999999899</v>
      </c>
      <c r="F17" s="124">
        <f t="shared" si="5"/>
        <v>0.49181615999999601</v>
      </c>
      <c r="G17" s="124">
        <f t="shared" si="5"/>
        <v>0.58484400000000003</v>
      </c>
      <c r="H17" s="124">
        <f t="shared" si="5"/>
        <v>0.59766916053333019</v>
      </c>
      <c r="I17" s="124">
        <f t="shared" si="5"/>
        <v>0.62288899199999992</v>
      </c>
      <c r="J17" s="124">
        <f t="shared" si="5"/>
        <v>0.64671853999999995</v>
      </c>
      <c r="K17" s="124">
        <f t="shared" si="5"/>
        <v>0.66526067099999986</v>
      </c>
      <c r="L17" s="124">
        <f t="shared" si="5"/>
        <v>0.68828749999999994</v>
      </c>
      <c r="M17" s="11">
        <f t="shared" si="6"/>
        <v>5.1999999999999998E-3</v>
      </c>
      <c r="N17" s="11">
        <f t="shared" si="7"/>
        <v>3.3099999999999997E-2</v>
      </c>
      <c r="P17" s="54">
        <v>1.3400000000000079E-2</v>
      </c>
      <c r="Q17" s="54">
        <v>1.3700000000000045E-2</v>
      </c>
      <c r="R17" s="54">
        <v>1.4000000000000012E-2</v>
      </c>
      <c r="S17" s="54">
        <v>1.4299999999999979E-2</v>
      </c>
      <c r="T17" s="54">
        <v>1.21999999999999E-2</v>
      </c>
      <c r="U17" s="54">
        <v>1.38E-2</v>
      </c>
      <c r="V17" s="54">
        <v>1.33566666666666E-2</v>
      </c>
      <c r="W17" s="54">
        <v>1.32E-2</v>
      </c>
      <c r="X17" s="54">
        <v>1.2999999999999999E-2</v>
      </c>
      <c r="Y17" s="54">
        <v>1.2699999999999999E-2</v>
      </c>
      <c r="Z17" s="54">
        <v>1.2500000000000001E-2</v>
      </c>
    </row>
    <row r="18" spans="1:26" ht="15" x14ac:dyDescent="0.25">
      <c r="A18" s="125" t="s">
        <v>28</v>
      </c>
      <c r="B18" s="124">
        <f t="shared" si="8"/>
        <v>1.5797040612164575</v>
      </c>
      <c r="C18" s="124">
        <f t="shared" si="5"/>
        <v>2.25289560180597</v>
      </c>
      <c r="D18" s="124">
        <f t="shared" si="5"/>
        <v>1.8347672014762595</v>
      </c>
      <c r="E18" s="124">
        <f t="shared" si="5"/>
        <v>1.7414323187413139</v>
      </c>
      <c r="F18" s="124">
        <f t="shared" si="5"/>
        <v>2.0097475648526499</v>
      </c>
      <c r="G18" s="124">
        <f t="shared" si="5"/>
        <v>2.0554300000000043</v>
      </c>
      <c r="H18" s="124">
        <f t="shared" si="5"/>
        <v>2.1139917674666697</v>
      </c>
      <c r="I18" s="124">
        <f t="shared" si="5"/>
        <v>2.1801114720000005</v>
      </c>
      <c r="J18" s="124">
        <f t="shared" si="5"/>
        <v>2.3679848080000041</v>
      </c>
      <c r="K18" s="124">
        <f t="shared" si="5"/>
        <v>2.2996018470000026</v>
      </c>
      <c r="L18" s="124">
        <f>Z18*L$2</f>
        <v>2.3181523000000013</v>
      </c>
      <c r="M18" s="11">
        <f t="shared" si="6"/>
        <v>6.2E-2</v>
      </c>
      <c r="N18" s="11">
        <f t="shared" si="7"/>
        <v>2.4299999999999999E-2</v>
      </c>
      <c r="P18" s="132">
        <f t="shared" ref="P18:Z18" si="9">100%-SUM(P12:P17)</f>
        <v>4.3946099225971369E-2</v>
      </c>
      <c r="Q18" s="132">
        <f t="shared" si="9"/>
        <v>5.947862318443109E-2</v>
      </c>
      <c r="R18" s="132">
        <f t="shared" si="9"/>
        <v>4.5777624787331828E-2</v>
      </c>
      <c r="S18" s="132">
        <f t="shared" si="9"/>
        <v>4.0908365897829979E-2</v>
      </c>
      <c r="T18" s="132">
        <f t="shared" si="9"/>
        <v>4.9853832153872957E-2</v>
      </c>
      <c r="U18" s="132">
        <f t="shared" si="9"/>
        <v>4.8500000000000099E-2</v>
      </c>
      <c r="V18" s="132">
        <f t="shared" si="9"/>
        <v>4.7243333333333415E-2</v>
      </c>
      <c r="W18" s="132">
        <f t="shared" si="9"/>
        <v>4.6200000000000019E-2</v>
      </c>
      <c r="X18" s="132">
        <f t="shared" si="9"/>
        <v>4.7600000000000087E-2</v>
      </c>
      <c r="Y18" s="132">
        <f t="shared" si="9"/>
        <v>4.390000000000005E-2</v>
      </c>
      <c r="Z18" s="132">
        <f t="shared" si="9"/>
        <v>4.2100000000000026E-2</v>
      </c>
    </row>
    <row r="19" spans="1:26" x14ac:dyDescent="0.2">
      <c r="A19" s="20" t="s">
        <v>0</v>
      </c>
      <c r="B19" s="21">
        <f t="shared" ref="B19:L19" si="10">SUM(B12:B18)</f>
        <v>35.946399999999997</v>
      </c>
      <c r="C19" s="21">
        <f t="shared" si="10"/>
        <v>37.877400000000002</v>
      </c>
      <c r="D19" s="21">
        <f t="shared" si="10"/>
        <v>40.08</v>
      </c>
      <c r="E19" s="21">
        <f t="shared" si="10"/>
        <v>42.569099999999992</v>
      </c>
      <c r="F19" s="21">
        <f t="shared" si="10"/>
        <v>40.31280000000001</v>
      </c>
      <c r="G19" s="21">
        <f t="shared" si="10"/>
        <v>42.38</v>
      </c>
      <c r="H19" s="21">
        <f t="shared" si="10"/>
        <v>44.74687999999999</v>
      </c>
      <c r="I19" s="21">
        <f t="shared" si="10"/>
        <v>47.188559999999995</v>
      </c>
      <c r="J19" s="21">
        <f t="shared" si="10"/>
        <v>49.747579999999999</v>
      </c>
      <c r="K19" s="21">
        <f t="shared" si="10"/>
        <v>52.382729999999988</v>
      </c>
      <c r="L19" s="21">
        <f t="shared" si="10"/>
        <v>55.063000000000002</v>
      </c>
      <c r="Z19" s="19"/>
    </row>
    <row r="20" spans="1:26" x14ac:dyDescent="0.2">
      <c r="A20" s="20" t="s">
        <v>5</v>
      </c>
      <c r="B20" s="24" t="b">
        <f t="shared" ref="B20:L20" si="11">B19=B2</f>
        <v>1</v>
      </c>
      <c r="C20" s="24" t="b">
        <f t="shared" si="11"/>
        <v>1</v>
      </c>
      <c r="D20" s="24" t="b">
        <f t="shared" si="11"/>
        <v>1</v>
      </c>
      <c r="E20" s="24" t="b">
        <f t="shared" si="11"/>
        <v>1</v>
      </c>
      <c r="F20" s="24" t="b">
        <f t="shared" si="11"/>
        <v>1</v>
      </c>
      <c r="G20" s="24" t="b">
        <f t="shared" si="11"/>
        <v>1</v>
      </c>
      <c r="H20" s="24" t="b">
        <f t="shared" si="11"/>
        <v>1</v>
      </c>
      <c r="I20" s="24" t="b">
        <f t="shared" si="11"/>
        <v>1</v>
      </c>
      <c r="J20" s="24" t="b">
        <f t="shared" si="11"/>
        <v>1</v>
      </c>
      <c r="K20" s="24" t="b">
        <f t="shared" si="11"/>
        <v>1</v>
      </c>
      <c r="L20" s="24" t="b">
        <f t="shared" si="11"/>
        <v>1</v>
      </c>
      <c r="Z20" s="19"/>
    </row>
    <row r="21" spans="1:26" x14ac:dyDescent="0.2">
      <c r="A21" s="41"/>
      <c r="M21" s="3"/>
      <c r="N21" s="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2">
      <c r="A22" s="41"/>
      <c r="B22" s="127"/>
      <c r="M22" s="3"/>
      <c r="N22" s="3"/>
    </row>
    <row r="23" spans="1:26" x14ac:dyDescent="0.2">
      <c r="A23" s="18" t="s">
        <v>38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x14ac:dyDescent="0.25">
      <c r="A24" s="148" t="s">
        <v>69</v>
      </c>
      <c r="B24" s="124">
        <f>B$2*P24</f>
        <v>33.480210506914595</v>
      </c>
      <c r="C24" s="124">
        <f t="shared" ref="C24:L24" si="12">C$2*Q24</f>
        <v>35.847602363146862</v>
      </c>
      <c r="D24" s="124">
        <f t="shared" si="12"/>
        <v>37.665321624683997</v>
      </c>
      <c r="E24" s="124">
        <f t="shared" si="12"/>
        <v>39.917151914184082</v>
      </c>
      <c r="F24" s="124">
        <f t="shared" si="12"/>
        <v>37.094929103232005</v>
      </c>
      <c r="G24" s="124">
        <f t="shared" si="12"/>
        <v>39.363230556000005</v>
      </c>
      <c r="H24" s="124">
        <f t="shared" si="12"/>
        <v>41.662805744167287</v>
      </c>
      <c r="I24" s="124">
        <f t="shared" si="12"/>
        <v>44.053983810446994</v>
      </c>
      <c r="J24" s="124">
        <f t="shared" si="12"/>
        <v>46.551902291240665</v>
      </c>
      <c r="K24" s="124">
        <f t="shared" si="12"/>
        <v>49.128111740972258</v>
      </c>
      <c r="L24" s="124">
        <f t="shared" si="12"/>
        <v>51.76607395068141</v>
      </c>
      <c r="M24" s="11">
        <f>ROUND((F24/B24)^(1/4)-1,4)</f>
        <v>2.5999999999999999E-2</v>
      </c>
      <c r="N24" s="11">
        <f>ROUND((L24/G24)^(1/5)-1,4)</f>
        <v>5.6300000000000003E-2</v>
      </c>
      <c r="P24" s="19">
        <v>0.931392587489</v>
      </c>
      <c r="Q24" s="19">
        <v>0.94641137890000004</v>
      </c>
      <c r="R24" s="19">
        <v>0.93975353355000002</v>
      </c>
      <c r="S24" s="19">
        <v>0.93770250990000004</v>
      </c>
      <c r="T24" s="19">
        <v>0.92017744000000012</v>
      </c>
      <c r="U24" s="19">
        <v>0.92881620000000009</v>
      </c>
      <c r="V24" s="19">
        <v>0.93107733420000005</v>
      </c>
      <c r="W24" s="19">
        <v>0.93357338749999996</v>
      </c>
      <c r="X24" s="19">
        <v>0.93576214744999997</v>
      </c>
      <c r="Y24" s="19">
        <v>0.93786848720890004</v>
      </c>
      <c r="Z24" s="19">
        <v>0.94012447470500005</v>
      </c>
    </row>
    <row r="25" spans="1:26" ht="15" x14ac:dyDescent="0.25">
      <c r="A25" s="148" t="s">
        <v>55</v>
      </c>
      <c r="B25" s="124">
        <f t="shared" ref="B25" si="13">B$2*P25</f>
        <v>2.4661894930854107</v>
      </c>
      <c r="C25" s="124">
        <f t="shared" ref="C25" si="14">C$2*Q25</f>
        <v>2.0297976368531385</v>
      </c>
      <c r="D25" s="124">
        <f t="shared" ref="D25" si="15">D$2*R25</f>
        <v>2.414678375315999</v>
      </c>
      <c r="E25" s="124">
        <f t="shared" ref="E25" si="16">E$2*S25</f>
        <v>2.6519480858159081</v>
      </c>
      <c r="F25" s="124">
        <f t="shared" ref="F25" si="17">F$2*T25</f>
        <v>3.2178708967679954</v>
      </c>
      <c r="G25" s="124">
        <f t="shared" ref="G25" si="18">G$2*U25</f>
        <v>3.0167694439999964</v>
      </c>
      <c r="H25" s="124">
        <f t="shared" ref="H25" si="19">H$2*V25</f>
        <v>3.084074255832701</v>
      </c>
      <c r="I25" s="124">
        <f t="shared" ref="I25" si="20">I$2*W25</f>
        <v>3.1345761895530013</v>
      </c>
      <c r="J25" s="124">
        <f t="shared" ref="J25" si="21">J$2*X25</f>
        <v>3.1956777087593302</v>
      </c>
      <c r="K25" s="124">
        <f t="shared" ref="K25" si="22">K$2*Y25</f>
        <v>3.2546182590277355</v>
      </c>
      <c r="L25" s="124">
        <f t="shared" ref="L25" si="23">L$2*Z25</f>
        <v>3.2969260493185821</v>
      </c>
      <c r="M25" s="11">
        <f>ROUND((F25/B25)^(1/4)-1,4)</f>
        <v>6.88E-2</v>
      </c>
      <c r="N25" s="11">
        <f>ROUND((L25/G25)^(1/5)-1,4)</f>
        <v>1.7899999999999999E-2</v>
      </c>
      <c r="P25" s="19">
        <f t="shared" ref="P25:Z25" si="24">100%-SUM(P24:P24)</f>
        <v>6.8607412510999999E-2</v>
      </c>
      <c r="Q25" s="19">
        <f t="shared" si="24"/>
        <v>5.3588621099999956E-2</v>
      </c>
      <c r="R25" s="19">
        <f t="shared" si="24"/>
        <v>6.024646644999998E-2</v>
      </c>
      <c r="S25" s="19">
        <f t="shared" si="24"/>
        <v>6.2297490099999964E-2</v>
      </c>
      <c r="T25" s="19">
        <f t="shared" si="24"/>
        <v>7.9822559999999876E-2</v>
      </c>
      <c r="U25" s="19">
        <f t="shared" si="24"/>
        <v>7.1183799999999908E-2</v>
      </c>
      <c r="V25" s="19">
        <f t="shared" si="24"/>
        <v>6.8922665799999949E-2</v>
      </c>
      <c r="W25" s="19">
        <f t="shared" si="24"/>
        <v>6.6426612500000037E-2</v>
      </c>
      <c r="X25" s="19">
        <f t="shared" si="24"/>
        <v>6.423785255000003E-2</v>
      </c>
      <c r="Y25" s="19">
        <f t="shared" si="24"/>
        <v>6.2131512791099963E-2</v>
      </c>
      <c r="Z25" s="19">
        <f t="shared" si="24"/>
        <v>5.9875525294999954E-2</v>
      </c>
    </row>
    <row r="26" spans="1:26" x14ac:dyDescent="0.2">
      <c r="A26" s="41"/>
      <c r="B26" s="21">
        <f>SUM(B24:B25)</f>
        <v>35.946400000000004</v>
      </c>
      <c r="C26" s="21">
        <f t="shared" ref="C26:L26" si="25">SUM(C24:C25)</f>
        <v>37.877400000000002</v>
      </c>
      <c r="D26" s="21">
        <f t="shared" si="25"/>
        <v>40.08</v>
      </c>
      <c r="E26" s="21">
        <f t="shared" si="25"/>
        <v>42.569099999999992</v>
      </c>
      <c r="F26" s="21">
        <f t="shared" si="25"/>
        <v>40.312800000000003</v>
      </c>
      <c r="G26" s="21">
        <f t="shared" si="25"/>
        <v>42.38</v>
      </c>
      <c r="H26" s="21">
        <f t="shared" si="25"/>
        <v>44.74687999999999</v>
      </c>
      <c r="I26" s="21">
        <f t="shared" si="25"/>
        <v>47.188559999999995</v>
      </c>
      <c r="J26" s="21">
        <f t="shared" si="25"/>
        <v>49.747579999999999</v>
      </c>
      <c r="K26" s="21">
        <f t="shared" si="25"/>
        <v>52.382729999999995</v>
      </c>
      <c r="L26" s="21">
        <f t="shared" si="25"/>
        <v>55.062999999999988</v>
      </c>
    </row>
    <row r="27" spans="1:26" x14ac:dyDescent="0.2">
      <c r="A27" s="41"/>
      <c r="B27" s="24" t="b">
        <f t="shared" ref="B27:L27" si="26">B26=B2</f>
        <v>1</v>
      </c>
      <c r="C27" s="24" t="b">
        <f t="shared" si="26"/>
        <v>1</v>
      </c>
      <c r="D27" s="24" t="b">
        <f t="shared" si="26"/>
        <v>1</v>
      </c>
      <c r="E27" s="24" t="b">
        <f t="shared" si="26"/>
        <v>1</v>
      </c>
      <c r="F27" s="24" t="b">
        <f t="shared" si="26"/>
        <v>1</v>
      </c>
      <c r="G27" s="24" t="b">
        <f t="shared" si="26"/>
        <v>1</v>
      </c>
      <c r="H27" s="24" t="b">
        <f t="shared" si="26"/>
        <v>1</v>
      </c>
      <c r="I27" s="24" t="b">
        <f t="shared" si="26"/>
        <v>1</v>
      </c>
      <c r="J27" s="24" t="b">
        <f t="shared" si="26"/>
        <v>1</v>
      </c>
      <c r="K27" s="24" t="b">
        <f t="shared" si="26"/>
        <v>1</v>
      </c>
      <c r="L27" s="24" t="b">
        <f t="shared" si="26"/>
        <v>1</v>
      </c>
    </row>
    <row r="28" spans="1:26" x14ac:dyDescent="0.2">
      <c r="A28" s="4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  <c r="N28" s="22"/>
    </row>
    <row r="29" spans="1:26" ht="15" x14ac:dyDescent="0.2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5"/>
      <c r="N29" s="15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" x14ac:dyDescent="0.2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5"/>
      <c r="N30" s="15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">
      <c r="A31" s="2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2"/>
      <c r="N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  <c r="N32" s="22"/>
    </row>
    <row r="34" spans="1:26" x14ac:dyDescent="0.2">
      <c r="A34" s="20"/>
    </row>
    <row r="35" spans="1:26" ht="15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5"/>
      <c r="N35" s="15"/>
      <c r="P35" s="27"/>
      <c r="Q35" s="27"/>
      <c r="R35" s="27"/>
      <c r="S35" s="27"/>
      <c r="T35" s="27"/>
      <c r="U35" s="23"/>
      <c r="V35" s="27"/>
      <c r="W35" s="27"/>
      <c r="X35" s="27"/>
      <c r="Y35" s="27"/>
      <c r="Z35" s="23"/>
    </row>
    <row r="36" spans="1:26" ht="15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5"/>
      <c r="N36" s="15"/>
      <c r="P36" s="27"/>
      <c r="Q36" s="27"/>
      <c r="R36" s="27"/>
      <c r="S36" s="27"/>
      <c r="T36" s="27"/>
      <c r="U36" s="23"/>
      <c r="V36" s="27"/>
      <c r="W36" s="27"/>
      <c r="X36" s="27"/>
      <c r="Y36" s="27"/>
      <c r="Z36" s="23"/>
    </row>
    <row r="37" spans="1:26" ht="15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5"/>
      <c r="N37" s="15"/>
      <c r="P37" s="27"/>
      <c r="Q37" s="27"/>
      <c r="R37" s="27"/>
      <c r="S37" s="27"/>
      <c r="T37" s="27"/>
      <c r="U37" s="23"/>
      <c r="V37" s="27"/>
      <c r="W37" s="27"/>
      <c r="X37" s="27"/>
      <c r="Y37" s="27"/>
      <c r="Z37" s="23"/>
    </row>
    <row r="38" spans="1:26" x14ac:dyDescent="0.2">
      <c r="A38" s="2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">
      <c r="A39" s="20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26" x14ac:dyDescent="0.2">
      <c r="A40" s="20"/>
    </row>
    <row r="41" spans="1:26" x14ac:dyDescent="0.2">
      <c r="A41" s="20"/>
    </row>
    <row r="42" spans="1:26" ht="15" x14ac:dyDescent="0.2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5"/>
      <c r="N42" s="15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" x14ac:dyDescent="0.2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5"/>
      <c r="N43" s="15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" x14ac:dyDescent="0.2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5"/>
      <c r="N44" s="15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5"/>
      <c r="N45" s="15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" x14ac:dyDescent="0.2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5"/>
      <c r="N46" s="15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">
      <c r="A47" s="2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O47" s="4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">
      <c r="A48" s="20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50" spans="1:26" x14ac:dyDescent="0.2">
      <c r="A50" s="3"/>
    </row>
    <row r="51" spans="1:26" x14ac:dyDescent="0.2">
      <c r="A51" s="20"/>
    </row>
    <row r="52" spans="1:26" x14ac:dyDescent="0.2">
      <c r="A52" s="20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 x14ac:dyDescent="0.25">
      <c r="A53" s="2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5"/>
      <c r="N53" s="15"/>
    </row>
    <row r="54" spans="1:26" ht="15" x14ac:dyDescent="0.2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15"/>
      <c r="N54" s="15"/>
    </row>
    <row r="55" spans="1:26" ht="15" x14ac:dyDescent="0.25">
      <c r="M55" s="15"/>
      <c r="N55" s="15"/>
    </row>
    <row r="57" spans="1:26" x14ac:dyDescent="0.2">
      <c r="A57" s="20"/>
    </row>
    <row r="58" spans="1:26" ht="15" x14ac:dyDescent="0.2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5"/>
      <c r="N58" s="15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5"/>
      <c r="N59" s="15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5"/>
      <c r="N60" s="15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">
      <c r="A61" s="2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">
      <c r="A62" s="20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1:26" ht="15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5"/>
      <c r="N63" s="15"/>
    </row>
    <row r="64" spans="1:26" ht="15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5"/>
      <c r="N64" s="15"/>
    </row>
    <row r="65" spans="1:26" ht="15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  <c r="N65" s="15"/>
    </row>
    <row r="66" spans="1:26" x14ac:dyDescent="0.2">
      <c r="A66" s="20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x14ac:dyDescent="0.25">
      <c r="A67" s="2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5"/>
      <c r="N67" s="15"/>
    </row>
    <row r="68" spans="1:26" ht="15" x14ac:dyDescent="0.2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15"/>
      <c r="N68" s="15"/>
    </row>
    <row r="69" spans="1:26" ht="15" x14ac:dyDescent="0.25">
      <c r="M69" s="15"/>
      <c r="N69" s="15"/>
    </row>
    <row r="71" spans="1:26" x14ac:dyDescent="0.2">
      <c r="A71" s="20"/>
    </row>
    <row r="72" spans="1:26" ht="15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5"/>
      <c r="N72" s="15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5"/>
      <c r="N73" s="15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5"/>
      <c r="N74" s="15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">
      <c r="A75" s="2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">
      <c r="A76" s="20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26" x14ac:dyDescent="0.2">
      <c r="A77" s="20"/>
    </row>
    <row r="79" spans="1:26" x14ac:dyDescent="0.2">
      <c r="A79" s="20"/>
    </row>
    <row r="80" spans="1:26" x14ac:dyDescent="0.2">
      <c r="A80" s="20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 x14ac:dyDescent="0.25">
      <c r="A81" s="2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5"/>
      <c r="N81" s="15"/>
    </row>
    <row r="82" spans="1:26" ht="15" x14ac:dyDescent="0.2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15"/>
      <c r="N82" s="15"/>
    </row>
    <row r="83" spans="1:26" ht="15" x14ac:dyDescent="0.25">
      <c r="M83" s="15"/>
      <c r="N83" s="15"/>
    </row>
    <row r="85" spans="1:26" x14ac:dyDescent="0.2">
      <c r="A85" s="20"/>
    </row>
    <row r="86" spans="1:26" ht="15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5"/>
      <c r="N86" s="15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5"/>
      <c r="N87" s="15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5"/>
      <c r="N88" s="15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2">
      <c r="A89" s="2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">
      <c r="A90" s="20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26" x14ac:dyDescent="0.2">
      <c r="A91" s="20"/>
    </row>
    <row r="92" spans="1:26" ht="15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5"/>
      <c r="N92" s="15"/>
    </row>
    <row r="93" spans="1:26" ht="15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5"/>
      <c r="N93" s="15"/>
    </row>
    <row r="94" spans="1:26" x14ac:dyDescent="0.2">
      <c r="A94" s="20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 x14ac:dyDescent="0.25">
      <c r="A95" s="2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5"/>
      <c r="N95" s="15"/>
    </row>
    <row r="96" spans="1:26" ht="15" x14ac:dyDescent="0.2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15"/>
      <c r="N96" s="15"/>
    </row>
    <row r="97" spans="1:26" ht="15" x14ac:dyDescent="0.25">
      <c r="M97" s="15"/>
      <c r="N97" s="15"/>
    </row>
    <row r="99" spans="1:26" x14ac:dyDescent="0.2">
      <c r="A99" s="20"/>
    </row>
    <row r="100" spans="1:26" ht="15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5"/>
      <c r="N100" s="15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5"/>
      <c r="N101" s="15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5"/>
      <c r="N102" s="15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2">
      <c r="A103" s="2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x14ac:dyDescent="0.2">
      <c r="A104" s="20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26" x14ac:dyDescent="0.2">
      <c r="A105" s="20"/>
    </row>
    <row r="106" spans="1:26" ht="15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5"/>
      <c r="N106" s="15"/>
    </row>
    <row r="107" spans="1:26" ht="15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5"/>
      <c r="N107" s="15"/>
    </row>
    <row r="108" spans="1:26" x14ac:dyDescent="0.2">
      <c r="A108" s="20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x14ac:dyDescent="0.25">
      <c r="A109" s="2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5"/>
      <c r="N109" s="15"/>
    </row>
    <row r="110" spans="1:26" ht="15" x14ac:dyDescent="0.2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15"/>
      <c r="N110" s="15"/>
    </row>
    <row r="111" spans="1:26" ht="15" x14ac:dyDescent="0.25">
      <c r="M111" s="15"/>
      <c r="N111" s="15"/>
    </row>
    <row r="113" spans="1:26" x14ac:dyDescent="0.2">
      <c r="A113" s="20"/>
    </row>
    <row r="114" spans="1:26" ht="15" x14ac:dyDescent="0.2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5"/>
      <c r="N114" s="15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" x14ac:dyDescent="0.2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5"/>
      <c r="N115" s="15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" x14ac:dyDescent="0.2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5"/>
      <c r="N116" s="15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2">
      <c r="A117" s="2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x14ac:dyDescent="0.2">
      <c r="A118" s="20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23" spans="1:26" x14ac:dyDescent="0.2">
      <c r="A123" s="20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x14ac:dyDescent="0.25">
      <c r="A124" s="2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5"/>
      <c r="N124" s="15"/>
    </row>
    <row r="125" spans="1:26" ht="15" x14ac:dyDescent="0.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15"/>
      <c r="N125" s="15"/>
    </row>
    <row r="126" spans="1:26" ht="15" x14ac:dyDescent="0.25">
      <c r="A126" s="2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5"/>
      <c r="N126" s="15"/>
    </row>
    <row r="127" spans="1:26" ht="15" x14ac:dyDescent="0.2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15"/>
      <c r="N127" s="15"/>
    </row>
    <row r="128" spans="1:26" ht="15" x14ac:dyDescent="0.25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15"/>
      <c r="N128" s="15"/>
    </row>
    <row r="129" spans="1:26" ht="15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15"/>
      <c r="N129" s="15"/>
    </row>
    <row r="130" spans="1:26" ht="15" x14ac:dyDescent="0.25">
      <c r="A130" s="20"/>
      <c r="F130" s="30"/>
      <c r="G130" s="30"/>
      <c r="M130" s="15"/>
      <c r="N130" s="15"/>
    </row>
    <row r="131" spans="1:26" ht="15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5"/>
      <c r="N131" s="15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5"/>
      <c r="N132" s="15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2">
      <c r="A133" s="2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22"/>
      <c r="N133" s="22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2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2"/>
      <c r="N134" s="22"/>
    </row>
    <row r="136" spans="1:26" x14ac:dyDescent="0.2">
      <c r="A136" s="20"/>
    </row>
    <row r="137" spans="1:26" ht="15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5"/>
      <c r="N137" s="15"/>
      <c r="P137" s="27"/>
      <c r="Q137" s="27"/>
      <c r="R137" s="27"/>
      <c r="S137" s="27"/>
      <c r="T137" s="27"/>
      <c r="U137" s="23"/>
      <c r="V137" s="27"/>
      <c r="W137" s="27"/>
      <c r="X137" s="27"/>
      <c r="Y137" s="27"/>
      <c r="Z137" s="23"/>
    </row>
    <row r="138" spans="1:26" ht="15" x14ac:dyDescent="0.2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5"/>
      <c r="N138" s="15"/>
      <c r="P138" s="27"/>
      <c r="Q138" s="27"/>
      <c r="R138" s="27"/>
      <c r="S138" s="27"/>
      <c r="T138" s="27"/>
      <c r="U138" s="23"/>
      <c r="V138" s="27"/>
      <c r="W138" s="27"/>
      <c r="X138" s="27"/>
      <c r="Y138" s="27"/>
      <c r="Z138" s="23"/>
    </row>
    <row r="139" spans="1:26" ht="15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5"/>
      <c r="N139" s="15"/>
      <c r="P139" s="27"/>
      <c r="Q139" s="27"/>
      <c r="R139" s="27"/>
      <c r="S139" s="27"/>
      <c r="T139" s="27"/>
      <c r="U139" s="23"/>
      <c r="V139" s="27"/>
      <c r="W139" s="27"/>
      <c r="X139" s="27"/>
      <c r="Y139" s="27"/>
      <c r="Z139" s="23"/>
    </row>
    <row r="140" spans="1:26" x14ac:dyDescent="0.2">
      <c r="A140" s="2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2">
      <c r="A141" s="20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</row>
    <row r="142" spans="1:26" x14ac:dyDescent="0.2">
      <c r="A142" s="20"/>
    </row>
    <row r="143" spans="1:26" x14ac:dyDescent="0.2">
      <c r="A143" s="20"/>
    </row>
    <row r="144" spans="1:26" ht="15" x14ac:dyDescent="0.2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5"/>
      <c r="N144" s="15"/>
      <c r="P144" s="27"/>
      <c r="Q144" s="27"/>
      <c r="R144" s="27"/>
      <c r="S144" s="27"/>
      <c r="T144" s="27"/>
      <c r="U144" s="23"/>
      <c r="V144" s="27"/>
      <c r="W144" s="27"/>
      <c r="X144" s="27"/>
      <c r="Y144" s="27"/>
      <c r="Z144" s="23"/>
    </row>
    <row r="145" spans="1:26" ht="15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5"/>
      <c r="N145" s="15"/>
      <c r="P145" s="27"/>
      <c r="Q145" s="27"/>
      <c r="R145" s="27"/>
      <c r="S145" s="27"/>
      <c r="T145" s="27"/>
      <c r="U145" s="23"/>
      <c r="V145" s="27"/>
      <c r="W145" s="27"/>
      <c r="X145" s="27"/>
      <c r="Y145" s="27"/>
      <c r="Z145" s="23"/>
    </row>
    <row r="146" spans="1:26" ht="15" x14ac:dyDescent="0.2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5"/>
      <c r="N146" s="15"/>
      <c r="P146" s="27"/>
      <c r="Q146" s="27"/>
      <c r="R146" s="27"/>
      <c r="S146" s="27"/>
      <c r="T146" s="27"/>
      <c r="U146" s="23"/>
      <c r="V146" s="27"/>
      <c r="W146" s="27"/>
      <c r="X146" s="27"/>
      <c r="Y146" s="27"/>
      <c r="Z146" s="23"/>
    </row>
    <row r="147" spans="1:26" ht="15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5"/>
      <c r="N147" s="15"/>
      <c r="P147" s="27"/>
      <c r="Q147" s="27"/>
      <c r="R147" s="27"/>
      <c r="S147" s="27"/>
      <c r="T147" s="27"/>
      <c r="U147" s="23"/>
      <c r="V147" s="27"/>
      <c r="W147" s="27"/>
      <c r="X147" s="27"/>
      <c r="Y147" s="27"/>
      <c r="Z147" s="23"/>
    </row>
    <row r="148" spans="1:26" x14ac:dyDescent="0.2">
      <c r="A148" s="2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2">
      <c r="A149" s="20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T149" s="3">
        <f>32000</f>
        <v>32000</v>
      </c>
    </row>
    <row r="150" spans="1:26" x14ac:dyDescent="0.2">
      <c r="T150" s="3">
        <v>23000</v>
      </c>
    </row>
    <row r="151" spans="1:26" x14ac:dyDescent="0.2">
      <c r="A151" s="3"/>
      <c r="T151" s="3">
        <f>9000/T149</f>
        <v>0.28125</v>
      </c>
    </row>
    <row r="152" spans="1:26" x14ac:dyDescent="0.2">
      <c r="A152" s="20"/>
    </row>
    <row r="153" spans="1:26" x14ac:dyDescent="0.2">
      <c r="A153" s="20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x14ac:dyDescent="0.25">
      <c r="A154" s="2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5"/>
      <c r="N154" s="15"/>
    </row>
    <row r="155" spans="1:26" ht="15" x14ac:dyDescent="0.2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15"/>
      <c r="N155" s="15"/>
    </row>
    <row r="156" spans="1:26" ht="15" x14ac:dyDescent="0.25">
      <c r="M156" s="15"/>
      <c r="N156" s="15"/>
    </row>
    <row r="158" spans="1:26" x14ac:dyDescent="0.2">
      <c r="A158" s="20"/>
    </row>
    <row r="159" spans="1:26" ht="15" x14ac:dyDescent="0.25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5"/>
      <c r="N159" s="15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" x14ac:dyDescent="0.25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5"/>
      <c r="N160" s="15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5"/>
      <c r="N161" s="15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2">
      <c r="A162" s="2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2">
      <c r="A163" s="20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</row>
    <row r="164" spans="1:26" ht="15" x14ac:dyDescent="0.2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5"/>
      <c r="N164" s="15"/>
    </row>
    <row r="165" spans="1:26" ht="15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5"/>
      <c r="N165" s="15"/>
    </row>
    <row r="166" spans="1:26" ht="15" x14ac:dyDescent="0.25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5"/>
      <c r="N166" s="15"/>
    </row>
    <row r="167" spans="1:26" x14ac:dyDescent="0.2">
      <c r="A167" s="20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x14ac:dyDescent="0.25">
      <c r="A168" s="2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5"/>
      <c r="N168" s="15"/>
    </row>
    <row r="169" spans="1:26" ht="15" x14ac:dyDescent="0.2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15"/>
      <c r="N169" s="15"/>
    </row>
    <row r="170" spans="1:26" ht="15" x14ac:dyDescent="0.25">
      <c r="M170" s="15"/>
      <c r="N170" s="15"/>
    </row>
    <row r="172" spans="1:26" x14ac:dyDescent="0.2">
      <c r="A172" s="20"/>
    </row>
    <row r="173" spans="1:26" ht="15" x14ac:dyDescent="0.25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5"/>
      <c r="N173" s="15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" x14ac:dyDescent="0.25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5"/>
      <c r="N174" s="15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" x14ac:dyDescent="0.2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5"/>
      <c r="N175" s="15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2">
      <c r="A176" s="2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x14ac:dyDescent="0.2">
      <c r="A177" s="20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</row>
    <row r="178" spans="1:26" x14ac:dyDescent="0.2">
      <c r="A178" s="20"/>
    </row>
    <row r="180" spans="1:26" x14ac:dyDescent="0.2">
      <c r="A180" s="20"/>
    </row>
    <row r="181" spans="1:26" x14ac:dyDescent="0.2">
      <c r="A181" s="20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x14ac:dyDescent="0.25">
      <c r="A182" s="2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5"/>
      <c r="N182" s="15"/>
    </row>
    <row r="183" spans="1:26" ht="15" x14ac:dyDescent="0.2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15"/>
      <c r="N183" s="15"/>
    </row>
    <row r="184" spans="1:26" ht="15" x14ac:dyDescent="0.25">
      <c r="M184" s="15"/>
      <c r="N184" s="15"/>
    </row>
    <row r="186" spans="1:26" x14ac:dyDescent="0.2">
      <c r="A186" s="20"/>
    </row>
    <row r="187" spans="1:26" ht="15" x14ac:dyDescent="0.25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5"/>
      <c r="N187" s="15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" x14ac:dyDescent="0.25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5"/>
      <c r="N188" s="15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" x14ac:dyDescent="0.25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5"/>
      <c r="N189" s="15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2">
      <c r="A190" s="2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x14ac:dyDescent="0.2">
      <c r="A191" s="20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</row>
    <row r="192" spans="1:26" x14ac:dyDescent="0.2">
      <c r="A192" s="20"/>
    </row>
    <row r="193" spans="1:26" ht="15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5"/>
      <c r="N193" s="15"/>
    </row>
    <row r="194" spans="1:26" ht="15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5"/>
      <c r="N194" s="15"/>
    </row>
    <row r="195" spans="1:26" x14ac:dyDescent="0.2">
      <c r="A195" s="20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x14ac:dyDescent="0.25">
      <c r="A196" s="2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5"/>
      <c r="N196" s="15"/>
    </row>
    <row r="197" spans="1:26" ht="15" x14ac:dyDescent="0.2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15"/>
      <c r="N197" s="15"/>
    </row>
    <row r="198" spans="1:26" ht="15" x14ac:dyDescent="0.25">
      <c r="M198" s="15"/>
      <c r="N198" s="15"/>
    </row>
    <row r="200" spans="1:26" x14ac:dyDescent="0.2">
      <c r="A200" s="20"/>
    </row>
    <row r="201" spans="1:26" ht="15" x14ac:dyDescent="0.25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5"/>
      <c r="N201" s="15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" x14ac:dyDescent="0.25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5"/>
      <c r="N202" s="15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" x14ac:dyDescent="0.25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5"/>
      <c r="N203" s="15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2">
      <c r="A204" s="2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x14ac:dyDescent="0.2">
      <c r="A205" s="20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</row>
    <row r="206" spans="1:26" x14ac:dyDescent="0.2">
      <c r="A206" s="20"/>
    </row>
    <row r="207" spans="1:26" ht="15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5"/>
      <c r="N207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8B6125-E1EC-4903-85F1-02661D6E9C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Indonesia!B42:L42</xm:f>
              <xm:sqref>O42</xm:sqref>
            </x14:sparkline>
            <x14:sparkline>
              <xm:f>Indonesia!B43:L43</xm:f>
              <xm:sqref>O43</xm:sqref>
            </x14:sparkline>
            <x14:sparkline>
              <xm:f>Indonesia!B44:L44</xm:f>
              <xm:sqref>O44</xm:sqref>
            </x14:sparkline>
            <x14:sparkline>
              <xm:f>Indonesia!B45:L45</xm:f>
              <xm:sqref>O45</xm:sqref>
            </x14:sparkline>
            <x14:sparkline>
              <xm:f>Indonesia!B46:L46</xm:f>
              <xm:sqref>O46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C1B2-DA89-4E35-A2A4-1362D6946F4B}">
  <sheetPr>
    <tabColor theme="1"/>
  </sheetPr>
  <dimension ref="A1:AC254"/>
  <sheetViews>
    <sheetView zoomScale="80" zoomScaleNormal="80" zoomScaleSheetLayoutView="96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M14" sqref="M14"/>
    </sheetView>
  </sheetViews>
  <sheetFormatPr defaultColWidth="9.140625" defaultRowHeight="14.25" x14ac:dyDescent="0.2"/>
  <cols>
    <col min="1" max="1" width="57.28515625" style="4" bestFit="1" customWidth="1"/>
    <col min="2" max="2" width="13.28515625" style="3" bestFit="1" customWidth="1"/>
    <col min="3" max="3" width="16.42578125" style="3" bestFit="1" customWidth="1"/>
    <col min="4" max="4" width="12.85546875" style="3" bestFit="1" customWidth="1"/>
    <col min="5" max="5" width="13.5703125" style="3" bestFit="1" customWidth="1"/>
    <col min="6" max="6" width="12.140625" style="3" bestFit="1" customWidth="1"/>
    <col min="7" max="7" width="13.5703125" style="3" bestFit="1" customWidth="1"/>
    <col min="8" max="12" width="12.140625" style="3" bestFit="1" customWidth="1"/>
    <col min="13" max="13" width="20.28515625" style="4" bestFit="1" customWidth="1"/>
    <col min="14" max="14" width="21.85546875" style="4" customWidth="1"/>
    <col min="15" max="15" width="12.140625" style="3" customWidth="1"/>
    <col min="16" max="16" width="15.42578125" style="3" bestFit="1" customWidth="1"/>
    <col min="17" max="17" width="12.5703125" style="3" bestFit="1" customWidth="1"/>
    <col min="18" max="18" width="12.140625" style="3" bestFit="1" customWidth="1"/>
    <col min="19" max="19" width="12.5703125" style="3" bestFit="1" customWidth="1"/>
    <col min="20" max="20" width="14.85546875" style="3" bestFit="1" customWidth="1"/>
    <col min="21" max="22" width="12.5703125" style="3" bestFit="1" customWidth="1"/>
    <col min="23" max="25" width="12.140625" style="3" bestFit="1" customWidth="1"/>
    <col min="26" max="26" width="14.85546875" style="3" bestFit="1" customWidth="1"/>
    <col min="27" max="27" width="25.28515625" style="3" bestFit="1" customWidth="1"/>
    <col min="28" max="28" width="27.42578125" style="3" bestFit="1" customWidth="1"/>
    <col min="29" max="16384" width="9.140625" style="3"/>
  </cols>
  <sheetData>
    <row r="1" spans="1:29" x14ac:dyDescent="0.2">
      <c r="A1" s="5" t="s">
        <v>62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7">
        <f t="shared" ref="P1:Z1" si="0">B1</f>
        <v>2016</v>
      </c>
      <c r="Q1" s="7">
        <f t="shared" si="0"/>
        <v>2017</v>
      </c>
      <c r="R1" s="7">
        <f t="shared" si="0"/>
        <v>2018</v>
      </c>
      <c r="S1" s="7">
        <f t="shared" si="0"/>
        <v>2019</v>
      </c>
      <c r="T1" s="7">
        <f t="shared" si="0"/>
        <v>2020</v>
      </c>
      <c r="U1" s="7" t="str">
        <f t="shared" si="0"/>
        <v>2021E</v>
      </c>
      <c r="V1" s="7" t="str">
        <f t="shared" si="0"/>
        <v>2022F</v>
      </c>
      <c r="W1" s="7" t="str">
        <f t="shared" si="0"/>
        <v>2023F</v>
      </c>
      <c r="X1" s="7" t="str">
        <f t="shared" si="0"/>
        <v>2024F</v>
      </c>
      <c r="Y1" s="7" t="str">
        <f t="shared" si="0"/>
        <v>2025F</v>
      </c>
      <c r="Z1" s="7" t="str">
        <f t="shared" si="0"/>
        <v>2026F</v>
      </c>
      <c r="AA1" s="8"/>
      <c r="AB1" s="8"/>
      <c r="AC1" s="8"/>
    </row>
    <row r="2" spans="1:29" ht="15" x14ac:dyDescent="0.25">
      <c r="A2" s="9" t="s">
        <v>37</v>
      </c>
      <c r="B2" s="151">
        <f t="shared" ref="B2:K2" si="1">B7*B5</f>
        <v>18.731999999999999</v>
      </c>
      <c r="C2" s="151">
        <f t="shared" si="1"/>
        <v>19.987599999999997</v>
      </c>
      <c r="D2" s="151">
        <f t="shared" si="1"/>
        <v>21.39115</v>
      </c>
      <c r="E2" s="151">
        <f t="shared" si="1"/>
        <v>22.578599999999998</v>
      </c>
      <c r="F2" s="151">
        <f t="shared" si="1"/>
        <v>21.843599999999995</v>
      </c>
      <c r="G2" s="151">
        <f t="shared" si="1"/>
        <v>23.012</v>
      </c>
      <c r="H2" s="151">
        <f t="shared" si="1"/>
        <v>24.264599999999998</v>
      </c>
      <c r="I2" s="151">
        <f t="shared" si="1"/>
        <v>25.593000000000004</v>
      </c>
      <c r="J2" s="151">
        <f t="shared" si="1"/>
        <v>27.035700000000002</v>
      </c>
      <c r="K2" s="151">
        <f t="shared" si="1"/>
        <v>28.62912</v>
      </c>
      <c r="L2" s="151">
        <f t="shared" ref="L2" si="2">L7*L5</f>
        <v>30.2379</v>
      </c>
      <c r="M2" s="11">
        <f>ROUND((F2/B2)^(1/4)-1,4)</f>
        <v>3.9199999999999999E-2</v>
      </c>
      <c r="N2" s="11">
        <f>ROUND((L2/G2)^(1/5)-1,4)</f>
        <v>5.6099999999999997E-2</v>
      </c>
      <c r="O2" s="16"/>
    </row>
    <row r="3" spans="1:29" ht="15" x14ac:dyDescent="0.25">
      <c r="A3" s="12" t="s">
        <v>4</v>
      </c>
      <c r="B3" s="13"/>
      <c r="C3" s="71">
        <f>C2/B2-1</f>
        <v>6.7029681827887932E-2</v>
      </c>
      <c r="D3" s="71">
        <f t="shared" ref="D3:L3" si="3">D2/C2-1</f>
        <v>7.0221037042966783E-2</v>
      </c>
      <c r="E3" s="71">
        <f t="shared" si="3"/>
        <v>5.5511274522407561E-2</v>
      </c>
      <c r="F3" s="71">
        <f t="shared" si="3"/>
        <v>-3.2552948367037926E-2</v>
      </c>
      <c r="G3" s="71">
        <f t="shared" si="3"/>
        <v>5.3489351572085342E-2</v>
      </c>
      <c r="H3" s="71">
        <f t="shared" si="3"/>
        <v>5.4432470015643997E-2</v>
      </c>
      <c r="I3" s="71">
        <f t="shared" si="3"/>
        <v>5.4746420711654142E-2</v>
      </c>
      <c r="J3" s="71">
        <f t="shared" si="3"/>
        <v>5.6370882663228095E-2</v>
      </c>
      <c r="K3" s="71">
        <f t="shared" si="3"/>
        <v>5.8937626915522845E-2</v>
      </c>
      <c r="L3" s="71">
        <f t="shared" si="3"/>
        <v>5.6193833411575245E-2</v>
      </c>
      <c r="M3" s="11"/>
      <c r="N3" s="11"/>
    </row>
    <row r="4" spans="1:29" ht="15" x14ac:dyDescent="0.25">
      <c r="A4" s="63"/>
      <c r="B4" s="32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34"/>
      <c r="N4" s="34"/>
      <c r="P4" s="27">
        <f>ROUND(P12,4)</f>
        <v>0.42120000000000002</v>
      </c>
      <c r="Q4" s="27">
        <f t="shared" ref="Q4:Z4" si="4">ROUND(Q12,4)</f>
        <v>0.438</v>
      </c>
      <c r="R4" s="27">
        <f t="shared" si="4"/>
        <v>0.4244</v>
      </c>
      <c r="S4" s="27">
        <f t="shared" si="4"/>
        <v>0.42159999999999997</v>
      </c>
      <c r="T4" s="27">
        <f t="shared" si="4"/>
        <v>0.41560000000000002</v>
      </c>
      <c r="U4" s="27">
        <f t="shared" si="4"/>
        <v>0.41399999999999998</v>
      </c>
      <c r="V4" s="27">
        <f t="shared" si="4"/>
        <v>0.41320000000000001</v>
      </c>
      <c r="W4" s="27">
        <f t="shared" si="4"/>
        <v>0.4128</v>
      </c>
      <c r="X4" s="27">
        <f t="shared" si="4"/>
        <v>0.41149999999999998</v>
      </c>
      <c r="Y4" s="27">
        <f t="shared" si="4"/>
        <v>0.41039999999999999</v>
      </c>
      <c r="Z4" s="27">
        <f t="shared" si="4"/>
        <v>0.40789999999999998</v>
      </c>
    </row>
    <row r="5" spans="1:29" ht="15" x14ac:dyDescent="0.25">
      <c r="A5" s="63" t="s">
        <v>30</v>
      </c>
      <c r="B5" s="157">
        <v>2.1</v>
      </c>
      <c r="C5" s="157">
        <v>2.1399999999999997</v>
      </c>
      <c r="D5" s="157">
        <v>2.1850000000000001</v>
      </c>
      <c r="E5" s="157">
        <v>2.1999999999999997</v>
      </c>
      <c r="F5" s="157">
        <v>2.1799999999999997</v>
      </c>
      <c r="G5" s="157">
        <v>2.1999999999999997</v>
      </c>
      <c r="H5" s="157">
        <v>2.2199999999999998</v>
      </c>
      <c r="I5" s="157">
        <v>2.2450000000000001</v>
      </c>
      <c r="J5" s="157">
        <v>2.27</v>
      </c>
      <c r="K5" s="157">
        <v>2.294</v>
      </c>
      <c r="L5" s="157">
        <v>2.31</v>
      </c>
      <c r="M5" s="11">
        <f>ROUND((F5/B5)^(1/4)-1,4)</f>
        <v>9.4000000000000004E-3</v>
      </c>
      <c r="N5" s="11">
        <f>ROUND((L5/G5)^(1/5)-1,4)</f>
        <v>9.7999999999999997E-3</v>
      </c>
      <c r="P5" s="27">
        <f t="shared" ref="P5:Z9" si="5">ROUND(P13,4)</f>
        <v>0.2291</v>
      </c>
      <c r="Q5" s="27">
        <f t="shared" si="5"/>
        <v>0.22939999999999999</v>
      </c>
      <c r="R5" s="27">
        <f t="shared" si="5"/>
        <v>0.2298</v>
      </c>
      <c r="S5" s="27">
        <f t="shared" si="5"/>
        <v>0.23039999999999999</v>
      </c>
      <c r="T5" s="27">
        <f t="shared" si="5"/>
        <v>0.23119999999999999</v>
      </c>
      <c r="U5" s="27">
        <f t="shared" si="5"/>
        <v>0.2344</v>
      </c>
      <c r="V5" s="27">
        <f t="shared" si="5"/>
        <v>0.23710000000000001</v>
      </c>
      <c r="W5" s="27">
        <f t="shared" si="5"/>
        <v>0.2384</v>
      </c>
      <c r="X5" s="27">
        <f t="shared" si="5"/>
        <v>0.24049999999999999</v>
      </c>
      <c r="Y5" s="27">
        <f t="shared" si="5"/>
        <v>0.24429999999999999</v>
      </c>
      <c r="Z5" s="27">
        <f t="shared" si="5"/>
        <v>0.24610000000000001</v>
      </c>
    </row>
    <row r="6" spans="1:29" ht="15" x14ac:dyDescent="0.25">
      <c r="A6" s="3"/>
      <c r="B6" s="32"/>
      <c r="C6" s="152">
        <f t="shared" ref="C6:L6" si="6">C5/B5-1</f>
        <v>1.9047619047618758E-2</v>
      </c>
      <c r="D6" s="152">
        <f t="shared" si="6"/>
        <v>2.1028037383177711E-2</v>
      </c>
      <c r="E6" s="152">
        <f t="shared" si="6"/>
        <v>6.8649885583522696E-3</v>
      </c>
      <c r="F6" s="152">
        <f t="shared" si="6"/>
        <v>-9.0909090909091494E-3</v>
      </c>
      <c r="G6" s="152">
        <f t="shared" si="6"/>
        <v>9.1743119266054496E-3</v>
      </c>
      <c r="H6" s="152">
        <f t="shared" si="6"/>
        <v>9.0909090909090384E-3</v>
      </c>
      <c r="I6" s="152">
        <f t="shared" si="6"/>
        <v>1.1261261261261479E-2</v>
      </c>
      <c r="J6" s="152">
        <f t="shared" si="6"/>
        <v>1.1135857461024523E-2</v>
      </c>
      <c r="K6" s="152">
        <f t="shared" si="6"/>
        <v>1.0572687224669641E-2</v>
      </c>
      <c r="L6" s="152">
        <f t="shared" si="6"/>
        <v>6.9747166521361148E-3</v>
      </c>
      <c r="M6" s="34"/>
      <c r="N6" s="34"/>
      <c r="P6" s="27">
        <f t="shared" si="5"/>
        <v>0.14530000000000001</v>
      </c>
      <c r="Q6" s="27">
        <f t="shared" si="5"/>
        <v>0.14949999999999999</v>
      </c>
      <c r="R6" s="27">
        <f t="shared" si="5"/>
        <v>0.15040000000000001</v>
      </c>
      <c r="S6" s="27">
        <f t="shared" si="5"/>
        <v>0.152</v>
      </c>
      <c r="T6" s="27">
        <f t="shared" si="5"/>
        <v>0.16009999999999999</v>
      </c>
      <c r="U6" s="27">
        <f t="shared" si="5"/>
        <v>0.16059999999999999</v>
      </c>
      <c r="V6" s="27">
        <f t="shared" si="5"/>
        <v>0.161</v>
      </c>
      <c r="W6" s="27">
        <f t="shared" si="5"/>
        <v>0.16139999999999999</v>
      </c>
      <c r="X6" s="27">
        <f t="shared" si="5"/>
        <v>0.1618</v>
      </c>
      <c r="Y6" s="27">
        <f t="shared" si="5"/>
        <v>0.1623</v>
      </c>
      <c r="Z6" s="27">
        <f t="shared" si="5"/>
        <v>0.16259999999999999</v>
      </c>
    </row>
    <row r="7" spans="1:29" ht="15" x14ac:dyDescent="0.25">
      <c r="A7" s="64" t="s">
        <v>66</v>
      </c>
      <c r="B7" s="151">
        <v>8.92</v>
      </c>
      <c r="C7" s="151">
        <v>9.34</v>
      </c>
      <c r="D7" s="151">
        <v>9.7899999999999991</v>
      </c>
      <c r="E7" s="151">
        <v>10.263</v>
      </c>
      <c r="F7" s="151">
        <v>10.02</v>
      </c>
      <c r="G7" s="151">
        <v>10.46</v>
      </c>
      <c r="H7" s="151">
        <v>10.93</v>
      </c>
      <c r="I7" s="151">
        <v>11.4</v>
      </c>
      <c r="J7" s="151">
        <v>11.91</v>
      </c>
      <c r="K7" s="151">
        <v>12.48</v>
      </c>
      <c r="L7" s="151">
        <f>ROUND(K7*L8+K7,2)</f>
        <v>13.09</v>
      </c>
      <c r="M7" s="11">
        <f>ROUND((F7/B7)^(1/4)-1,4)</f>
        <v>2.9499999999999998E-2</v>
      </c>
      <c r="N7" s="11">
        <f>ROUND((L7/G7)^(1/5)-1,4)</f>
        <v>4.5900000000000003E-2</v>
      </c>
      <c r="P7" s="27">
        <f t="shared" si="5"/>
        <v>9.5100000000000004E-2</v>
      </c>
      <c r="Q7" s="27">
        <f t="shared" si="5"/>
        <v>9.06E-2</v>
      </c>
      <c r="R7" s="27">
        <f t="shared" si="5"/>
        <v>9.5799999999999996E-2</v>
      </c>
      <c r="S7" s="27">
        <f t="shared" si="5"/>
        <v>9.6199999999999994E-2</v>
      </c>
      <c r="T7" s="27">
        <f t="shared" si="5"/>
        <v>9.5500000000000002E-2</v>
      </c>
      <c r="U7" s="27">
        <f t="shared" si="5"/>
        <v>9.7100000000000006E-2</v>
      </c>
      <c r="V7" s="27">
        <f t="shared" si="5"/>
        <v>9.7299999999999998E-2</v>
      </c>
      <c r="W7" s="27">
        <f t="shared" si="5"/>
        <v>9.7600000000000006E-2</v>
      </c>
      <c r="X7" s="27">
        <f t="shared" si="5"/>
        <v>9.7900000000000001E-2</v>
      </c>
      <c r="Y7" s="27">
        <f t="shared" si="5"/>
        <v>9.8199999999999996E-2</v>
      </c>
      <c r="Z7" s="27">
        <f t="shared" si="5"/>
        <v>9.8500000000000004E-2</v>
      </c>
    </row>
    <row r="8" spans="1:29" ht="15" x14ac:dyDescent="0.25">
      <c r="A8" s="35"/>
      <c r="B8" s="32"/>
      <c r="C8" s="150">
        <f>C7/B7-1</f>
        <v>4.7085201793721998E-2</v>
      </c>
      <c r="D8" s="150">
        <f t="shared" ref="D8" si="7">D7/C7-1</f>
        <v>4.8179871520342532E-2</v>
      </c>
      <c r="E8" s="150">
        <f t="shared" ref="E8" si="8">E7/D7-1</f>
        <v>4.8314606741573174E-2</v>
      </c>
      <c r="F8" s="150">
        <f t="shared" ref="F8" si="9">F7/E7-1</f>
        <v>-2.3677287342882214E-2</v>
      </c>
      <c r="G8" s="150">
        <f t="shared" ref="G8" si="10">G7/F7-1</f>
        <v>4.3912175648702645E-2</v>
      </c>
      <c r="H8" s="150">
        <f t="shared" ref="H8" si="11">H7/G7-1</f>
        <v>4.4933078393881276E-2</v>
      </c>
      <c r="I8" s="150">
        <f t="shared" ref="I8" si="12">I7/H7-1</f>
        <v>4.3000914913083221E-2</v>
      </c>
      <c r="J8" s="150">
        <f t="shared" ref="J8" si="13">J7/I7-1</f>
        <v>4.4736842105263186E-2</v>
      </c>
      <c r="K8" s="150">
        <f t="shared" ref="K8" si="14">K7/J7-1</f>
        <v>4.7858942065491128E-2</v>
      </c>
      <c r="L8" s="150">
        <v>4.8500000000000001E-2</v>
      </c>
      <c r="M8" s="34"/>
      <c r="N8" s="34"/>
      <c r="P8" s="27">
        <f t="shared" si="5"/>
        <v>3.6200000000000003E-2</v>
      </c>
      <c r="Q8" s="27">
        <f t="shared" si="5"/>
        <v>3.0200000000000001E-2</v>
      </c>
      <c r="R8" s="27">
        <f t="shared" si="5"/>
        <v>3.4299999999999997E-2</v>
      </c>
      <c r="S8" s="27">
        <f t="shared" si="5"/>
        <v>3.6900000000000002E-2</v>
      </c>
      <c r="T8" s="27">
        <f t="shared" si="5"/>
        <v>2.9000000000000001E-2</v>
      </c>
      <c r="U8" s="27">
        <f t="shared" si="5"/>
        <v>0.03</v>
      </c>
      <c r="V8" s="27">
        <f t="shared" si="5"/>
        <v>3.0200000000000001E-2</v>
      </c>
      <c r="W8" s="27">
        <f t="shared" si="5"/>
        <v>3.04E-2</v>
      </c>
      <c r="X8" s="27">
        <f t="shared" si="5"/>
        <v>3.0700000000000002E-2</v>
      </c>
      <c r="Y8" s="27">
        <f t="shared" si="5"/>
        <v>3.0499999999999999E-2</v>
      </c>
      <c r="Z8" s="27">
        <f t="shared" si="5"/>
        <v>0.03</v>
      </c>
    </row>
    <row r="9" spans="1:29" ht="15" x14ac:dyDescent="0.25">
      <c r="A9" s="70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4"/>
      <c r="N9" s="34"/>
      <c r="P9" s="27">
        <f t="shared" si="5"/>
        <v>2.5999999999999999E-2</v>
      </c>
      <c r="Q9" s="27">
        <f t="shared" si="5"/>
        <v>2.6700000000000002E-2</v>
      </c>
      <c r="R9" s="27">
        <f t="shared" si="5"/>
        <v>2.53E-2</v>
      </c>
      <c r="S9" s="27">
        <f t="shared" si="5"/>
        <v>2.46E-2</v>
      </c>
      <c r="T9" s="27">
        <f t="shared" si="5"/>
        <v>2.4E-2</v>
      </c>
      <c r="U9" s="27">
        <f t="shared" si="5"/>
        <v>2.4299999999999999E-2</v>
      </c>
      <c r="V9" s="27">
        <f t="shared" si="5"/>
        <v>2.4500000000000001E-2</v>
      </c>
      <c r="W9" s="27">
        <f t="shared" si="5"/>
        <v>2.47E-2</v>
      </c>
      <c r="X9" s="27">
        <f t="shared" si="5"/>
        <v>2.41E-2</v>
      </c>
      <c r="Y9" s="27">
        <f t="shared" si="5"/>
        <v>2.3599999999999999E-2</v>
      </c>
      <c r="Z9" s="27">
        <f t="shared" si="5"/>
        <v>2.2800000000000001E-2</v>
      </c>
    </row>
    <row r="10" spans="1:29" ht="15" x14ac:dyDescent="0.25">
      <c r="A10" s="70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4"/>
      <c r="N10" s="34"/>
      <c r="P10" s="38">
        <f t="shared" ref="P10:Z10" si="15">ROUND(100%-SUM(P4:P9),4)</f>
        <v>4.7100000000000003E-2</v>
      </c>
      <c r="Q10" s="38">
        <f t="shared" si="15"/>
        <v>3.56E-2</v>
      </c>
      <c r="R10" s="38">
        <f t="shared" si="15"/>
        <v>0.04</v>
      </c>
      <c r="S10" s="38">
        <f t="shared" si="15"/>
        <v>3.8300000000000001E-2</v>
      </c>
      <c r="T10" s="38">
        <f t="shared" si="15"/>
        <v>4.4600000000000001E-2</v>
      </c>
      <c r="U10" s="38">
        <f t="shared" si="15"/>
        <v>3.9600000000000003E-2</v>
      </c>
      <c r="V10" s="38">
        <f t="shared" si="15"/>
        <v>3.6700000000000003E-2</v>
      </c>
      <c r="W10" s="38">
        <f t="shared" si="15"/>
        <v>3.4700000000000002E-2</v>
      </c>
      <c r="X10" s="38">
        <f t="shared" si="15"/>
        <v>3.3500000000000002E-2</v>
      </c>
      <c r="Y10" s="38">
        <f t="shared" si="15"/>
        <v>3.0700000000000002E-2</v>
      </c>
      <c r="Z10" s="38">
        <f t="shared" si="15"/>
        <v>3.2099999999999997E-2</v>
      </c>
    </row>
    <row r="11" spans="1:29" x14ac:dyDescent="0.2">
      <c r="A11" s="18" t="s">
        <v>50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2"/>
      <c r="N11" s="22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9" ht="15" x14ac:dyDescent="0.25">
      <c r="A12" s="125" t="s">
        <v>53</v>
      </c>
      <c r="B12" s="124">
        <f>P12*B$2</f>
        <v>7.8899184</v>
      </c>
      <c r="C12" s="124">
        <f t="shared" ref="C12:L18" si="16">Q12*C$2</f>
        <v>8.7545687999999995</v>
      </c>
      <c r="D12" s="124">
        <f t="shared" si="16"/>
        <v>9.0784040600000004</v>
      </c>
      <c r="E12" s="124">
        <f t="shared" si="16"/>
        <v>9.5191377599999978</v>
      </c>
      <c r="F12" s="124">
        <f t="shared" si="16"/>
        <v>9.078200159999998</v>
      </c>
      <c r="G12" s="124">
        <f t="shared" si="16"/>
        <v>9.5269680000000001</v>
      </c>
      <c r="H12" s="124">
        <f t="shared" si="16"/>
        <v>10.02613272</v>
      </c>
      <c r="I12" s="124">
        <f t="shared" si="16"/>
        <v>10.564790400000001</v>
      </c>
      <c r="J12" s="124">
        <f t="shared" si="16"/>
        <v>11.125190550000001</v>
      </c>
      <c r="K12" s="124">
        <f t="shared" si="16"/>
        <v>11.749390847999999</v>
      </c>
      <c r="L12" s="124">
        <f t="shared" si="16"/>
        <v>12.334039409999999</v>
      </c>
      <c r="M12" s="11">
        <f t="shared" ref="M12:M15" si="17">ROUND((F12/B12)^(1/4)-1,4)</f>
        <v>3.5700000000000003E-2</v>
      </c>
      <c r="N12" s="11">
        <f t="shared" ref="N12:N15" si="18">ROUND((L12/G12)^(1/5)-1,4)</f>
        <v>5.2999999999999999E-2</v>
      </c>
      <c r="P12" s="128">
        <v>0.42120000000000002</v>
      </c>
      <c r="Q12" s="128">
        <v>0.438</v>
      </c>
      <c r="R12" s="128">
        <v>0.4244</v>
      </c>
      <c r="S12" s="128">
        <v>0.42159999999999997</v>
      </c>
      <c r="T12" s="128">
        <v>0.41560000000000002</v>
      </c>
      <c r="U12" s="128">
        <v>0.41399999999999998</v>
      </c>
      <c r="V12" s="128">
        <v>0.41320000000000001</v>
      </c>
      <c r="W12" s="128">
        <v>0.4128</v>
      </c>
      <c r="X12" s="128">
        <v>0.41149999999999998</v>
      </c>
      <c r="Y12" s="128">
        <v>0.41039999999999999</v>
      </c>
      <c r="Z12" s="128">
        <v>0.40789999999999998</v>
      </c>
    </row>
    <row r="13" spans="1:29" ht="15" x14ac:dyDescent="0.25">
      <c r="A13" s="136" t="s">
        <v>67</v>
      </c>
      <c r="B13" s="124">
        <f t="shared" ref="B13:B18" si="19">P13*B$2</f>
        <v>4.2915011999999999</v>
      </c>
      <c r="C13" s="124">
        <f t="shared" si="16"/>
        <v>4.5851554399999994</v>
      </c>
      <c r="D13" s="124">
        <f t="shared" si="16"/>
        <v>4.9156862700000001</v>
      </c>
      <c r="E13" s="124">
        <f t="shared" si="16"/>
        <v>5.2021094399999992</v>
      </c>
      <c r="F13" s="124">
        <f t="shared" si="16"/>
        <v>5.0502403199999986</v>
      </c>
      <c r="G13" s="124">
        <f t="shared" si="16"/>
        <v>5.3940127999999996</v>
      </c>
      <c r="H13" s="124">
        <f t="shared" si="16"/>
        <v>5.75313666</v>
      </c>
      <c r="I13" s="124">
        <f t="shared" si="16"/>
        <v>6.1013712000000009</v>
      </c>
      <c r="J13" s="124">
        <f t="shared" si="16"/>
        <v>6.5020858500000003</v>
      </c>
      <c r="K13" s="124">
        <f t="shared" si="16"/>
        <v>6.994094016</v>
      </c>
      <c r="L13" s="124">
        <f t="shared" si="16"/>
        <v>7.4415471900000005</v>
      </c>
      <c r="M13" s="11">
        <f t="shared" si="17"/>
        <v>4.1500000000000002E-2</v>
      </c>
      <c r="N13" s="11">
        <f t="shared" si="18"/>
        <v>6.6500000000000004E-2</v>
      </c>
      <c r="P13" s="128">
        <v>0.2291</v>
      </c>
      <c r="Q13" s="128">
        <v>0.22939999999999999</v>
      </c>
      <c r="R13" s="128">
        <v>0.2298</v>
      </c>
      <c r="S13" s="128">
        <v>0.23039999999999999</v>
      </c>
      <c r="T13" s="128">
        <v>0.23119999999999999</v>
      </c>
      <c r="U13" s="128">
        <v>0.2344</v>
      </c>
      <c r="V13" s="128">
        <v>0.23710000000000001</v>
      </c>
      <c r="W13" s="128">
        <v>0.2384</v>
      </c>
      <c r="X13" s="128">
        <v>0.24049999999999999</v>
      </c>
      <c r="Y13" s="128">
        <v>0.24429999999999999</v>
      </c>
      <c r="Z13" s="128">
        <v>0.24610000000000001</v>
      </c>
    </row>
    <row r="14" spans="1:29" ht="15" x14ac:dyDescent="0.25">
      <c r="A14" s="125" t="s">
        <v>68</v>
      </c>
      <c r="B14" s="124">
        <f t="shared" si="19"/>
        <v>2.7217595999999999</v>
      </c>
      <c r="C14" s="124">
        <f t="shared" si="16"/>
        <v>2.9881461999999996</v>
      </c>
      <c r="D14" s="124">
        <f t="shared" si="16"/>
        <v>3.2172289599999999</v>
      </c>
      <c r="E14" s="124">
        <f t="shared" si="16"/>
        <v>3.4319471999999998</v>
      </c>
      <c r="F14" s="124">
        <f t="shared" si="16"/>
        <v>3.4971603599999992</v>
      </c>
      <c r="G14" s="124">
        <f t="shared" si="16"/>
        <v>3.6957271999999999</v>
      </c>
      <c r="H14" s="124">
        <f t="shared" si="16"/>
        <v>3.9066006</v>
      </c>
      <c r="I14" s="124">
        <f t="shared" si="16"/>
        <v>4.1307102000000002</v>
      </c>
      <c r="J14" s="124">
        <f t="shared" si="16"/>
        <v>4.37437626</v>
      </c>
      <c r="K14" s="124">
        <f t="shared" si="16"/>
        <v>4.6465061759999999</v>
      </c>
      <c r="L14" s="124">
        <f t="shared" si="16"/>
        <v>4.91668254</v>
      </c>
      <c r="M14" s="11">
        <f t="shared" si="17"/>
        <v>6.4699999999999994E-2</v>
      </c>
      <c r="N14" s="11">
        <f t="shared" si="18"/>
        <v>5.8799999999999998E-2</v>
      </c>
      <c r="P14" s="128">
        <v>0.14530000000000001</v>
      </c>
      <c r="Q14" s="128">
        <v>0.14949999999999999</v>
      </c>
      <c r="R14" s="128">
        <v>0.15040000000000001</v>
      </c>
      <c r="S14" s="128">
        <v>0.152</v>
      </c>
      <c r="T14" s="128">
        <v>0.16009999999999999</v>
      </c>
      <c r="U14" s="128">
        <v>0.16059999999999999</v>
      </c>
      <c r="V14" s="128">
        <v>0.161</v>
      </c>
      <c r="W14" s="128">
        <v>0.16139999999999999</v>
      </c>
      <c r="X14" s="128">
        <v>0.1618</v>
      </c>
      <c r="Y14" s="128">
        <v>0.1623</v>
      </c>
      <c r="Z14" s="128">
        <v>0.16259999999999999</v>
      </c>
    </row>
    <row r="15" spans="1:29" ht="15" x14ac:dyDescent="0.25">
      <c r="A15" s="136" t="s">
        <v>69</v>
      </c>
      <c r="B15" s="124">
        <f t="shared" si="19"/>
        <v>1.7814132</v>
      </c>
      <c r="C15" s="124">
        <f t="shared" si="16"/>
        <v>1.8108765599999996</v>
      </c>
      <c r="D15" s="124">
        <f t="shared" si="16"/>
        <v>2.0492721700000001</v>
      </c>
      <c r="E15" s="124">
        <f t="shared" si="16"/>
        <v>2.1720613199999996</v>
      </c>
      <c r="F15" s="124">
        <f t="shared" si="16"/>
        <v>2.0860637999999994</v>
      </c>
      <c r="G15" s="124">
        <f t="shared" si="16"/>
        <v>2.2344652000000003</v>
      </c>
      <c r="H15" s="124">
        <f t="shared" si="16"/>
        <v>2.3609455799999997</v>
      </c>
      <c r="I15" s="124">
        <f t="shared" si="16"/>
        <v>2.4978768000000007</v>
      </c>
      <c r="J15" s="124">
        <f t="shared" si="16"/>
        <v>2.6467950300000003</v>
      </c>
      <c r="K15" s="124">
        <f t="shared" si="16"/>
        <v>2.811379584</v>
      </c>
      <c r="L15" s="124">
        <f t="shared" si="16"/>
        <v>2.9784331500000003</v>
      </c>
      <c r="M15" s="11">
        <f t="shared" si="17"/>
        <v>4.0300000000000002E-2</v>
      </c>
      <c r="N15" s="11">
        <f t="shared" si="18"/>
        <v>5.9200000000000003E-2</v>
      </c>
      <c r="P15" s="128">
        <v>9.5100000000000004E-2</v>
      </c>
      <c r="Q15" s="128">
        <v>9.06E-2</v>
      </c>
      <c r="R15" s="128">
        <v>9.5799999999999996E-2</v>
      </c>
      <c r="S15" s="128">
        <v>9.6199999999999994E-2</v>
      </c>
      <c r="T15" s="128">
        <v>9.5500000000000002E-2</v>
      </c>
      <c r="U15" s="128">
        <v>9.7100000000000006E-2</v>
      </c>
      <c r="V15" s="128">
        <v>9.7299999999999998E-2</v>
      </c>
      <c r="W15" s="128">
        <v>9.7600000000000006E-2</v>
      </c>
      <c r="X15" s="128">
        <v>9.7900000000000001E-2</v>
      </c>
      <c r="Y15" s="128">
        <v>9.8199999999999996E-2</v>
      </c>
      <c r="Z15" s="128">
        <v>9.8500000000000004E-2</v>
      </c>
    </row>
    <row r="16" spans="1:29" s="122" customFormat="1" ht="15" x14ac:dyDescent="0.25">
      <c r="A16" s="136" t="s">
        <v>54</v>
      </c>
      <c r="B16" s="124">
        <f t="shared" si="19"/>
        <v>0.67809839999999999</v>
      </c>
      <c r="C16" s="124">
        <f t="shared" si="16"/>
        <v>0.60362551999999992</v>
      </c>
      <c r="D16" s="124">
        <f t="shared" si="16"/>
        <v>0.73371644499999988</v>
      </c>
      <c r="E16" s="124">
        <f t="shared" si="16"/>
        <v>0.83315033999999999</v>
      </c>
      <c r="F16" s="124">
        <f t="shared" si="16"/>
        <v>0.63346439999999993</v>
      </c>
      <c r="G16" s="124">
        <f t="shared" si="16"/>
        <v>0.69035999999999997</v>
      </c>
      <c r="H16" s="124">
        <f t="shared" si="16"/>
        <v>0.73279092000000001</v>
      </c>
      <c r="I16" s="124">
        <f t="shared" si="16"/>
        <v>0.77802720000000014</v>
      </c>
      <c r="J16" s="124">
        <f t="shared" si="16"/>
        <v>0.82999599000000013</v>
      </c>
      <c r="K16" s="124">
        <f t="shared" si="16"/>
        <v>0.8731881600000001</v>
      </c>
      <c r="L16" s="124">
        <f t="shared" si="16"/>
        <v>0.90713699999999997</v>
      </c>
      <c r="M16" s="11">
        <f t="shared" ref="M16:M17" si="20">ROUND((F16/B16)^(1/4)-1,4)</f>
        <v>-1.6899999999999998E-2</v>
      </c>
      <c r="N16" s="11">
        <f t="shared" ref="N16:N17" si="21">ROUND((L16/G16)^(1/5)-1,4)</f>
        <v>5.6099999999999997E-2</v>
      </c>
      <c r="P16" s="128">
        <v>3.6200000000000003E-2</v>
      </c>
      <c r="Q16" s="128">
        <v>3.0200000000000001E-2</v>
      </c>
      <c r="R16" s="128">
        <v>3.4299999999999997E-2</v>
      </c>
      <c r="S16" s="128">
        <v>3.6900000000000002E-2</v>
      </c>
      <c r="T16" s="128">
        <v>2.9000000000000001E-2</v>
      </c>
      <c r="U16" s="128">
        <v>0.03</v>
      </c>
      <c r="V16" s="128">
        <v>3.0200000000000001E-2</v>
      </c>
      <c r="W16" s="128">
        <v>3.04E-2</v>
      </c>
      <c r="X16" s="128">
        <v>3.0700000000000002E-2</v>
      </c>
      <c r="Y16" s="128">
        <v>3.0500000000000003E-2</v>
      </c>
      <c r="Z16" s="128">
        <v>0.03</v>
      </c>
    </row>
    <row r="17" spans="1:26" s="122" customFormat="1" ht="15" x14ac:dyDescent="0.25">
      <c r="A17" s="136" t="s">
        <v>70</v>
      </c>
      <c r="B17" s="124">
        <f t="shared" si="19"/>
        <v>0.48703199999999996</v>
      </c>
      <c r="C17" s="124">
        <f t="shared" si="16"/>
        <v>0.53366891999999999</v>
      </c>
      <c r="D17" s="124">
        <f t="shared" si="16"/>
        <v>0.54119609499999999</v>
      </c>
      <c r="E17" s="124">
        <f t="shared" si="16"/>
        <v>0.55543355999999999</v>
      </c>
      <c r="F17" s="124">
        <f t="shared" si="16"/>
        <v>0.52424639999999989</v>
      </c>
      <c r="G17" s="124">
        <f t="shared" si="16"/>
        <v>0.55919160000000001</v>
      </c>
      <c r="H17" s="124">
        <f t="shared" si="16"/>
        <v>0.59448269999999992</v>
      </c>
      <c r="I17" s="124">
        <f t="shared" si="16"/>
        <v>0.63214710000000007</v>
      </c>
      <c r="J17" s="124">
        <f t="shared" si="16"/>
        <v>0.65156037</v>
      </c>
      <c r="K17" s="124">
        <f t="shared" si="16"/>
        <v>0.67564723199999999</v>
      </c>
      <c r="L17" s="124">
        <f t="shared" si="16"/>
        <v>0.68942411999999997</v>
      </c>
      <c r="M17" s="11">
        <f t="shared" si="20"/>
        <v>1.8599999999999998E-2</v>
      </c>
      <c r="N17" s="11">
        <f t="shared" si="21"/>
        <v>4.2799999999999998E-2</v>
      </c>
      <c r="P17" s="128">
        <v>2.5999999999999999E-2</v>
      </c>
      <c r="Q17" s="128">
        <v>2.6700000000000002E-2</v>
      </c>
      <c r="R17" s="128">
        <v>2.53E-2</v>
      </c>
      <c r="S17" s="128">
        <v>2.46E-2</v>
      </c>
      <c r="T17" s="128">
        <v>2.4E-2</v>
      </c>
      <c r="U17" s="128">
        <v>2.4299999999999999E-2</v>
      </c>
      <c r="V17" s="128">
        <v>2.4500000000000001E-2</v>
      </c>
      <c r="W17" s="128">
        <v>2.47E-2</v>
      </c>
      <c r="X17" s="128">
        <v>2.41E-2</v>
      </c>
      <c r="Y17" s="128">
        <v>2.3599999999999999E-2</v>
      </c>
      <c r="Z17" s="128">
        <v>2.2800000000000001E-2</v>
      </c>
    </row>
    <row r="18" spans="1:26" ht="15" x14ac:dyDescent="0.25">
      <c r="A18" s="125" t="s">
        <v>28</v>
      </c>
      <c r="B18" s="124">
        <f t="shared" si="19"/>
        <v>0.88227719999999998</v>
      </c>
      <c r="C18" s="124">
        <f t="shared" si="16"/>
        <v>0.71155855999999984</v>
      </c>
      <c r="D18" s="124">
        <f t="shared" si="16"/>
        <v>0.85564600000000002</v>
      </c>
      <c r="E18" s="124">
        <f t="shared" si="16"/>
        <v>0.86476037999999988</v>
      </c>
      <c r="F18" s="124">
        <f t="shared" si="16"/>
        <v>0.9742245599999998</v>
      </c>
      <c r="G18" s="124">
        <f t="shared" si="16"/>
        <v>0.91127520000000006</v>
      </c>
      <c r="H18" s="124">
        <f t="shared" si="16"/>
        <v>0.89051082000000004</v>
      </c>
      <c r="I18" s="124">
        <f t="shared" si="16"/>
        <v>0.88807710000000017</v>
      </c>
      <c r="J18" s="124">
        <f t="shared" si="16"/>
        <v>0.90569595000000014</v>
      </c>
      <c r="K18" s="124">
        <f t="shared" si="16"/>
        <v>0.87891398400000009</v>
      </c>
      <c r="L18" s="124">
        <f t="shared" si="16"/>
        <v>0.97063658999999991</v>
      </c>
      <c r="M18" s="11">
        <f>ROUND((F18/B18)^(1/4)-1,4)</f>
        <v>2.5100000000000001E-2</v>
      </c>
      <c r="N18" s="11">
        <f>ROUND((L18/G18)^(1/5)-1,4)</f>
        <v>1.2699999999999999E-2</v>
      </c>
      <c r="P18" s="128">
        <f>ROUND(100%-SUM(P12:P17),4)</f>
        <v>4.7100000000000003E-2</v>
      </c>
      <c r="Q18" s="128">
        <f t="shared" ref="Q18:Z18" si="22">ROUND(100%-SUM(Q12:Q17),4)</f>
        <v>3.56E-2</v>
      </c>
      <c r="R18" s="128">
        <f t="shared" si="22"/>
        <v>0.04</v>
      </c>
      <c r="S18" s="128">
        <f t="shared" si="22"/>
        <v>3.8300000000000001E-2</v>
      </c>
      <c r="T18" s="128">
        <f t="shared" si="22"/>
        <v>4.4600000000000001E-2</v>
      </c>
      <c r="U18" s="128">
        <f t="shared" si="22"/>
        <v>3.9600000000000003E-2</v>
      </c>
      <c r="V18" s="128">
        <f t="shared" si="22"/>
        <v>3.6700000000000003E-2</v>
      </c>
      <c r="W18" s="128">
        <f t="shared" si="22"/>
        <v>3.4700000000000002E-2</v>
      </c>
      <c r="X18" s="128">
        <f t="shared" si="22"/>
        <v>3.3500000000000002E-2</v>
      </c>
      <c r="Y18" s="128">
        <f t="shared" si="22"/>
        <v>3.0700000000000002E-2</v>
      </c>
      <c r="Z18" s="128">
        <f t="shared" si="22"/>
        <v>3.2099999999999997E-2</v>
      </c>
    </row>
    <row r="19" spans="1:26" x14ac:dyDescent="0.2">
      <c r="A19" s="20" t="s">
        <v>0</v>
      </c>
      <c r="B19" s="21">
        <f t="shared" ref="B19:L19" si="23">SUM(B12:B18)</f>
        <v>18.731999999999999</v>
      </c>
      <c r="C19" s="21">
        <f t="shared" si="23"/>
        <v>19.9876</v>
      </c>
      <c r="D19" s="21">
        <f t="shared" si="23"/>
        <v>21.39115</v>
      </c>
      <c r="E19" s="21">
        <f t="shared" si="23"/>
        <v>22.578599999999998</v>
      </c>
      <c r="F19" s="21">
        <f t="shared" si="23"/>
        <v>21.843599999999995</v>
      </c>
      <c r="G19" s="21">
        <f t="shared" si="23"/>
        <v>23.011999999999993</v>
      </c>
      <c r="H19" s="21">
        <f t="shared" si="23"/>
        <v>24.264599999999998</v>
      </c>
      <c r="I19" s="21">
        <f t="shared" si="23"/>
        <v>25.593000000000004</v>
      </c>
      <c r="J19" s="21">
        <f t="shared" si="23"/>
        <v>27.035699999999999</v>
      </c>
      <c r="K19" s="21">
        <f t="shared" si="23"/>
        <v>28.62912</v>
      </c>
      <c r="L19" s="21">
        <f t="shared" si="23"/>
        <v>30.2379</v>
      </c>
    </row>
    <row r="20" spans="1:26" x14ac:dyDescent="0.2">
      <c r="A20" s="20" t="s">
        <v>5</v>
      </c>
      <c r="B20" s="24" t="b">
        <f t="shared" ref="B20:L20" si="24">B19=B2</f>
        <v>1</v>
      </c>
      <c r="C20" s="24" t="b">
        <f t="shared" si="24"/>
        <v>1</v>
      </c>
      <c r="D20" s="24" t="b">
        <f t="shared" si="24"/>
        <v>1</v>
      </c>
      <c r="E20" s="24" t="b">
        <f t="shared" si="24"/>
        <v>1</v>
      </c>
      <c r="F20" s="24" t="b">
        <f t="shared" si="24"/>
        <v>1</v>
      </c>
      <c r="G20" s="24" t="b">
        <f t="shared" si="24"/>
        <v>1</v>
      </c>
      <c r="H20" s="24" t="b">
        <f t="shared" si="24"/>
        <v>1</v>
      </c>
      <c r="I20" s="24" t="b">
        <f t="shared" si="24"/>
        <v>1</v>
      </c>
      <c r="J20" s="24" t="b">
        <f t="shared" si="24"/>
        <v>1</v>
      </c>
      <c r="K20" s="24" t="b">
        <f t="shared" si="24"/>
        <v>1</v>
      </c>
      <c r="L20" s="24" t="b">
        <f t="shared" si="24"/>
        <v>1</v>
      </c>
      <c r="U20" s="27"/>
    </row>
    <row r="21" spans="1:26" x14ac:dyDescent="0.2">
      <c r="A21" s="41"/>
      <c r="M21" s="3"/>
      <c r="N21" s="3"/>
    </row>
    <row r="22" spans="1:26" x14ac:dyDescent="0.2">
      <c r="A22" s="41"/>
      <c r="M22" s="3"/>
      <c r="N22" s="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">
      <c r="A23" s="18" t="s">
        <v>38</v>
      </c>
      <c r="M23" s="3"/>
      <c r="N23" s="3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x14ac:dyDescent="0.25">
      <c r="A24" s="148" t="s">
        <v>69</v>
      </c>
      <c r="B24" s="73">
        <f>P24*B$2</f>
        <v>17.349078023323202</v>
      </c>
      <c r="C24" s="73">
        <f t="shared" ref="C24:L24" si="25">Q24*C$2</f>
        <v>19.21315529839622</v>
      </c>
      <c r="D24" s="73">
        <f t="shared" si="25"/>
        <v>20.122237383232775</v>
      </c>
      <c r="E24" s="73">
        <f t="shared" si="25"/>
        <v>21.526057919519999</v>
      </c>
      <c r="F24" s="73">
        <f t="shared" si="25"/>
        <v>20.260139071648606</v>
      </c>
      <c r="G24" s="73">
        <f t="shared" si="25"/>
        <v>21.359174506496114</v>
      </c>
      <c r="H24" s="73">
        <f t="shared" si="25"/>
        <v>22.536575115446301</v>
      </c>
      <c r="I24" s="73">
        <f t="shared" si="25"/>
        <v>23.763562387722434</v>
      </c>
      <c r="J24" s="73">
        <f t="shared" si="25"/>
        <v>25.117901164968483</v>
      </c>
      <c r="K24" s="73">
        <f t="shared" si="25"/>
        <v>26.505844356757709</v>
      </c>
      <c r="L24" s="73">
        <f t="shared" si="25"/>
        <v>27.950498318793205</v>
      </c>
      <c r="M24" s="11">
        <f t="shared" ref="M24:M25" si="26">ROUND((F24/B24)^(1/4)-1,4)</f>
        <v>3.95E-2</v>
      </c>
      <c r="N24" s="11">
        <f t="shared" ref="N24:N25" si="27">ROUND((L24/G24)^(1/5)-1,4)</f>
        <v>5.5300000000000002E-2</v>
      </c>
      <c r="P24" s="19">
        <v>0.92617328760000006</v>
      </c>
      <c r="Q24" s="19">
        <v>0.96125374224000004</v>
      </c>
      <c r="R24" s="19">
        <v>0.94068048624</v>
      </c>
      <c r="S24" s="19">
        <v>0.9533832000000001</v>
      </c>
      <c r="T24" s="19">
        <v>0.92750915928000011</v>
      </c>
      <c r="U24" s="19">
        <v>0.92817549567600011</v>
      </c>
      <c r="V24" s="19">
        <v>0.92878411823999996</v>
      </c>
      <c r="W24" s="19">
        <v>0.92851804742400001</v>
      </c>
      <c r="X24" s="19">
        <v>0.92906420639999998</v>
      </c>
      <c r="Y24" s="19">
        <v>0.92583510623999998</v>
      </c>
      <c r="Z24" s="19">
        <v>0.92435315676000007</v>
      </c>
    </row>
    <row r="25" spans="1:26" ht="15" x14ac:dyDescent="0.25">
      <c r="A25" s="148" t="s">
        <v>55</v>
      </c>
      <c r="B25" s="124">
        <f t="shared" ref="B25" si="28">P25*B$2</f>
        <v>1.3829219766767988</v>
      </c>
      <c r="C25" s="124">
        <f t="shared" ref="C25" si="29">Q25*C$2</f>
        <v>0.77444470160377499</v>
      </c>
      <c r="D25" s="124">
        <f t="shared" ref="D25" si="30">R25*D$2</f>
        <v>1.268912616767224</v>
      </c>
      <c r="E25" s="124">
        <f t="shared" ref="E25" si="31">S25*E$2</f>
        <v>1.0525420804799976</v>
      </c>
      <c r="F25" s="124">
        <f t="shared" ref="F25" si="32">T25*F$2</f>
        <v>1.5834609283513894</v>
      </c>
      <c r="G25" s="124">
        <f t="shared" ref="G25" si="33">U25*G$2</f>
        <v>1.6528254935038855</v>
      </c>
      <c r="H25" s="124">
        <f t="shared" ref="H25" si="34">V25*H$2</f>
        <v>1.728024884553697</v>
      </c>
      <c r="I25" s="124">
        <f t="shared" ref="I25" si="35">W25*I$2</f>
        <v>1.829437612277568</v>
      </c>
      <c r="J25" s="124">
        <f t="shared" ref="J25" si="36">X25*J$2</f>
        <v>1.9177988350315207</v>
      </c>
      <c r="K25" s="124">
        <f t="shared" ref="K25" si="37">Y25*K$2</f>
        <v>2.1232756432422919</v>
      </c>
      <c r="L25" s="124">
        <f t="shared" ref="L25" si="38">Z25*L$2</f>
        <v>2.2874016812067937</v>
      </c>
      <c r="M25" s="11">
        <f t="shared" si="26"/>
        <v>3.44E-2</v>
      </c>
      <c r="N25" s="11">
        <f t="shared" si="27"/>
        <v>6.7100000000000007E-2</v>
      </c>
      <c r="P25" s="19">
        <f t="shared" ref="P25:Z25" si="39">100%-SUM(P24:P24)</f>
        <v>7.3826712399999939E-2</v>
      </c>
      <c r="Q25" s="19">
        <f t="shared" si="39"/>
        <v>3.8746257759999958E-2</v>
      </c>
      <c r="R25" s="19">
        <f t="shared" si="39"/>
        <v>5.9319513759999998E-2</v>
      </c>
      <c r="S25" s="19">
        <f t="shared" si="39"/>
        <v>4.6616799999999903E-2</v>
      </c>
      <c r="T25" s="19">
        <f t="shared" si="39"/>
        <v>7.2490840719999894E-2</v>
      </c>
      <c r="U25" s="19">
        <f t="shared" si="39"/>
        <v>7.1824504323999894E-2</v>
      </c>
      <c r="V25" s="19">
        <f t="shared" si="39"/>
        <v>7.1215881760000044E-2</v>
      </c>
      <c r="W25" s="19">
        <f t="shared" si="39"/>
        <v>7.1481952575999985E-2</v>
      </c>
      <c r="X25" s="19">
        <f t="shared" si="39"/>
        <v>7.0935793600000019E-2</v>
      </c>
      <c r="Y25" s="19">
        <f t="shared" si="39"/>
        <v>7.4164893760000017E-2</v>
      </c>
      <c r="Z25" s="19">
        <f t="shared" si="39"/>
        <v>7.5646843239999928E-2</v>
      </c>
    </row>
    <row r="26" spans="1:26" x14ac:dyDescent="0.2">
      <c r="A26" s="41"/>
      <c r="B26" s="21">
        <f>SUM(B24:B25)</f>
        <v>18.731999999999999</v>
      </c>
      <c r="C26" s="21">
        <f t="shared" ref="C26:L26" si="40">SUM(C24:C25)</f>
        <v>19.987599999999993</v>
      </c>
      <c r="D26" s="21">
        <f t="shared" si="40"/>
        <v>21.39115</v>
      </c>
      <c r="E26" s="21">
        <f t="shared" si="40"/>
        <v>22.578599999999998</v>
      </c>
      <c r="F26" s="21">
        <f t="shared" si="40"/>
        <v>21.843599999999995</v>
      </c>
      <c r="G26" s="21">
        <f t="shared" si="40"/>
        <v>23.012</v>
      </c>
      <c r="H26" s="21">
        <f t="shared" si="40"/>
        <v>24.264599999999998</v>
      </c>
      <c r="I26" s="21">
        <f t="shared" si="40"/>
        <v>25.593000000000004</v>
      </c>
      <c r="J26" s="21">
        <f t="shared" si="40"/>
        <v>27.035700000000006</v>
      </c>
      <c r="K26" s="21">
        <f t="shared" si="40"/>
        <v>28.62912</v>
      </c>
      <c r="L26" s="21">
        <f t="shared" si="40"/>
        <v>30.2379</v>
      </c>
      <c r="M26" s="22"/>
      <c r="N26" s="22"/>
    </row>
    <row r="27" spans="1:26" ht="15" x14ac:dyDescent="0.25">
      <c r="A27" s="31"/>
      <c r="B27" s="142" t="b">
        <f>B26=B2</f>
        <v>1</v>
      </c>
      <c r="C27" s="142" t="b">
        <f t="shared" ref="C27:L27" si="41">C26=C2</f>
        <v>1</v>
      </c>
      <c r="D27" s="142" t="b">
        <f t="shared" si="41"/>
        <v>1</v>
      </c>
      <c r="E27" s="142" t="b">
        <f t="shared" si="41"/>
        <v>1</v>
      </c>
      <c r="F27" s="142" t="b">
        <f t="shared" si="41"/>
        <v>1</v>
      </c>
      <c r="G27" s="142" t="b">
        <f t="shared" si="41"/>
        <v>1</v>
      </c>
      <c r="H27" s="142" t="b">
        <f t="shared" si="41"/>
        <v>1</v>
      </c>
      <c r="I27" s="142" t="b">
        <f t="shared" si="41"/>
        <v>1</v>
      </c>
      <c r="J27" s="142" t="b">
        <f t="shared" si="41"/>
        <v>1</v>
      </c>
      <c r="K27" s="142" t="b">
        <f t="shared" si="41"/>
        <v>1</v>
      </c>
      <c r="L27" s="142" t="b">
        <f t="shared" si="41"/>
        <v>1</v>
      </c>
      <c r="M27" s="34"/>
      <c r="N27" s="34"/>
      <c r="P27" s="38"/>
      <c r="Q27" s="38"/>
      <c r="R27" s="38"/>
      <c r="S27" s="38"/>
      <c r="T27" s="38"/>
    </row>
    <row r="28" spans="1:26" ht="15" x14ac:dyDescent="0.25">
      <c r="A28" s="3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4"/>
      <c r="N28" s="34"/>
      <c r="P28" s="38"/>
      <c r="Q28" s="38"/>
      <c r="R28" s="38"/>
      <c r="S28" s="38"/>
      <c r="T28" s="38"/>
    </row>
    <row r="29" spans="1:26" x14ac:dyDescent="0.2">
      <c r="A29" s="69"/>
    </row>
    <row r="31" spans="1:26" x14ac:dyDescent="0.2">
      <c r="A31" s="20"/>
    </row>
    <row r="32" spans="1:26" ht="15" x14ac:dyDescent="0.2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5"/>
      <c r="N32" s="15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5"/>
      <c r="N33" s="15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5"/>
      <c r="N34" s="15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">
      <c r="A35" s="2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">
      <c r="A36" s="20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26" ht="15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5"/>
      <c r="N37" s="15"/>
    </row>
    <row r="38" spans="1:26" ht="15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5"/>
      <c r="N38" s="15"/>
    </row>
    <row r="39" spans="1:26" ht="15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5"/>
      <c r="N39" s="15"/>
    </row>
    <row r="40" spans="1:26" x14ac:dyDescent="0.2">
      <c r="A40" s="20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x14ac:dyDescent="0.25">
      <c r="A41" s="2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5"/>
      <c r="N41" s="15"/>
    </row>
    <row r="42" spans="1:26" ht="15" x14ac:dyDescent="0.2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15"/>
      <c r="N42" s="15"/>
    </row>
    <row r="43" spans="1:26" ht="15" x14ac:dyDescent="0.25">
      <c r="M43" s="15"/>
      <c r="N43" s="15"/>
    </row>
    <row r="45" spans="1:26" x14ac:dyDescent="0.2">
      <c r="A45" s="20"/>
    </row>
    <row r="46" spans="1:26" ht="15" x14ac:dyDescent="0.2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5"/>
      <c r="N46" s="15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5"/>
      <c r="N47" s="15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" x14ac:dyDescent="0.2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5"/>
      <c r="N48" s="15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">
      <c r="A49" s="2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">
      <c r="A50" s="20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26" x14ac:dyDescent="0.2">
      <c r="A51" s="20"/>
    </row>
    <row r="52" spans="1:26" ht="15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5"/>
      <c r="N52" s="15"/>
    </row>
    <row r="53" spans="1:26" ht="15" x14ac:dyDescent="0.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5"/>
      <c r="N53" s="15"/>
    </row>
    <row r="54" spans="1:26" x14ac:dyDescent="0.2">
      <c r="A54" s="20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x14ac:dyDescent="0.25">
      <c r="A55" s="2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5"/>
      <c r="N55" s="15"/>
    </row>
    <row r="56" spans="1:26" ht="15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15"/>
      <c r="N56" s="15"/>
    </row>
    <row r="57" spans="1:26" ht="15" x14ac:dyDescent="0.25">
      <c r="M57" s="15"/>
      <c r="N57" s="15"/>
    </row>
    <row r="59" spans="1:26" x14ac:dyDescent="0.2">
      <c r="A59" s="20"/>
    </row>
    <row r="60" spans="1:26" ht="15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5"/>
      <c r="N60" s="15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5"/>
      <c r="N61" s="15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5"/>
      <c r="N62" s="15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">
      <c r="A63" s="2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">
      <c r="A64" s="20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26" ht="15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  <c r="N65" s="15"/>
    </row>
    <row r="68" spans="1:26" ht="14.25" customHeight="1" x14ac:dyDescent="0.2">
      <c r="A68" s="20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x14ac:dyDescent="0.25">
      <c r="A69" s="2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5"/>
      <c r="N69" s="15"/>
    </row>
    <row r="70" spans="1:26" ht="15" x14ac:dyDescent="0.2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15"/>
      <c r="N70" s="15"/>
    </row>
    <row r="71" spans="1:26" ht="15" x14ac:dyDescent="0.25">
      <c r="A71" s="2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5"/>
      <c r="N71" s="15"/>
    </row>
    <row r="72" spans="1:26" ht="15" x14ac:dyDescent="0.2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15"/>
      <c r="N72" s="15"/>
    </row>
    <row r="73" spans="1:26" ht="15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15"/>
      <c r="N73" s="15"/>
    </row>
    <row r="74" spans="1:26" ht="15" x14ac:dyDescent="0.2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15"/>
      <c r="N74" s="15"/>
    </row>
    <row r="75" spans="1:26" ht="15" x14ac:dyDescent="0.25">
      <c r="A75" s="20"/>
      <c r="M75" s="15"/>
      <c r="N75" s="15"/>
    </row>
    <row r="76" spans="1:26" ht="15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5"/>
      <c r="N76" s="15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5"/>
      <c r="N77" s="15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">
      <c r="A78" s="2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2"/>
      <c r="N78" s="22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2"/>
      <c r="N79" s="22"/>
    </row>
    <row r="81" spans="1:26" x14ac:dyDescent="0.2">
      <c r="A81" s="20"/>
    </row>
    <row r="82" spans="1:26" ht="15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5"/>
      <c r="N82" s="15"/>
      <c r="P82" s="27"/>
      <c r="Q82" s="27"/>
      <c r="R82" s="27"/>
      <c r="S82" s="27"/>
      <c r="T82" s="27"/>
      <c r="U82" s="23"/>
      <c r="V82" s="27"/>
      <c r="W82" s="27"/>
      <c r="X82" s="27"/>
      <c r="Y82" s="27"/>
      <c r="Z82" s="23"/>
    </row>
    <row r="83" spans="1:26" ht="15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5"/>
      <c r="N83" s="15"/>
      <c r="P83" s="27"/>
      <c r="Q83" s="27"/>
      <c r="R83" s="27"/>
      <c r="S83" s="27"/>
      <c r="T83" s="27"/>
      <c r="U83" s="23"/>
      <c r="V83" s="27"/>
      <c r="W83" s="27"/>
      <c r="X83" s="27"/>
      <c r="Y83" s="27"/>
      <c r="Z83" s="23"/>
    </row>
    <row r="84" spans="1:26" ht="15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5"/>
      <c r="N84" s="15"/>
      <c r="P84" s="27"/>
      <c r="Q84" s="27"/>
      <c r="R84" s="27"/>
      <c r="S84" s="27"/>
      <c r="T84" s="27"/>
      <c r="U84" s="23"/>
      <c r="V84" s="27"/>
      <c r="W84" s="27"/>
      <c r="X84" s="27"/>
      <c r="Y84" s="27"/>
      <c r="Z84" s="23"/>
    </row>
    <row r="85" spans="1:26" x14ac:dyDescent="0.2">
      <c r="A85" s="2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">
      <c r="A86" s="20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26" x14ac:dyDescent="0.2">
      <c r="A87" s="20"/>
    </row>
    <row r="88" spans="1:26" x14ac:dyDescent="0.2">
      <c r="A88" s="20"/>
    </row>
    <row r="89" spans="1:26" ht="15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5"/>
      <c r="N89" s="15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5"/>
      <c r="N90" s="15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5"/>
      <c r="N91" s="15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5"/>
      <c r="N92" s="15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5"/>
      <c r="N93" s="15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2">
      <c r="A94" s="2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O94" s="4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">
      <c r="A95" s="20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7" spans="1:26" x14ac:dyDescent="0.2">
      <c r="A97" s="3"/>
    </row>
    <row r="98" spans="1:26" x14ac:dyDescent="0.2">
      <c r="A98" s="20"/>
    </row>
    <row r="99" spans="1:26" x14ac:dyDescent="0.2">
      <c r="A99" s="20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 x14ac:dyDescent="0.25">
      <c r="A100" s="2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5"/>
      <c r="N100" s="15"/>
    </row>
    <row r="101" spans="1:26" ht="15" x14ac:dyDescent="0.2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15"/>
      <c r="N101" s="15"/>
    </row>
    <row r="102" spans="1:26" ht="15" x14ac:dyDescent="0.25">
      <c r="M102" s="15"/>
      <c r="N102" s="15"/>
    </row>
    <row r="104" spans="1:26" x14ac:dyDescent="0.2">
      <c r="A104" s="20"/>
    </row>
    <row r="105" spans="1:26" ht="15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5"/>
      <c r="N105" s="15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5"/>
      <c r="N106" s="15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5"/>
      <c r="N107" s="15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x14ac:dyDescent="0.2">
      <c r="A108" s="2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x14ac:dyDescent="0.2">
      <c r="A109" s="20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26" ht="15" x14ac:dyDescent="0.2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5"/>
      <c r="N110" s="15"/>
    </row>
    <row r="111" spans="1:26" ht="15" x14ac:dyDescent="0.2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5"/>
      <c r="N111" s="15"/>
    </row>
    <row r="112" spans="1:26" ht="15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5"/>
      <c r="N112" s="15"/>
    </row>
    <row r="113" spans="1:26" x14ac:dyDescent="0.2">
      <c r="A113" s="20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x14ac:dyDescent="0.25">
      <c r="A114" s="2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5"/>
      <c r="N114" s="15"/>
    </row>
    <row r="115" spans="1:26" ht="15" x14ac:dyDescent="0.2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15"/>
      <c r="N115" s="15"/>
    </row>
    <row r="116" spans="1:26" ht="15" x14ac:dyDescent="0.25">
      <c r="M116" s="15"/>
      <c r="N116" s="15"/>
    </row>
    <row r="118" spans="1:26" x14ac:dyDescent="0.2">
      <c r="A118" s="20"/>
    </row>
    <row r="119" spans="1:26" ht="15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5"/>
      <c r="N119" s="15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5"/>
      <c r="N120" s="15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" x14ac:dyDescent="0.2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5"/>
      <c r="N121" s="15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2">
      <c r="A122" s="2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2">
      <c r="A123" s="20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26" x14ac:dyDescent="0.2">
      <c r="A124" s="20"/>
    </row>
    <row r="126" spans="1:26" x14ac:dyDescent="0.2">
      <c r="A126" s="20"/>
    </row>
    <row r="127" spans="1:26" x14ac:dyDescent="0.2">
      <c r="A127" s="20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x14ac:dyDescent="0.25">
      <c r="A128" s="2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5"/>
      <c r="N128" s="15"/>
    </row>
    <row r="129" spans="1:26" ht="15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15"/>
      <c r="N129" s="15"/>
    </row>
    <row r="130" spans="1:26" ht="15" x14ac:dyDescent="0.25">
      <c r="M130" s="15"/>
      <c r="N130" s="15"/>
    </row>
    <row r="132" spans="1:26" x14ac:dyDescent="0.2">
      <c r="A132" s="20"/>
    </row>
    <row r="133" spans="1:26" ht="15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5"/>
      <c r="N133" s="15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5"/>
      <c r="N134" s="15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5"/>
      <c r="N135" s="15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2">
      <c r="A136" s="2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2">
      <c r="A137" s="20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</row>
    <row r="138" spans="1:26" x14ac:dyDescent="0.2">
      <c r="A138" s="20"/>
    </row>
    <row r="139" spans="1:26" ht="15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5"/>
      <c r="N139" s="15"/>
    </row>
    <row r="140" spans="1:26" ht="15" x14ac:dyDescent="0.2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5"/>
      <c r="N140" s="15"/>
    </row>
    <row r="141" spans="1:26" x14ac:dyDescent="0.2">
      <c r="A141" s="20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x14ac:dyDescent="0.25">
      <c r="A142" s="2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5"/>
      <c r="N142" s="15"/>
    </row>
    <row r="143" spans="1:26" ht="15" x14ac:dyDescent="0.2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15"/>
      <c r="N143" s="15"/>
    </row>
    <row r="144" spans="1:26" ht="15" x14ac:dyDescent="0.25">
      <c r="M144" s="15"/>
      <c r="N144" s="15"/>
    </row>
    <row r="146" spans="1:26" x14ac:dyDescent="0.2">
      <c r="A146" s="20"/>
    </row>
    <row r="147" spans="1:26" ht="15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5"/>
      <c r="N147" s="15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" x14ac:dyDescent="0.2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5"/>
      <c r="N148" s="15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5"/>
      <c r="N149" s="15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2">
      <c r="A150" s="2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x14ac:dyDescent="0.2">
      <c r="A151" s="20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 spans="1:26" x14ac:dyDescent="0.2">
      <c r="A152" s="20"/>
    </row>
    <row r="153" spans="1:26" ht="15" x14ac:dyDescent="0.25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5"/>
      <c r="N153" s="15"/>
    </row>
    <row r="154" spans="1:26" ht="15" x14ac:dyDescent="0.25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5"/>
      <c r="N154" s="15"/>
    </row>
    <row r="155" spans="1:26" x14ac:dyDescent="0.2">
      <c r="A155" s="20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x14ac:dyDescent="0.25">
      <c r="A156" s="2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5"/>
      <c r="N156" s="15"/>
    </row>
    <row r="157" spans="1:26" ht="15" x14ac:dyDescent="0.2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15"/>
      <c r="N157" s="15"/>
    </row>
    <row r="158" spans="1:26" ht="15" x14ac:dyDescent="0.25">
      <c r="M158" s="15"/>
      <c r="N158" s="15"/>
    </row>
    <row r="160" spans="1:26" x14ac:dyDescent="0.2">
      <c r="A160" s="20"/>
    </row>
    <row r="161" spans="1:26" ht="15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5"/>
      <c r="N161" s="15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" x14ac:dyDescent="0.25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5"/>
      <c r="N162" s="15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" x14ac:dyDescent="0.25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5"/>
      <c r="N163" s="15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2">
      <c r="A164" s="2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x14ac:dyDescent="0.2">
      <c r="A165" s="20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</row>
    <row r="170" spans="1:26" x14ac:dyDescent="0.2">
      <c r="A170" s="20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x14ac:dyDescent="0.25">
      <c r="A171" s="2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5"/>
      <c r="N171" s="15"/>
    </row>
    <row r="172" spans="1:26" ht="15" x14ac:dyDescent="0.2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15"/>
      <c r="N172" s="15"/>
    </row>
    <row r="173" spans="1:26" ht="15" x14ac:dyDescent="0.25">
      <c r="A173" s="2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5"/>
      <c r="N173" s="15"/>
    </row>
    <row r="174" spans="1:26" ht="15" x14ac:dyDescent="0.2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15"/>
      <c r="N174" s="15"/>
    </row>
    <row r="175" spans="1:26" ht="15" x14ac:dyDescent="0.25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15"/>
      <c r="N175" s="15"/>
    </row>
    <row r="176" spans="1:26" ht="15" x14ac:dyDescent="0.2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15"/>
      <c r="N176" s="15"/>
    </row>
    <row r="177" spans="1:26" ht="15" x14ac:dyDescent="0.25">
      <c r="A177" s="20"/>
      <c r="F177" s="30"/>
      <c r="G177" s="30"/>
      <c r="M177" s="15"/>
      <c r="N177" s="15"/>
    </row>
    <row r="178" spans="1:26" ht="15" x14ac:dyDescent="0.2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5"/>
      <c r="N178" s="15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5"/>
      <c r="N179" s="15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2">
      <c r="A180" s="2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22"/>
      <c r="N180" s="22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x14ac:dyDescent="0.2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2"/>
      <c r="N181" s="22"/>
    </row>
    <row r="183" spans="1:26" x14ac:dyDescent="0.2">
      <c r="A183" s="20"/>
    </row>
    <row r="184" spans="1:26" ht="15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5"/>
      <c r="N184" s="15"/>
      <c r="P184" s="27"/>
      <c r="Q184" s="27"/>
      <c r="R184" s="27"/>
      <c r="S184" s="27"/>
      <c r="T184" s="27"/>
      <c r="U184" s="23"/>
      <c r="V184" s="27"/>
      <c r="W184" s="27"/>
      <c r="X184" s="27"/>
      <c r="Y184" s="27"/>
      <c r="Z184" s="23"/>
    </row>
    <row r="185" spans="1:26" ht="15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5"/>
      <c r="N185" s="15"/>
      <c r="P185" s="27"/>
      <c r="Q185" s="27"/>
      <c r="R185" s="27"/>
      <c r="S185" s="27"/>
      <c r="T185" s="27"/>
      <c r="U185" s="23"/>
      <c r="V185" s="27"/>
      <c r="W185" s="27"/>
      <c r="X185" s="27"/>
      <c r="Y185" s="27"/>
      <c r="Z185" s="23"/>
    </row>
    <row r="186" spans="1:26" ht="15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5"/>
      <c r="N186" s="15"/>
      <c r="P186" s="27"/>
      <c r="Q186" s="27"/>
      <c r="R186" s="27"/>
      <c r="S186" s="27"/>
      <c r="T186" s="27"/>
      <c r="U186" s="23"/>
      <c r="V186" s="27"/>
      <c r="W186" s="27"/>
      <c r="X186" s="27"/>
      <c r="Y186" s="27"/>
      <c r="Z186" s="23"/>
    </row>
    <row r="187" spans="1:26" x14ac:dyDescent="0.2">
      <c r="A187" s="2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x14ac:dyDescent="0.2">
      <c r="A188" s="20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</row>
    <row r="189" spans="1:26" x14ac:dyDescent="0.2">
      <c r="A189" s="20"/>
    </row>
    <row r="190" spans="1:26" x14ac:dyDescent="0.2">
      <c r="A190" s="20"/>
    </row>
    <row r="191" spans="1:26" ht="15" x14ac:dyDescent="0.2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5"/>
      <c r="N191" s="15"/>
      <c r="P191" s="27"/>
      <c r="Q191" s="27"/>
      <c r="R191" s="27"/>
      <c r="S191" s="27"/>
      <c r="T191" s="27"/>
      <c r="U191" s="23"/>
      <c r="V191" s="27"/>
      <c r="W191" s="27"/>
      <c r="X191" s="27"/>
      <c r="Y191" s="27"/>
      <c r="Z191" s="23"/>
    </row>
    <row r="192" spans="1:26" ht="15" x14ac:dyDescent="0.2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5"/>
      <c r="N192" s="15"/>
      <c r="P192" s="27"/>
      <c r="Q192" s="27"/>
      <c r="R192" s="27"/>
      <c r="S192" s="27"/>
      <c r="T192" s="27"/>
      <c r="U192" s="23"/>
      <c r="V192" s="27"/>
      <c r="W192" s="27"/>
      <c r="X192" s="27"/>
      <c r="Y192" s="27"/>
      <c r="Z192" s="23"/>
    </row>
    <row r="193" spans="1:26" ht="15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5"/>
      <c r="N193" s="15"/>
      <c r="P193" s="27"/>
      <c r="Q193" s="27"/>
      <c r="R193" s="27"/>
      <c r="S193" s="27"/>
      <c r="T193" s="27"/>
      <c r="U193" s="23"/>
      <c r="V193" s="27"/>
      <c r="W193" s="27"/>
      <c r="X193" s="27"/>
      <c r="Y193" s="27"/>
      <c r="Z193" s="23"/>
    </row>
    <row r="194" spans="1:26" ht="15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5"/>
      <c r="N194" s="15"/>
      <c r="P194" s="27"/>
      <c r="Q194" s="27"/>
      <c r="R194" s="27"/>
      <c r="S194" s="27"/>
      <c r="T194" s="27"/>
      <c r="U194" s="23"/>
      <c r="V194" s="27"/>
      <c r="W194" s="27"/>
      <c r="X194" s="27"/>
      <c r="Y194" s="27"/>
      <c r="Z194" s="23"/>
    </row>
    <row r="195" spans="1:26" x14ac:dyDescent="0.2">
      <c r="A195" s="2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x14ac:dyDescent="0.2">
      <c r="A196" s="20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T196" s="3">
        <f>32000</f>
        <v>32000</v>
      </c>
    </row>
    <row r="197" spans="1:26" x14ac:dyDescent="0.2">
      <c r="T197" s="3">
        <v>23000</v>
      </c>
    </row>
    <row r="198" spans="1:26" x14ac:dyDescent="0.2">
      <c r="A198" s="3"/>
      <c r="T198" s="3">
        <f>9000/T196</f>
        <v>0.28125</v>
      </c>
    </row>
    <row r="199" spans="1:26" x14ac:dyDescent="0.2">
      <c r="A199" s="20"/>
    </row>
    <row r="200" spans="1:26" x14ac:dyDescent="0.2">
      <c r="A200" s="20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x14ac:dyDescent="0.25">
      <c r="A201" s="2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5"/>
      <c r="N201" s="15"/>
    </row>
    <row r="202" spans="1:26" ht="15" x14ac:dyDescent="0.2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15"/>
      <c r="N202" s="15"/>
    </row>
    <row r="203" spans="1:26" ht="15" x14ac:dyDescent="0.25">
      <c r="M203" s="15"/>
      <c r="N203" s="15"/>
    </row>
    <row r="205" spans="1:26" x14ac:dyDescent="0.2">
      <c r="A205" s="20"/>
    </row>
    <row r="206" spans="1:26" ht="15" x14ac:dyDescent="0.25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5"/>
      <c r="N206" s="15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5"/>
      <c r="N207" s="15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5"/>
      <c r="N208" s="15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2">
      <c r="A209" s="2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x14ac:dyDescent="0.2">
      <c r="A210" s="20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</row>
    <row r="211" spans="1:26" ht="15" x14ac:dyDescent="0.2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5"/>
      <c r="N211" s="15"/>
    </row>
    <row r="212" spans="1:26" ht="15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5"/>
      <c r="N212" s="15"/>
    </row>
    <row r="213" spans="1:26" ht="15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5"/>
      <c r="N213" s="15"/>
    </row>
    <row r="214" spans="1:26" x14ac:dyDescent="0.2">
      <c r="A214" s="20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x14ac:dyDescent="0.25">
      <c r="A215" s="2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5"/>
      <c r="N215" s="15"/>
    </row>
    <row r="216" spans="1:26" ht="15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15"/>
      <c r="N216" s="15"/>
    </row>
    <row r="217" spans="1:26" ht="15" x14ac:dyDescent="0.25">
      <c r="M217" s="15"/>
      <c r="N217" s="15"/>
    </row>
    <row r="219" spans="1:26" x14ac:dyDescent="0.2">
      <c r="A219" s="20"/>
    </row>
    <row r="220" spans="1:26" ht="15" x14ac:dyDescent="0.25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5"/>
      <c r="N220" s="15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" x14ac:dyDescent="0.25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5"/>
      <c r="N221" s="15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5"/>
      <c r="N222" s="15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x14ac:dyDescent="0.2">
      <c r="A223" s="2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x14ac:dyDescent="0.2">
      <c r="A224" s="20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</row>
    <row r="225" spans="1:26" x14ac:dyDescent="0.2">
      <c r="A225" s="20"/>
    </row>
    <row r="227" spans="1:26" x14ac:dyDescent="0.2">
      <c r="A227" s="20"/>
    </row>
    <row r="228" spans="1:26" x14ac:dyDescent="0.2">
      <c r="A228" s="20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x14ac:dyDescent="0.25">
      <c r="A229" s="2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5"/>
      <c r="N229" s="15"/>
    </row>
    <row r="230" spans="1:26" ht="15" x14ac:dyDescent="0.25"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15"/>
      <c r="N230" s="15"/>
    </row>
    <row r="231" spans="1:26" ht="15" x14ac:dyDescent="0.25">
      <c r="M231" s="15"/>
      <c r="N231" s="15"/>
    </row>
    <row r="233" spans="1:26" x14ac:dyDescent="0.2">
      <c r="A233" s="20"/>
    </row>
    <row r="234" spans="1:26" ht="15" x14ac:dyDescent="0.2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5"/>
      <c r="N234" s="15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5"/>
      <c r="N235" s="15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5"/>
      <c r="N236" s="15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x14ac:dyDescent="0.2">
      <c r="A237" s="2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x14ac:dyDescent="0.2">
      <c r="A238" s="20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</row>
    <row r="239" spans="1:26" x14ac:dyDescent="0.2">
      <c r="A239" s="20"/>
    </row>
    <row r="240" spans="1:26" ht="15" x14ac:dyDescent="0.25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5"/>
      <c r="N240" s="15"/>
    </row>
    <row r="241" spans="1:26" ht="15" x14ac:dyDescent="0.25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5"/>
      <c r="N241" s="15"/>
    </row>
    <row r="242" spans="1:26" x14ac:dyDescent="0.2">
      <c r="A242" s="20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x14ac:dyDescent="0.25">
      <c r="A243" s="2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5"/>
      <c r="N243" s="15"/>
    </row>
    <row r="244" spans="1:26" ht="15" x14ac:dyDescent="0.25"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15"/>
      <c r="N244" s="15"/>
    </row>
    <row r="245" spans="1:26" ht="15" x14ac:dyDescent="0.25">
      <c r="M245" s="15"/>
      <c r="N245" s="15"/>
    </row>
    <row r="247" spans="1:26" x14ac:dyDescent="0.2">
      <c r="A247" s="20"/>
    </row>
    <row r="248" spans="1:26" ht="15" x14ac:dyDescent="0.25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5"/>
      <c r="N248" s="15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" x14ac:dyDescent="0.25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5"/>
      <c r="N249" s="15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" x14ac:dyDescent="0.25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5"/>
      <c r="N250" s="15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x14ac:dyDescent="0.2">
      <c r="A251" s="2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x14ac:dyDescent="0.2">
      <c r="A252" s="20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</row>
    <row r="253" spans="1:26" x14ac:dyDescent="0.2">
      <c r="A253" s="20"/>
    </row>
    <row r="254" spans="1:26" ht="15" x14ac:dyDescent="0.25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5"/>
      <c r="N254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A9C0995-30AC-4A44-91D7-88FFEDEB7E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Malaysia!B89:L89</xm:f>
              <xm:sqref>O89</xm:sqref>
            </x14:sparkline>
            <x14:sparkline>
              <xm:f>Malaysia!B90:L90</xm:f>
              <xm:sqref>O90</xm:sqref>
            </x14:sparkline>
            <x14:sparkline>
              <xm:f>Malaysia!B91:L91</xm:f>
              <xm:sqref>O91</xm:sqref>
            </x14:sparkline>
            <x14:sparkline>
              <xm:f>Malaysia!B92:L92</xm:f>
              <xm:sqref>O92</xm:sqref>
            </x14:sparkline>
            <x14:sparkline>
              <xm:f>Malaysia!B93:L93</xm:f>
              <xm:sqref>O93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62FE-00C8-47F7-B25E-C8A5470903CB}">
  <sheetPr>
    <tabColor theme="1"/>
  </sheetPr>
  <dimension ref="A1:AK256"/>
  <sheetViews>
    <sheetView zoomScale="80" zoomScaleNormal="80" workbookViewId="0">
      <pane xSplit="1" ySplit="1" topLeftCell="G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G14" sqref="G14"/>
    </sheetView>
  </sheetViews>
  <sheetFormatPr defaultColWidth="9.140625" defaultRowHeight="14.25" x14ac:dyDescent="0.2"/>
  <cols>
    <col min="1" max="1" width="49.42578125" style="4" customWidth="1"/>
    <col min="2" max="2" width="12.42578125" style="4" bestFit="1" customWidth="1"/>
    <col min="3" max="3" width="16.42578125" style="4" bestFit="1" customWidth="1"/>
    <col min="4" max="4" width="12.85546875" style="4" bestFit="1" customWidth="1"/>
    <col min="5" max="5" width="13.5703125" style="4" bestFit="1" customWidth="1"/>
    <col min="6" max="6" width="12.140625" style="4" bestFit="1" customWidth="1"/>
    <col min="7" max="7" width="13.5703125" style="4" bestFit="1" customWidth="1"/>
    <col min="8" max="12" width="12.140625" style="4" bestFit="1" customWidth="1"/>
    <col min="13" max="13" width="20.28515625" style="4" bestFit="1" customWidth="1"/>
    <col min="14" max="14" width="21.85546875" style="4" customWidth="1"/>
    <col min="15" max="15" width="4.140625" style="4" customWidth="1"/>
    <col min="16" max="16" width="15" style="4" bestFit="1" customWidth="1"/>
    <col min="17" max="17" width="12.5703125" style="4" bestFit="1" customWidth="1"/>
    <col min="18" max="18" width="12.140625" style="4" bestFit="1" customWidth="1"/>
    <col min="19" max="19" width="12.5703125" style="4" bestFit="1" customWidth="1"/>
    <col min="20" max="20" width="14.85546875" style="4" bestFit="1" customWidth="1"/>
    <col min="21" max="22" width="12.5703125" style="4" bestFit="1" customWidth="1"/>
    <col min="23" max="25" width="12.140625" style="4" bestFit="1" customWidth="1"/>
    <col min="26" max="26" width="14.85546875" style="4" bestFit="1" customWidth="1"/>
    <col min="27" max="27" width="25.28515625" style="4" bestFit="1" customWidth="1"/>
    <col min="28" max="28" width="27.42578125" style="4" bestFit="1" customWidth="1"/>
    <col min="29" max="16384" width="9.140625" style="4"/>
  </cols>
  <sheetData>
    <row r="1" spans="1:37" x14ac:dyDescent="0.2">
      <c r="A1" s="5" t="s">
        <v>63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86">
        <f t="shared" ref="P1:Z1" si="0">B1</f>
        <v>2016</v>
      </c>
      <c r="Q1" s="86">
        <f t="shared" si="0"/>
        <v>2017</v>
      </c>
      <c r="R1" s="86">
        <f t="shared" si="0"/>
        <v>2018</v>
      </c>
      <c r="S1" s="86">
        <f t="shared" si="0"/>
        <v>2019</v>
      </c>
      <c r="T1" s="86">
        <f t="shared" si="0"/>
        <v>2020</v>
      </c>
      <c r="U1" s="86" t="str">
        <f t="shared" si="0"/>
        <v>2021E</v>
      </c>
      <c r="V1" s="86" t="str">
        <f t="shared" si="0"/>
        <v>2022F</v>
      </c>
      <c r="W1" s="86" t="str">
        <f t="shared" si="0"/>
        <v>2023F</v>
      </c>
      <c r="X1" s="86" t="str">
        <f t="shared" si="0"/>
        <v>2024F</v>
      </c>
      <c r="Y1" s="86" t="str">
        <f t="shared" si="0"/>
        <v>2025F</v>
      </c>
      <c r="Z1" s="86" t="str">
        <f t="shared" si="0"/>
        <v>2026F</v>
      </c>
      <c r="AA1" s="20"/>
      <c r="AB1" s="20"/>
      <c r="AC1" s="20"/>
    </row>
    <row r="2" spans="1:37" ht="15" x14ac:dyDescent="0.25">
      <c r="A2" s="9" t="s">
        <v>37</v>
      </c>
      <c r="B2" s="143">
        <f>B5*B7</f>
        <v>8.1269999999999989</v>
      </c>
      <c r="C2" s="143">
        <f t="shared" ref="C2:L2" si="1">C5*C7</f>
        <v>8.5497999999999994</v>
      </c>
      <c r="D2" s="143">
        <f t="shared" si="1"/>
        <v>9.003400000000001</v>
      </c>
      <c r="E2" s="143">
        <f t="shared" si="1"/>
        <v>9.5260000000000016</v>
      </c>
      <c r="F2" s="143">
        <f t="shared" si="1"/>
        <v>8.787528</v>
      </c>
      <c r="G2" s="143">
        <f t="shared" si="1"/>
        <v>9.3280000000000012</v>
      </c>
      <c r="H2" s="143">
        <f t="shared" si="1"/>
        <v>9.8566000000000003</v>
      </c>
      <c r="I2" s="143">
        <f t="shared" si="1"/>
        <v>10.395</v>
      </c>
      <c r="J2" s="143">
        <f t="shared" si="1"/>
        <v>10.9641</v>
      </c>
      <c r="K2" s="143">
        <f t="shared" si="1"/>
        <v>11.541600000000001</v>
      </c>
      <c r="L2" s="143">
        <f t="shared" si="1"/>
        <v>12.173699999999998</v>
      </c>
      <c r="M2" s="11">
        <f>ROUND((F2/B2)^(1/4)-1,4)</f>
        <v>1.9699999999999999E-2</v>
      </c>
      <c r="N2" s="11">
        <f>ROUND((L2/G2)^(1/5)-1,4)</f>
        <v>5.4699999999999999E-2</v>
      </c>
      <c r="O2" s="80"/>
    </row>
    <row r="3" spans="1:37" ht="15" x14ac:dyDescent="0.25">
      <c r="A3" s="12" t="s">
        <v>4</v>
      </c>
      <c r="B3" s="12"/>
      <c r="C3" s="78">
        <f>C2/B2-1</f>
        <v>5.2024117140396342E-2</v>
      </c>
      <c r="D3" s="78">
        <f t="shared" ref="D3:L3" si="2">D2/C2-1</f>
        <v>5.305387260520722E-2</v>
      </c>
      <c r="E3" s="78">
        <f t="shared" si="2"/>
        <v>5.8044738654286165E-2</v>
      </c>
      <c r="F3" s="78">
        <f t="shared" si="2"/>
        <v>-7.752173000209972E-2</v>
      </c>
      <c r="G3" s="78">
        <f t="shared" si="2"/>
        <v>6.1504441294525813E-2</v>
      </c>
      <c r="H3" s="78">
        <f t="shared" si="2"/>
        <v>5.6668096054888428E-2</v>
      </c>
      <c r="I3" s="78">
        <f t="shared" si="2"/>
        <v>5.4623298094677697E-2</v>
      </c>
      <c r="J3" s="78">
        <f t="shared" si="2"/>
        <v>5.4747474747474767E-2</v>
      </c>
      <c r="K3" s="78">
        <f t="shared" si="2"/>
        <v>5.2671901934495446E-2</v>
      </c>
      <c r="L3" s="78">
        <f t="shared" si="2"/>
        <v>5.4767103347889146E-2</v>
      </c>
      <c r="M3" s="11"/>
      <c r="N3" s="11"/>
    </row>
    <row r="4" spans="1:37" ht="15" x14ac:dyDescent="0.25">
      <c r="A4" s="31"/>
      <c r="B4" s="35"/>
      <c r="C4" s="87"/>
      <c r="D4" s="87"/>
      <c r="E4" s="87"/>
      <c r="F4" s="87"/>
      <c r="G4" s="87"/>
      <c r="H4" s="87"/>
      <c r="I4" s="87"/>
      <c r="J4" s="87"/>
      <c r="K4" s="87"/>
      <c r="L4" s="87"/>
      <c r="M4" s="34"/>
      <c r="N4" s="34"/>
      <c r="P4" s="27">
        <f>ROUND(P12,4)</f>
        <v>0.34789999999999999</v>
      </c>
      <c r="Q4" s="27">
        <f t="shared" ref="Q4:Z4" si="3">ROUND(Q12,4)</f>
        <v>0.3594</v>
      </c>
      <c r="R4" s="27">
        <f t="shared" si="3"/>
        <v>0.35220000000000001</v>
      </c>
      <c r="S4" s="27">
        <f t="shared" si="3"/>
        <v>0.35670000000000002</v>
      </c>
      <c r="T4" s="27">
        <f t="shared" si="3"/>
        <v>0.35210000000000002</v>
      </c>
      <c r="U4" s="27">
        <f t="shared" si="3"/>
        <v>0.35049999999999998</v>
      </c>
      <c r="V4" s="27">
        <f t="shared" si="3"/>
        <v>0.3488</v>
      </c>
      <c r="W4" s="27">
        <f t="shared" si="3"/>
        <v>0.34710000000000002</v>
      </c>
      <c r="X4" s="27">
        <f t="shared" si="3"/>
        <v>0.34599999999999997</v>
      </c>
      <c r="Y4" s="27">
        <f t="shared" si="3"/>
        <v>0.34520000000000001</v>
      </c>
      <c r="Z4" s="27">
        <f t="shared" si="3"/>
        <v>0.3412</v>
      </c>
    </row>
    <row r="5" spans="1:37" ht="15" x14ac:dyDescent="0.25">
      <c r="A5" s="64" t="s">
        <v>29</v>
      </c>
      <c r="B5" s="155">
        <v>2.15</v>
      </c>
      <c r="C5" s="155">
        <v>2.17</v>
      </c>
      <c r="D5" s="155">
        <v>2.1800000000000002</v>
      </c>
      <c r="E5" s="155">
        <v>2.2000000000000002</v>
      </c>
      <c r="F5" s="155">
        <v>2.16</v>
      </c>
      <c r="G5" s="155">
        <v>2.2000000000000002</v>
      </c>
      <c r="H5" s="155">
        <v>2.23</v>
      </c>
      <c r="I5" s="155">
        <v>2.25</v>
      </c>
      <c r="J5" s="155">
        <v>2.27</v>
      </c>
      <c r="K5" s="155">
        <v>2.29</v>
      </c>
      <c r="L5" s="155">
        <v>2.31</v>
      </c>
      <c r="M5" s="11">
        <f>ROUND((F5/B5)^(1/4)-1,4)</f>
        <v>1.1999999999999999E-3</v>
      </c>
      <c r="N5" s="11">
        <f>ROUND((L5/G5)^(1/5)-1,4)</f>
        <v>9.7999999999999997E-3</v>
      </c>
      <c r="P5" s="27">
        <f t="shared" ref="P5:Z9" si="4">ROUND(P13,4)</f>
        <v>0.22020000000000001</v>
      </c>
      <c r="Q5" s="27">
        <f t="shared" si="4"/>
        <v>0.22040000000000001</v>
      </c>
      <c r="R5" s="27">
        <f t="shared" si="4"/>
        <v>0.22070000000000001</v>
      </c>
      <c r="S5" s="27">
        <f t="shared" si="4"/>
        <v>0.22090000000000001</v>
      </c>
      <c r="T5" s="27">
        <f t="shared" si="4"/>
        <v>0.2198</v>
      </c>
      <c r="U5" s="27">
        <f t="shared" si="4"/>
        <v>0.21940000000000001</v>
      </c>
      <c r="V5" s="27">
        <f t="shared" si="4"/>
        <v>0.21970000000000001</v>
      </c>
      <c r="W5" s="27">
        <f t="shared" si="4"/>
        <v>0.22009999999999999</v>
      </c>
      <c r="X5" s="27">
        <f t="shared" si="4"/>
        <v>0.2203</v>
      </c>
      <c r="Y5" s="27">
        <f t="shared" si="4"/>
        <v>0.2205</v>
      </c>
      <c r="Z5" s="27">
        <f t="shared" si="4"/>
        <v>0.22070000000000001</v>
      </c>
    </row>
    <row r="6" spans="1:37" ht="15" x14ac:dyDescent="0.25">
      <c r="A6" s="63"/>
      <c r="B6" s="35"/>
      <c r="C6" s="78">
        <f>C5/B5-1</f>
        <v>9.302325581395321E-3</v>
      </c>
      <c r="D6" s="78">
        <f t="shared" ref="D6:L6" si="5">D5/C5-1</f>
        <v>4.6082949308756671E-3</v>
      </c>
      <c r="E6" s="78">
        <f t="shared" si="5"/>
        <v>9.1743119266054496E-3</v>
      </c>
      <c r="F6" s="78">
        <f t="shared" si="5"/>
        <v>-1.8181818181818188E-2</v>
      </c>
      <c r="G6" s="78">
        <f t="shared" si="5"/>
        <v>1.8518518518518601E-2</v>
      </c>
      <c r="H6" s="78">
        <f t="shared" si="5"/>
        <v>1.3636363636363447E-2</v>
      </c>
      <c r="I6" s="78">
        <f t="shared" si="5"/>
        <v>8.9686098654708779E-3</v>
      </c>
      <c r="J6" s="78">
        <f t="shared" si="5"/>
        <v>8.8888888888889461E-3</v>
      </c>
      <c r="K6" s="78">
        <f t="shared" si="5"/>
        <v>8.8105726872247381E-3</v>
      </c>
      <c r="L6" s="78">
        <f t="shared" si="5"/>
        <v>8.733624454148492E-3</v>
      </c>
      <c r="M6" s="34"/>
      <c r="N6" s="34"/>
      <c r="P6" s="27">
        <f t="shared" si="4"/>
        <v>0.1696</v>
      </c>
      <c r="Q6" s="27">
        <f t="shared" si="4"/>
        <v>0.1711</v>
      </c>
      <c r="R6" s="27">
        <f t="shared" si="4"/>
        <v>0.16889999999999999</v>
      </c>
      <c r="S6" s="27">
        <f t="shared" si="4"/>
        <v>0.16980000000000001</v>
      </c>
      <c r="T6" s="27">
        <f t="shared" si="4"/>
        <v>0.1762</v>
      </c>
      <c r="U6" s="27">
        <f t="shared" si="4"/>
        <v>0.18160000000000001</v>
      </c>
      <c r="V6" s="27">
        <f t="shared" si="4"/>
        <v>0.1817</v>
      </c>
      <c r="W6" s="27">
        <f t="shared" si="4"/>
        <v>0.18210000000000001</v>
      </c>
      <c r="X6" s="27">
        <f t="shared" si="4"/>
        <v>0.18240000000000001</v>
      </c>
      <c r="Y6" s="27">
        <f t="shared" si="4"/>
        <v>0.1825</v>
      </c>
      <c r="Z6" s="27">
        <f t="shared" si="4"/>
        <v>0.1827</v>
      </c>
    </row>
    <row r="7" spans="1:37" ht="15" x14ac:dyDescent="0.25">
      <c r="A7" s="64" t="s">
        <v>66</v>
      </c>
      <c r="B7" s="143">
        <v>3.78</v>
      </c>
      <c r="C7" s="143">
        <v>3.94</v>
      </c>
      <c r="D7" s="143">
        <v>4.13</v>
      </c>
      <c r="E7" s="143">
        <v>4.33</v>
      </c>
      <c r="F7" s="143">
        <v>4.0682999999999998</v>
      </c>
      <c r="G7" s="143">
        <v>4.24</v>
      </c>
      <c r="H7" s="143">
        <v>4.42</v>
      </c>
      <c r="I7" s="143">
        <v>4.62</v>
      </c>
      <c r="J7" s="143">
        <v>4.83</v>
      </c>
      <c r="K7" s="143">
        <v>5.04</v>
      </c>
      <c r="L7" s="143">
        <v>5.27</v>
      </c>
      <c r="M7" s="11">
        <f>ROUND((F7/B7)^(1/4)-1,4)</f>
        <v>1.8499999999999999E-2</v>
      </c>
      <c r="N7" s="11">
        <f>ROUND((L7/G7)^(1/5)-1,4)</f>
        <v>4.4499999999999998E-2</v>
      </c>
      <c r="P7" s="27">
        <f t="shared" si="4"/>
        <v>0.1171</v>
      </c>
      <c r="Q7" s="27">
        <f t="shared" si="4"/>
        <v>0.1149</v>
      </c>
      <c r="R7" s="27">
        <f t="shared" si="4"/>
        <v>0.1152</v>
      </c>
      <c r="S7" s="27">
        <f t="shared" si="4"/>
        <v>0.11020000000000001</v>
      </c>
      <c r="T7" s="27">
        <f t="shared" si="4"/>
        <v>0.1094</v>
      </c>
      <c r="U7" s="27">
        <f t="shared" si="4"/>
        <v>9.64E-2</v>
      </c>
      <c r="V7" s="27">
        <f t="shared" si="4"/>
        <v>9.6100000000000005E-2</v>
      </c>
      <c r="W7" s="27">
        <f t="shared" si="4"/>
        <v>9.5799999999999996E-2</v>
      </c>
      <c r="X7" s="27">
        <f t="shared" si="4"/>
        <v>9.5200000000000007E-2</v>
      </c>
      <c r="Y7" s="27">
        <f t="shared" si="4"/>
        <v>9.4100000000000003E-2</v>
      </c>
      <c r="Z7" s="27">
        <f t="shared" si="4"/>
        <v>9.3700000000000006E-2</v>
      </c>
    </row>
    <row r="8" spans="1:37" ht="15" x14ac:dyDescent="0.25">
      <c r="A8" s="31"/>
      <c r="B8" s="35"/>
      <c r="C8" s="78">
        <f>C7/B7-1</f>
        <v>4.2328042328042326E-2</v>
      </c>
      <c r="D8" s="78">
        <f t="shared" ref="D8" si="6">D7/C7-1</f>
        <v>4.8223350253807196E-2</v>
      </c>
      <c r="E8" s="78">
        <f t="shared" ref="E8" si="7">E7/D7-1</f>
        <v>4.8426150121065437E-2</v>
      </c>
      <c r="F8" s="78">
        <f t="shared" ref="F8" si="8">F7/E7-1</f>
        <v>-6.0438799076212524E-2</v>
      </c>
      <c r="G8" s="78">
        <f t="shared" ref="G8" si="9">G7/F7-1</f>
        <v>4.2204360543716124E-2</v>
      </c>
      <c r="H8" s="78">
        <f t="shared" ref="H8" si="10">H7/G7-1</f>
        <v>4.2452830188679069E-2</v>
      </c>
      <c r="I8" s="78">
        <f t="shared" ref="I8" si="11">I7/H7-1</f>
        <v>4.5248868778280604E-2</v>
      </c>
      <c r="J8" s="78">
        <f t="shared" ref="J8" si="12">J7/I7-1</f>
        <v>4.5454545454545414E-2</v>
      </c>
      <c r="K8" s="78">
        <f t="shared" ref="K8" si="13">K7/J7-1</f>
        <v>4.3478260869565188E-2</v>
      </c>
      <c r="L8" s="78">
        <f t="shared" ref="L8" si="14">L7/K7-1</f>
        <v>4.5634920634920473E-2</v>
      </c>
      <c r="M8" s="34"/>
      <c r="N8" s="34"/>
      <c r="P8" s="27">
        <f t="shared" si="4"/>
        <v>6.6400000000000001E-2</v>
      </c>
      <c r="Q8" s="27">
        <f t="shared" si="4"/>
        <v>6.6699999999999995E-2</v>
      </c>
      <c r="R8" s="27">
        <f t="shared" si="4"/>
        <v>6.7100000000000007E-2</v>
      </c>
      <c r="S8" s="27">
        <f t="shared" si="4"/>
        <v>6.7400000000000002E-2</v>
      </c>
      <c r="T8" s="27">
        <f t="shared" si="4"/>
        <v>6.6299999999999998E-2</v>
      </c>
      <c r="U8" s="27">
        <f t="shared" si="4"/>
        <v>6.5199999999999994E-2</v>
      </c>
      <c r="V8" s="27">
        <f t="shared" si="4"/>
        <v>6.6100000000000006E-2</v>
      </c>
      <c r="W8" s="27">
        <f t="shared" si="4"/>
        <v>6.6799999999999998E-2</v>
      </c>
      <c r="X8" s="27">
        <f t="shared" si="4"/>
        <v>6.7299999999999999E-2</v>
      </c>
      <c r="Y8" s="27">
        <f t="shared" si="4"/>
        <v>6.7699999999999996E-2</v>
      </c>
      <c r="Z8" s="27">
        <f t="shared" si="4"/>
        <v>6.8199999999999997E-2</v>
      </c>
    </row>
    <row r="9" spans="1:37" ht="15" x14ac:dyDescent="0.25">
      <c r="A9" s="70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34"/>
      <c r="N9" s="34"/>
      <c r="P9" s="27">
        <f t="shared" si="4"/>
        <v>4.53E-2</v>
      </c>
      <c r="Q9" s="27">
        <f t="shared" si="4"/>
        <v>4.7199999999999999E-2</v>
      </c>
      <c r="R9" s="27">
        <f t="shared" si="4"/>
        <v>4.6300000000000001E-2</v>
      </c>
      <c r="S9" s="27">
        <f t="shared" si="4"/>
        <v>4.6199999999999998E-2</v>
      </c>
      <c r="T9" s="27">
        <f t="shared" si="4"/>
        <v>4.41E-2</v>
      </c>
      <c r="U9" s="27">
        <f t="shared" si="4"/>
        <v>3.7900000000000003E-2</v>
      </c>
      <c r="V9" s="27">
        <f t="shared" si="4"/>
        <v>3.7900000000000003E-2</v>
      </c>
      <c r="W9" s="27">
        <f t="shared" si="4"/>
        <v>3.8100000000000002E-2</v>
      </c>
      <c r="X9" s="27">
        <f t="shared" si="4"/>
        <v>3.8199999999999998E-2</v>
      </c>
      <c r="Y9" s="27">
        <f t="shared" si="4"/>
        <v>3.8300000000000001E-2</v>
      </c>
      <c r="Z9" s="27">
        <f t="shared" si="4"/>
        <v>3.8399999999999997E-2</v>
      </c>
    </row>
    <row r="10" spans="1:37" ht="15" x14ac:dyDescent="0.25">
      <c r="A10" s="70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34"/>
      <c r="N10" s="34"/>
      <c r="P10" s="38">
        <f t="shared" ref="P10:Z10" si="15">ROUND(100%-SUM(P4:P9),4)</f>
        <v>3.3500000000000002E-2</v>
      </c>
      <c r="Q10" s="38">
        <f t="shared" si="15"/>
        <v>2.0299999999999999E-2</v>
      </c>
      <c r="R10" s="38">
        <f t="shared" si="15"/>
        <v>2.9600000000000001E-2</v>
      </c>
      <c r="S10" s="38">
        <f t="shared" si="15"/>
        <v>2.8799999999999999E-2</v>
      </c>
      <c r="T10" s="38">
        <f t="shared" si="15"/>
        <v>3.2099999999999997E-2</v>
      </c>
      <c r="U10" s="38">
        <f t="shared" si="15"/>
        <v>4.9000000000000002E-2</v>
      </c>
      <c r="V10" s="38">
        <f t="shared" si="15"/>
        <v>4.9700000000000001E-2</v>
      </c>
      <c r="W10" s="38">
        <f t="shared" si="15"/>
        <v>0.05</v>
      </c>
      <c r="X10" s="38">
        <f t="shared" si="15"/>
        <v>5.0599999999999999E-2</v>
      </c>
      <c r="Y10" s="38">
        <f t="shared" si="15"/>
        <v>5.1700000000000003E-2</v>
      </c>
      <c r="Z10" s="38">
        <f t="shared" si="15"/>
        <v>5.5100000000000003E-2</v>
      </c>
    </row>
    <row r="11" spans="1:37" x14ac:dyDescent="0.2">
      <c r="A11" s="18" t="s">
        <v>50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22"/>
      <c r="N11" s="22"/>
      <c r="P11" s="90">
        <v>2.0299999999999999E-2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37" ht="15" x14ac:dyDescent="0.25">
      <c r="A12" s="125" t="s">
        <v>53</v>
      </c>
      <c r="B12" s="77">
        <f>B$2*P12</f>
        <v>2.8273832999999997</v>
      </c>
      <c r="C12" s="136">
        <f t="shared" ref="C12:L18" si="16">C$2*Q12</f>
        <v>3.0727981199999999</v>
      </c>
      <c r="D12" s="136">
        <f t="shared" si="16"/>
        <v>3.1709974800000005</v>
      </c>
      <c r="E12" s="136">
        <f t="shared" si="16"/>
        <v>3.3979242000000007</v>
      </c>
      <c r="F12" s="136">
        <f t="shared" si="16"/>
        <v>3.0940886088000004</v>
      </c>
      <c r="G12" s="136">
        <f t="shared" si="16"/>
        <v>3.2694640000000001</v>
      </c>
      <c r="H12" s="136">
        <f t="shared" si="16"/>
        <v>3.4379820800000003</v>
      </c>
      <c r="I12" s="136">
        <f t="shared" si="16"/>
        <v>3.6081045</v>
      </c>
      <c r="J12" s="136">
        <f t="shared" si="16"/>
        <v>3.7935785999999996</v>
      </c>
      <c r="K12" s="136">
        <f t="shared" si="16"/>
        <v>3.9841603200000004</v>
      </c>
      <c r="L12" s="136">
        <f t="shared" si="16"/>
        <v>4.1536664399999994</v>
      </c>
      <c r="M12" s="11">
        <f>ROUND((F12/B12)^(1/4)-1,4)</f>
        <v>2.2800000000000001E-2</v>
      </c>
      <c r="N12" s="11">
        <f>ROUND((L12/G12)^(1/5)-1,4)</f>
        <v>4.9000000000000002E-2</v>
      </c>
      <c r="P12" s="132">
        <v>0.34789999999999999</v>
      </c>
      <c r="Q12" s="132">
        <v>0.3594</v>
      </c>
      <c r="R12" s="132">
        <v>0.35220000000000001</v>
      </c>
      <c r="S12" s="132">
        <v>0.35670000000000002</v>
      </c>
      <c r="T12" s="132">
        <v>0.35210000000000002</v>
      </c>
      <c r="U12" s="132">
        <v>0.35049999999999998</v>
      </c>
      <c r="V12" s="132">
        <v>0.3488</v>
      </c>
      <c r="W12" s="132">
        <v>0.34710000000000002</v>
      </c>
      <c r="X12" s="132">
        <v>0.34599999999999997</v>
      </c>
      <c r="Y12" s="132">
        <v>0.34520000000000001</v>
      </c>
      <c r="Z12" s="132">
        <v>0.3412</v>
      </c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</row>
    <row r="13" spans="1:37" ht="15" x14ac:dyDescent="0.25">
      <c r="A13" s="136" t="s">
        <v>67</v>
      </c>
      <c r="B13" s="136">
        <f t="shared" ref="B13:B18" si="17">B$2*P13</f>
        <v>1.7895653999999999</v>
      </c>
      <c r="C13" s="136">
        <f t="shared" si="16"/>
        <v>1.8843759199999999</v>
      </c>
      <c r="D13" s="136">
        <f t="shared" si="16"/>
        <v>1.9870503800000003</v>
      </c>
      <c r="E13" s="136">
        <f t="shared" si="16"/>
        <v>2.1042934000000004</v>
      </c>
      <c r="F13" s="136">
        <f t="shared" si="16"/>
        <v>1.9314986543999999</v>
      </c>
      <c r="G13" s="136">
        <f t="shared" si="16"/>
        <v>2.0465632000000005</v>
      </c>
      <c r="H13" s="136">
        <f t="shared" si="16"/>
        <v>2.1654950200000003</v>
      </c>
      <c r="I13" s="136">
        <f t="shared" si="16"/>
        <v>2.2879394999999998</v>
      </c>
      <c r="J13" s="136">
        <f t="shared" si="16"/>
        <v>2.41539123</v>
      </c>
      <c r="K13" s="136">
        <f t="shared" si="16"/>
        <v>2.5449228000000002</v>
      </c>
      <c r="L13" s="136">
        <f t="shared" si="16"/>
        <v>2.6867355899999996</v>
      </c>
      <c r="M13" s="11">
        <f>ROUND((F13/B13)^(1/4)-1,4)</f>
        <v>1.9300000000000001E-2</v>
      </c>
      <c r="N13" s="11">
        <f>ROUND((L13/G13)^(1/5)-1,4)</f>
        <v>5.5899999999999998E-2</v>
      </c>
      <c r="P13" s="132">
        <v>0.22020000000000001</v>
      </c>
      <c r="Q13" s="132">
        <v>0.22040000000000001</v>
      </c>
      <c r="R13" s="132">
        <v>0.22070000000000001</v>
      </c>
      <c r="S13" s="132">
        <v>0.22090000000000001</v>
      </c>
      <c r="T13" s="132">
        <v>0.2198</v>
      </c>
      <c r="U13" s="132">
        <v>0.21940000000000001</v>
      </c>
      <c r="V13" s="132">
        <v>0.21970000000000001</v>
      </c>
      <c r="W13" s="132">
        <v>0.22009999999999999</v>
      </c>
      <c r="X13" s="132">
        <v>0.2203</v>
      </c>
      <c r="Y13" s="132">
        <v>0.2205</v>
      </c>
      <c r="Z13" s="132">
        <v>0.22070000000000001</v>
      </c>
    </row>
    <row r="14" spans="1:37" ht="15" x14ac:dyDescent="0.25">
      <c r="A14" s="125" t="s">
        <v>68</v>
      </c>
      <c r="B14" s="136">
        <f t="shared" si="17"/>
        <v>1.3783391999999999</v>
      </c>
      <c r="C14" s="136">
        <f t="shared" si="16"/>
        <v>1.4628707799999998</v>
      </c>
      <c r="D14" s="136">
        <f t="shared" si="16"/>
        <v>1.5206742600000001</v>
      </c>
      <c r="E14" s="136">
        <f t="shared" si="16"/>
        <v>1.6175148000000004</v>
      </c>
      <c r="F14" s="136">
        <f t="shared" si="16"/>
        <v>1.5483624335999999</v>
      </c>
      <c r="G14" s="136">
        <f t="shared" si="16"/>
        <v>1.6939648000000003</v>
      </c>
      <c r="H14" s="136">
        <f t="shared" si="16"/>
        <v>1.7909442200000001</v>
      </c>
      <c r="I14" s="136">
        <f t="shared" si="16"/>
        <v>1.8929295000000002</v>
      </c>
      <c r="J14" s="136">
        <f t="shared" si="16"/>
        <v>1.99985184</v>
      </c>
      <c r="K14" s="136">
        <f t="shared" si="16"/>
        <v>2.1063420000000002</v>
      </c>
      <c r="L14" s="136">
        <f t="shared" si="16"/>
        <v>2.2241349899999996</v>
      </c>
      <c r="M14" s="11">
        <f>ROUND((F14/B14)^(1/4)-1,4)</f>
        <v>2.9499999999999998E-2</v>
      </c>
      <c r="N14" s="11">
        <f>ROUND((L14/G14)^(1/5)-1,4)</f>
        <v>5.6000000000000001E-2</v>
      </c>
      <c r="P14" s="132">
        <v>0.1696</v>
      </c>
      <c r="Q14" s="132">
        <v>0.1711</v>
      </c>
      <c r="R14" s="132">
        <v>0.16889999999999999</v>
      </c>
      <c r="S14" s="132">
        <v>0.16980000000000001</v>
      </c>
      <c r="T14" s="132">
        <v>0.1762</v>
      </c>
      <c r="U14" s="132">
        <v>0.18160000000000001</v>
      </c>
      <c r="V14" s="132">
        <v>0.1817</v>
      </c>
      <c r="W14" s="132">
        <v>0.18210000000000001</v>
      </c>
      <c r="X14" s="132">
        <v>0.18240000000000001</v>
      </c>
      <c r="Y14" s="132">
        <v>0.1825</v>
      </c>
      <c r="Z14" s="132">
        <v>0.1827</v>
      </c>
    </row>
    <row r="15" spans="1:37" ht="15" x14ac:dyDescent="0.25">
      <c r="A15" s="136" t="s">
        <v>69</v>
      </c>
      <c r="B15" s="136">
        <f t="shared" si="17"/>
        <v>0.95167169999999979</v>
      </c>
      <c r="C15" s="136">
        <f t="shared" si="16"/>
        <v>0.9823720199999999</v>
      </c>
      <c r="D15" s="136">
        <f t="shared" si="16"/>
        <v>1.0371916800000001</v>
      </c>
      <c r="E15" s="136">
        <f t="shared" si="16"/>
        <v>1.0497652000000002</v>
      </c>
      <c r="F15" s="136">
        <f t="shared" si="16"/>
        <v>0.96135556319999993</v>
      </c>
      <c r="G15" s="136">
        <f t="shared" si="16"/>
        <v>0.89921920000000011</v>
      </c>
      <c r="H15" s="136">
        <f t="shared" si="16"/>
        <v>0.94721926000000012</v>
      </c>
      <c r="I15" s="136">
        <f t="shared" si="16"/>
        <v>0.99584099999999987</v>
      </c>
      <c r="J15" s="136">
        <f t="shared" si="16"/>
        <v>1.04378232</v>
      </c>
      <c r="K15" s="136">
        <f t="shared" si="16"/>
        <v>1.0860645600000001</v>
      </c>
      <c r="L15" s="136">
        <f t="shared" si="16"/>
        <v>1.1406756899999999</v>
      </c>
      <c r="M15" s="11">
        <f>ROUND((F15/B15)^(1/4)-1,4)</f>
        <v>2.5000000000000001E-3</v>
      </c>
      <c r="N15" s="11">
        <f>ROUND((L15/G15)^(1/5)-1,4)</f>
        <v>4.87E-2</v>
      </c>
      <c r="P15" s="132">
        <v>0.1171</v>
      </c>
      <c r="Q15" s="132">
        <v>0.1149</v>
      </c>
      <c r="R15" s="132">
        <v>0.1152</v>
      </c>
      <c r="S15" s="132">
        <v>0.11020000000000001</v>
      </c>
      <c r="T15" s="132">
        <v>0.1094</v>
      </c>
      <c r="U15" s="132">
        <v>9.64E-2</v>
      </c>
      <c r="V15" s="132">
        <v>9.6100000000000005E-2</v>
      </c>
      <c r="W15" s="132">
        <v>9.5799999999999996E-2</v>
      </c>
      <c r="X15" s="132">
        <v>9.5200000000000007E-2</v>
      </c>
      <c r="Y15" s="132">
        <v>9.4100000000000003E-2</v>
      </c>
      <c r="Z15" s="132">
        <v>9.3700000000000006E-2</v>
      </c>
    </row>
    <row r="16" spans="1:37" s="123" customFormat="1" ht="15" x14ac:dyDescent="0.25">
      <c r="A16" s="136" t="s">
        <v>54</v>
      </c>
      <c r="B16" s="136">
        <f t="shared" si="17"/>
        <v>0.53963279999999991</v>
      </c>
      <c r="C16" s="136">
        <f t="shared" si="16"/>
        <v>0.57027165999999996</v>
      </c>
      <c r="D16" s="136">
        <f t="shared" si="16"/>
        <v>0.60412814000000015</v>
      </c>
      <c r="E16" s="136">
        <f t="shared" si="16"/>
        <v>0.64205240000000008</v>
      </c>
      <c r="F16" s="136">
        <f t="shared" si="16"/>
        <v>0.58261310639999997</v>
      </c>
      <c r="G16" s="136">
        <f t="shared" si="16"/>
        <v>0.60818559999999999</v>
      </c>
      <c r="H16" s="136">
        <f t="shared" si="16"/>
        <v>0.6515212600000001</v>
      </c>
      <c r="I16" s="136">
        <f t="shared" si="16"/>
        <v>0.69438599999999995</v>
      </c>
      <c r="J16" s="136">
        <f t="shared" si="16"/>
        <v>0.73788392999999997</v>
      </c>
      <c r="K16" s="136">
        <f t="shared" si="16"/>
        <v>0.78136632000000006</v>
      </c>
      <c r="L16" s="136">
        <f t="shared" si="16"/>
        <v>0.83024633999999986</v>
      </c>
      <c r="M16" s="11">
        <f t="shared" ref="M16:M17" si="18">ROUND((F16/B16)^(1/4)-1,4)</f>
        <v>1.9300000000000001E-2</v>
      </c>
      <c r="N16" s="11">
        <f t="shared" ref="N16:N17" si="19">ROUND((L16/G16)^(1/5)-1,4)</f>
        <v>6.4199999999999993E-2</v>
      </c>
      <c r="P16" s="132">
        <v>6.6400000000000001E-2</v>
      </c>
      <c r="Q16" s="132">
        <v>6.6699999999999995E-2</v>
      </c>
      <c r="R16" s="132">
        <v>6.7100000000000007E-2</v>
      </c>
      <c r="S16" s="132">
        <v>6.7400000000000002E-2</v>
      </c>
      <c r="T16" s="132">
        <v>6.6299999999999998E-2</v>
      </c>
      <c r="U16" s="132">
        <v>6.5199999999999994E-2</v>
      </c>
      <c r="V16" s="132">
        <v>6.6100000000000006E-2</v>
      </c>
      <c r="W16" s="132">
        <v>6.6799999999999998E-2</v>
      </c>
      <c r="X16" s="132">
        <v>6.7299999999999999E-2</v>
      </c>
      <c r="Y16" s="132">
        <v>6.7699999999999996E-2</v>
      </c>
      <c r="Z16" s="132">
        <v>6.8199999999999997E-2</v>
      </c>
    </row>
    <row r="17" spans="1:26" s="123" customFormat="1" ht="15" x14ac:dyDescent="0.25">
      <c r="A17" s="136" t="s">
        <v>70</v>
      </c>
      <c r="B17" s="136">
        <f t="shared" si="17"/>
        <v>0.36815309999999996</v>
      </c>
      <c r="C17" s="136">
        <f t="shared" si="16"/>
        <v>0.40355055999999995</v>
      </c>
      <c r="D17" s="136">
        <f t="shared" si="16"/>
        <v>0.41685742000000003</v>
      </c>
      <c r="E17" s="136">
        <f t="shared" si="16"/>
        <v>0.44010120000000008</v>
      </c>
      <c r="F17" s="136">
        <f t="shared" si="16"/>
        <v>0.3875299848</v>
      </c>
      <c r="G17" s="136">
        <f t="shared" si="16"/>
        <v>0.3535312000000001</v>
      </c>
      <c r="H17" s="136">
        <f t="shared" si="16"/>
        <v>0.37356514000000002</v>
      </c>
      <c r="I17" s="136">
        <f t="shared" si="16"/>
        <v>0.3960495</v>
      </c>
      <c r="J17" s="136">
        <f t="shared" si="16"/>
        <v>0.41882861999999998</v>
      </c>
      <c r="K17" s="136">
        <f t="shared" si="16"/>
        <v>0.44204328000000004</v>
      </c>
      <c r="L17" s="136">
        <f t="shared" si="16"/>
        <v>0.4674700799999999</v>
      </c>
      <c r="M17" s="11">
        <f t="shared" si="18"/>
        <v>1.29E-2</v>
      </c>
      <c r="N17" s="11">
        <f t="shared" si="19"/>
        <v>5.7500000000000002E-2</v>
      </c>
      <c r="P17" s="132">
        <v>4.53E-2</v>
      </c>
      <c r="Q17" s="132">
        <v>4.7199999999999999E-2</v>
      </c>
      <c r="R17" s="132">
        <v>4.6300000000000001E-2</v>
      </c>
      <c r="S17" s="132">
        <v>4.6199999999999998E-2</v>
      </c>
      <c r="T17" s="132">
        <v>4.41E-2</v>
      </c>
      <c r="U17" s="132">
        <v>3.7900000000000003E-2</v>
      </c>
      <c r="V17" s="132">
        <v>3.7900000000000003E-2</v>
      </c>
      <c r="W17" s="132">
        <v>3.8100000000000002E-2</v>
      </c>
      <c r="X17" s="132">
        <v>3.8199999999999998E-2</v>
      </c>
      <c r="Y17" s="132">
        <v>3.8300000000000001E-2</v>
      </c>
      <c r="Z17" s="132">
        <v>3.8399999999999997E-2</v>
      </c>
    </row>
    <row r="18" spans="1:26" ht="15" x14ac:dyDescent="0.25">
      <c r="A18" s="125" t="s">
        <v>28</v>
      </c>
      <c r="B18" s="136">
        <f t="shared" si="17"/>
        <v>0.27225449999999995</v>
      </c>
      <c r="C18" s="136">
        <f t="shared" si="16"/>
        <v>0.17356093999999997</v>
      </c>
      <c r="D18" s="136">
        <f t="shared" si="16"/>
        <v>0.26650064000000007</v>
      </c>
      <c r="E18" s="136">
        <f t="shared" si="16"/>
        <v>0.27434880000000006</v>
      </c>
      <c r="F18" s="136">
        <f t="shared" si="16"/>
        <v>0.28207964879999997</v>
      </c>
      <c r="G18" s="136">
        <f t="shared" si="16"/>
        <v>0.45707200000000009</v>
      </c>
      <c r="H18" s="136">
        <f t="shared" si="16"/>
        <v>0.48987302000000005</v>
      </c>
      <c r="I18" s="136">
        <f t="shared" si="16"/>
        <v>0.51975000000000005</v>
      </c>
      <c r="J18" s="136">
        <f t="shared" si="16"/>
        <v>0.55478346000000001</v>
      </c>
      <c r="K18" s="136">
        <f t="shared" si="16"/>
        <v>0.59670072000000007</v>
      </c>
      <c r="L18" s="136">
        <f t="shared" si="16"/>
        <v>0.67077086999999991</v>
      </c>
      <c r="M18" s="11">
        <f>ROUND((F18/B18)^(1/4)-1,4)</f>
        <v>8.8999999999999999E-3</v>
      </c>
      <c r="N18" s="11">
        <f>ROUND((L18/G18)^(1/5)-1,4)</f>
        <v>7.9699999999999993E-2</v>
      </c>
      <c r="P18" s="132">
        <f>ROUND(100%-SUM(P12:P17),4)</f>
        <v>3.3500000000000002E-2</v>
      </c>
      <c r="Q18" s="132">
        <f t="shared" ref="Q18:Z18" si="20">ROUND(100%-SUM(Q12:Q17),4)</f>
        <v>2.0299999999999999E-2</v>
      </c>
      <c r="R18" s="132">
        <f t="shared" si="20"/>
        <v>2.9600000000000001E-2</v>
      </c>
      <c r="S18" s="132">
        <f t="shared" si="20"/>
        <v>2.8799999999999999E-2</v>
      </c>
      <c r="T18" s="132">
        <f t="shared" si="20"/>
        <v>3.2099999999999997E-2</v>
      </c>
      <c r="U18" s="132">
        <f t="shared" si="20"/>
        <v>4.9000000000000002E-2</v>
      </c>
      <c r="V18" s="132">
        <f t="shared" si="20"/>
        <v>4.9700000000000001E-2</v>
      </c>
      <c r="W18" s="132">
        <f t="shared" si="20"/>
        <v>0.05</v>
      </c>
      <c r="X18" s="132">
        <f t="shared" si="20"/>
        <v>5.0599999999999999E-2</v>
      </c>
      <c r="Y18" s="132">
        <f t="shared" si="20"/>
        <v>5.1700000000000003E-2</v>
      </c>
      <c r="Z18" s="132">
        <f t="shared" si="20"/>
        <v>5.5100000000000003E-2</v>
      </c>
    </row>
    <row r="19" spans="1:26" x14ac:dyDescent="0.2">
      <c r="A19" s="20" t="s">
        <v>0</v>
      </c>
      <c r="B19" s="137">
        <f t="shared" ref="B19:L19" si="21">SUM(B12:B18)</f>
        <v>8.1269999999999989</v>
      </c>
      <c r="C19" s="137">
        <f t="shared" si="21"/>
        <v>8.5497999999999976</v>
      </c>
      <c r="D19" s="137">
        <f t="shared" si="21"/>
        <v>9.003400000000001</v>
      </c>
      <c r="E19" s="137">
        <f t="shared" si="21"/>
        <v>9.5260000000000034</v>
      </c>
      <c r="F19" s="137">
        <f t="shared" si="21"/>
        <v>8.787528</v>
      </c>
      <c r="G19" s="137">
        <f t="shared" si="21"/>
        <v>9.3280000000000012</v>
      </c>
      <c r="H19" s="137">
        <f t="shared" si="21"/>
        <v>9.856600000000002</v>
      </c>
      <c r="I19" s="137">
        <f t="shared" si="21"/>
        <v>10.395</v>
      </c>
      <c r="J19" s="137">
        <f t="shared" si="21"/>
        <v>10.964099999999998</v>
      </c>
      <c r="K19" s="137">
        <f t="shared" si="21"/>
        <v>11.541600000000001</v>
      </c>
      <c r="L19" s="137">
        <f t="shared" si="21"/>
        <v>12.1737</v>
      </c>
      <c r="P19" s="88">
        <f t="shared" ref="P19:Z19" si="22">SUM(P12:P18)</f>
        <v>1</v>
      </c>
      <c r="Q19" s="88">
        <f t="shared" si="22"/>
        <v>1</v>
      </c>
      <c r="R19" s="88">
        <f t="shared" si="22"/>
        <v>1</v>
      </c>
      <c r="S19" s="88">
        <f t="shared" si="22"/>
        <v>1</v>
      </c>
      <c r="T19" s="88">
        <f t="shared" si="22"/>
        <v>1.0000000000000002</v>
      </c>
      <c r="U19" s="88">
        <f t="shared" si="22"/>
        <v>1</v>
      </c>
      <c r="V19" s="88">
        <f t="shared" si="22"/>
        <v>1</v>
      </c>
      <c r="W19" s="88">
        <f t="shared" si="22"/>
        <v>1</v>
      </c>
      <c r="X19" s="88">
        <f t="shared" si="22"/>
        <v>1.0000000000000002</v>
      </c>
      <c r="Y19" s="88">
        <f t="shared" si="22"/>
        <v>0.99999999999999989</v>
      </c>
      <c r="Z19" s="88">
        <f t="shared" si="22"/>
        <v>1</v>
      </c>
    </row>
    <row r="20" spans="1:26" x14ac:dyDescent="0.2">
      <c r="A20" s="20" t="s">
        <v>5</v>
      </c>
      <c r="B20" s="20" t="b">
        <f t="shared" ref="B20:L20" si="23">B19=B2</f>
        <v>1</v>
      </c>
      <c r="C20" s="20" t="b">
        <f t="shared" si="23"/>
        <v>1</v>
      </c>
      <c r="D20" s="20" t="b">
        <f t="shared" si="23"/>
        <v>1</v>
      </c>
      <c r="E20" s="20" t="b">
        <f t="shared" si="23"/>
        <v>1</v>
      </c>
      <c r="F20" s="20" t="b">
        <f t="shared" si="23"/>
        <v>1</v>
      </c>
      <c r="G20" s="20" t="b">
        <f t="shared" si="23"/>
        <v>1</v>
      </c>
      <c r="H20" s="20" t="b">
        <f t="shared" si="23"/>
        <v>1</v>
      </c>
      <c r="I20" s="20" t="b">
        <f t="shared" si="23"/>
        <v>1</v>
      </c>
      <c r="J20" s="20" t="b">
        <f t="shared" si="23"/>
        <v>1</v>
      </c>
      <c r="K20" s="20" t="b">
        <f t="shared" si="23"/>
        <v>1</v>
      </c>
      <c r="L20" s="20" t="b">
        <f t="shared" si="23"/>
        <v>1</v>
      </c>
    </row>
    <row r="21" spans="1:26" x14ac:dyDescent="0.2">
      <c r="A21" s="41"/>
    </row>
    <row r="22" spans="1:26" x14ac:dyDescent="0.2">
      <c r="A22" s="41"/>
    </row>
    <row r="23" spans="1:26" x14ac:dyDescent="0.2">
      <c r="A23" s="18" t="s">
        <v>38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spans="1:26" ht="15" x14ac:dyDescent="0.25">
      <c r="A24" s="148" t="s">
        <v>69</v>
      </c>
      <c r="B24" s="77">
        <f>B$2*P24</f>
        <v>7.3465722357299983</v>
      </c>
      <c r="C24" s="77">
        <f t="shared" ref="C24:L24" si="24">C$2*Q24</f>
        <v>7.9631554729999996</v>
      </c>
      <c r="D24" s="77">
        <f t="shared" si="24"/>
        <v>8.2595580171468015</v>
      </c>
      <c r="E24" s="77">
        <f t="shared" si="24"/>
        <v>8.8008883960140025</v>
      </c>
      <c r="F24" s="77">
        <f t="shared" si="24"/>
        <v>8.096398641805969</v>
      </c>
      <c r="G24" s="77">
        <f t="shared" si="24"/>
        <v>8.599526938059201</v>
      </c>
      <c r="H24" s="77">
        <f t="shared" si="24"/>
        <v>9.0714047135920008</v>
      </c>
      <c r="I24" s="77">
        <f t="shared" si="24"/>
        <v>9.5925005831654993</v>
      </c>
      <c r="J24" s="77">
        <f t="shared" si="24"/>
        <v>10.122583481881415</v>
      </c>
      <c r="K24" s="77">
        <f t="shared" si="24"/>
        <v>10.666331993378881</v>
      </c>
      <c r="L24" s="77">
        <f t="shared" si="24"/>
        <v>11.255310903290452</v>
      </c>
      <c r="M24" s="11">
        <f>ROUND((F24/B24)^(1/4)-1,4)</f>
        <v>2.46E-2</v>
      </c>
      <c r="N24" s="11">
        <f>ROUND((L24/G24)^(1/5)-1,4)</f>
        <v>5.5300000000000002E-2</v>
      </c>
      <c r="P24" s="72">
        <v>0.90397098999999992</v>
      </c>
      <c r="Q24" s="72">
        <v>0.93138500000000002</v>
      </c>
      <c r="R24" s="72">
        <v>0.91738210200000003</v>
      </c>
      <c r="S24" s="72">
        <v>0.92388078900000004</v>
      </c>
      <c r="T24" s="72">
        <v>0.92135110600000003</v>
      </c>
      <c r="U24" s="72">
        <v>0.92190468889999999</v>
      </c>
      <c r="V24" s="72">
        <v>0.92033812000000004</v>
      </c>
      <c r="W24" s="72">
        <v>0.92279947890000003</v>
      </c>
      <c r="X24" s="72">
        <v>0.92324800775999993</v>
      </c>
      <c r="Y24" s="72">
        <v>0.92416406680000007</v>
      </c>
      <c r="Z24" s="72">
        <v>0.92455957542</v>
      </c>
    </row>
    <row r="25" spans="1:26" ht="15" x14ac:dyDescent="0.25">
      <c r="A25" s="148" t="s">
        <v>55</v>
      </c>
      <c r="B25" s="77">
        <f t="shared" ref="B25" si="25">B$2*P25</f>
        <v>0.7804277642700006</v>
      </c>
      <c r="C25" s="77">
        <f t="shared" ref="C25" si="26">C$2*Q25</f>
        <v>0.5866445269999998</v>
      </c>
      <c r="D25" s="77">
        <f t="shared" ref="D25" si="27">D$2*R25</f>
        <v>0.7438419828531998</v>
      </c>
      <c r="E25" s="77">
        <f t="shared" ref="E25" si="28">E$2*S25</f>
        <v>0.72511160398599983</v>
      </c>
      <c r="F25" s="77">
        <f t="shared" ref="F25" si="29">F$2*T25</f>
        <v>0.69112935819403176</v>
      </c>
      <c r="G25" s="77">
        <f t="shared" ref="G25" si="30">G$2*U25</f>
        <v>0.72847306194080019</v>
      </c>
      <c r="H25" s="77">
        <f t="shared" ref="H25" si="31">H$2*V25</f>
        <v>0.78519528640799963</v>
      </c>
      <c r="I25" s="77">
        <f t="shared" ref="I25" si="32">I$2*W25</f>
        <v>0.80249941683449966</v>
      </c>
      <c r="J25" s="77">
        <f t="shared" ref="J25" si="33">J$2*X25</f>
        <v>0.84151651811858474</v>
      </c>
      <c r="K25" s="77">
        <f t="shared" ref="K25" si="34">K$2*Y25</f>
        <v>0.87526800662111925</v>
      </c>
      <c r="L25" s="77">
        <f t="shared" ref="L25" si="35">L$2*Z25</f>
        <v>0.91838909670954583</v>
      </c>
      <c r="M25" s="11">
        <f>ROUND((F25/B25)^(1/4)-1,4)</f>
        <v>-2.9899999999999999E-2</v>
      </c>
      <c r="N25" s="11">
        <f>ROUND((L25/G25)^(1/5)-1,4)</f>
        <v>4.7399999999999998E-2</v>
      </c>
      <c r="P25" s="72">
        <f t="shared" ref="P25:Z25" si="36">100%-SUM(P24:P24)</f>
        <v>9.6029010000000081E-2</v>
      </c>
      <c r="Q25" s="72">
        <f t="shared" si="36"/>
        <v>6.8614999999999982E-2</v>
      </c>
      <c r="R25" s="72">
        <f t="shared" si="36"/>
        <v>8.2617897999999967E-2</v>
      </c>
      <c r="S25" s="72">
        <f t="shared" si="36"/>
        <v>7.6119210999999964E-2</v>
      </c>
      <c r="T25" s="72">
        <f t="shared" si="36"/>
        <v>7.8648893999999969E-2</v>
      </c>
      <c r="U25" s="72">
        <f t="shared" si="36"/>
        <v>7.8095311100000009E-2</v>
      </c>
      <c r="V25" s="72">
        <f t="shared" si="36"/>
        <v>7.9661879999999963E-2</v>
      </c>
      <c r="W25" s="72">
        <f t="shared" si="36"/>
        <v>7.7200521099999975E-2</v>
      </c>
      <c r="X25" s="72">
        <f t="shared" si="36"/>
        <v>7.6751992240000066E-2</v>
      </c>
      <c r="Y25" s="72">
        <f t="shared" si="36"/>
        <v>7.5835933199999928E-2</v>
      </c>
      <c r="Z25" s="72">
        <f t="shared" si="36"/>
        <v>7.5440424579999998E-2</v>
      </c>
    </row>
    <row r="26" spans="1:26" x14ac:dyDescent="0.2">
      <c r="A26" s="41"/>
      <c r="B26" s="137">
        <f>SUM(B24:B25)</f>
        <v>8.1269999999999989</v>
      </c>
      <c r="C26" s="137">
        <f t="shared" ref="C26:L26" si="37">SUM(C24:C25)</f>
        <v>8.5497999999999994</v>
      </c>
      <c r="D26" s="137">
        <f t="shared" si="37"/>
        <v>9.003400000000001</v>
      </c>
      <c r="E26" s="137">
        <f t="shared" si="37"/>
        <v>9.5260000000000016</v>
      </c>
      <c r="F26" s="137">
        <f t="shared" si="37"/>
        <v>8.787528</v>
      </c>
      <c r="G26" s="137">
        <f t="shared" si="37"/>
        <v>9.3280000000000012</v>
      </c>
      <c r="H26" s="137">
        <f t="shared" si="37"/>
        <v>9.8566000000000003</v>
      </c>
      <c r="I26" s="137">
        <f t="shared" si="37"/>
        <v>10.395</v>
      </c>
      <c r="J26" s="137">
        <f t="shared" si="37"/>
        <v>10.9641</v>
      </c>
      <c r="K26" s="137">
        <f t="shared" si="37"/>
        <v>11.541600000000001</v>
      </c>
      <c r="L26" s="137">
        <f t="shared" si="37"/>
        <v>12.173699999999998</v>
      </c>
    </row>
    <row r="27" spans="1:26" x14ac:dyDescent="0.2">
      <c r="A27" s="31"/>
      <c r="B27" s="129" t="b">
        <f>B26=B2</f>
        <v>1</v>
      </c>
      <c r="C27" s="129" t="b">
        <f t="shared" ref="C27:L27" si="38">C26=C2</f>
        <v>1</v>
      </c>
      <c r="D27" s="129" t="b">
        <f t="shared" si="38"/>
        <v>1</v>
      </c>
      <c r="E27" s="129" t="b">
        <f t="shared" si="38"/>
        <v>1</v>
      </c>
      <c r="F27" s="129" t="b">
        <f t="shared" si="38"/>
        <v>1</v>
      </c>
      <c r="G27" s="129" t="b">
        <f t="shared" si="38"/>
        <v>1</v>
      </c>
      <c r="H27" s="129" t="b">
        <f t="shared" si="38"/>
        <v>1</v>
      </c>
      <c r="I27" s="129" t="b">
        <f t="shared" si="38"/>
        <v>1</v>
      </c>
      <c r="J27" s="129" t="b">
        <f t="shared" si="38"/>
        <v>1</v>
      </c>
      <c r="K27" s="129" t="b">
        <f t="shared" si="38"/>
        <v>1</v>
      </c>
      <c r="L27" s="129" t="b">
        <f t="shared" si="38"/>
        <v>1</v>
      </c>
    </row>
    <row r="28" spans="1:26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" x14ac:dyDescent="0.25">
      <c r="A29" s="20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15"/>
      <c r="N29" s="15"/>
    </row>
    <row r="30" spans="1:26" ht="15" x14ac:dyDescent="0.25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5"/>
      <c r="N30" s="15"/>
    </row>
    <row r="31" spans="1:26" ht="15" x14ac:dyDescent="0.25">
      <c r="M31" s="15"/>
      <c r="N31" s="15"/>
    </row>
    <row r="33" spans="1:26" x14ac:dyDescent="0.2">
      <c r="A33" s="20"/>
    </row>
    <row r="34" spans="1:26" ht="15" x14ac:dyDescent="0.25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15"/>
      <c r="N34" s="15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spans="1:26" ht="15" x14ac:dyDescent="0.25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15"/>
      <c r="N35" s="15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ht="15" x14ac:dyDescent="0.25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15"/>
      <c r="N36" s="15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20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1:26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26" ht="15" x14ac:dyDescent="0.2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15"/>
      <c r="N39" s="15"/>
    </row>
    <row r="40" spans="1:26" ht="15" x14ac:dyDescent="0.25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15"/>
      <c r="N40" s="15"/>
    </row>
    <row r="41" spans="1:26" ht="15" x14ac:dyDescent="0.25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15"/>
      <c r="N41" s="15"/>
    </row>
    <row r="42" spans="1:26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" x14ac:dyDescent="0.25">
      <c r="A43" s="2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15"/>
      <c r="N43" s="15"/>
    </row>
    <row r="44" spans="1:26" ht="15" x14ac:dyDescent="0.25"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</row>
    <row r="45" spans="1:26" ht="15" x14ac:dyDescent="0.25">
      <c r="M45" s="15"/>
      <c r="N45" s="15"/>
    </row>
    <row r="47" spans="1:26" x14ac:dyDescent="0.2">
      <c r="A47" s="20"/>
    </row>
    <row r="48" spans="1:26" ht="15" x14ac:dyDescent="0.2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15"/>
      <c r="N48" s="15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 ht="15" x14ac:dyDescent="0.2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15"/>
      <c r="N49" s="15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 ht="15" x14ac:dyDescent="0.2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15"/>
      <c r="N50" s="15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x14ac:dyDescent="0.2">
      <c r="A51" s="20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:26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26" x14ac:dyDescent="0.2">
      <c r="A53" s="20"/>
    </row>
    <row r="54" spans="1:26" ht="15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15"/>
      <c r="N54" s="15"/>
    </row>
    <row r="55" spans="1:26" ht="15" x14ac:dyDescent="0.25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15"/>
      <c r="N55" s="15"/>
    </row>
    <row r="56" spans="1:26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" x14ac:dyDescent="0.25">
      <c r="A57" s="20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15"/>
      <c r="N57" s="15"/>
    </row>
    <row r="58" spans="1:26" ht="15" x14ac:dyDescent="0.25"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5"/>
      <c r="N58" s="15"/>
    </row>
    <row r="59" spans="1:26" ht="15" x14ac:dyDescent="0.25">
      <c r="M59" s="15"/>
      <c r="N59" s="15"/>
    </row>
    <row r="61" spans="1:26" x14ac:dyDescent="0.2">
      <c r="A61" s="20"/>
    </row>
    <row r="62" spans="1:26" ht="15" x14ac:dyDescent="0.25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15"/>
      <c r="N62" s="15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spans="1:26" ht="15" x14ac:dyDescent="0.25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15"/>
      <c r="N63" s="15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spans="1:26" ht="15" x14ac:dyDescent="0.25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15"/>
      <c r="N64" s="15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x14ac:dyDescent="0.2">
      <c r="A65" s="20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26" ht="15" x14ac:dyDescent="0.25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15"/>
      <c r="N67" s="15"/>
    </row>
    <row r="70" spans="1:26" ht="14.2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" x14ac:dyDescent="0.25">
      <c r="A71" s="20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5"/>
      <c r="N71" s="15"/>
    </row>
    <row r="72" spans="1:26" ht="15" x14ac:dyDescent="0.25"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15"/>
      <c r="N72" s="15"/>
    </row>
    <row r="73" spans="1:26" ht="15" x14ac:dyDescent="0.25">
      <c r="A73" s="20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15"/>
      <c r="N73" s="15"/>
    </row>
    <row r="74" spans="1:26" ht="15" x14ac:dyDescent="0.25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15"/>
      <c r="N74" s="15"/>
    </row>
    <row r="75" spans="1:26" ht="15" x14ac:dyDescent="0.25"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15"/>
      <c r="N75" s="15"/>
    </row>
    <row r="76" spans="1:26" ht="15" x14ac:dyDescent="0.25"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15"/>
      <c r="N76" s="15"/>
    </row>
    <row r="77" spans="1:26" ht="15" x14ac:dyDescent="0.25">
      <c r="A77" s="20"/>
      <c r="M77" s="15"/>
      <c r="N77" s="15"/>
    </row>
    <row r="78" spans="1:26" ht="15" x14ac:dyDescent="0.25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15"/>
      <c r="N78" s="15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spans="1:26" ht="15" x14ac:dyDescent="0.25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15"/>
      <c r="N79" s="15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spans="1:26" x14ac:dyDescent="0.2">
      <c r="A80" s="20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22"/>
      <c r="N80" s="22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1:26" x14ac:dyDescent="0.2">
      <c r="A81" s="20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22"/>
      <c r="N81" s="22"/>
    </row>
    <row r="83" spans="1:26" x14ac:dyDescent="0.2">
      <c r="A83" s="20"/>
    </row>
    <row r="84" spans="1:26" ht="15" x14ac:dyDescent="0.25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15"/>
      <c r="N84" s="15"/>
      <c r="P84" s="90"/>
      <c r="Q84" s="90"/>
      <c r="R84" s="90"/>
      <c r="S84" s="90"/>
      <c r="T84" s="90"/>
      <c r="U84" s="88"/>
      <c r="V84" s="90"/>
      <c r="W84" s="90"/>
      <c r="X84" s="90"/>
      <c r="Y84" s="90"/>
      <c r="Z84" s="88"/>
    </row>
    <row r="85" spans="1:26" ht="15" x14ac:dyDescent="0.25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15"/>
      <c r="N85" s="15"/>
      <c r="P85" s="90"/>
      <c r="Q85" s="90"/>
      <c r="R85" s="90"/>
      <c r="S85" s="90"/>
      <c r="T85" s="90"/>
      <c r="U85" s="88"/>
      <c r="V85" s="90"/>
      <c r="W85" s="90"/>
      <c r="X85" s="90"/>
      <c r="Y85" s="90"/>
      <c r="Z85" s="88"/>
    </row>
    <row r="86" spans="1:26" ht="15" x14ac:dyDescent="0.25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15"/>
      <c r="N86" s="15"/>
      <c r="P86" s="90"/>
      <c r="Q86" s="90"/>
      <c r="R86" s="90"/>
      <c r="S86" s="90"/>
      <c r="T86" s="90"/>
      <c r="U86" s="88"/>
      <c r="V86" s="90"/>
      <c r="W86" s="90"/>
      <c r="X86" s="90"/>
      <c r="Y86" s="90"/>
      <c r="Z86" s="88"/>
    </row>
    <row r="87" spans="1:26" x14ac:dyDescent="0.2">
      <c r="A87" s="20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1:26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26" x14ac:dyDescent="0.2">
      <c r="A89" s="20"/>
    </row>
    <row r="90" spans="1:26" x14ac:dyDescent="0.2">
      <c r="A90" s="20"/>
    </row>
    <row r="91" spans="1:26" ht="15" x14ac:dyDescent="0.25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15"/>
      <c r="N91" s="15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5" x14ac:dyDescent="0.25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15"/>
      <c r="N92" s="15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5" x14ac:dyDescent="0.25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15"/>
      <c r="N93" s="15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5" x14ac:dyDescent="0.25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15"/>
      <c r="N94" s="15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spans="1:26" ht="15" x14ac:dyDescent="0.2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15"/>
      <c r="N95" s="15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spans="1:26" x14ac:dyDescent="0.2">
      <c r="A96" s="20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spans="1:26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100" spans="1:26" x14ac:dyDescent="0.2">
      <c r="A100" s="20"/>
    </row>
    <row r="101" spans="1:26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" x14ac:dyDescent="0.25">
      <c r="A102" s="20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15"/>
      <c r="N102" s="15"/>
    </row>
    <row r="103" spans="1:26" ht="15" x14ac:dyDescent="0.25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15"/>
      <c r="N103" s="15"/>
    </row>
    <row r="104" spans="1:26" ht="15" x14ac:dyDescent="0.25">
      <c r="M104" s="15"/>
      <c r="N104" s="15"/>
    </row>
    <row r="106" spans="1:26" x14ac:dyDescent="0.2">
      <c r="A106" s="20"/>
    </row>
    <row r="107" spans="1:26" ht="15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15"/>
      <c r="N107" s="15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spans="1:26" ht="15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15"/>
      <c r="N108" s="15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5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15"/>
      <c r="N109" s="15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x14ac:dyDescent="0.2">
      <c r="A110" s="20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spans="1:26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26" ht="15" x14ac:dyDescent="0.25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15"/>
      <c r="N112" s="15"/>
    </row>
    <row r="113" spans="1:26" ht="15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15"/>
      <c r="N113" s="15"/>
    </row>
    <row r="114" spans="1:26" ht="15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15"/>
      <c r="N114" s="15"/>
    </row>
    <row r="115" spans="1:26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" x14ac:dyDescent="0.25">
      <c r="A116" s="20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15"/>
      <c r="N116" s="15"/>
    </row>
    <row r="117" spans="1:26" ht="15" x14ac:dyDescent="0.25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5"/>
      <c r="N117" s="15"/>
    </row>
    <row r="118" spans="1:26" ht="15" x14ac:dyDescent="0.25">
      <c r="M118" s="15"/>
      <c r="N118" s="15"/>
    </row>
    <row r="120" spans="1:26" x14ac:dyDescent="0.2">
      <c r="A120" s="20"/>
    </row>
    <row r="121" spans="1:26" ht="15" x14ac:dyDescent="0.25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15"/>
      <c r="N121" s="15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5" x14ac:dyDescent="0.25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15"/>
      <c r="N122" s="15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5" x14ac:dyDescent="0.25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15"/>
      <c r="N123" s="15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x14ac:dyDescent="0.2">
      <c r="A124" s="20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1:26" x14ac:dyDescent="0.2">
      <c r="A126" s="20"/>
    </row>
    <row r="128" spans="1:26" x14ac:dyDescent="0.2">
      <c r="A128" s="20"/>
    </row>
    <row r="129" spans="1:26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" x14ac:dyDescent="0.25">
      <c r="A130" s="20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15"/>
      <c r="N130" s="15"/>
    </row>
    <row r="131" spans="1:26" ht="15" x14ac:dyDescent="0.2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15"/>
      <c r="N131" s="15"/>
    </row>
    <row r="132" spans="1:26" ht="15" x14ac:dyDescent="0.25">
      <c r="M132" s="15"/>
      <c r="N132" s="15"/>
    </row>
    <row r="134" spans="1:26" x14ac:dyDescent="0.2">
      <c r="A134" s="20"/>
    </row>
    <row r="135" spans="1:26" ht="15" x14ac:dyDescent="0.25"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15"/>
      <c r="N135" s="15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5" x14ac:dyDescent="0.25"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15"/>
      <c r="N136" s="15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5" x14ac:dyDescent="0.25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15"/>
      <c r="N137" s="15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x14ac:dyDescent="0.2">
      <c r="A138" s="20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</row>
    <row r="140" spans="1:26" x14ac:dyDescent="0.2">
      <c r="A140" s="20"/>
    </row>
    <row r="141" spans="1:26" ht="15" x14ac:dyDescent="0.25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15"/>
      <c r="N141" s="15"/>
    </row>
    <row r="142" spans="1:26" ht="15" x14ac:dyDescent="0.25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15"/>
      <c r="N142" s="15"/>
    </row>
    <row r="143" spans="1:26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" x14ac:dyDescent="0.25">
      <c r="A144" s="20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15"/>
      <c r="N144" s="15"/>
    </row>
    <row r="145" spans="1:26" ht="15" x14ac:dyDescent="0.25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15"/>
      <c r="N145" s="15"/>
    </row>
    <row r="146" spans="1:26" ht="15" x14ac:dyDescent="0.25">
      <c r="M146" s="15"/>
      <c r="N146" s="15"/>
    </row>
    <row r="148" spans="1:26" x14ac:dyDescent="0.2">
      <c r="A148" s="20"/>
    </row>
    <row r="149" spans="1:26" ht="15" x14ac:dyDescent="0.25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15"/>
      <c r="N149" s="15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5" x14ac:dyDescent="0.25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15"/>
      <c r="N150" s="15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5" x14ac:dyDescent="0.25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15"/>
      <c r="N151" s="15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x14ac:dyDescent="0.2">
      <c r="A152" s="2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6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</row>
    <row r="154" spans="1:26" x14ac:dyDescent="0.2">
      <c r="A154" s="20"/>
    </row>
    <row r="155" spans="1:26" ht="15" x14ac:dyDescent="0.2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15"/>
      <c r="N155" s="15"/>
    </row>
    <row r="156" spans="1:26" ht="15" x14ac:dyDescent="0.25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15"/>
      <c r="N156" s="15"/>
    </row>
    <row r="157" spans="1:26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" x14ac:dyDescent="0.25">
      <c r="A158" s="20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15"/>
      <c r="N158" s="15"/>
    </row>
    <row r="159" spans="1:26" ht="15" x14ac:dyDescent="0.25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15"/>
      <c r="N159" s="15"/>
    </row>
    <row r="160" spans="1:26" ht="15" x14ac:dyDescent="0.25">
      <c r="M160" s="15"/>
      <c r="N160" s="15"/>
    </row>
    <row r="162" spans="1:26" x14ac:dyDescent="0.2">
      <c r="A162" s="20"/>
    </row>
    <row r="163" spans="1:26" ht="15" x14ac:dyDescent="0.25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15"/>
      <c r="N163" s="15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spans="1:26" ht="15" x14ac:dyDescent="0.25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15"/>
      <c r="N164" s="15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spans="1:26" ht="15" x14ac:dyDescent="0.2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15"/>
      <c r="N165" s="15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spans="1:26" x14ac:dyDescent="0.2">
      <c r="A166" s="20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spans="1:26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</row>
    <row r="172" spans="1:26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" x14ac:dyDescent="0.25">
      <c r="A173" s="20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15"/>
      <c r="N173" s="15"/>
    </row>
    <row r="174" spans="1:26" ht="15" x14ac:dyDescent="0.25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15"/>
      <c r="N174" s="15"/>
    </row>
    <row r="175" spans="1:26" ht="15" x14ac:dyDescent="0.25">
      <c r="A175" s="20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15"/>
      <c r="N175" s="15"/>
    </row>
    <row r="176" spans="1:26" ht="15" x14ac:dyDescent="0.25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15"/>
      <c r="N176" s="15"/>
    </row>
    <row r="177" spans="1:26" ht="15" x14ac:dyDescent="0.25"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15"/>
      <c r="N177" s="15"/>
    </row>
    <row r="178" spans="1:26" ht="15" x14ac:dyDescent="0.25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15"/>
      <c r="N178" s="15"/>
    </row>
    <row r="179" spans="1:26" ht="15" x14ac:dyDescent="0.25">
      <c r="A179" s="20"/>
      <c r="F179" s="85"/>
      <c r="G179" s="85"/>
      <c r="M179" s="15"/>
      <c r="N179" s="15"/>
    </row>
    <row r="180" spans="1:26" ht="15" x14ac:dyDescent="0.25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15"/>
      <c r="N180" s="15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5" x14ac:dyDescent="0.25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15"/>
      <c r="N181" s="15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x14ac:dyDescent="0.2">
      <c r="A182" s="20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22"/>
      <c r="N182" s="22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spans="1:26" x14ac:dyDescent="0.2">
      <c r="A183" s="20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22"/>
      <c r="N183" s="22"/>
    </row>
    <row r="185" spans="1:26" x14ac:dyDescent="0.2">
      <c r="A185" s="20"/>
    </row>
    <row r="186" spans="1:26" ht="15" x14ac:dyDescent="0.25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15"/>
      <c r="N186" s="15"/>
      <c r="P186" s="90"/>
      <c r="Q186" s="90"/>
      <c r="R186" s="90"/>
      <c r="S186" s="90"/>
      <c r="T186" s="90"/>
      <c r="U186" s="88"/>
      <c r="V186" s="90"/>
      <c r="W186" s="90"/>
      <c r="X186" s="90"/>
      <c r="Y186" s="90"/>
      <c r="Z186" s="88"/>
    </row>
    <row r="187" spans="1:26" ht="15" x14ac:dyDescent="0.25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15"/>
      <c r="N187" s="15"/>
      <c r="P187" s="90"/>
      <c r="Q187" s="90"/>
      <c r="R187" s="90"/>
      <c r="S187" s="90"/>
      <c r="T187" s="90"/>
      <c r="U187" s="88"/>
      <c r="V187" s="90"/>
      <c r="W187" s="90"/>
      <c r="X187" s="90"/>
      <c r="Y187" s="90"/>
      <c r="Z187" s="88"/>
    </row>
    <row r="188" spans="1:26" ht="15" x14ac:dyDescent="0.25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15"/>
      <c r="N188" s="15"/>
      <c r="P188" s="90"/>
      <c r="Q188" s="90"/>
      <c r="R188" s="90"/>
      <c r="S188" s="90"/>
      <c r="T188" s="90"/>
      <c r="U188" s="88"/>
      <c r="V188" s="90"/>
      <c r="W188" s="90"/>
      <c r="X188" s="90"/>
      <c r="Y188" s="90"/>
      <c r="Z188" s="88"/>
    </row>
    <row r="189" spans="1:26" x14ac:dyDescent="0.2">
      <c r="A189" s="20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spans="1:26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26" x14ac:dyDescent="0.2">
      <c r="A191" s="20"/>
    </row>
    <row r="192" spans="1:26" x14ac:dyDescent="0.2">
      <c r="A192" s="20"/>
    </row>
    <row r="193" spans="1:26" ht="15" x14ac:dyDescent="0.25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15"/>
      <c r="N193" s="15"/>
      <c r="P193" s="90"/>
      <c r="Q193" s="90"/>
      <c r="R193" s="90"/>
      <c r="S193" s="90"/>
      <c r="T193" s="90"/>
      <c r="U193" s="88"/>
      <c r="V193" s="90"/>
      <c r="W193" s="90"/>
      <c r="X193" s="90"/>
      <c r="Y193" s="90"/>
      <c r="Z193" s="88"/>
    </row>
    <row r="194" spans="1:26" ht="15" x14ac:dyDescent="0.25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15"/>
      <c r="N194" s="15"/>
      <c r="P194" s="90"/>
      <c r="Q194" s="90"/>
      <c r="R194" s="90"/>
      <c r="S194" s="90"/>
      <c r="T194" s="90"/>
      <c r="U194" s="88"/>
      <c r="V194" s="90"/>
      <c r="W194" s="90"/>
      <c r="X194" s="90"/>
      <c r="Y194" s="90"/>
      <c r="Z194" s="88"/>
    </row>
    <row r="195" spans="1:26" ht="15" x14ac:dyDescent="0.25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15"/>
      <c r="N195" s="15"/>
      <c r="P195" s="90"/>
      <c r="Q195" s="90"/>
      <c r="R195" s="90"/>
      <c r="S195" s="90"/>
      <c r="T195" s="90"/>
      <c r="U195" s="88"/>
      <c r="V195" s="90"/>
      <c r="W195" s="90"/>
      <c r="X195" s="90"/>
      <c r="Y195" s="90"/>
      <c r="Z195" s="88"/>
    </row>
    <row r="196" spans="1:26" ht="15" x14ac:dyDescent="0.25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15"/>
      <c r="N196" s="15"/>
      <c r="P196" s="90"/>
      <c r="Q196" s="90"/>
      <c r="R196" s="90"/>
      <c r="S196" s="90"/>
      <c r="T196" s="90"/>
      <c r="U196" s="88"/>
      <c r="V196" s="90"/>
      <c r="W196" s="90"/>
      <c r="X196" s="90"/>
      <c r="Y196" s="90"/>
      <c r="Z196" s="88"/>
    </row>
    <row r="197" spans="1:26" x14ac:dyDescent="0.2">
      <c r="A197" s="20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spans="1:26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T198" s="4">
        <f>32000</f>
        <v>32000</v>
      </c>
    </row>
    <row r="199" spans="1:26" x14ac:dyDescent="0.2">
      <c r="T199" s="4">
        <v>23000</v>
      </c>
    </row>
    <row r="200" spans="1:26" x14ac:dyDescent="0.2">
      <c r="T200" s="4">
        <f>9000/T198</f>
        <v>0.28125</v>
      </c>
    </row>
    <row r="201" spans="1:26" x14ac:dyDescent="0.2">
      <c r="A201" s="20"/>
    </row>
    <row r="202" spans="1:26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" x14ac:dyDescent="0.25">
      <c r="A203" s="20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15"/>
      <c r="N203" s="15"/>
    </row>
    <row r="204" spans="1:26" ht="15" x14ac:dyDescent="0.25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15"/>
      <c r="N204" s="15"/>
    </row>
    <row r="205" spans="1:26" ht="15" x14ac:dyDescent="0.25">
      <c r="M205" s="15"/>
      <c r="N205" s="15"/>
    </row>
    <row r="207" spans="1:26" x14ac:dyDescent="0.2">
      <c r="A207" s="20"/>
    </row>
    <row r="208" spans="1:26" ht="15" x14ac:dyDescent="0.25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15"/>
      <c r="N208" s="15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spans="1:26" ht="15" x14ac:dyDescent="0.25"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15"/>
      <c r="N209" s="15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spans="1:26" ht="15" x14ac:dyDescent="0.25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15"/>
      <c r="N210" s="15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x14ac:dyDescent="0.2">
      <c r="A211" s="20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1:26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</row>
    <row r="213" spans="1:26" ht="15" x14ac:dyDescent="0.25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15"/>
      <c r="N213" s="15"/>
    </row>
    <row r="214" spans="1:26" ht="15" x14ac:dyDescent="0.25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15"/>
      <c r="N214" s="15"/>
    </row>
    <row r="215" spans="1:26" ht="15" x14ac:dyDescent="0.2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15"/>
      <c r="N215" s="15"/>
    </row>
    <row r="216" spans="1:26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" x14ac:dyDescent="0.25">
      <c r="A217" s="20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15"/>
      <c r="N217" s="15"/>
    </row>
    <row r="218" spans="1:26" ht="15" x14ac:dyDescent="0.25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15"/>
      <c r="N218" s="15"/>
    </row>
    <row r="219" spans="1:26" ht="15" x14ac:dyDescent="0.25">
      <c r="M219" s="15"/>
      <c r="N219" s="15"/>
    </row>
    <row r="221" spans="1:26" x14ac:dyDescent="0.2">
      <c r="A221" s="20"/>
    </row>
    <row r="222" spans="1:26" ht="15" x14ac:dyDescent="0.25"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15"/>
      <c r="N222" s="15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spans="1:26" ht="15" x14ac:dyDescent="0.25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15"/>
      <c r="N223" s="15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5" x14ac:dyDescent="0.25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15"/>
      <c r="N224" s="15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x14ac:dyDescent="0.2">
      <c r="A225" s="20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1:26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</row>
    <row r="227" spans="1:26" x14ac:dyDescent="0.2">
      <c r="A227" s="20"/>
    </row>
    <row r="229" spans="1:26" x14ac:dyDescent="0.2">
      <c r="A229" s="20"/>
    </row>
    <row r="230" spans="1:26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 x14ac:dyDescent="0.25">
      <c r="A231" s="20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15"/>
      <c r="N231" s="15"/>
    </row>
    <row r="232" spans="1:26" ht="15" x14ac:dyDescent="0.25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15"/>
      <c r="N232" s="15"/>
    </row>
    <row r="233" spans="1:26" ht="15" x14ac:dyDescent="0.25">
      <c r="M233" s="15"/>
      <c r="N233" s="15"/>
    </row>
    <row r="235" spans="1:26" x14ac:dyDescent="0.2">
      <c r="A235" s="20"/>
    </row>
    <row r="236" spans="1:26" ht="15" x14ac:dyDescent="0.25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15"/>
      <c r="N236" s="15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5" x14ac:dyDescent="0.25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15"/>
      <c r="N237" s="15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5" x14ac:dyDescent="0.25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15"/>
      <c r="N238" s="15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x14ac:dyDescent="0.2">
      <c r="A239" s="20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1:26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</row>
    <row r="241" spans="1:26" x14ac:dyDescent="0.2">
      <c r="A241" s="20"/>
    </row>
    <row r="242" spans="1:26" ht="15" x14ac:dyDescent="0.25"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15"/>
      <c r="N242" s="15"/>
    </row>
    <row r="243" spans="1:26" ht="15" x14ac:dyDescent="0.25"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15"/>
      <c r="N243" s="15"/>
    </row>
    <row r="244" spans="1:26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 x14ac:dyDescent="0.25">
      <c r="A245" s="20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15"/>
      <c r="N245" s="15"/>
    </row>
    <row r="246" spans="1:26" ht="15" x14ac:dyDescent="0.25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15"/>
      <c r="N246" s="15"/>
    </row>
    <row r="247" spans="1:26" ht="15" x14ac:dyDescent="0.25">
      <c r="M247" s="15"/>
      <c r="N247" s="15"/>
    </row>
    <row r="249" spans="1:26" x14ac:dyDescent="0.2">
      <c r="A249" s="20"/>
    </row>
    <row r="250" spans="1:26" ht="15" x14ac:dyDescent="0.25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15"/>
      <c r="N250" s="15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5" x14ac:dyDescent="0.25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15"/>
      <c r="N251" s="15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ht="15" x14ac:dyDescent="0.25"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15"/>
      <c r="N252" s="15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spans="1:26" x14ac:dyDescent="0.2">
      <c r="A253" s="20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1:26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</row>
    <row r="255" spans="1:26" x14ac:dyDescent="0.2">
      <c r="A255" s="20"/>
    </row>
    <row r="256" spans="1:26" ht="15" x14ac:dyDescent="0.25"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15"/>
      <c r="N256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84171FB-6FA4-4312-877E-2F531AE203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Phillipines!B91:L91</xm:f>
              <xm:sqref>O91</xm:sqref>
            </x14:sparkline>
            <x14:sparkline>
              <xm:f>Phillipines!B92:L92</xm:f>
              <xm:sqref>O92</xm:sqref>
            </x14:sparkline>
            <x14:sparkline>
              <xm:f>Phillipines!B93:L93</xm:f>
              <xm:sqref>O93</xm:sqref>
            </x14:sparkline>
            <x14:sparkline>
              <xm:f>Phillipines!B94:L94</xm:f>
              <xm:sqref>O94</xm:sqref>
            </x14:sparkline>
            <x14:sparkline>
              <xm:f>Phillipines!B95:L95</xm:f>
              <xm:sqref>O95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051E-B25B-4834-ADD4-3AA7D3EFB09A}">
  <sheetPr>
    <tabColor theme="1"/>
  </sheetPr>
  <dimension ref="A1:AK231"/>
  <sheetViews>
    <sheetView zoomScale="80" zoomScaleNormal="80" workbookViewId="0">
      <pane xSplit="1" ySplit="1" topLeftCell="N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T15" sqref="T15"/>
    </sheetView>
  </sheetViews>
  <sheetFormatPr defaultColWidth="9.140625" defaultRowHeight="14.25" x14ac:dyDescent="0.2"/>
  <cols>
    <col min="1" max="1" width="45.85546875" style="4" bestFit="1" customWidth="1"/>
    <col min="2" max="2" width="13.42578125" style="4" bestFit="1" customWidth="1"/>
    <col min="3" max="3" width="16.42578125" style="4" bestFit="1" customWidth="1"/>
    <col min="4" max="4" width="12.85546875" style="4" bestFit="1" customWidth="1"/>
    <col min="5" max="5" width="13.5703125" style="4" bestFit="1" customWidth="1"/>
    <col min="6" max="6" width="12.140625" style="4" bestFit="1" customWidth="1"/>
    <col min="7" max="7" width="13.5703125" style="4" bestFit="1" customWidth="1"/>
    <col min="8" max="12" width="12.140625" style="4" bestFit="1" customWidth="1"/>
    <col min="13" max="13" width="20.28515625" style="4" bestFit="1" customWidth="1"/>
    <col min="14" max="14" width="21.85546875" style="4" customWidth="1"/>
    <col min="15" max="15" width="4.7109375" style="4" customWidth="1"/>
    <col min="16" max="16" width="13.85546875" style="4" bestFit="1" customWidth="1"/>
    <col min="17" max="17" width="12.7109375" style="4" bestFit="1" customWidth="1"/>
    <col min="18" max="18" width="12.42578125" style="4" bestFit="1" customWidth="1"/>
    <col min="19" max="19" width="12.7109375" style="4" bestFit="1" customWidth="1"/>
    <col min="20" max="20" width="15" style="4" bestFit="1" customWidth="1"/>
    <col min="21" max="22" width="12.7109375" style="4" bestFit="1" customWidth="1"/>
    <col min="23" max="25" width="12.42578125" style="4" bestFit="1" customWidth="1"/>
    <col min="26" max="26" width="15" style="4" bestFit="1" customWidth="1"/>
    <col min="27" max="27" width="26.28515625" style="4" bestFit="1" customWidth="1"/>
    <col min="28" max="28" width="28.42578125" style="4" bestFit="1" customWidth="1"/>
    <col min="29" max="29" width="25.5703125" style="4" bestFit="1" customWidth="1"/>
    <col min="30" max="45" width="25.5703125" style="3" bestFit="1" customWidth="1"/>
    <col min="46" max="16384" width="9.140625" style="3"/>
  </cols>
  <sheetData>
    <row r="1" spans="1:37" x14ac:dyDescent="0.2">
      <c r="A1" s="5" t="s">
        <v>64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86">
        <f t="shared" ref="P1:Z1" si="0">B1</f>
        <v>2016</v>
      </c>
      <c r="Q1" s="86">
        <f t="shared" si="0"/>
        <v>2017</v>
      </c>
      <c r="R1" s="86">
        <f t="shared" si="0"/>
        <v>2018</v>
      </c>
      <c r="S1" s="86">
        <f t="shared" si="0"/>
        <v>2019</v>
      </c>
      <c r="T1" s="86">
        <f t="shared" si="0"/>
        <v>2020</v>
      </c>
      <c r="U1" s="86" t="str">
        <f t="shared" si="0"/>
        <v>2021E</v>
      </c>
      <c r="V1" s="86" t="str">
        <f t="shared" si="0"/>
        <v>2022F</v>
      </c>
      <c r="W1" s="86" t="str">
        <f t="shared" si="0"/>
        <v>2023F</v>
      </c>
      <c r="X1" s="86" t="str">
        <f t="shared" si="0"/>
        <v>2024F</v>
      </c>
      <c r="Y1" s="86" t="str">
        <f t="shared" si="0"/>
        <v>2025F</v>
      </c>
      <c r="Z1" s="86" t="str">
        <f t="shared" si="0"/>
        <v>2026F</v>
      </c>
      <c r="AA1" s="20"/>
      <c r="AB1" s="20"/>
      <c r="AC1" s="20"/>
    </row>
    <row r="2" spans="1:37" ht="15" x14ac:dyDescent="0.25">
      <c r="A2" s="9" t="s">
        <v>37</v>
      </c>
      <c r="B2" s="143">
        <f>ROUND(B5*B7,2)</f>
        <v>18.670000000000002</v>
      </c>
      <c r="C2" s="143">
        <f t="shared" ref="C2:L2" si="1">ROUND(C5*C7,2)</f>
        <v>20.03</v>
      </c>
      <c r="D2" s="143">
        <f t="shared" si="1"/>
        <v>21.89</v>
      </c>
      <c r="E2" s="143">
        <f t="shared" si="1"/>
        <v>23.06</v>
      </c>
      <c r="F2" s="143">
        <f t="shared" si="1"/>
        <v>21.97</v>
      </c>
      <c r="G2" s="143">
        <f t="shared" si="1"/>
        <v>22.92</v>
      </c>
      <c r="H2" s="143">
        <f t="shared" si="1"/>
        <v>24.5</v>
      </c>
      <c r="I2" s="143">
        <f t="shared" si="1"/>
        <v>26.15</v>
      </c>
      <c r="J2" s="143">
        <f t="shared" si="1"/>
        <v>28</v>
      </c>
      <c r="K2" s="143">
        <f t="shared" si="1"/>
        <v>30.23</v>
      </c>
      <c r="L2" s="143">
        <f t="shared" si="1"/>
        <v>32.78</v>
      </c>
      <c r="M2" s="11">
        <f>ROUND((F2/B2)^(1/4)-1,4)</f>
        <v>4.1500000000000002E-2</v>
      </c>
      <c r="N2" s="11">
        <f>ROUND((L2/G2)^(1/5)-1,4)</f>
        <v>7.4200000000000002E-2</v>
      </c>
      <c r="O2" s="80"/>
    </row>
    <row r="3" spans="1:37" ht="15" x14ac:dyDescent="0.25">
      <c r="A3" s="12" t="s">
        <v>4</v>
      </c>
      <c r="B3" s="12"/>
      <c r="C3" s="76">
        <f>C2/B2-1</f>
        <v>7.2844134975897035E-2</v>
      </c>
      <c r="D3" s="76">
        <f t="shared" ref="D3:L3" si="2">D2/C2-1</f>
        <v>9.2860708936595149E-2</v>
      </c>
      <c r="E3" s="76">
        <f t="shared" si="2"/>
        <v>5.3449063499314775E-2</v>
      </c>
      <c r="F3" s="76">
        <f t="shared" si="2"/>
        <v>-4.726799653078928E-2</v>
      </c>
      <c r="G3" s="76">
        <f t="shared" si="2"/>
        <v>4.3240782885753504E-2</v>
      </c>
      <c r="H3" s="76">
        <f t="shared" si="2"/>
        <v>6.8935427574170927E-2</v>
      </c>
      <c r="I3" s="76">
        <f t="shared" si="2"/>
        <v>6.7346938775510123E-2</v>
      </c>
      <c r="J3" s="76">
        <f t="shared" si="2"/>
        <v>7.074569789674956E-2</v>
      </c>
      <c r="K3" s="76">
        <f t="shared" si="2"/>
        <v>7.9642857142857126E-2</v>
      </c>
      <c r="L3" s="76">
        <f t="shared" si="2"/>
        <v>8.4353291432351929E-2</v>
      </c>
      <c r="M3" s="11"/>
      <c r="N3" s="11"/>
    </row>
    <row r="4" spans="1:37" ht="15" x14ac:dyDescent="0.25">
      <c r="A4" s="31"/>
      <c r="B4" s="35"/>
      <c r="C4" s="79"/>
      <c r="D4" s="79"/>
      <c r="E4" s="79"/>
      <c r="F4" s="79"/>
      <c r="G4" s="79"/>
      <c r="H4" s="79"/>
      <c r="I4" s="79"/>
      <c r="J4" s="79"/>
      <c r="K4" s="79"/>
      <c r="L4" s="79"/>
      <c r="M4" s="34"/>
      <c r="N4" s="34"/>
      <c r="P4" s="27">
        <f>ROUND(P12,4)</f>
        <v>0.32350000000000001</v>
      </c>
      <c r="Q4" s="27">
        <f t="shared" ref="Q4:Z4" si="3">ROUND(Q12,4)</f>
        <v>0.3155</v>
      </c>
      <c r="R4" s="27">
        <f t="shared" si="3"/>
        <v>0.31719999999999998</v>
      </c>
      <c r="S4" s="27">
        <f t="shared" si="3"/>
        <v>0.31830000000000003</v>
      </c>
      <c r="T4" s="27">
        <f t="shared" si="3"/>
        <v>0.31919999999999998</v>
      </c>
      <c r="U4" s="27">
        <f t="shared" si="3"/>
        <v>0.33050000000000002</v>
      </c>
      <c r="V4" s="27">
        <f t="shared" si="3"/>
        <v>0.32840000000000003</v>
      </c>
      <c r="W4" s="27">
        <f t="shared" si="3"/>
        <v>0.3271</v>
      </c>
      <c r="X4" s="27">
        <f t="shared" si="3"/>
        <v>0.32500000000000001</v>
      </c>
      <c r="Y4" s="27">
        <f t="shared" si="3"/>
        <v>0.32240000000000002</v>
      </c>
      <c r="Z4" s="27">
        <f t="shared" si="3"/>
        <v>0.32119999999999999</v>
      </c>
    </row>
    <row r="5" spans="1:37" ht="15" x14ac:dyDescent="0.25">
      <c r="A5" s="63" t="s">
        <v>30</v>
      </c>
      <c r="B5" s="156">
        <v>2.0699999999999998</v>
      </c>
      <c r="C5" s="156">
        <v>2.1199999999999997</v>
      </c>
      <c r="D5" s="156">
        <v>2.2199999999999998</v>
      </c>
      <c r="E5" s="156">
        <v>2.2299999999999995</v>
      </c>
      <c r="F5" s="156">
        <v>2.1599999999999997</v>
      </c>
      <c r="G5" s="156">
        <v>2.1999999999999997</v>
      </c>
      <c r="H5" s="156">
        <v>2.2499999999999996</v>
      </c>
      <c r="I5" s="156">
        <v>2.2999999999999998</v>
      </c>
      <c r="J5" s="156">
        <v>2.351</v>
      </c>
      <c r="K5" s="156">
        <v>2.42</v>
      </c>
      <c r="L5" s="156">
        <v>2.5</v>
      </c>
      <c r="M5" s="11">
        <f>ROUND((F5/B5)^(1/4)-1,4)</f>
        <v>1.0699999999999999E-2</v>
      </c>
      <c r="N5" s="11">
        <f>ROUND((L5/G5)^(1/5)-1,4)</f>
        <v>2.5899999999999999E-2</v>
      </c>
      <c r="P5" s="27">
        <f t="shared" ref="P5:Z9" si="4">ROUND(P13,4)</f>
        <v>0.2417</v>
      </c>
      <c r="Q5" s="27">
        <f t="shared" si="4"/>
        <v>0.24829999999999999</v>
      </c>
      <c r="R5" s="27">
        <f t="shared" si="4"/>
        <v>0.24909999999999999</v>
      </c>
      <c r="S5" s="27">
        <f t="shared" si="4"/>
        <v>0.25040000000000001</v>
      </c>
      <c r="T5" s="27">
        <f t="shared" si="4"/>
        <v>0.25309999999999999</v>
      </c>
      <c r="U5" s="27">
        <f t="shared" si="4"/>
        <v>0.25240000000000001</v>
      </c>
      <c r="V5" s="27">
        <f t="shared" si="4"/>
        <v>0.2571</v>
      </c>
      <c r="W5" s="27">
        <f t="shared" si="4"/>
        <v>0.25819999999999999</v>
      </c>
      <c r="X5" s="27">
        <f t="shared" si="4"/>
        <v>0.2586</v>
      </c>
      <c r="Y5" s="27">
        <f t="shared" si="4"/>
        <v>0.2591</v>
      </c>
      <c r="Z5" s="27">
        <f t="shared" si="4"/>
        <v>0.2596</v>
      </c>
    </row>
    <row r="6" spans="1:37" ht="15" x14ac:dyDescent="0.25">
      <c r="A6" s="63"/>
      <c r="B6" s="35"/>
      <c r="C6" s="76">
        <f>C5/B5-1</f>
        <v>2.4154589371980562E-2</v>
      </c>
      <c r="D6" s="76">
        <f t="shared" ref="D6:L6" si="5">D5/C5-1</f>
        <v>4.7169811320754818E-2</v>
      </c>
      <c r="E6" s="76">
        <f t="shared" si="5"/>
        <v>4.5045045045044585E-3</v>
      </c>
      <c r="F6" s="76">
        <f t="shared" si="5"/>
        <v>-3.1390134529147962E-2</v>
      </c>
      <c r="G6" s="76">
        <f t="shared" si="5"/>
        <v>1.8518518518518601E-2</v>
      </c>
      <c r="H6" s="76">
        <f t="shared" si="5"/>
        <v>2.2727272727272707E-2</v>
      </c>
      <c r="I6" s="76">
        <f t="shared" si="5"/>
        <v>2.2222222222222365E-2</v>
      </c>
      <c r="J6" s="76">
        <f t="shared" si="5"/>
        <v>2.2173913043478377E-2</v>
      </c>
      <c r="K6" s="76">
        <f t="shared" si="5"/>
        <v>2.934921310080818E-2</v>
      </c>
      <c r="L6" s="76">
        <f t="shared" si="5"/>
        <v>3.3057851239669533E-2</v>
      </c>
      <c r="M6" s="34"/>
      <c r="N6" s="34"/>
      <c r="P6" s="27">
        <f t="shared" si="4"/>
        <v>0.16980000000000001</v>
      </c>
      <c r="Q6" s="27">
        <f t="shared" si="4"/>
        <v>0.17369999999999999</v>
      </c>
      <c r="R6" s="27">
        <f t="shared" si="4"/>
        <v>0.17530000000000001</v>
      </c>
      <c r="S6" s="27">
        <f t="shared" si="4"/>
        <v>0.17019999999999999</v>
      </c>
      <c r="T6" s="27">
        <f t="shared" si="4"/>
        <v>0.1724</v>
      </c>
      <c r="U6" s="27">
        <f t="shared" si="4"/>
        <v>0.18340000000000001</v>
      </c>
      <c r="V6" s="27">
        <f t="shared" si="4"/>
        <v>0.18360000000000001</v>
      </c>
      <c r="W6" s="27">
        <f t="shared" si="4"/>
        <v>0.18390000000000001</v>
      </c>
      <c r="X6" s="27">
        <f t="shared" si="4"/>
        <v>0.18429999999999999</v>
      </c>
      <c r="Y6" s="27">
        <f t="shared" si="4"/>
        <v>0.18440000000000001</v>
      </c>
      <c r="Z6" s="27">
        <f t="shared" si="4"/>
        <v>0.18459999999999999</v>
      </c>
    </row>
    <row r="7" spans="1:37" ht="15" x14ac:dyDescent="0.25">
      <c r="A7" s="64" t="s">
        <v>66</v>
      </c>
      <c r="B7" s="143">
        <v>9.02</v>
      </c>
      <c r="C7" s="143">
        <v>9.4499999999999993</v>
      </c>
      <c r="D7" s="143">
        <v>9.86</v>
      </c>
      <c r="E7" s="143">
        <v>10.34</v>
      </c>
      <c r="F7" s="143">
        <v>10.17</v>
      </c>
      <c r="G7" s="143">
        <v>10.42</v>
      </c>
      <c r="H7" s="143">
        <v>10.89</v>
      </c>
      <c r="I7" s="143">
        <v>11.37</v>
      </c>
      <c r="J7" s="143">
        <v>11.91</v>
      </c>
      <c r="K7" s="143">
        <v>12.49</v>
      </c>
      <c r="L7" s="143">
        <v>13.11</v>
      </c>
      <c r="M7" s="11">
        <f>ROUND((F7/B7)^(1/4)-1,4)</f>
        <v>3.0499999999999999E-2</v>
      </c>
      <c r="N7" s="11">
        <f>ROUND((L7/G7)^(1/5)-1,4)</f>
        <v>4.7E-2</v>
      </c>
      <c r="P7" s="27">
        <f t="shared" si="4"/>
        <v>0.11210000000000001</v>
      </c>
      <c r="Q7" s="27">
        <f t="shared" si="4"/>
        <v>0.1144</v>
      </c>
      <c r="R7" s="27">
        <f t="shared" si="4"/>
        <v>0.11650000000000001</v>
      </c>
      <c r="S7" s="27">
        <f t="shared" si="4"/>
        <v>0.1198</v>
      </c>
      <c r="T7" s="27">
        <f t="shared" si="4"/>
        <v>0.1051</v>
      </c>
      <c r="U7" s="27">
        <f t="shared" si="4"/>
        <v>0.1024</v>
      </c>
      <c r="V7" s="27">
        <f t="shared" si="4"/>
        <v>0.1026</v>
      </c>
      <c r="W7" s="27">
        <f t="shared" si="4"/>
        <v>0.10290000000000001</v>
      </c>
      <c r="X7" s="27">
        <f t="shared" si="4"/>
        <v>0.1031</v>
      </c>
      <c r="Y7" s="27">
        <f t="shared" si="4"/>
        <v>0.10349999999999999</v>
      </c>
      <c r="Z7" s="27">
        <f t="shared" si="4"/>
        <v>0.1037</v>
      </c>
    </row>
    <row r="8" spans="1:37" ht="15" x14ac:dyDescent="0.25">
      <c r="A8" s="75"/>
      <c r="B8" s="45"/>
      <c r="C8" s="76">
        <f>C7/B7-1</f>
        <v>4.7671840354767125E-2</v>
      </c>
      <c r="D8" s="76">
        <f t="shared" ref="D8" si="6">D7/C7-1</f>
        <v>4.3386243386243306E-2</v>
      </c>
      <c r="E8" s="76">
        <f t="shared" ref="E8" si="7">E7/D7-1</f>
        <v>4.8681541582150212E-2</v>
      </c>
      <c r="F8" s="76">
        <f t="shared" ref="F8" si="8">F7/E7-1</f>
        <v>-1.6441005802707909E-2</v>
      </c>
      <c r="G8" s="76">
        <f t="shared" ref="G8" si="9">G7/F7-1</f>
        <v>2.4582104228122015E-2</v>
      </c>
      <c r="H8" s="76">
        <f t="shared" ref="H8" si="10">H7/G7-1</f>
        <v>4.5105566218810011E-2</v>
      </c>
      <c r="I8" s="76">
        <f t="shared" ref="I8" si="11">I7/H7-1</f>
        <v>4.4077134986225674E-2</v>
      </c>
      <c r="J8" s="76">
        <f t="shared" ref="J8" si="12">J7/I7-1</f>
        <v>4.7493403693931402E-2</v>
      </c>
      <c r="K8" s="76">
        <f t="shared" ref="K8" si="13">K7/J7-1</f>
        <v>4.8698572628043557E-2</v>
      </c>
      <c r="L8" s="76">
        <f t="shared" ref="L8" si="14">L7/K7-1</f>
        <v>4.9639711769415396E-2</v>
      </c>
      <c r="M8" s="34"/>
      <c r="N8" s="34"/>
      <c r="P8" s="27">
        <f t="shared" si="4"/>
        <v>4.2099999999999999E-2</v>
      </c>
      <c r="Q8" s="27">
        <f t="shared" si="4"/>
        <v>4.4499999999999998E-2</v>
      </c>
      <c r="R8" s="27">
        <f t="shared" si="4"/>
        <v>4.4600000000000001E-2</v>
      </c>
      <c r="S8" s="27">
        <f t="shared" si="4"/>
        <v>4.4999999999999998E-2</v>
      </c>
      <c r="T8" s="27">
        <f t="shared" si="4"/>
        <v>4.3099999999999999E-2</v>
      </c>
      <c r="U8" s="27">
        <f t="shared" si="4"/>
        <v>4.41E-2</v>
      </c>
      <c r="V8" s="27">
        <f t="shared" si="4"/>
        <v>4.41E-2</v>
      </c>
      <c r="W8" s="27">
        <f t="shared" si="4"/>
        <v>4.4200000000000003E-2</v>
      </c>
      <c r="X8" s="27">
        <f t="shared" si="4"/>
        <v>4.4400000000000002E-2</v>
      </c>
      <c r="Y8" s="27">
        <f t="shared" si="4"/>
        <v>4.4499999999999998E-2</v>
      </c>
      <c r="Z8" s="27">
        <f t="shared" si="4"/>
        <v>4.4600000000000001E-2</v>
      </c>
    </row>
    <row r="9" spans="1:37" ht="15" x14ac:dyDescent="0.25">
      <c r="A9" s="7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34"/>
      <c r="N9" s="34"/>
      <c r="P9" s="27">
        <f t="shared" si="4"/>
        <v>4.53E-2</v>
      </c>
      <c r="Q9" s="27">
        <f t="shared" si="4"/>
        <v>4.1300000000000003E-2</v>
      </c>
      <c r="R9" s="27">
        <f t="shared" si="4"/>
        <v>4.2099999999999999E-2</v>
      </c>
      <c r="S9" s="27">
        <f t="shared" si="4"/>
        <v>4.0899999999999999E-2</v>
      </c>
      <c r="T9" s="27">
        <f t="shared" si="4"/>
        <v>3.9800000000000002E-2</v>
      </c>
      <c r="U9" s="27">
        <f t="shared" si="4"/>
        <v>4.0099999999999997E-2</v>
      </c>
      <c r="V9" s="27">
        <f t="shared" si="4"/>
        <v>3.9699999999999999E-2</v>
      </c>
      <c r="W9" s="27">
        <f t="shared" si="4"/>
        <v>3.9300000000000002E-2</v>
      </c>
      <c r="X9" s="27">
        <f t="shared" si="4"/>
        <v>3.9199999999999999E-2</v>
      </c>
      <c r="Y9" s="27">
        <f t="shared" si="4"/>
        <v>3.9E-2</v>
      </c>
      <c r="Z9" s="27">
        <f t="shared" si="4"/>
        <v>3.8899999999999997E-2</v>
      </c>
    </row>
    <row r="10" spans="1:37" ht="15" x14ac:dyDescent="0.25">
      <c r="A10" s="97"/>
      <c r="B10" s="93"/>
      <c r="C10" s="93"/>
      <c r="D10" s="93"/>
      <c r="E10" s="93"/>
      <c r="F10" s="93"/>
      <c r="G10" s="121"/>
      <c r="H10" s="93"/>
      <c r="I10" s="93"/>
      <c r="J10" s="93"/>
      <c r="K10" s="93"/>
      <c r="L10" s="93"/>
      <c r="M10" s="94"/>
      <c r="N10" s="94"/>
      <c r="O10" s="3"/>
      <c r="P10" s="38">
        <f t="shared" ref="P10:Z10" si="15">ROUND(100%-SUM(P4:P9),4)</f>
        <v>6.5500000000000003E-2</v>
      </c>
      <c r="Q10" s="38">
        <f t="shared" si="15"/>
        <v>6.2300000000000001E-2</v>
      </c>
      <c r="R10" s="38">
        <f t="shared" si="15"/>
        <v>5.5199999999999999E-2</v>
      </c>
      <c r="S10" s="38">
        <f t="shared" si="15"/>
        <v>5.5399999999999998E-2</v>
      </c>
      <c r="T10" s="38">
        <f t="shared" si="15"/>
        <v>6.7299999999999999E-2</v>
      </c>
      <c r="U10" s="38">
        <f t="shared" si="15"/>
        <v>4.7100000000000003E-2</v>
      </c>
      <c r="V10" s="38">
        <f t="shared" si="15"/>
        <v>4.4499999999999998E-2</v>
      </c>
      <c r="W10" s="38">
        <f t="shared" si="15"/>
        <v>4.4400000000000002E-2</v>
      </c>
      <c r="X10" s="38">
        <f t="shared" si="15"/>
        <v>4.5400000000000003E-2</v>
      </c>
      <c r="Y10" s="38">
        <f t="shared" si="15"/>
        <v>4.7100000000000003E-2</v>
      </c>
      <c r="Z10" s="38">
        <f t="shared" si="15"/>
        <v>4.7399999999999998E-2</v>
      </c>
    </row>
    <row r="11" spans="1:37" ht="15" x14ac:dyDescent="0.25">
      <c r="A11" s="18" t="s">
        <v>50</v>
      </c>
      <c r="H11" s="80"/>
      <c r="M11" s="15"/>
      <c r="N11" s="2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37" ht="15" x14ac:dyDescent="0.25">
      <c r="A12" s="125" t="s">
        <v>53</v>
      </c>
      <c r="B12" s="77">
        <f>B$2*P12</f>
        <v>6.0397450000000008</v>
      </c>
      <c r="C12" s="136">
        <f t="shared" ref="C12:L18" si="16">C$2*Q12</f>
        <v>6.3194650000000001</v>
      </c>
      <c r="D12" s="136">
        <f t="shared" si="16"/>
        <v>6.9435079999999996</v>
      </c>
      <c r="E12" s="136">
        <f t="shared" si="16"/>
        <v>7.3399980000000005</v>
      </c>
      <c r="F12" s="136">
        <f t="shared" si="16"/>
        <v>7.0128239999999993</v>
      </c>
      <c r="G12" s="136">
        <f t="shared" si="16"/>
        <v>7.5750600000000006</v>
      </c>
      <c r="H12" s="136">
        <f t="shared" si="16"/>
        <v>8.0457999999999998</v>
      </c>
      <c r="I12" s="136">
        <f t="shared" si="16"/>
        <v>8.5536649999999987</v>
      </c>
      <c r="J12" s="136">
        <f t="shared" si="16"/>
        <v>9.1</v>
      </c>
      <c r="K12" s="136">
        <f t="shared" si="16"/>
        <v>9.7461520000000004</v>
      </c>
      <c r="L12" s="136">
        <f t="shared" si="16"/>
        <v>10.528936</v>
      </c>
      <c r="M12" s="11">
        <f>ROUND((F12/B12)^(1/4)-1,4)</f>
        <v>3.8100000000000002E-2</v>
      </c>
      <c r="N12" s="11">
        <f>ROUND((L12/G12)^(1/5)-1,4)</f>
        <v>6.8099999999999994E-2</v>
      </c>
      <c r="P12" s="132">
        <v>0.32350000000000001</v>
      </c>
      <c r="Q12" s="132">
        <v>0.3155</v>
      </c>
      <c r="R12" s="132">
        <v>0.31719999999999998</v>
      </c>
      <c r="S12" s="132">
        <v>0.31830000000000003</v>
      </c>
      <c r="T12" s="132">
        <v>0.31919999999999998</v>
      </c>
      <c r="U12" s="132">
        <v>0.33050000000000002</v>
      </c>
      <c r="V12" s="132">
        <v>0.32840000000000003</v>
      </c>
      <c r="W12" s="132">
        <v>0.3271</v>
      </c>
      <c r="X12" s="132">
        <v>0.32500000000000001</v>
      </c>
      <c r="Y12" s="132">
        <v>0.32240000000000002</v>
      </c>
      <c r="Z12" s="132">
        <v>0.32119999999999999</v>
      </c>
    </row>
    <row r="13" spans="1:37" ht="15" x14ac:dyDescent="0.25">
      <c r="A13" s="136" t="s">
        <v>67</v>
      </c>
      <c r="B13" s="136">
        <f t="shared" ref="B13:B18" si="17">B$2*P13</f>
        <v>4.5125390000000003</v>
      </c>
      <c r="C13" s="136">
        <f t="shared" si="16"/>
        <v>4.9734490000000005</v>
      </c>
      <c r="D13" s="136">
        <f t="shared" si="16"/>
        <v>5.4527989999999997</v>
      </c>
      <c r="E13" s="136">
        <f t="shared" si="16"/>
        <v>5.7742240000000002</v>
      </c>
      <c r="F13" s="136">
        <f t="shared" si="16"/>
        <v>5.5606069999999992</v>
      </c>
      <c r="G13" s="136">
        <f t="shared" si="16"/>
        <v>5.7850080000000004</v>
      </c>
      <c r="H13" s="136">
        <f t="shared" si="16"/>
        <v>6.2989499999999996</v>
      </c>
      <c r="I13" s="136">
        <f t="shared" si="16"/>
        <v>6.7519299999999989</v>
      </c>
      <c r="J13" s="136">
        <f t="shared" si="16"/>
        <v>7.2408000000000001</v>
      </c>
      <c r="K13" s="136">
        <f t="shared" si="16"/>
        <v>7.8325930000000001</v>
      </c>
      <c r="L13" s="136">
        <f t="shared" si="16"/>
        <v>8.5096880000000006</v>
      </c>
      <c r="M13" s="11">
        <f>ROUND((F13/B13)^(1/4)-1,4)</f>
        <v>5.3600000000000002E-2</v>
      </c>
      <c r="N13" s="11">
        <f>ROUND((L13/G13)^(1/5)-1,4)</f>
        <v>8.0199999999999994E-2</v>
      </c>
      <c r="P13" s="132">
        <v>0.2417</v>
      </c>
      <c r="Q13" s="132">
        <v>0.24829999999999999</v>
      </c>
      <c r="R13" s="132">
        <v>0.24909999999999999</v>
      </c>
      <c r="S13" s="132">
        <v>0.25040000000000001</v>
      </c>
      <c r="T13" s="132">
        <v>0.25309999999999999</v>
      </c>
      <c r="U13" s="132">
        <v>0.25240000000000001</v>
      </c>
      <c r="V13" s="132">
        <v>0.2571</v>
      </c>
      <c r="W13" s="132">
        <v>0.25819999999999999</v>
      </c>
      <c r="X13" s="132">
        <v>0.2586</v>
      </c>
      <c r="Y13" s="132">
        <v>0.2591</v>
      </c>
      <c r="Z13" s="132">
        <v>0.2596</v>
      </c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</row>
    <row r="14" spans="1:37" ht="15" x14ac:dyDescent="0.25">
      <c r="A14" s="125" t="s">
        <v>68</v>
      </c>
      <c r="B14" s="136">
        <f t="shared" si="17"/>
        <v>3.1701660000000005</v>
      </c>
      <c r="C14" s="136">
        <f t="shared" si="16"/>
        <v>3.4792110000000003</v>
      </c>
      <c r="D14" s="136">
        <f t="shared" si="16"/>
        <v>3.8373170000000005</v>
      </c>
      <c r="E14" s="136">
        <f t="shared" si="16"/>
        <v>3.9248119999999997</v>
      </c>
      <c r="F14" s="136">
        <f t="shared" si="16"/>
        <v>3.7876279999999998</v>
      </c>
      <c r="G14" s="136">
        <f t="shared" si="16"/>
        <v>4.2035280000000004</v>
      </c>
      <c r="H14" s="136">
        <f t="shared" si="16"/>
        <v>4.4982000000000006</v>
      </c>
      <c r="I14" s="136">
        <f t="shared" si="16"/>
        <v>4.8089849999999998</v>
      </c>
      <c r="J14" s="136">
        <f t="shared" si="16"/>
        <v>5.1604000000000001</v>
      </c>
      <c r="K14" s="136">
        <f t="shared" si="16"/>
        <v>5.5744120000000006</v>
      </c>
      <c r="L14" s="136">
        <f t="shared" si="16"/>
        <v>6.0511879999999998</v>
      </c>
      <c r="M14" s="11">
        <f>ROUND((F14/B14)^(1/4)-1,4)</f>
        <v>4.5499999999999999E-2</v>
      </c>
      <c r="N14" s="11">
        <f>ROUND((L14/G14)^(1/5)-1,4)</f>
        <v>7.5600000000000001E-2</v>
      </c>
      <c r="P14" s="132">
        <v>0.16980000000000001</v>
      </c>
      <c r="Q14" s="132">
        <v>0.17369999999999999</v>
      </c>
      <c r="R14" s="132">
        <v>0.17530000000000001</v>
      </c>
      <c r="S14" s="132">
        <v>0.17019999999999999</v>
      </c>
      <c r="T14" s="132">
        <v>0.1724</v>
      </c>
      <c r="U14" s="132">
        <v>0.18340000000000001</v>
      </c>
      <c r="V14" s="132">
        <v>0.18360000000000001</v>
      </c>
      <c r="W14" s="132">
        <v>0.18390000000000001</v>
      </c>
      <c r="X14" s="132">
        <v>0.18429999999999999</v>
      </c>
      <c r="Y14" s="132">
        <v>0.18440000000000001</v>
      </c>
      <c r="Z14" s="132">
        <v>0.18459999999999999</v>
      </c>
    </row>
    <row r="15" spans="1:37" ht="15" x14ac:dyDescent="0.25">
      <c r="A15" s="136" t="s">
        <v>69</v>
      </c>
      <c r="B15" s="136">
        <f t="shared" si="17"/>
        <v>2.0929070000000003</v>
      </c>
      <c r="C15" s="136">
        <f t="shared" si="16"/>
        <v>2.2914320000000004</v>
      </c>
      <c r="D15" s="136">
        <f t="shared" si="16"/>
        <v>2.5501850000000004</v>
      </c>
      <c r="E15" s="136">
        <f t="shared" si="16"/>
        <v>2.762588</v>
      </c>
      <c r="F15" s="136">
        <f t="shared" si="16"/>
        <v>2.3090470000000001</v>
      </c>
      <c r="G15" s="136">
        <f t="shared" si="16"/>
        <v>2.3470080000000002</v>
      </c>
      <c r="H15" s="136">
        <f t="shared" si="16"/>
        <v>2.5137</v>
      </c>
      <c r="I15" s="136">
        <f t="shared" si="16"/>
        <v>2.6908349999999999</v>
      </c>
      <c r="J15" s="136">
        <f t="shared" si="16"/>
        <v>2.8868</v>
      </c>
      <c r="K15" s="136">
        <f t="shared" si="16"/>
        <v>3.1288049999999998</v>
      </c>
      <c r="L15" s="136">
        <f t="shared" si="16"/>
        <v>3.399286</v>
      </c>
      <c r="M15" s="11">
        <f>ROUND((F15/B15)^(1/4)-1,4)</f>
        <v>2.4899999999999999E-2</v>
      </c>
      <c r="N15" s="11">
        <f>ROUND((L15/G15)^(1/5)-1,4)</f>
        <v>7.6899999999999996E-2</v>
      </c>
      <c r="P15" s="132">
        <v>0.11210000000000001</v>
      </c>
      <c r="Q15" s="132">
        <v>0.1144</v>
      </c>
      <c r="R15" s="132">
        <v>0.11650000000000001</v>
      </c>
      <c r="S15" s="132">
        <v>0.1198</v>
      </c>
      <c r="T15" s="132">
        <v>0.1051</v>
      </c>
      <c r="U15" s="132">
        <v>0.1024</v>
      </c>
      <c r="V15" s="132">
        <v>0.1026</v>
      </c>
      <c r="W15" s="132">
        <v>0.10290000000000001</v>
      </c>
      <c r="X15" s="132">
        <v>0.1031</v>
      </c>
      <c r="Y15" s="132">
        <v>0.10349999999999999</v>
      </c>
      <c r="Z15" s="132">
        <v>0.1037</v>
      </c>
    </row>
    <row r="16" spans="1:37" s="122" customFormat="1" ht="15" x14ac:dyDescent="0.25">
      <c r="A16" s="136" t="s">
        <v>54</v>
      </c>
      <c r="B16" s="136">
        <f t="shared" si="17"/>
        <v>0.78600700000000001</v>
      </c>
      <c r="C16" s="136">
        <f t="shared" si="16"/>
        <v>0.89133499999999999</v>
      </c>
      <c r="D16" s="136">
        <f t="shared" si="16"/>
        <v>0.976294</v>
      </c>
      <c r="E16" s="136">
        <f t="shared" si="16"/>
        <v>1.0376999999999998</v>
      </c>
      <c r="F16" s="136">
        <f t="shared" si="16"/>
        <v>0.94690699999999994</v>
      </c>
      <c r="G16" s="136">
        <f t="shared" si="16"/>
        <v>1.010772</v>
      </c>
      <c r="H16" s="136">
        <f t="shared" si="16"/>
        <v>1.0804499999999999</v>
      </c>
      <c r="I16" s="136">
        <f t="shared" si="16"/>
        <v>1.1558299999999999</v>
      </c>
      <c r="J16" s="136">
        <f t="shared" si="16"/>
        <v>1.2432000000000001</v>
      </c>
      <c r="K16" s="136">
        <f t="shared" si="16"/>
        <v>1.345235</v>
      </c>
      <c r="L16" s="136">
        <f t="shared" si="16"/>
        <v>1.4619880000000001</v>
      </c>
      <c r="M16" s="11">
        <f t="shared" ref="M16:M17" si="18">ROUND((F16/B16)^(1/4)-1,4)</f>
        <v>4.7699999999999999E-2</v>
      </c>
      <c r="N16" s="11">
        <f t="shared" ref="N16:N17" si="19">ROUND((L16/G16)^(1/5)-1,4)</f>
        <v>7.6600000000000001E-2</v>
      </c>
      <c r="O16" s="123"/>
      <c r="P16" s="132">
        <v>4.2099999999999999E-2</v>
      </c>
      <c r="Q16" s="132">
        <v>4.4499999999999998E-2</v>
      </c>
      <c r="R16" s="132">
        <v>4.4600000000000001E-2</v>
      </c>
      <c r="S16" s="132">
        <v>4.4999999999999998E-2</v>
      </c>
      <c r="T16" s="132">
        <v>4.3099999999999999E-2</v>
      </c>
      <c r="U16" s="132">
        <v>4.41E-2</v>
      </c>
      <c r="V16" s="132">
        <v>4.41E-2</v>
      </c>
      <c r="W16" s="132">
        <v>4.4200000000000003E-2</v>
      </c>
      <c r="X16" s="132">
        <v>4.4400000000000002E-2</v>
      </c>
      <c r="Y16" s="132">
        <v>4.4499999999999998E-2</v>
      </c>
      <c r="Z16" s="132">
        <v>4.4600000000000001E-2</v>
      </c>
      <c r="AA16" s="123"/>
      <c r="AB16" s="123"/>
      <c r="AC16" s="123"/>
    </row>
    <row r="17" spans="1:29" s="122" customFormat="1" ht="15" x14ac:dyDescent="0.25">
      <c r="A17" s="136" t="s">
        <v>70</v>
      </c>
      <c r="B17" s="136">
        <f t="shared" si="17"/>
        <v>0.84575100000000003</v>
      </c>
      <c r="C17" s="136">
        <f t="shared" si="16"/>
        <v>0.82723900000000017</v>
      </c>
      <c r="D17" s="136">
        <f t="shared" si="16"/>
        <v>0.92156899999999997</v>
      </c>
      <c r="E17" s="136">
        <f t="shared" si="16"/>
        <v>0.94315399999999994</v>
      </c>
      <c r="F17" s="136">
        <f t="shared" si="16"/>
        <v>0.87440600000000002</v>
      </c>
      <c r="G17" s="136">
        <f t="shared" si="16"/>
        <v>0.91909200000000002</v>
      </c>
      <c r="H17" s="136">
        <f t="shared" si="16"/>
        <v>0.97265000000000001</v>
      </c>
      <c r="I17" s="136">
        <f t="shared" si="16"/>
        <v>1.027695</v>
      </c>
      <c r="J17" s="136">
        <f t="shared" si="16"/>
        <v>1.0975999999999999</v>
      </c>
      <c r="K17" s="136">
        <f t="shared" si="16"/>
        <v>1.1789700000000001</v>
      </c>
      <c r="L17" s="136">
        <f t="shared" si="16"/>
        <v>1.275142</v>
      </c>
      <c r="M17" s="11">
        <f t="shared" si="18"/>
        <v>8.3999999999999995E-3</v>
      </c>
      <c r="N17" s="11">
        <f t="shared" si="19"/>
        <v>6.7699999999999996E-2</v>
      </c>
      <c r="O17" s="123"/>
      <c r="P17" s="132">
        <v>4.53E-2</v>
      </c>
      <c r="Q17" s="132">
        <v>4.1300000000000003E-2</v>
      </c>
      <c r="R17" s="132">
        <v>4.2099999999999999E-2</v>
      </c>
      <c r="S17" s="132">
        <v>4.0899999999999999E-2</v>
      </c>
      <c r="T17" s="132">
        <v>3.9800000000000002E-2</v>
      </c>
      <c r="U17" s="132">
        <v>4.0099999999999997E-2</v>
      </c>
      <c r="V17" s="132">
        <v>3.9699999999999999E-2</v>
      </c>
      <c r="W17" s="132">
        <v>3.9300000000000002E-2</v>
      </c>
      <c r="X17" s="132">
        <v>3.9199999999999999E-2</v>
      </c>
      <c r="Y17" s="132">
        <v>3.9E-2</v>
      </c>
      <c r="Z17" s="132">
        <v>3.8899999999999997E-2</v>
      </c>
      <c r="AA17" s="123"/>
      <c r="AB17" s="123"/>
      <c r="AC17" s="123"/>
    </row>
    <row r="18" spans="1:29" ht="15" x14ac:dyDescent="0.25">
      <c r="A18" s="125" t="s">
        <v>28</v>
      </c>
      <c r="B18" s="136">
        <f t="shared" si="17"/>
        <v>1.2228850000000002</v>
      </c>
      <c r="C18" s="136">
        <f t="shared" si="16"/>
        <v>1.2478690000000001</v>
      </c>
      <c r="D18" s="136">
        <f t="shared" si="16"/>
        <v>1.2083280000000001</v>
      </c>
      <c r="E18" s="136">
        <f t="shared" si="16"/>
        <v>1.2775239999999999</v>
      </c>
      <c r="F18" s="136">
        <f t="shared" si="16"/>
        <v>1.4785809999999999</v>
      </c>
      <c r="G18" s="136">
        <f t="shared" si="16"/>
        <v>1.0795320000000002</v>
      </c>
      <c r="H18" s="136">
        <f t="shared" si="16"/>
        <v>1.0902499999999999</v>
      </c>
      <c r="I18" s="136">
        <f t="shared" si="16"/>
        <v>1.16106</v>
      </c>
      <c r="J18" s="136">
        <f t="shared" si="16"/>
        <v>1.2712000000000001</v>
      </c>
      <c r="K18" s="136">
        <f t="shared" si="16"/>
        <v>1.4238330000000001</v>
      </c>
      <c r="L18" s="136">
        <f t="shared" si="16"/>
        <v>1.5537719999999999</v>
      </c>
      <c r="M18" s="11">
        <f>ROUND((F18/B18)^(1/4)-1,4)</f>
        <v>4.8599999999999997E-2</v>
      </c>
      <c r="N18" s="11">
        <f>ROUND((L18/G18)^(1/5)-1,4)</f>
        <v>7.5499999999999998E-2</v>
      </c>
      <c r="P18" s="132">
        <f t="shared" ref="P18:Z18" si="20">ROUND(100%-SUM(P12:P17),4)</f>
        <v>6.5500000000000003E-2</v>
      </c>
      <c r="Q18" s="132">
        <f t="shared" si="20"/>
        <v>6.2300000000000001E-2</v>
      </c>
      <c r="R18" s="132">
        <f t="shared" si="20"/>
        <v>5.5199999999999999E-2</v>
      </c>
      <c r="S18" s="132">
        <f t="shared" si="20"/>
        <v>5.5399999999999998E-2</v>
      </c>
      <c r="T18" s="132">
        <f t="shared" si="20"/>
        <v>6.7299999999999999E-2</v>
      </c>
      <c r="U18" s="132">
        <f t="shared" si="20"/>
        <v>4.7100000000000003E-2</v>
      </c>
      <c r="V18" s="132">
        <f t="shared" si="20"/>
        <v>4.4499999999999998E-2</v>
      </c>
      <c r="W18" s="132">
        <f t="shared" si="20"/>
        <v>4.4400000000000002E-2</v>
      </c>
      <c r="X18" s="132">
        <f t="shared" si="20"/>
        <v>4.5400000000000003E-2</v>
      </c>
      <c r="Y18" s="132">
        <f t="shared" si="20"/>
        <v>4.7100000000000003E-2</v>
      </c>
      <c r="Z18" s="132">
        <f t="shared" si="20"/>
        <v>4.7399999999999998E-2</v>
      </c>
    </row>
    <row r="19" spans="1:29" x14ac:dyDescent="0.2">
      <c r="A19" s="31"/>
      <c r="B19" s="137">
        <f>SUM(B12:B18)</f>
        <v>18.670000000000002</v>
      </c>
      <c r="C19" s="137">
        <f t="shared" ref="C19:L19" si="21">SUM(C12:C18)</f>
        <v>20.03</v>
      </c>
      <c r="D19" s="137">
        <f t="shared" si="21"/>
        <v>21.89</v>
      </c>
      <c r="E19" s="137">
        <f t="shared" si="21"/>
        <v>23.060000000000002</v>
      </c>
      <c r="F19" s="137">
        <f t="shared" si="21"/>
        <v>21.969999999999995</v>
      </c>
      <c r="G19" s="137">
        <f t="shared" si="21"/>
        <v>22.92</v>
      </c>
      <c r="H19" s="137">
        <f t="shared" si="21"/>
        <v>24.500000000000004</v>
      </c>
      <c r="I19" s="137">
        <f t="shared" si="21"/>
        <v>26.15</v>
      </c>
      <c r="J19" s="137">
        <f t="shared" si="21"/>
        <v>28.000000000000004</v>
      </c>
      <c r="K19" s="137">
        <f t="shared" si="21"/>
        <v>30.229999999999997</v>
      </c>
      <c r="L19" s="137">
        <f t="shared" si="21"/>
        <v>32.78</v>
      </c>
    </row>
    <row r="20" spans="1:29" x14ac:dyDescent="0.2">
      <c r="A20" s="31"/>
      <c r="B20" s="129" t="b">
        <f>B2=B19</f>
        <v>1</v>
      </c>
      <c r="C20" s="129" t="b">
        <f t="shared" ref="C20:L20" si="22">C2=C19</f>
        <v>1</v>
      </c>
      <c r="D20" s="129" t="b">
        <f t="shared" si="22"/>
        <v>1</v>
      </c>
      <c r="E20" s="129" t="b">
        <f t="shared" si="22"/>
        <v>1</v>
      </c>
      <c r="F20" s="129" t="b">
        <f t="shared" si="22"/>
        <v>1</v>
      </c>
      <c r="G20" s="129" t="b">
        <f t="shared" si="22"/>
        <v>1</v>
      </c>
      <c r="H20" s="129" t="b">
        <f t="shared" si="22"/>
        <v>1</v>
      </c>
      <c r="I20" s="129" t="b">
        <f t="shared" si="22"/>
        <v>1</v>
      </c>
      <c r="J20" s="129" t="b">
        <f t="shared" si="22"/>
        <v>1</v>
      </c>
      <c r="K20" s="129" t="b">
        <f t="shared" si="22"/>
        <v>1</v>
      </c>
      <c r="L20" s="129" t="b">
        <f t="shared" si="22"/>
        <v>1</v>
      </c>
    </row>
    <row r="21" spans="1:29" x14ac:dyDescent="0.2">
      <c r="A21" s="18" t="s">
        <v>38</v>
      </c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9" ht="15" x14ac:dyDescent="0.25">
      <c r="A22" s="148" t="s">
        <v>69</v>
      </c>
      <c r="B22" s="77">
        <f>B$2*P22</f>
        <v>17.18604874935</v>
      </c>
      <c r="C22" s="77">
        <f t="shared" ref="C22:L22" si="23">C$2*Q22</f>
        <v>18.991227815460004</v>
      </c>
      <c r="D22" s="77">
        <f t="shared" si="23"/>
        <v>20.753909</v>
      </c>
      <c r="E22" s="77">
        <f t="shared" si="23"/>
        <v>21.503449999999997</v>
      </c>
      <c r="F22" s="77">
        <f t="shared" si="23"/>
        <v>20.561963218066413</v>
      </c>
      <c r="G22" s="77">
        <f t="shared" si="23"/>
        <v>21.31137517138815</v>
      </c>
      <c r="H22" s="77">
        <f t="shared" si="23"/>
        <v>22.845707280900005</v>
      </c>
      <c r="I22" s="77">
        <f t="shared" si="23"/>
        <v>24.40889788847868</v>
      </c>
      <c r="J22" s="77">
        <f t="shared" si="23"/>
        <v>26.197266004560003</v>
      </c>
      <c r="K22" s="77">
        <f t="shared" si="23"/>
        <v>28.26676443798036</v>
      </c>
      <c r="L22" s="77">
        <f t="shared" si="23"/>
        <v>30.789452916803789</v>
      </c>
      <c r="M22" s="11">
        <f>ROUND((F22/B22)^(1/4)-1,4)</f>
        <v>4.5900000000000003E-2</v>
      </c>
      <c r="N22" s="11">
        <f>ROUND((L22/G22)^(1/5)-1,4)</f>
        <v>7.6399999999999996E-2</v>
      </c>
      <c r="P22" s="19">
        <v>0.92051680499999999</v>
      </c>
      <c r="Q22" s="19">
        <v>0.94813918200000014</v>
      </c>
      <c r="R22" s="19">
        <v>0.94810000000000005</v>
      </c>
      <c r="S22" s="19">
        <v>0.9325</v>
      </c>
      <c r="T22" s="19">
        <v>0.93591093391290003</v>
      </c>
      <c r="U22" s="19">
        <v>0.92981567065393311</v>
      </c>
      <c r="V22" s="19">
        <v>0.93247784820000013</v>
      </c>
      <c r="W22" s="19">
        <v>0.93341865730320006</v>
      </c>
      <c r="X22" s="19">
        <v>0.93561664302000014</v>
      </c>
      <c r="Y22" s="19">
        <v>0.93505671313200001</v>
      </c>
      <c r="Z22" s="19">
        <v>0.93927556183049998</v>
      </c>
    </row>
    <row r="23" spans="1:29" ht="15" x14ac:dyDescent="0.25">
      <c r="A23" s="148" t="s">
        <v>55</v>
      </c>
      <c r="B23" s="77">
        <f t="shared" ref="B23" si="24">B$2*P23</f>
        <v>1.4839512506500003</v>
      </c>
      <c r="C23" s="77">
        <f t="shared" ref="C23" si="25">C$2*Q23</f>
        <v>1.0387721845399973</v>
      </c>
      <c r="D23" s="77">
        <f t="shared" ref="D23" si="26">D$2*R23</f>
        <v>1.1360909999999989</v>
      </c>
      <c r="E23" s="77">
        <f t="shared" ref="E23" si="27">E$2*S23</f>
        <v>1.5565500000000001</v>
      </c>
      <c r="F23" s="77">
        <f t="shared" ref="F23" si="28">F$2*T23</f>
        <v>1.4080367819335862</v>
      </c>
      <c r="G23" s="77">
        <f t="shared" ref="G23" si="29">G$2*U23</f>
        <v>1.6086248286118532</v>
      </c>
      <c r="H23" s="77">
        <f t="shared" ref="H23" si="30">H$2*V23</f>
        <v>1.654292719099997</v>
      </c>
      <c r="I23" s="77">
        <f t="shared" ref="I23" si="31">I$2*W23</f>
        <v>1.7411021115213183</v>
      </c>
      <c r="J23" s="77">
        <f t="shared" ref="J23" si="32">J$2*X23</f>
        <v>1.8027339954399961</v>
      </c>
      <c r="K23" s="77">
        <f t="shared" ref="K23" si="33">K$2*Y23</f>
        <v>1.9632355620196398</v>
      </c>
      <c r="L23" s="77">
        <f t="shared" ref="L23" si="34">L$2*Z23</f>
        <v>1.9905470831962107</v>
      </c>
      <c r="M23" s="11">
        <f>ROUND((F23/B23)^(1/4)-1,4)</f>
        <v>-1.2999999999999999E-2</v>
      </c>
      <c r="N23" s="11">
        <f>ROUND((L23/G23)^(1/5)-1,4)</f>
        <v>4.3499999999999997E-2</v>
      </c>
      <c r="P23" s="19">
        <f t="shared" ref="P23:Z23" si="35">100%-SUM(P22:P22)</f>
        <v>7.9483195000000006E-2</v>
      </c>
      <c r="Q23" s="19">
        <f t="shared" si="35"/>
        <v>5.1860817999999864E-2</v>
      </c>
      <c r="R23" s="19">
        <f t="shared" si="35"/>
        <v>5.1899999999999946E-2</v>
      </c>
      <c r="S23" s="19">
        <f t="shared" si="35"/>
        <v>6.7500000000000004E-2</v>
      </c>
      <c r="T23" s="19">
        <f t="shared" si="35"/>
        <v>6.4089066087099966E-2</v>
      </c>
      <c r="U23" s="19">
        <f t="shared" si="35"/>
        <v>7.0184329346066887E-2</v>
      </c>
      <c r="V23" s="19">
        <f t="shared" si="35"/>
        <v>6.7522151799999874E-2</v>
      </c>
      <c r="W23" s="19">
        <f t="shared" si="35"/>
        <v>6.6581342696799939E-2</v>
      </c>
      <c r="X23" s="19">
        <f t="shared" si="35"/>
        <v>6.4383356979999862E-2</v>
      </c>
      <c r="Y23" s="19">
        <f t="shared" si="35"/>
        <v>6.4943286867999994E-2</v>
      </c>
      <c r="Z23" s="19">
        <f t="shared" si="35"/>
        <v>6.0724438169500017E-2</v>
      </c>
    </row>
    <row r="24" spans="1:29" x14ac:dyDescent="0.2">
      <c r="A24" s="41"/>
      <c r="B24" s="137">
        <f>SUM(B22:B23)</f>
        <v>18.670000000000002</v>
      </c>
      <c r="C24" s="137">
        <f t="shared" ref="C24:L24" si="36">SUM(C22:C23)</f>
        <v>20.03</v>
      </c>
      <c r="D24" s="137">
        <f t="shared" si="36"/>
        <v>21.89</v>
      </c>
      <c r="E24" s="137">
        <f t="shared" si="36"/>
        <v>23.06</v>
      </c>
      <c r="F24" s="137">
        <f t="shared" si="36"/>
        <v>21.97</v>
      </c>
      <c r="G24" s="137">
        <f t="shared" si="36"/>
        <v>22.92</v>
      </c>
      <c r="H24" s="137">
        <f t="shared" si="36"/>
        <v>24.5</v>
      </c>
      <c r="I24" s="137">
        <f t="shared" si="36"/>
        <v>26.15</v>
      </c>
      <c r="J24" s="137">
        <f t="shared" si="36"/>
        <v>28</v>
      </c>
      <c r="K24" s="137">
        <f t="shared" si="36"/>
        <v>30.23</v>
      </c>
      <c r="L24" s="137">
        <f t="shared" si="36"/>
        <v>32.78</v>
      </c>
    </row>
    <row r="25" spans="1:29" x14ac:dyDescent="0.2">
      <c r="A25" s="41"/>
      <c r="B25" s="81" t="b">
        <f>B2=B24</f>
        <v>1</v>
      </c>
      <c r="C25" s="137" t="b">
        <f t="shared" ref="C25:L25" si="37">C2=C24</f>
        <v>1</v>
      </c>
      <c r="D25" s="137" t="b">
        <f t="shared" si="37"/>
        <v>1</v>
      </c>
      <c r="E25" s="137" t="b">
        <f t="shared" si="37"/>
        <v>1</v>
      </c>
      <c r="F25" s="137" t="b">
        <f t="shared" si="37"/>
        <v>1</v>
      </c>
      <c r="G25" s="137" t="b">
        <f t="shared" si="37"/>
        <v>1</v>
      </c>
      <c r="H25" s="137" t="b">
        <f t="shared" si="37"/>
        <v>1</v>
      </c>
      <c r="I25" s="137" t="b">
        <f t="shared" si="37"/>
        <v>1</v>
      </c>
      <c r="J25" s="137" t="b">
        <f t="shared" si="37"/>
        <v>1</v>
      </c>
      <c r="K25" s="137" t="b">
        <f t="shared" si="37"/>
        <v>1</v>
      </c>
      <c r="L25" s="137" t="b">
        <f t="shared" si="37"/>
        <v>1</v>
      </c>
      <c r="M25" s="22"/>
      <c r="N25" s="22"/>
    </row>
    <row r="26" spans="1:29" x14ac:dyDescent="0.2">
      <c r="A26" s="31"/>
      <c r="P26" s="89"/>
      <c r="Q26" s="89"/>
      <c r="R26" s="89"/>
      <c r="S26" s="89"/>
      <c r="T26" s="89"/>
    </row>
    <row r="27" spans="1:29" x14ac:dyDescent="0.2">
      <c r="A27" s="35"/>
      <c r="P27" s="89"/>
      <c r="Q27" s="89"/>
      <c r="R27" s="89"/>
      <c r="S27" s="89"/>
      <c r="T27" s="89"/>
    </row>
    <row r="28" spans="1:29" x14ac:dyDescent="0.2">
      <c r="A28" s="69"/>
    </row>
    <row r="29" spans="1:29" ht="15" x14ac:dyDescent="0.25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15"/>
      <c r="N29" s="15"/>
    </row>
    <row r="30" spans="1:29" ht="15" x14ac:dyDescent="0.25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15"/>
      <c r="N30" s="15"/>
    </row>
    <row r="31" spans="1:29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9" ht="15" x14ac:dyDescent="0.25">
      <c r="A32" s="20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15"/>
      <c r="N32" s="15"/>
    </row>
    <row r="33" spans="1:26" ht="15" x14ac:dyDescent="0.25"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15"/>
      <c r="N33" s="15"/>
    </row>
    <row r="34" spans="1:26" ht="15" x14ac:dyDescent="0.25">
      <c r="M34" s="15"/>
      <c r="N34" s="15"/>
    </row>
    <row r="36" spans="1:26" x14ac:dyDescent="0.2">
      <c r="A36" s="20"/>
    </row>
    <row r="37" spans="1:26" ht="15" x14ac:dyDescent="0.25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15"/>
      <c r="N37" s="15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ht="15" x14ac:dyDescent="0.2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15"/>
      <c r="N38" s="15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ht="15" x14ac:dyDescent="0.2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15"/>
      <c r="N39" s="15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x14ac:dyDescent="0.2">
      <c r="A40" s="20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26" ht="14.25" customHeight="1" x14ac:dyDescent="0.2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15"/>
      <c r="N42" s="15"/>
    </row>
    <row r="45" spans="1:26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" x14ac:dyDescent="0.25">
      <c r="A46" s="20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15"/>
      <c r="N46" s="15"/>
    </row>
    <row r="47" spans="1:26" ht="15" x14ac:dyDescent="0.25"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5"/>
      <c r="N47" s="15"/>
    </row>
    <row r="48" spans="1:26" ht="15" x14ac:dyDescent="0.25">
      <c r="A48" s="20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15"/>
      <c r="N48" s="15"/>
    </row>
    <row r="49" spans="1:26" ht="15" x14ac:dyDescent="0.25"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5"/>
      <c r="N49" s="15"/>
    </row>
    <row r="50" spans="1:26" ht="15" x14ac:dyDescent="0.25"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15"/>
      <c r="N50" s="15"/>
    </row>
    <row r="51" spans="1:26" ht="15" x14ac:dyDescent="0.25"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5"/>
      <c r="N51" s="15"/>
    </row>
    <row r="52" spans="1:26" ht="15" x14ac:dyDescent="0.25">
      <c r="A52" s="20"/>
      <c r="M52" s="15"/>
      <c r="N52" s="15"/>
    </row>
    <row r="53" spans="1:26" ht="15" x14ac:dyDescent="0.2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15"/>
      <c r="N53" s="15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ht="15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15"/>
      <c r="N54" s="15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x14ac:dyDescent="0.2">
      <c r="A55" s="20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>
        <f>40*5</f>
        <v>200</v>
      </c>
      <c r="M55" s="22"/>
      <c r="N55" s="22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spans="1:26" x14ac:dyDescent="0.2">
      <c r="A56" s="20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22"/>
      <c r="N56" s="22"/>
    </row>
    <row r="58" spans="1:26" x14ac:dyDescent="0.2">
      <c r="A58" s="20"/>
    </row>
    <row r="59" spans="1:26" ht="15" x14ac:dyDescent="0.25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15"/>
      <c r="N59" s="15"/>
      <c r="P59" s="90"/>
      <c r="Q59" s="90"/>
      <c r="R59" s="90"/>
      <c r="S59" s="90"/>
      <c r="T59" s="90"/>
      <c r="U59" s="88"/>
      <c r="V59" s="90"/>
      <c r="W59" s="90"/>
      <c r="X59" s="90"/>
      <c r="Y59" s="90"/>
      <c r="Z59" s="88"/>
    </row>
    <row r="60" spans="1:26" ht="15" x14ac:dyDescent="0.25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15"/>
      <c r="N60" s="15"/>
      <c r="P60" s="90"/>
      <c r="Q60" s="90"/>
      <c r="R60" s="90"/>
      <c r="S60" s="90"/>
      <c r="T60" s="90"/>
      <c r="U60" s="88"/>
      <c r="V60" s="90"/>
      <c r="W60" s="90"/>
      <c r="X60" s="90"/>
      <c r="Y60" s="90"/>
      <c r="Z60" s="88"/>
    </row>
    <row r="61" spans="1:26" ht="15" x14ac:dyDescent="0.25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15"/>
      <c r="N61" s="15"/>
      <c r="P61" s="90"/>
      <c r="Q61" s="90"/>
      <c r="R61" s="90"/>
      <c r="S61" s="90"/>
      <c r="T61" s="90"/>
      <c r="U61" s="88"/>
      <c r="V61" s="90"/>
      <c r="W61" s="90"/>
      <c r="X61" s="90"/>
      <c r="Y61" s="90"/>
      <c r="Z61" s="88"/>
    </row>
    <row r="62" spans="1:26" x14ac:dyDescent="0.2">
      <c r="A62" s="20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spans="1:26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26" x14ac:dyDescent="0.2">
      <c r="A64" s="20"/>
    </row>
    <row r="65" spans="1:26" x14ac:dyDescent="0.2">
      <c r="A65" s="20"/>
    </row>
    <row r="66" spans="1:26" ht="15" x14ac:dyDescent="0.25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15"/>
      <c r="N66" s="15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6" ht="15" x14ac:dyDescent="0.25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15"/>
      <c r="N67" s="15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spans="1:26" ht="15" x14ac:dyDescent="0.25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15"/>
      <c r="N68" s="15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spans="1:26" ht="15" x14ac:dyDescent="0.25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15"/>
      <c r="N69" s="15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spans="1:26" ht="15" x14ac:dyDescent="0.25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15"/>
      <c r="N70" s="15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spans="1:26" x14ac:dyDescent="0.2">
      <c r="A71" s="20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spans="1:26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</row>
    <row r="75" spans="1:26" x14ac:dyDescent="0.2">
      <c r="A75" s="20"/>
    </row>
    <row r="76" spans="1:26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" x14ac:dyDescent="0.25">
      <c r="A77" s="20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15"/>
      <c r="N77" s="15"/>
    </row>
    <row r="78" spans="1:26" ht="15" x14ac:dyDescent="0.25"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15"/>
      <c r="N78" s="15"/>
    </row>
    <row r="79" spans="1:26" ht="15" x14ac:dyDescent="0.25">
      <c r="M79" s="15"/>
      <c r="N79" s="15"/>
    </row>
    <row r="81" spans="1:26" x14ac:dyDescent="0.2">
      <c r="A81" s="20"/>
    </row>
    <row r="82" spans="1:26" ht="15" x14ac:dyDescent="0.25"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15"/>
      <c r="N82" s="15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spans="1:26" ht="15" x14ac:dyDescent="0.25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15"/>
      <c r="N83" s="15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spans="1:26" ht="15" x14ac:dyDescent="0.25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15"/>
      <c r="N84" s="15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x14ac:dyDescent="0.2">
      <c r="A85" s="20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1:26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26" ht="15" x14ac:dyDescent="0.25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15"/>
      <c r="N87" s="15"/>
    </row>
    <row r="88" spans="1:26" ht="15" x14ac:dyDescent="0.25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15"/>
      <c r="N88" s="15"/>
    </row>
    <row r="89" spans="1:26" ht="15" x14ac:dyDescent="0.25"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15"/>
      <c r="N89" s="15"/>
    </row>
    <row r="90" spans="1:26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" x14ac:dyDescent="0.25">
      <c r="A91" s="20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15"/>
      <c r="N91" s="15"/>
    </row>
    <row r="92" spans="1:26" ht="15" x14ac:dyDescent="0.25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15"/>
      <c r="N92" s="15"/>
    </row>
    <row r="93" spans="1:26" ht="15" x14ac:dyDescent="0.25">
      <c r="M93" s="15"/>
      <c r="N93" s="15"/>
    </row>
    <row r="95" spans="1:26" x14ac:dyDescent="0.2">
      <c r="A95" s="20"/>
    </row>
    <row r="96" spans="1:26" ht="15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15"/>
      <c r="N96" s="15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5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15"/>
      <c r="N97" s="15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spans="1:26" ht="15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15"/>
      <c r="N98" s="15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spans="1:26" x14ac:dyDescent="0.2">
      <c r="A99" s="20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26" x14ac:dyDescent="0.2">
      <c r="A101" s="20"/>
    </row>
    <row r="103" spans="1:26" x14ac:dyDescent="0.2">
      <c r="A103" s="20"/>
    </row>
    <row r="104" spans="1:26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" x14ac:dyDescent="0.25">
      <c r="A105" s="20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15"/>
      <c r="N105" s="15"/>
    </row>
    <row r="106" spans="1:26" ht="15" x14ac:dyDescent="0.25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15"/>
      <c r="N106" s="15"/>
    </row>
    <row r="107" spans="1:26" ht="15" x14ac:dyDescent="0.25">
      <c r="M107" s="15"/>
      <c r="N107" s="15"/>
    </row>
    <row r="109" spans="1:26" x14ac:dyDescent="0.2">
      <c r="A109" s="20"/>
    </row>
    <row r="110" spans="1:26" ht="15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15"/>
      <c r="N110" s="15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5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15"/>
      <c r="N111" s="15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spans="1:26" ht="15" x14ac:dyDescent="0.25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15"/>
      <c r="N112" s="15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spans="1:26" x14ac:dyDescent="0.2">
      <c r="A113" s="20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spans="1:26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26" x14ac:dyDescent="0.2">
      <c r="A115" s="20"/>
    </row>
    <row r="116" spans="1:26" ht="15" x14ac:dyDescent="0.25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15"/>
      <c r="N116" s="15"/>
    </row>
    <row r="117" spans="1:26" ht="15" x14ac:dyDescent="0.25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15"/>
      <c r="N117" s="15"/>
    </row>
    <row r="118" spans="1:26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" x14ac:dyDescent="0.25">
      <c r="A119" s="20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15"/>
      <c r="N119" s="15"/>
    </row>
    <row r="120" spans="1:26" ht="15" x14ac:dyDescent="0.25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15"/>
      <c r="N120" s="15"/>
    </row>
    <row r="121" spans="1:26" ht="15" x14ac:dyDescent="0.25">
      <c r="M121" s="15"/>
      <c r="N121" s="15"/>
    </row>
    <row r="123" spans="1:26" x14ac:dyDescent="0.2">
      <c r="A123" s="20"/>
    </row>
    <row r="124" spans="1:26" ht="15" x14ac:dyDescent="0.25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15"/>
      <c r="N124" s="15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spans="1:26" ht="15" x14ac:dyDescent="0.25"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15"/>
      <c r="N125" s="15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spans="1:26" ht="15" x14ac:dyDescent="0.25"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15"/>
      <c r="N126" s="15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spans="1:26" x14ac:dyDescent="0.2">
      <c r="A127" s="20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1:26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</row>
    <row r="129" spans="1:26" x14ac:dyDescent="0.2">
      <c r="A129" s="20"/>
    </row>
    <row r="130" spans="1:26" ht="15" x14ac:dyDescent="0.25"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15"/>
      <c r="N130" s="15"/>
    </row>
    <row r="131" spans="1:26" ht="15" x14ac:dyDescent="0.25"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15"/>
      <c r="N131" s="15"/>
    </row>
    <row r="132" spans="1:26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" x14ac:dyDescent="0.25">
      <c r="A133" s="20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15"/>
      <c r="N133" s="15"/>
    </row>
    <row r="134" spans="1:26" ht="15" x14ac:dyDescent="0.25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15"/>
      <c r="N134" s="15"/>
    </row>
    <row r="135" spans="1:26" ht="15" x14ac:dyDescent="0.25">
      <c r="M135" s="15"/>
      <c r="N135" s="15"/>
    </row>
    <row r="137" spans="1:26" x14ac:dyDescent="0.2">
      <c r="A137" s="20"/>
    </row>
    <row r="138" spans="1:26" ht="15" x14ac:dyDescent="0.25"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15"/>
      <c r="N138" s="15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5" x14ac:dyDescent="0.25"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15"/>
      <c r="N139" s="15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5" x14ac:dyDescent="0.25"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15"/>
      <c r="N140" s="15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spans="1:26" x14ac:dyDescent="0.2">
      <c r="A141" s="20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spans="1:26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</row>
    <row r="147" spans="1:26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" x14ac:dyDescent="0.25">
      <c r="A148" s="20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15"/>
      <c r="N148" s="15"/>
    </row>
    <row r="149" spans="1:26" ht="15" x14ac:dyDescent="0.25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15"/>
      <c r="N149" s="15"/>
    </row>
    <row r="150" spans="1:26" ht="15" x14ac:dyDescent="0.25">
      <c r="A150" s="20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15"/>
      <c r="N150" s="15"/>
    </row>
    <row r="151" spans="1:26" ht="15" x14ac:dyDescent="0.2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15"/>
      <c r="N151" s="15"/>
    </row>
    <row r="152" spans="1:26" ht="15" x14ac:dyDescent="0.25"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15"/>
      <c r="N152" s="15"/>
    </row>
    <row r="153" spans="1:26" ht="15" x14ac:dyDescent="0.25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15"/>
      <c r="N153" s="15"/>
    </row>
    <row r="154" spans="1:26" ht="15" x14ac:dyDescent="0.25">
      <c r="A154" s="20"/>
      <c r="F154" s="85"/>
      <c r="G154" s="85"/>
      <c r="M154" s="15"/>
      <c r="N154" s="15"/>
    </row>
    <row r="155" spans="1:26" ht="15" x14ac:dyDescent="0.2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15"/>
      <c r="N155" s="15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spans="1:26" ht="15" x14ac:dyDescent="0.25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15"/>
      <c r="N156" s="15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x14ac:dyDescent="0.2">
      <c r="A157" s="20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22"/>
      <c r="N157" s="22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spans="1:26" x14ac:dyDescent="0.2">
      <c r="A158" s="20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22"/>
      <c r="N158" s="22"/>
    </row>
    <row r="160" spans="1:26" x14ac:dyDescent="0.2">
      <c r="A160" s="20"/>
    </row>
    <row r="161" spans="1:26" ht="15" x14ac:dyDescent="0.25"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15"/>
      <c r="N161" s="15"/>
      <c r="P161" s="90"/>
      <c r="Q161" s="90"/>
      <c r="R161" s="90"/>
      <c r="S161" s="90"/>
      <c r="T161" s="90"/>
      <c r="U161" s="88"/>
      <c r="V161" s="90"/>
      <c r="W161" s="90"/>
      <c r="X161" s="90"/>
      <c r="Y161" s="90"/>
      <c r="Z161" s="88"/>
    </row>
    <row r="162" spans="1:26" ht="15" x14ac:dyDescent="0.25"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15"/>
      <c r="N162" s="15"/>
      <c r="P162" s="90"/>
      <c r="Q162" s="90"/>
      <c r="R162" s="90"/>
      <c r="S162" s="90"/>
      <c r="T162" s="90"/>
      <c r="U162" s="88"/>
      <c r="V162" s="90"/>
      <c r="W162" s="90"/>
      <c r="X162" s="90"/>
      <c r="Y162" s="90"/>
      <c r="Z162" s="88"/>
    </row>
    <row r="163" spans="1:26" ht="15" x14ac:dyDescent="0.25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15"/>
      <c r="N163" s="15"/>
      <c r="P163" s="90"/>
      <c r="Q163" s="90"/>
      <c r="R163" s="90"/>
      <c r="S163" s="90"/>
      <c r="T163" s="90"/>
      <c r="U163" s="88"/>
      <c r="V163" s="90"/>
      <c r="W163" s="90"/>
      <c r="X163" s="90"/>
      <c r="Y163" s="90"/>
      <c r="Z163" s="88"/>
    </row>
    <row r="164" spans="1:26" x14ac:dyDescent="0.2">
      <c r="A164" s="20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spans="1:26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</row>
    <row r="166" spans="1:26" x14ac:dyDescent="0.2">
      <c r="A166" s="20"/>
    </row>
    <row r="167" spans="1:26" x14ac:dyDescent="0.2">
      <c r="A167" s="20"/>
    </row>
    <row r="168" spans="1:26" ht="15" x14ac:dyDescent="0.25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15"/>
      <c r="N168" s="15"/>
      <c r="P168" s="90"/>
      <c r="Q168" s="90"/>
      <c r="R168" s="90"/>
      <c r="S168" s="90"/>
      <c r="T168" s="90"/>
      <c r="U168" s="88"/>
      <c r="V168" s="90"/>
      <c r="W168" s="90"/>
      <c r="X168" s="90"/>
      <c r="Y168" s="90"/>
      <c r="Z168" s="88"/>
    </row>
    <row r="169" spans="1:26" ht="15" x14ac:dyDescent="0.25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15"/>
      <c r="N169" s="15"/>
      <c r="P169" s="90"/>
      <c r="Q169" s="90"/>
      <c r="R169" s="90"/>
      <c r="S169" s="90"/>
      <c r="T169" s="90"/>
      <c r="U169" s="88"/>
      <c r="V169" s="90"/>
      <c r="W169" s="90"/>
      <c r="X169" s="90"/>
      <c r="Y169" s="90"/>
      <c r="Z169" s="88"/>
    </row>
    <row r="170" spans="1:26" ht="15" x14ac:dyDescent="0.25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15"/>
      <c r="N170" s="15"/>
      <c r="P170" s="90"/>
      <c r="Q170" s="90"/>
      <c r="R170" s="90"/>
      <c r="S170" s="90"/>
      <c r="T170" s="90"/>
      <c r="U170" s="88"/>
      <c r="V170" s="90"/>
      <c r="W170" s="90"/>
      <c r="X170" s="90"/>
      <c r="Y170" s="90"/>
      <c r="Z170" s="88"/>
    </row>
    <row r="171" spans="1:26" ht="15" x14ac:dyDescent="0.25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15"/>
      <c r="N171" s="15"/>
      <c r="P171" s="90"/>
      <c r="Q171" s="90"/>
      <c r="R171" s="90"/>
      <c r="S171" s="90"/>
      <c r="T171" s="90"/>
      <c r="U171" s="88"/>
      <c r="V171" s="90"/>
      <c r="W171" s="90"/>
      <c r="X171" s="90"/>
      <c r="Y171" s="90"/>
      <c r="Z171" s="88"/>
    </row>
    <row r="172" spans="1:26" x14ac:dyDescent="0.2">
      <c r="A172" s="20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T173" s="4">
        <f>32000</f>
        <v>32000</v>
      </c>
    </row>
    <row r="174" spans="1:26" x14ac:dyDescent="0.2">
      <c r="T174" s="4">
        <v>23000</v>
      </c>
    </row>
    <row r="175" spans="1:26" x14ac:dyDescent="0.2">
      <c r="T175" s="4">
        <f>9000/T173</f>
        <v>0.28125</v>
      </c>
    </row>
    <row r="176" spans="1:26" x14ac:dyDescent="0.2">
      <c r="A176" s="20"/>
    </row>
    <row r="177" spans="1:26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" x14ac:dyDescent="0.25">
      <c r="A178" s="20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15"/>
      <c r="N178" s="15"/>
    </row>
    <row r="179" spans="1:26" ht="15" x14ac:dyDescent="0.25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15"/>
      <c r="N179" s="15"/>
    </row>
    <row r="180" spans="1:26" ht="15" x14ac:dyDescent="0.25">
      <c r="M180" s="15"/>
      <c r="N180" s="15"/>
    </row>
    <row r="182" spans="1:26" x14ac:dyDescent="0.2">
      <c r="A182" s="20"/>
    </row>
    <row r="183" spans="1:26" ht="15" x14ac:dyDescent="0.25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15"/>
      <c r="N183" s="15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5" x14ac:dyDescent="0.25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15"/>
      <c r="N184" s="15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5" x14ac:dyDescent="0.2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15"/>
      <c r="N185" s="15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x14ac:dyDescent="0.2">
      <c r="A186" s="20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spans="1:26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</row>
    <row r="188" spans="1:26" ht="15" x14ac:dyDescent="0.25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15"/>
      <c r="N188" s="15"/>
    </row>
    <row r="189" spans="1:26" ht="15" x14ac:dyDescent="0.25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15"/>
      <c r="N189" s="15"/>
    </row>
    <row r="190" spans="1:26" ht="15" x14ac:dyDescent="0.25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15"/>
      <c r="N190" s="15"/>
    </row>
    <row r="191" spans="1:26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" x14ac:dyDescent="0.25">
      <c r="A192" s="20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15"/>
      <c r="N192" s="15"/>
    </row>
    <row r="193" spans="1:26" ht="15" x14ac:dyDescent="0.25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15"/>
      <c r="N193" s="15"/>
    </row>
    <row r="194" spans="1:26" ht="15" x14ac:dyDescent="0.25">
      <c r="M194" s="15"/>
      <c r="N194" s="15"/>
    </row>
    <row r="196" spans="1:26" x14ac:dyDescent="0.2">
      <c r="A196" s="20"/>
    </row>
    <row r="197" spans="1:26" ht="15" x14ac:dyDescent="0.25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15"/>
      <c r="N197" s="15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5" x14ac:dyDescent="0.25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15"/>
      <c r="N198" s="15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5" x14ac:dyDescent="0.25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15"/>
      <c r="N199" s="15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x14ac:dyDescent="0.2">
      <c r="A200" s="20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1:26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26" x14ac:dyDescent="0.2">
      <c r="A202" s="20"/>
    </row>
    <row r="204" spans="1:26" x14ac:dyDescent="0.2">
      <c r="A204" s="20"/>
    </row>
    <row r="205" spans="1:26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" x14ac:dyDescent="0.25">
      <c r="A206" s="20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15"/>
      <c r="N206" s="15"/>
    </row>
    <row r="207" spans="1:26" ht="15" x14ac:dyDescent="0.25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15"/>
      <c r="N207" s="15"/>
    </row>
    <row r="208" spans="1:26" ht="15" x14ac:dyDescent="0.25">
      <c r="M208" s="15"/>
      <c r="N208" s="15"/>
    </row>
    <row r="210" spans="1:26" x14ac:dyDescent="0.2">
      <c r="A210" s="20"/>
    </row>
    <row r="211" spans="1:26" ht="15" x14ac:dyDescent="0.25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15"/>
      <c r="N211" s="15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5" x14ac:dyDescent="0.25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15"/>
      <c r="N212" s="15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ht="15" x14ac:dyDescent="0.25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15"/>
      <c r="N213" s="15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spans="1:26" x14ac:dyDescent="0.2">
      <c r="A214" s="20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1:26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</row>
    <row r="216" spans="1:26" x14ac:dyDescent="0.2">
      <c r="A216" s="20"/>
    </row>
    <row r="217" spans="1:26" ht="15" x14ac:dyDescent="0.25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15"/>
      <c r="N217" s="15"/>
    </row>
    <row r="218" spans="1:26" ht="15" x14ac:dyDescent="0.25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15"/>
      <c r="N218" s="15"/>
    </row>
    <row r="219" spans="1:26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" x14ac:dyDescent="0.25">
      <c r="A220" s="20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15"/>
      <c r="N220" s="15"/>
    </row>
    <row r="221" spans="1:26" ht="15" x14ac:dyDescent="0.25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15"/>
      <c r="N221" s="15"/>
    </row>
    <row r="222" spans="1:26" ht="15" x14ac:dyDescent="0.25">
      <c r="M222" s="15"/>
      <c r="N222" s="15"/>
    </row>
    <row r="224" spans="1:26" x14ac:dyDescent="0.2">
      <c r="A224" s="20"/>
    </row>
    <row r="225" spans="1:26" ht="15" x14ac:dyDescent="0.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15"/>
      <c r="N225" s="15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ht="15" x14ac:dyDescent="0.25"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15"/>
      <c r="N226" s="15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spans="1:26" ht="15" x14ac:dyDescent="0.25"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15"/>
      <c r="N227" s="15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spans="1:26" x14ac:dyDescent="0.2">
      <c r="A228" s="20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1:26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</row>
    <row r="230" spans="1:26" x14ac:dyDescent="0.2">
      <c r="A230" s="20"/>
    </row>
    <row r="231" spans="1:26" ht="15" x14ac:dyDescent="0.25"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15"/>
      <c r="N231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BDE2A9B-5D1A-454E-BBBF-F73875D79D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Vietnam!B66:L66</xm:f>
              <xm:sqref>O66</xm:sqref>
            </x14:sparkline>
            <x14:sparkline>
              <xm:f>Vietnam!B67:L67</xm:f>
              <xm:sqref>O67</xm:sqref>
            </x14:sparkline>
            <x14:sparkline>
              <xm:f>Vietnam!B68:L68</xm:f>
              <xm:sqref>O68</xm:sqref>
            </x14:sparkline>
            <x14:sparkline>
              <xm:f>Vietnam!B69:L69</xm:f>
              <xm:sqref>O69</xm:sqref>
            </x14:sparkline>
            <x14:sparkline>
              <xm:f>Vietnam!B70:L70</xm:f>
              <xm:sqref>O70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CC9D-D04D-4B54-A65B-2FD57C0DF1B7}">
  <sheetPr>
    <tabColor theme="1"/>
  </sheetPr>
  <dimension ref="A1:AB234"/>
  <sheetViews>
    <sheetView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G9" sqref="G9"/>
    </sheetView>
  </sheetViews>
  <sheetFormatPr defaultColWidth="9.140625" defaultRowHeight="14.25" x14ac:dyDescent="0.2"/>
  <cols>
    <col min="1" max="1" width="57.28515625" style="4" bestFit="1" customWidth="1"/>
    <col min="2" max="2" width="12.42578125" style="4" bestFit="1" customWidth="1"/>
    <col min="3" max="3" width="16.42578125" style="4" bestFit="1" customWidth="1"/>
    <col min="4" max="4" width="12.85546875" style="4" bestFit="1" customWidth="1"/>
    <col min="5" max="5" width="13.5703125" style="4" bestFit="1" customWidth="1"/>
    <col min="6" max="6" width="12.140625" style="4" bestFit="1" customWidth="1"/>
    <col min="7" max="7" width="13.5703125" style="4" bestFit="1" customWidth="1"/>
    <col min="8" max="12" width="12.140625" style="4" bestFit="1" customWidth="1"/>
    <col min="13" max="13" width="20.28515625" style="4" bestFit="1" customWidth="1"/>
    <col min="14" max="14" width="21.85546875" style="4" customWidth="1"/>
    <col min="15" max="15" width="18.85546875" style="3" bestFit="1" customWidth="1"/>
    <col min="16" max="16" width="12.5703125" style="3" bestFit="1" customWidth="1"/>
    <col min="17" max="17" width="15" style="3" bestFit="1" customWidth="1"/>
    <col min="18" max="18" width="12.5703125" style="3" bestFit="1" customWidth="1"/>
    <col min="19" max="19" width="14.85546875" style="3" bestFit="1" customWidth="1"/>
    <col min="20" max="21" width="12.5703125" style="3" bestFit="1" customWidth="1"/>
    <col min="22" max="24" width="12.140625" style="3" bestFit="1" customWidth="1"/>
    <col min="25" max="25" width="14" style="3" customWidth="1"/>
    <col min="26" max="26" width="25.28515625" style="3" bestFit="1" customWidth="1"/>
    <col min="27" max="27" width="27.42578125" style="3" bestFit="1" customWidth="1"/>
    <col min="28" max="16384" width="9.140625" style="3"/>
  </cols>
  <sheetData>
    <row r="1" spans="1:28" x14ac:dyDescent="0.2">
      <c r="A1" s="5" t="s">
        <v>65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O1" s="7">
        <f t="shared" ref="O1:Y1" si="0">B1</f>
        <v>2016</v>
      </c>
      <c r="P1" s="7">
        <f t="shared" si="0"/>
        <v>2017</v>
      </c>
      <c r="Q1" s="7">
        <f t="shared" si="0"/>
        <v>2018</v>
      </c>
      <c r="R1" s="7">
        <f t="shared" si="0"/>
        <v>2019</v>
      </c>
      <c r="S1" s="7">
        <f t="shared" si="0"/>
        <v>2020</v>
      </c>
      <c r="T1" s="7" t="str">
        <f t="shared" si="0"/>
        <v>2021E</v>
      </c>
      <c r="U1" s="7" t="str">
        <f t="shared" si="0"/>
        <v>2022F</v>
      </c>
      <c r="V1" s="7" t="str">
        <f t="shared" si="0"/>
        <v>2023F</v>
      </c>
      <c r="W1" s="7" t="str">
        <f t="shared" si="0"/>
        <v>2024F</v>
      </c>
      <c r="X1" s="7" t="str">
        <f t="shared" si="0"/>
        <v>2025F</v>
      </c>
      <c r="Y1" s="7" t="str">
        <f t="shared" si="0"/>
        <v>2026F</v>
      </c>
      <c r="Z1" s="8"/>
      <c r="AA1" s="8"/>
      <c r="AB1" s="8"/>
    </row>
    <row r="2" spans="1:28" ht="15" x14ac:dyDescent="0.25">
      <c r="A2" s="9" t="s">
        <v>37</v>
      </c>
      <c r="B2" s="143">
        <f>B5*B7</f>
        <v>4.3680000000000003</v>
      </c>
      <c r="C2" s="143">
        <f t="shared" ref="C2:L2" si="1">C5*C7</f>
        <v>4.6929999999999996</v>
      </c>
      <c r="D2" s="143">
        <f t="shared" si="1"/>
        <v>5.0545999999999998</v>
      </c>
      <c r="E2" s="143">
        <f t="shared" si="1"/>
        <v>5.4234</v>
      </c>
      <c r="F2" s="143">
        <f t="shared" si="1"/>
        <v>5.0651999999999999</v>
      </c>
      <c r="G2" s="143">
        <f t="shared" si="1"/>
        <v>5.1239999999999997</v>
      </c>
      <c r="H2" s="143">
        <f t="shared" si="1"/>
        <v>5.4119999999999999</v>
      </c>
      <c r="I2" s="143">
        <f t="shared" si="1"/>
        <v>5.7039999999999997</v>
      </c>
      <c r="J2" s="143">
        <f t="shared" si="1"/>
        <v>6.0257999999999994</v>
      </c>
      <c r="K2" s="143">
        <f t="shared" si="1"/>
        <v>6.3249999999999993</v>
      </c>
      <c r="L2" s="143">
        <f t="shared" si="1"/>
        <v>6.7032000000000007</v>
      </c>
      <c r="M2" s="11">
        <f>ROUND((F2/B2)^(1/4)-1,4)</f>
        <v>3.7699999999999997E-2</v>
      </c>
      <c r="N2" s="11">
        <f>ROUND((L2/G2)^(1/5)-1,4)</f>
        <v>5.5199999999999999E-2</v>
      </c>
    </row>
    <row r="3" spans="1:28" ht="15" x14ac:dyDescent="0.25">
      <c r="A3" s="12" t="s">
        <v>4</v>
      </c>
      <c r="B3" s="12"/>
      <c r="C3" s="78">
        <f>C2/B2-1</f>
        <v>7.440476190476164E-2</v>
      </c>
      <c r="D3" s="78">
        <f t="shared" ref="D3:L3" si="2">D2/C2-1</f>
        <v>7.7050926912422879E-2</v>
      </c>
      <c r="E3" s="78">
        <f t="shared" si="2"/>
        <v>7.2963241403869894E-2</v>
      </c>
      <c r="F3" s="78">
        <f t="shared" si="2"/>
        <v>-6.6047129107202118E-2</v>
      </c>
      <c r="G3" s="78">
        <f t="shared" si="2"/>
        <v>1.1608623548922115E-2</v>
      </c>
      <c r="H3" s="78">
        <f t="shared" si="2"/>
        <v>5.6206088992974301E-2</v>
      </c>
      <c r="I3" s="78">
        <f t="shared" si="2"/>
        <v>5.3954175905395418E-2</v>
      </c>
      <c r="J3" s="78">
        <f t="shared" si="2"/>
        <v>5.6416549789621184E-2</v>
      </c>
      <c r="K3" s="78">
        <f t="shared" si="2"/>
        <v>4.9653158086893079E-2</v>
      </c>
      <c r="L3" s="78">
        <f t="shared" si="2"/>
        <v>5.9794466403162216E-2</v>
      </c>
      <c r="M3" s="11"/>
      <c r="N3" s="11"/>
    </row>
    <row r="4" spans="1:28" ht="15" x14ac:dyDescent="0.25">
      <c r="A4" s="31"/>
      <c r="B4" s="35"/>
      <c r="C4" s="79"/>
      <c r="D4" s="79"/>
      <c r="E4" s="79"/>
      <c r="F4" s="79"/>
      <c r="G4" s="79"/>
      <c r="H4" s="79"/>
      <c r="I4" s="79"/>
      <c r="J4" s="79"/>
      <c r="K4" s="79"/>
      <c r="L4" s="79"/>
      <c r="M4" s="34"/>
      <c r="N4" s="34"/>
    </row>
    <row r="5" spans="1:28" ht="15" x14ac:dyDescent="0.25">
      <c r="A5" s="64" t="s">
        <v>29</v>
      </c>
      <c r="B5" s="155">
        <v>2.4</v>
      </c>
      <c r="C5" s="155">
        <v>2.4699999999999998</v>
      </c>
      <c r="D5" s="155">
        <v>2.54</v>
      </c>
      <c r="E5" s="155">
        <v>2.62</v>
      </c>
      <c r="F5" s="155">
        <v>2.52</v>
      </c>
      <c r="G5" s="155">
        <v>2.44</v>
      </c>
      <c r="H5" s="155">
        <v>2.46</v>
      </c>
      <c r="I5" s="155">
        <v>2.48</v>
      </c>
      <c r="J5" s="155">
        <v>2.4899999999999998</v>
      </c>
      <c r="K5" s="155">
        <v>2.5</v>
      </c>
      <c r="L5" s="155">
        <v>2.52</v>
      </c>
      <c r="M5" s="11">
        <f>ROUND((F5/B5)^(1/4)-1,4)</f>
        <v>1.23E-2</v>
      </c>
      <c r="N5" s="11">
        <f>ROUND((L5/G5)^(1/5)-1,4)</f>
        <v>6.4999999999999997E-3</v>
      </c>
    </row>
    <row r="6" spans="1:28" ht="15" x14ac:dyDescent="0.25">
      <c r="A6" s="63"/>
      <c r="B6" s="35"/>
      <c r="C6" s="78">
        <f>C5/B5-1</f>
        <v>2.9166666666666563E-2</v>
      </c>
      <c r="D6" s="78">
        <f t="shared" ref="D6:L6" si="3">D5/C5-1</f>
        <v>2.8340080971660075E-2</v>
      </c>
      <c r="E6" s="78">
        <f t="shared" si="3"/>
        <v>3.1496062992125928E-2</v>
      </c>
      <c r="F6" s="78">
        <f t="shared" si="3"/>
        <v>-3.8167938931297773E-2</v>
      </c>
      <c r="G6" s="78">
        <f t="shared" si="3"/>
        <v>-3.1746031746031744E-2</v>
      </c>
      <c r="H6" s="78">
        <f t="shared" si="3"/>
        <v>8.1967213114753079E-3</v>
      </c>
      <c r="I6" s="78">
        <f t="shared" si="3"/>
        <v>8.1300813008129413E-3</v>
      </c>
      <c r="J6" s="78">
        <f t="shared" si="3"/>
        <v>4.0322580645160144E-3</v>
      </c>
      <c r="K6" s="78">
        <f t="shared" si="3"/>
        <v>4.0160642570281624E-3</v>
      </c>
      <c r="L6" s="78">
        <f t="shared" si="3"/>
        <v>8.0000000000000071E-3</v>
      </c>
      <c r="M6" s="34"/>
      <c r="N6" s="34"/>
    </row>
    <row r="7" spans="1:28" ht="15" x14ac:dyDescent="0.25">
      <c r="A7" s="64" t="s">
        <v>66</v>
      </c>
      <c r="B7" s="143">
        <v>1.82</v>
      </c>
      <c r="C7" s="143">
        <v>1.9</v>
      </c>
      <c r="D7" s="143">
        <v>1.99</v>
      </c>
      <c r="E7" s="143">
        <v>2.0699999999999998</v>
      </c>
      <c r="F7" s="143">
        <v>2.0099999999999998</v>
      </c>
      <c r="G7" s="143">
        <v>2.1</v>
      </c>
      <c r="H7" s="143">
        <v>2.2000000000000002</v>
      </c>
      <c r="I7" s="143">
        <v>2.2999999999999998</v>
      </c>
      <c r="J7" s="143">
        <v>2.42</v>
      </c>
      <c r="K7" s="143">
        <v>2.5299999999999998</v>
      </c>
      <c r="L7" s="143">
        <v>2.66</v>
      </c>
      <c r="M7" s="11">
        <f>ROUND((F7/B7)^(1/4)-1,4)</f>
        <v>2.5100000000000001E-2</v>
      </c>
      <c r="N7" s="11">
        <f>ROUND((L7/G7)^(1/5)-1,4)</f>
        <v>4.8399999999999999E-2</v>
      </c>
    </row>
    <row r="8" spans="1:28" ht="15" x14ac:dyDescent="0.25">
      <c r="A8" s="31"/>
      <c r="B8" s="35"/>
      <c r="C8" s="78">
        <f>C7/B7-1</f>
        <v>4.39560439560438E-2</v>
      </c>
      <c r="D8" s="78">
        <f t="shared" ref="D8:L8" si="4">D7/C7-1</f>
        <v>4.7368421052631726E-2</v>
      </c>
      <c r="E8" s="78">
        <f t="shared" si="4"/>
        <v>4.020100502512558E-2</v>
      </c>
      <c r="F8" s="78">
        <f t="shared" si="4"/>
        <v>-2.8985507246376829E-2</v>
      </c>
      <c r="G8" s="78">
        <f t="shared" si="4"/>
        <v>4.4776119402985204E-2</v>
      </c>
      <c r="H8" s="78">
        <f t="shared" si="4"/>
        <v>4.7619047619047672E-2</v>
      </c>
      <c r="I8" s="78">
        <f t="shared" si="4"/>
        <v>4.5454545454545192E-2</v>
      </c>
      <c r="J8" s="78">
        <f t="shared" si="4"/>
        <v>5.2173913043478404E-2</v>
      </c>
      <c r="K8" s="78">
        <f t="shared" si="4"/>
        <v>4.5454545454545414E-2</v>
      </c>
      <c r="L8" s="78">
        <f t="shared" si="4"/>
        <v>5.1383399209486313E-2</v>
      </c>
      <c r="M8" s="34"/>
      <c r="N8" s="34"/>
    </row>
    <row r="9" spans="1:28" ht="15" x14ac:dyDescent="0.25">
      <c r="A9" s="74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  <c r="N9" s="94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8" ht="15" x14ac:dyDescent="0.25">
      <c r="A10" s="74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4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8" x14ac:dyDescent="0.2">
      <c r="A11" s="18" t="s">
        <v>50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  <c r="N11" s="96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8" ht="15" x14ac:dyDescent="0.25">
      <c r="A12" s="125" t="s">
        <v>53</v>
      </c>
      <c r="B12" s="92">
        <f t="shared" ref="B12:L18" si="5">O12*B$2</f>
        <v>1.4433632928866686</v>
      </c>
      <c r="C12" s="92">
        <f t="shared" si="5"/>
        <v>1.5910601579329531</v>
      </c>
      <c r="D12" s="92">
        <f t="shared" si="5"/>
        <v>1.7450944261901513</v>
      </c>
      <c r="E12" s="92">
        <f t="shared" si="5"/>
        <v>1.8201544224233546</v>
      </c>
      <c r="F12" s="92">
        <f t="shared" si="5"/>
        <v>1.6540177615306784</v>
      </c>
      <c r="G12" s="92">
        <f t="shared" si="5"/>
        <v>1.6727624518347632</v>
      </c>
      <c r="H12" s="92">
        <f t="shared" si="5"/>
        <v>1.7678221086078274</v>
      </c>
      <c r="I12" s="92">
        <f t="shared" si="5"/>
        <v>1.8640671999999998</v>
      </c>
      <c r="J12" s="92">
        <f t="shared" si="5"/>
        <v>1.9704366</v>
      </c>
      <c r="K12" s="92">
        <f t="shared" si="5"/>
        <v>2.0689074999999999</v>
      </c>
      <c r="L12" s="92">
        <f t="shared" si="5"/>
        <v>2.1946276800000004</v>
      </c>
      <c r="M12" s="68">
        <f>ROUND((F12/B12)^(1/4)-1,4)</f>
        <v>3.4599999999999999E-2</v>
      </c>
      <c r="N12" s="68">
        <f>ROUND((L12/G12)^(1/5)-1,4)</f>
        <v>5.5800000000000002E-2</v>
      </c>
      <c r="O12" s="19">
        <v>0.33044031430555598</v>
      </c>
      <c r="P12" s="128">
        <v>0.33902837373384898</v>
      </c>
      <c r="Q12" s="128">
        <v>0.34524876868400101</v>
      </c>
      <c r="R12" s="128">
        <v>0.33561131807046402</v>
      </c>
      <c r="S12" s="128">
        <v>0.326545400286401</v>
      </c>
      <c r="T12" s="128">
        <v>0.32645637233309199</v>
      </c>
      <c r="U12" s="128">
        <v>0.32664857882628001</v>
      </c>
      <c r="V12" s="128">
        <v>0.32679999999999998</v>
      </c>
      <c r="W12" s="128">
        <v>0.32700000000000001</v>
      </c>
      <c r="X12" s="128">
        <v>0.3271</v>
      </c>
      <c r="Y12" s="128">
        <v>0.32740000000000002</v>
      </c>
    </row>
    <row r="13" spans="1:28" ht="15" x14ac:dyDescent="0.25">
      <c r="A13" s="136" t="s">
        <v>67</v>
      </c>
      <c r="B13" s="92">
        <f t="shared" si="5"/>
        <v>0.87447360000000007</v>
      </c>
      <c r="C13" s="92">
        <f t="shared" si="5"/>
        <v>0.94610879999999997</v>
      </c>
      <c r="D13" s="92">
        <f t="shared" si="5"/>
        <v>1.0215346599999999</v>
      </c>
      <c r="E13" s="92">
        <f t="shared" si="5"/>
        <v>1.0993231799999998</v>
      </c>
      <c r="F13" s="92">
        <f t="shared" si="5"/>
        <v>1.02924864</v>
      </c>
      <c r="G13" s="92">
        <f t="shared" si="5"/>
        <v>1.0166016</v>
      </c>
      <c r="H13" s="92">
        <f t="shared" si="5"/>
        <v>1.0726583999999999</v>
      </c>
      <c r="I13" s="92">
        <f t="shared" si="5"/>
        <v>1.1276807999999998</v>
      </c>
      <c r="J13" s="92">
        <f t="shared" si="5"/>
        <v>1.1882877599999997</v>
      </c>
      <c r="K13" s="92">
        <f t="shared" si="5"/>
        <v>1.2428625</v>
      </c>
      <c r="L13" s="92">
        <f t="shared" si="5"/>
        <v>1.3151678400000002</v>
      </c>
      <c r="M13" s="68">
        <f>ROUND((F13/B13)^(1/4)-1,4)</f>
        <v>4.1599999999999998E-2</v>
      </c>
      <c r="N13" s="68">
        <f>ROUND((L13/G13)^(1/5)-1,4)</f>
        <v>5.28E-2</v>
      </c>
      <c r="O13" s="128">
        <v>0.20019999999999999</v>
      </c>
      <c r="P13" s="128">
        <v>0.2016</v>
      </c>
      <c r="Q13" s="128">
        <v>0.2021</v>
      </c>
      <c r="R13" s="128">
        <v>0.20269999999999999</v>
      </c>
      <c r="S13" s="128">
        <v>0.20319999999999999</v>
      </c>
      <c r="T13" s="128">
        <v>0.19839999999999999</v>
      </c>
      <c r="U13" s="128">
        <v>0.19819999999999999</v>
      </c>
      <c r="V13" s="128">
        <v>0.19769999999999999</v>
      </c>
      <c r="W13" s="128">
        <v>0.19719999999999999</v>
      </c>
      <c r="X13" s="128">
        <v>0.19650000000000001</v>
      </c>
      <c r="Y13" s="128">
        <v>0.19620000000000001</v>
      </c>
    </row>
    <row r="14" spans="1:28" ht="15" x14ac:dyDescent="0.25">
      <c r="A14" s="125" t="s">
        <v>68</v>
      </c>
      <c r="B14" s="92">
        <f t="shared" si="5"/>
        <v>0.64538973742666561</v>
      </c>
      <c r="C14" s="92">
        <f t="shared" si="5"/>
        <v>0.70275573201546238</v>
      </c>
      <c r="D14" s="92">
        <f t="shared" si="5"/>
        <v>0.75271233552629124</v>
      </c>
      <c r="E14" s="92">
        <f t="shared" si="5"/>
        <v>0.81299770515839376</v>
      </c>
      <c r="F14" s="92">
        <f t="shared" si="5"/>
        <v>0.80733251854758936</v>
      </c>
      <c r="G14" s="92">
        <f t="shared" si="5"/>
        <v>0.82035239999999987</v>
      </c>
      <c r="H14" s="92">
        <f t="shared" si="5"/>
        <v>0.86754359999999997</v>
      </c>
      <c r="I14" s="92">
        <f t="shared" si="5"/>
        <v>0.91663280000000003</v>
      </c>
      <c r="J14" s="92">
        <f t="shared" si="5"/>
        <v>0.96955121999999982</v>
      </c>
      <c r="K14" s="92">
        <f t="shared" si="5"/>
        <v>1.0202224999999998</v>
      </c>
      <c r="L14" s="92">
        <f t="shared" si="5"/>
        <v>1.0825668000000002</v>
      </c>
      <c r="M14" s="68">
        <f>ROUND((F14/B14)^(1/4)-1,4)</f>
        <v>5.7599999999999998E-2</v>
      </c>
      <c r="N14" s="68">
        <f>ROUND((L14/G14)^(1/5)-1,4)</f>
        <v>5.7000000000000002E-2</v>
      </c>
      <c r="O14" s="128">
        <v>0.147754060766178</v>
      </c>
      <c r="P14" s="128">
        <v>0.14974552141816799</v>
      </c>
      <c r="Q14" s="128">
        <v>0.14891630109727599</v>
      </c>
      <c r="R14" s="128">
        <v>0.149905539911936</v>
      </c>
      <c r="S14" s="128">
        <v>0.15938808310581801</v>
      </c>
      <c r="T14" s="128">
        <v>0.16009999999999999</v>
      </c>
      <c r="U14" s="128">
        <v>0.1603</v>
      </c>
      <c r="V14" s="128">
        <v>0.16070000000000001</v>
      </c>
      <c r="W14" s="128">
        <v>0.16089999999999999</v>
      </c>
      <c r="X14" s="128">
        <v>0.1613</v>
      </c>
      <c r="Y14" s="128">
        <v>0.1615</v>
      </c>
    </row>
    <row r="15" spans="1:28" ht="15" x14ac:dyDescent="0.25">
      <c r="A15" s="136" t="s">
        <v>69</v>
      </c>
      <c r="B15" s="92">
        <f t="shared" si="5"/>
        <v>0.44335200000000008</v>
      </c>
      <c r="C15" s="92">
        <f t="shared" si="5"/>
        <v>0.47915529999999995</v>
      </c>
      <c r="D15" s="92">
        <f t="shared" si="5"/>
        <v>0.52163472</v>
      </c>
      <c r="E15" s="92">
        <f t="shared" si="5"/>
        <v>0.56620296000000003</v>
      </c>
      <c r="F15" s="92">
        <f t="shared" si="5"/>
        <v>0.53741771999999999</v>
      </c>
      <c r="G15" s="92">
        <f t="shared" si="5"/>
        <v>0.55441679999999993</v>
      </c>
      <c r="H15" s="92">
        <f t="shared" si="5"/>
        <v>0.59044920000000001</v>
      </c>
      <c r="I15" s="92">
        <f t="shared" si="5"/>
        <v>0.62572879999999997</v>
      </c>
      <c r="J15" s="92">
        <f t="shared" si="5"/>
        <v>0.66464573999999987</v>
      </c>
      <c r="K15" s="92">
        <f t="shared" si="5"/>
        <v>0.70903249999999995</v>
      </c>
      <c r="L15" s="92">
        <f t="shared" si="5"/>
        <v>0.75880224000000007</v>
      </c>
      <c r="M15" s="68">
        <f>ROUND((F15/B15)^(1/4)-1,4)</f>
        <v>4.9299999999999997E-2</v>
      </c>
      <c r="N15" s="68">
        <f>ROUND((L15/G15)^(1/5)-1,4)</f>
        <v>6.4799999999999996E-2</v>
      </c>
      <c r="O15" s="128">
        <v>0.10150000000000001</v>
      </c>
      <c r="P15" s="128">
        <v>0.1021</v>
      </c>
      <c r="Q15" s="128">
        <v>0.1032</v>
      </c>
      <c r="R15" s="128">
        <v>0.10440000000000001</v>
      </c>
      <c r="S15" s="128">
        <v>0.1061</v>
      </c>
      <c r="T15" s="128">
        <v>0.1082</v>
      </c>
      <c r="U15" s="128">
        <v>0.1091</v>
      </c>
      <c r="V15" s="128">
        <v>0.10970000000000001</v>
      </c>
      <c r="W15" s="128">
        <v>0.1103</v>
      </c>
      <c r="X15" s="128">
        <v>0.11210000000000001</v>
      </c>
      <c r="Y15" s="128">
        <v>0.1132</v>
      </c>
    </row>
    <row r="16" spans="1:28" s="122" customFormat="1" ht="15" x14ac:dyDescent="0.25">
      <c r="A16" s="136" t="s">
        <v>54</v>
      </c>
      <c r="B16" s="92">
        <f t="shared" si="5"/>
        <v>0.26601120000000006</v>
      </c>
      <c r="C16" s="92">
        <f t="shared" si="5"/>
        <v>0.29331249999999998</v>
      </c>
      <c r="D16" s="92">
        <f t="shared" si="5"/>
        <v>0.31995617999999998</v>
      </c>
      <c r="E16" s="92">
        <f t="shared" si="5"/>
        <v>0.34818227999999996</v>
      </c>
      <c r="F16" s="92">
        <f t="shared" si="5"/>
        <v>0.29153498648389559</v>
      </c>
      <c r="G16" s="92">
        <f t="shared" si="5"/>
        <v>0.30897719999999995</v>
      </c>
      <c r="H16" s="92">
        <f t="shared" si="5"/>
        <v>0.32742599999999999</v>
      </c>
      <c r="I16" s="92">
        <f t="shared" si="5"/>
        <v>0.34680319999999998</v>
      </c>
      <c r="J16" s="92">
        <f t="shared" si="5"/>
        <v>0.36877895999999993</v>
      </c>
      <c r="K16" s="92">
        <f t="shared" si="5"/>
        <v>0.38772249999999997</v>
      </c>
      <c r="L16" s="92">
        <f t="shared" si="5"/>
        <v>0.41224680000000002</v>
      </c>
      <c r="M16" s="68">
        <f t="shared" ref="M16:M17" si="6">ROUND((F16/B16)^(1/4)-1,4)</f>
        <v>2.3199999999999998E-2</v>
      </c>
      <c r="N16" s="68">
        <f t="shared" ref="N16:N17" si="7">ROUND((L16/G16)^(1/5)-1,4)</f>
        <v>5.9400000000000001E-2</v>
      </c>
      <c r="O16" s="128">
        <v>6.0900000000000003E-2</v>
      </c>
      <c r="P16" s="128">
        <v>6.25E-2</v>
      </c>
      <c r="Q16" s="128">
        <v>6.3299999999999995E-2</v>
      </c>
      <c r="R16" s="128">
        <v>6.4199999999999993E-2</v>
      </c>
      <c r="S16" s="128">
        <v>5.7556461044755508E-2</v>
      </c>
      <c r="T16" s="128">
        <v>6.0299999999999999E-2</v>
      </c>
      <c r="U16" s="128">
        <v>6.0499999999999998E-2</v>
      </c>
      <c r="V16" s="128">
        <v>6.08E-2</v>
      </c>
      <c r="W16" s="128">
        <v>6.1199999999999997E-2</v>
      </c>
      <c r="X16" s="128">
        <v>6.13E-2</v>
      </c>
      <c r="Y16" s="128">
        <v>6.1499999999999999E-2</v>
      </c>
    </row>
    <row r="17" spans="1:25" s="122" customFormat="1" ht="15" x14ac:dyDescent="0.25">
      <c r="A17" s="136" t="s">
        <v>70</v>
      </c>
      <c r="B17" s="92">
        <f t="shared" si="5"/>
        <v>0.19685307368893154</v>
      </c>
      <c r="C17" s="92">
        <f t="shared" si="5"/>
        <v>0.21508315111477613</v>
      </c>
      <c r="D17" s="92">
        <f t="shared" si="5"/>
        <v>0.22017271429748919</v>
      </c>
      <c r="E17" s="92">
        <f t="shared" si="5"/>
        <v>0.24016009726072002</v>
      </c>
      <c r="F17" s="92">
        <f t="shared" si="5"/>
        <v>0.2136591466390014</v>
      </c>
      <c r="G17" s="92">
        <f t="shared" si="5"/>
        <v>0.21438970160365761</v>
      </c>
      <c r="H17" s="92">
        <f t="shared" si="5"/>
        <v>0.22676279999999999</v>
      </c>
      <c r="I17" s="92">
        <f t="shared" si="5"/>
        <v>0.24013839999999997</v>
      </c>
      <c r="J17" s="92">
        <f t="shared" si="5"/>
        <v>0.25428876</v>
      </c>
      <c r="K17" s="92">
        <f t="shared" si="5"/>
        <v>0.26817999999999997</v>
      </c>
      <c r="L17" s="92">
        <f t="shared" si="5"/>
        <v>0.28488600000000003</v>
      </c>
      <c r="M17" s="68">
        <f t="shared" si="6"/>
        <v>2.07E-2</v>
      </c>
      <c r="N17" s="68">
        <f t="shared" si="7"/>
        <v>5.8500000000000003E-2</v>
      </c>
      <c r="O17" s="128">
        <v>4.5067095624755388E-2</v>
      </c>
      <c r="P17" s="128">
        <v>4.5830630964154302E-2</v>
      </c>
      <c r="Q17" s="128">
        <v>4.3558879891087171E-2</v>
      </c>
      <c r="R17" s="128">
        <v>4.42822025409743E-2</v>
      </c>
      <c r="S17" s="128">
        <v>4.2181778930545963E-2</v>
      </c>
      <c r="T17" s="128">
        <v>4.1840300859417957E-2</v>
      </c>
      <c r="U17" s="128">
        <v>4.19E-2</v>
      </c>
      <c r="V17" s="128">
        <v>4.2099999999999999E-2</v>
      </c>
      <c r="W17" s="128">
        <v>4.2200000000000001E-2</v>
      </c>
      <c r="X17" s="128">
        <v>4.24E-2</v>
      </c>
      <c r="Y17" s="128">
        <v>4.2500000000000003E-2</v>
      </c>
    </row>
    <row r="18" spans="1:25" ht="15" x14ac:dyDescent="0.25">
      <c r="A18" s="125" t="s">
        <v>28</v>
      </c>
      <c r="B18" s="92">
        <f t="shared" si="5"/>
        <v>0.49855709599773407</v>
      </c>
      <c r="C18" s="92">
        <f t="shared" si="5"/>
        <v>0.46552435893680838</v>
      </c>
      <c r="D18" s="92">
        <f t="shared" si="5"/>
        <v>0.47349496398606744</v>
      </c>
      <c r="E18" s="92">
        <f t="shared" si="5"/>
        <v>0.53637935515753188</v>
      </c>
      <c r="F18" s="92">
        <f t="shared" si="5"/>
        <v>0.53198922679883509</v>
      </c>
      <c r="G18" s="92">
        <f t="shared" si="5"/>
        <v>0.53649984656157901</v>
      </c>
      <c r="H18" s="92">
        <f t="shared" si="5"/>
        <v>0.55933789139217249</v>
      </c>
      <c r="I18" s="92">
        <f t="shared" si="5"/>
        <v>0.58294879999999971</v>
      </c>
      <c r="J18" s="92">
        <f t="shared" si="5"/>
        <v>0.60981095999999968</v>
      </c>
      <c r="K18" s="92">
        <f t="shared" si="5"/>
        <v>0.62807249999999959</v>
      </c>
      <c r="L18" s="92">
        <f t="shared" si="5"/>
        <v>0.65490264000000009</v>
      </c>
      <c r="M18" s="68">
        <f>ROUND((F18/B18)^(1/4)-1,4)</f>
        <v>1.6400000000000001E-2</v>
      </c>
      <c r="N18" s="68">
        <f>ROUND((L18/G18)^(1/5)-1,4)</f>
        <v>4.07E-2</v>
      </c>
      <c r="O18" s="128">
        <f>100%-SUM(O12:O17)</f>
        <v>0.11413852930351054</v>
      </c>
      <c r="P18" s="128">
        <f t="shared" ref="P18:Y18" si="8">100%-SUM(P12:P17)</f>
        <v>9.9195473883828766E-2</v>
      </c>
      <c r="Q18" s="128">
        <f t="shared" si="8"/>
        <v>9.3676050327635707E-2</v>
      </c>
      <c r="R18" s="128">
        <f t="shared" si="8"/>
        <v>9.8900939476625704E-2</v>
      </c>
      <c r="S18" s="128">
        <f t="shared" si="8"/>
        <v>0.10502827663247949</v>
      </c>
      <c r="T18" s="128">
        <f t="shared" si="8"/>
        <v>0.10470332680749006</v>
      </c>
      <c r="U18" s="128">
        <f t="shared" si="8"/>
        <v>0.10335142117371998</v>
      </c>
      <c r="V18" s="128">
        <f t="shared" si="8"/>
        <v>0.10219999999999996</v>
      </c>
      <c r="W18" s="128">
        <f t="shared" si="8"/>
        <v>0.10119999999999996</v>
      </c>
      <c r="X18" s="128">
        <f t="shared" si="8"/>
        <v>9.9299999999999944E-2</v>
      </c>
      <c r="Y18" s="128">
        <f t="shared" si="8"/>
        <v>9.7700000000000009E-2</v>
      </c>
    </row>
    <row r="19" spans="1:25" x14ac:dyDescent="0.2">
      <c r="A19" s="20" t="s">
        <v>0</v>
      </c>
      <c r="B19" s="137">
        <f t="shared" ref="B19:L19" si="9">SUM(B12:B18)</f>
        <v>4.3679999999999994</v>
      </c>
      <c r="C19" s="137">
        <f t="shared" si="9"/>
        <v>4.6929999999999996</v>
      </c>
      <c r="D19" s="137">
        <f t="shared" si="9"/>
        <v>5.0545999999999989</v>
      </c>
      <c r="E19" s="137">
        <f t="shared" si="9"/>
        <v>5.4233999999999991</v>
      </c>
      <c r="F19" s="137">
        <f t="shared" si="9"/>
        <v>5.0651999999999999</v>
      </c>
      <c r="G19" s="137">
        <f t="shared" si="9"/>
        <v>5.1240000000000006</v>
      </c>
      <c r="H19" s="137">
        <f t="shared" si="9"/>
        <v>5.4119999999999999</v>
      </c>
      <c r="I19" s="137">
        <f t="shared" si="9"/>
        <v>5.7039999999999988</v>
      </c>
      <c r="J19" s="137">
        <f t="shared" si="9"/>
        <v>6.0257999999999994</v>
      </c>
      <c r="K19" s="137">
        <f t="shared" si="9"/>
        <v>6.3249999999999993</v>
      </c>
      <c r="L19" s="137">
        <f t="shared" si="9"/>
        <v>6.7032000000000016</v>
      </c>
    </row>
    <row r="20" spans="1:25" x14ac:dyDescent="0.2">
      <c r="A20" s="20" t="s">
        <v>5</v>
      </c>
      <c r="B20" s="20" t="b">
        <f t="shared" ref="B20:L20" si="10">B19=B2</f>
        <v>1</v>
      </c>
      <c r="C20" s="20" t="b">
        <f t="shared" si="10"/>
        <v>1</v>
      </c>
      <c r="D20" s="20" t="b">
        <f t="shared" si="10"/>
        <v>1</v>
      </c>
      <c r="E20" s="20" t="b">
        <f t="shared" si="10"/>
        <v>1</v>
      </c>
      <c r="F20" s="20" t="b">
        <f t="shared" si="10"/>
        <v>1</v>
      </c>
      <c r="G20" s="20" t="b">
        <f t="shared" si="10"/>
        <v>1</v>
      </c>
      <c r="H20" s="20" t="b">
        <f t="shared" si="10"/>
        <v>1</v>
      </c>
      <c r="I20" s="20" t="b">
        <f t="shared" si="10"/>
        <v>1</v>
      </c>
      <c r="J20" s="20" t="b">
        <f t="shared" si="10"/>
        <v>1</v>
      </c>
      <c r="K20" s="20" t="b">
        <f t="shared" si="10"/>
        <v>1</v>
      </c>
      <c r="L20" s="20" t="b">
        <f t="shared" si="10"/>
        <v>1</v>
      </c>
    </row>
    <row r="21" spans="1:25" x14ac:dyDescent="0.2">
      <c r="A21" s="41"/>
      <c r="M21" s="3"/>
      <c r="N21" s="3"/>
    </row>
    <row r="22" spans="1:25" x14ac:dyDescent="0.2">
      <c r="A22" s="41"/>
      <c r="M22" s="3"/>
      <c r="N22" s="3"/>
    </row>
    <row r="23" spans="1:25" x14ac:dyDescent="0.2">
      <c r="A23" s="18" t="s">
        <v>38</v>
      </c>
      <c r="M23" s="3"/>
      <c r="N23" s="3"/>
      <c r="O23" s="27">
        <f>O24*1.31</f>
        <v>1.1842091606913303</v>
      </c>
      <c r="P23" s="27">
        <f t="shared" ref="P23:Y23" si="11">P24*1.31</f>
        <v>1.2168943414738329</v>
      </c>
      <c r="Q23" s="27">
        <f t="shared" si="11"/>
        <v>1.2290339839135</v>
      </c>
      <c r="R23" s="27">
        <f t="shared" si="11"/>
        <v>1.1952760785110301</v>
      </c>
      <c r="S23" s="27">
        <f t="shared" si="11"/>
        <v>1.1690917521199999</v>
      </c>
      <c r="T23" s="27">
        <f t="shared" si="11"/>
        <v>1.1728101152272001</v>
      </c>
      <c r="U23" s="27">
        <f t="shared" si="11"/>
        <v>1.1775423250563741</v>
      </c>
      <c r="V23" s="27">
        <f t="shared" si="11"/>
        <v>1.18804342953575</v>
      </c>
      <c r="W23" s="27">
        <f t="shared" si="11"/>
        <v>1.1883440542176502</v>
      </c>
      <c r="X23" s="27">
        <f t="shared" si="11"/>
        <v>1.1987742720855334</v>
      </c>
      <c r="Y23" s="27">
        <f t="shared" si="11"/>
        <v>1.2001611716477887</v>
      </c>
    </row>
    <row r="24" spans="1:25" ht="15" x14ac:dyDescent="0.25">
      <c r="A24" s="148" t="s">
        <v>69</v>
      </c>
      <c r="B24" s="77">
        <f t="shared" ref="B24:L25" si="12">B$2*O24</f>
        <v>3.948569170915825</v>
      </c>
      <c r="C24" s="77">
        <f t="shared" si="12"/>
        <v>4.3594543088066393</v>
      </c>
      <c r="D24" s="77">
        <f t="shared" si="12"/>
        <v>4.7421947901444099</v>
      </c>
      <c r="E24" s="77">
        <f t="shared" si="12"/>
        <v>4.9484429650356647</v>
      </c>
      <c r="F24" s="77">
        <f t="shared" si="12"/>
        <v>4.5203691166704001</v>
      </c>
      <c r="G24" s="77">
        <f t="shared" si="12"/>
        <v>4.5873885728428805</v>
      </c>
      <c r="H24" s="77">
        <f t="shared" si="12"/>
        <v>4.8647779108435847</v>
      </c>
      <c r="I24" s="77">
        <f t="shared" si="12"/>
        <v>5.172976887077799</v>
      </c>
      <c r="J24" s="77">
        <f t="shared" si="12"/>
        <v>5.4662012228280279</v>
      </c>
      <c r="K24" s="77">
        <f t="shared" si="12"/>
        <v>5.7879750159854941</v>
      </c>
      <c r="L24" s="77">
        <f t="shared" si="12"/>
        <v>6.1411605845721047</v>
      </c>
      <c r="M24" s="68">
        <f>ROUND((F24/B24)^(1/4)-1,4)</f>
        <v>3.44E-2</v>
      </c>
      <c r="N24" s="68">
        <f>ROUND((L24/G24)^(1/5)-1,4)</f>
        <v>6.0100000000000001E-2</v>
      </c>
      <c r="O24" s="19">
        <v>0.90397645854300013</v>
      </c>
      <c r="P24" s="19">
        <v>0.92892697822429993</v>
      </c>
      <c r="Q24" s="19">
        <v>0.93819388084999999</v>
      </c>
      <c r="R24" s="19">
        <v>0.91242448741300008</v>
      </c>
      <c r="S24" s="19">
        <v>0.89243645199999999</v>
      </c>
      <c r="T24" s="19">
        <v>0.89527489712000008</v>
      </c>
      <c r="U24" s="19">
        <v>0.8988872710354</v>
      </c>
      <c r="V24" s="19">
        <v>0.90690338132499992</v>
      </c>
      <c r="W24" s="19">
        <v>0.90713286581500019</v>
      </c>
      <c r="X24" s="19">
        <v>0.91509486418743002</v>
      </c>
      <c r="Y24" s="19">
        <v>0.91615356614335008</v>
      </c>
    </row>
    <row r="25" spans="1:25" ht="15" x14ac:dyDescent="0.25">
      <c r="A25" s="148" t="s">
        <v>55</v>
      </c>
      <c r="B25" s="77">
        <f t="shared" si="12"/>
        <v>0.41943082908417545</v>
      </c>
      <c r="C25" s="77">
        <f t="shared" si="12"/>
        <v>0.33354569119336042</v>
      </c>
      <c r="D25" s="77">
        <f t="shared" si="12"/>
        <v>0.31240520985559</v>
      </c>
      <c r="E25" s="77">
        <f t="shared" si="12"/>
        <v>0.47495703496433533</v>
      </c>
      <c r="F25" s="77">
        <f t="shared" si="12"/>
        <v>0.54483088332960006</v>
      </c>
      <c r="G25" s="77">
        <f t="shared" si="12"/>
        <v>0.53661142715711951</v>
      </c>
      <c r="H25" s="77">
        <f t="shared" si="12"/>
        <v>0.54722208915641513</v>
      </c>
      <c r="I25" s="77">
        <f t="shared" si="12"/>
        <v>0.53102311292220039</v>
      </c>
      <c r="J25" s="77">
        <f t="shared" si="12"/>
        <v>0.55959877717197182</v>
      </c>
      <c r="K25" s="77">
        <f t="shared" si="12"/>
        <v>0.53702498401450505</v>
      </c>
      <c r="L25" s="77">
        <f t="shared" si="12"/>
        <v>0.56203941542789582</v>
      </c>
      <c r="M25" s="68">
        <f>ROUND((F25/B25)^(1/4)-1,4)</f>
        <v>6.7599999999999993E-2</v>
      </c>
      <c r="N25" s="68">
        <f>ROUND((L25/G25)^(1/5)-1,4)</f>
        <v>9.2999999999999992E-3</v>
      </c>
      <c r="O25" s="19">
        <f t="shared" ref="O25:Y25" si="13">100%-SUM(O24:O24)</f>
        <v>9.6023541456999872E-2</v>
      </c>
      <c r="P25" s="19">
        <f t="shared" si="13"/>
        <v>7.1073021775700074E-2</v>
      </c>
      <c r="Q25" s="19">
        <f t="shared" si="13"/>
        <v>6.1806119150000005E-2</v>
      </c>
      <c r="R25" s="19">
        <f t="shared" si="13"/>
        <v>8.7575512586999915E-2</v>
      </c>
      <c r="S25" s="19">
        <f t="shared" si="13"/>
        <v>0.10756354800000001</v>
      </c>
      <c r="T25" s="19">
        <f t="shared" si="13"/>
        <v>0.10472510287999992</v>
      </c>
      <c r="U25" s="19">
        <f t="shared" si="13"/>
        <v>0.1011127289646</v>
      </c>
      <c r="V25" s="19">
        <f t="shared" si="13"/>
        <v>9.3096618675000076E-2</v>
      </c>
      <c r="W25" s="19">
        <f t="shared" si="13"/>
        <v>9.2867134184999811E-2</v>
      </c>
      <c r="X25" s="19">
        <f t="shared" si="13"/>
        <v>8.4905135812569976E-2</v>
      </c>
      <c r="Y25" s="19">
        <f t="shared" si="13"/>
        <v>8.3846433856649916E-2</v>
      </c>
    </row>
    <row r="26" spans="1:25" x14ac:dyDescent="0.2">
      <c r="A26" s="20"/>
      <c r="B26" s="137">
        <f>SUM(B24:B25)</f>
        <v>4.3680000000000003</v>
      </c>
      <c r="C26" s="137">
        <f t="shared" ref="C26:L26" si="14">SUM(C24:C25)</f>
        <v>4.6929999999999996</v>
      </c>
      <c r="D26" s="137">
        <f t="shared" si="14"/>
        <v>5.0545999999999998</v>
      </c>
      <c r="E26" s="137">
        <f t="shared" si="14"/>
        <v>5.4234</v>
      </c>
      <c r="F26" s="137">
        <f t="shared" si="14"/>
        <v>5.0651999999999999</v>
      </c>
      <c r="G26" s="137">
        <f t="shared" si="14"/>
        <v>5.1239999999999997</v>
      </c>
      <c r="H26" s="137">
        <f t="shared" si="14"/>
        <v>5.4119999999999999</v>
      </c>
      <c r="I26" s="137">
        <f t="shared" si="14"/>
        <v>5.7039999999999997</v>
      </c>
      <c r="J26" s="137">
        <f t="shared" si="14"/>
        <v>6.0257999999999994</v>
      </c>
      <c r="K26" s="137">
        <f t="shared" si="14"/>
        <v>6.3249999999999993</v>
      </c>
      <c r="L26" s="137">
        <f t="shared" si="14"/>
        <v>6.7032000000000007</v>
      </c>
    </row>
    <row r="27" spans="1:25" x14ac:dyDescent="0.2">
      <c r="A27" s="41"/>
      <c r="B27" s="81" t="b">
        <f>B26=B2</f>
        <v>1</v>
      </c>
      <c r="C27" s="137" t="b">
        <f t="shared" ref="C27:L27" si="15">C26=C2</f>
        <v>1</v>
      </c>
      <c r="D27" s="137" t="b">
        <f t="shared" si="15"/>
        <v>1</v>
      </c>
      <c r="E27" s="137" t="b">
        <f t="shared" si="15"/>
        <v>1</v>
      </c>
      <c r="F27" s="137" t="b">
        <f t="shared" si="15"/>
        <v>1</v>
      </c>
      <c r="G27" s="137" t="b">
        <f t="shared" si="15"/>
        <v>1</v>
      </c>
      <c r="H27" s="137" t="b">
        <f t="shared" si="15"/>
        <v>1</v>
      </c>
      <c r="I27" s="137" t="b">
        <f t="shared" si="15"/>
        <v>1</v>
      </c>
      <c r="J27" s="137" t="b">
        <f t="shared" si="15"/>
        <v>1</v>
      </c>
      <c r="K27" s="137" t="b">
        <f t="shared" si="15"/>
        <v>1</v>
      </c>
      <c r="L27" s="137" t="b">
        <f t="shared" si="15"/>
        <v>1</v>
      </c>
      <c r="M27" s="22"/>
      <c r="N27" s="22"/>
    </row>
    <row r="28" spans="1:25" x14ac:dyDescent="0.2">
      <c r="A28" s="35"/>
      <c r="O28" s="89"/>
      <c r="P28" s="89"/>
      <c r="Q28" s="89"/>
      <c r="R28" s="89"/>
      <c r="S28" s="89"/>
      <c r="T28" s="4"/>
      <c r="U28" s="4"/>
      <c r="V28" s="4"/>
      <c r="W28" s="4"/>
      <c r="X28" s="4"/>
      <c r="Y28" s="4"/>
    </row>
    <row r="29" spans="1:25" x14ac:dyDescent="0.2">
      <c r="A29" s="69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25" x14ac:dyDescent="0.2">
      <c r="A31" s="20"/>
    </row>
    <row r="32" spans="1:25" ht="15" x14ac:dyDescent="0.25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15"/>
      <c r="N32" s="15"/>
    </row>
    <row r="33" spans="1:25" ht="15" x14ac:dyDescent="0.25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15"/>
      <c r="N33" s="15"/>
    </row>
    <row r="34" spans="1:2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4"/>
      <c r="N34" s="24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" x14ac:dyDescent="0.25">
      <c r="A35" s="20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15"/>
      <c r="N35" s="15"/>
    </row>
    <row r="36" spans="1:25" ht="15" x14ac:dyDescent="0.25"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5"/>
      <c r="N36" s="15"/>
    </row>
    <row r="37" spans="1:25" ht="15" x14ac:dyDescent="0.25">
      <c r="M37" s="15"/>
      <c r="N37" s="15"/>
    </row>
    <row r="39" spans="1:25" x14ac:dyDescent="0.2">
      <c r="A39" s="20"/>
    </row>
    <row r="40" spans="1:25" ht="15" x14ac:dyDescent="0.25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15"/>
      <c r="N40" s="15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ht="15" x14ac:dyDescent="0.25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15"/>
      <c r="N41" s="15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ht="15" x14ac:dyDescent="0.2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15"/>
      <c r="N42" s="15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x14ac:dyDescent="0.2">
      <c r="A43" s="2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25" ht="15" x14ac:dyDescent="0.2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15"/>
      <c r="N45" s="15"/>
    </row>
    <row r="48" spans="1:25" ht="14.2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4"/>
      <c r="N48" s="24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" x14ac:dyDescent="0.25">
      <c r="A49" s="20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15"/>
      <c r="N49" s="15"/>
    </row>
    <row r="50" spans="1:25" ht="15" x14ac:dyDescent="0.25"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5"/>
      <c r="N50" s="15"/>
    </row>
    <row r="51" spans="1:25" ht="15" x14ac:dyDescent="0.25">
      <c r="A51" s="20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15"/>
      <c r="N51" s="15"/>
    </row>
    <row r="52" spans="1:25" ht="15" x14ac:dyDescent="0.25"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5"/>
      <c r="N52" s="15"/>
    </row>
    <row r="53" spans="1:25" ht="15" x14ac:dyDescent="0.25"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15"/>
      <c r="N53" s="15"/>
    </row>
    <row r="54" spans="1:25" ht="15" x14ac:dyDescent="0.25"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5"/>
      <c r="N54" s="15"/>
    </row>
    <row r="55" spans="1:25" ht="15" x14ac:dyDescent="0.25">
      <c r="A55" s="20"/>
      <c r="M55" s="15"/>
      <c r="N55" s="15"/>
    </row>
    <row r="56" spans="1:25" ht="15" x14ac:dyDescent="0.25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15"/>
      <c r="N56" s="15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ht="15" x14ac:dyDescent="0.25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15"/>
      <c r="N57" s="15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x14ac:dyDescent="0.2">
      <c r="A58" s="20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22"/>
      <c r="N58" s="22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x14ac:dyDescent="0.2">
      <c r="A59" s="2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22"/>
      <c r="N59" s="22"/>
    </row>
    <row r="61" spans="1:25" x14ac:dyDescent="0.2">
      <c r="A61" s="20"/>
    </row>
    <row r="62" spans="1:25" ht="15" x14ac:dyDescent="0.25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15"/>
      <c r="N62" s="15"/>
      <c r="O62" s="27"/>
      <c r="P62" s="27"/>
      <c r="Q62" s="27"/>
      <c r="R62" s="27"/>
      <c r="S62" s="27"/>
      <c r="T62" s="23"/>
      <c r="U62" s="27"/>
      <c r="V62" s="27"/>
      <c r="W62" s="27"/>
      <c r="X62" s="27"/>
      <c r="Y62" s="23"/>
    </row>
    <row r="63" spans="1:25" ht="15" x14ac:dyDescent="0.25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15"/>
      <c r="N63" s="15"/>
      <c r="O63" s="27"/>
      <c r="P63" s="27"/>
      <c r="Q63" s="27"/>
      <c r="R63" s="27"/>
      <c r="S63" s="27"/>
      <c r="T63" s="23"/>
      <c r="U63" s="27"/>
      <c r="V63" s="27"/>
      <c r="W63" s="27"/>
      <c r="X63" s="27"/>
      <c r="Y63" s="23"/>
    </row>
    <row r="64" spans="1:25" ht="15" x14ac:dyDescent="0.25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15"/>
      <c r="N64" s="15"/>
      <c r="O64" s="27"/>
      <c r="P64" s="27"/>
      <c r="Q64" s="27"/>
      <c r="R64" s="27"/>
      <c r="S64" s="27"/>
      <c r="T64" s="23"/>
      <c r="U64" s="27"/>
      <c r="V64" s="27"/>
      <c r="W64" s="27"/>
      <c r="X64" s="27"/>
      <c r="Y64" s="23"/>
    </row>
    <row r="65" spans="1:25" x14ac:dyDescent="0.2">
      <c r="A65" s="20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25" x14ac:dyDescent="0.2">
      <c r="A67" s="20"/>
    </row>
    <row r="68" spans="1:25" x14ac:dyDescent="0.2">
      <c r="A68" s="20"/>
    </row>
    <row r="69" spans="1:25" ht="15" x14ac:dyDescent="0.25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15"/>
      <c r="N69" s="15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ht="15" x14ac:dyDescent="0.25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15"/>
      <c r="N70" s="15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ht="15" x14ac:dyDescent="0.25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5"/>
      <c r="N71" s="15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ht="15" x14ac:dyDescent="0.25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15"/>
      <c r="N72" s="15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1:25" ht="15" x14ac:dyDescent="0.25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15"/>
      <c r="N73" s="15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x14ac:dyDescent="0.2">
      <c r="A74" s="20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</row>
    <row r="77" spans="1:25" x14ac:dyDescent="0.2">
      <c r="A77" s="3"/>
    </row>
    <row r="78" spans="1:25" x14ac:dyDescent="0.2">
      <c r="A78" s="20"/>
    </row>
    <row r="79" spans="1:2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4"/>
      <c r="N79" s="24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" x14ac:dyDescent="0.25">
      <c r="A80" s="20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15"/>
      <c r="N80" s="15"/>
    </row>
    <row r="81" spans="1:25" ht="15" x14ac:dyDescent="0.25"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15"/>
      <c r="N81" s="15"/>
    </row>
    <row r="82" spans="1:25" ht="15" x14ac:dyDescent="0.25">
      <c r="M82" s="15"/>
      <c r="N82" s="15"/>
    </row>
    <row r="84" spans="1:25" x14ac:dyDescent="0.2">
      <c r="A84" s="20"/>
    </row>
    <row r="85" spans="1:25" ht="15" x14ac:dyDescent="0.25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15"/>
      <c r="N85" s="15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ht="15" x14ac:dyDescent="0.25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15"/>
      <c r="N86" s="15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1:25" ht="15" x14ac:dyDescent="0.25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15"/>
      <c r="N87" s="15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x14ac:dyDescent="0.2">
      <c r="A88" s="20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25" ht="15" x14ac:dyDescent="0.25"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15"/>
      <c r="N90" s="15"/>
    </row>
    <row r="91" spans="1:25" ht="15" x14ac:dyDescent="0.25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15"/>
      <c r="N91" s="15"/>
    </row>
    <row r="92" spans="1:25" ht="15" x14ac:dyDescent="0.25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15"/>
      <c r="N92" s="15"/>
    </row>
    <row r="93" spans="1:2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4"/>
      <c r="N93" s="24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" x14ac:dyDescent="0.25">
      <c r="A94" s="20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15"/>
      <c r="N94" s="15"/>
    </row>
    <row r="95" spans="1:25" ht="15" x14ac:dyDescent="0.25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15"/>
      <c r="N95" s="15"/>
    </row>
    <row r="96" spans="1:25" ht="15" x14ac:dyDescent="0.25">
      <c r="M96" s="15"/>
      <c r="N96" s="15"/>
    </row>
    <row r="98" spans="1:25" x14ac:dyDescent="0.2">
      <c r="A98" s="20"/>
    </row>
    <row r="99" spans="1:25" ht="15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15"/>
      <c r="N99" s="15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1:25" ht="15" x14ac:dyDescent="0.2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15"/>
      <c r="N100" s="15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1:25" ht="15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15"/>
      <c r="N101" s="15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25" x14ac:dyDescent="0.2">
      <c r="A102" s="20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25" x14ac:dyDescent="0.2">
      <c r="A104" s="20"/>
    </row>
    <row r="106" spans="1:25" x14ac:dyDescent="0.2">
      <c r="A106" s="20"/>
    </row>
    <row r="107" spans="1:2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4"/>
      <c r="N107" s="24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" x14ac:dyDescent="0.25">
      <c r="A108" s="20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15"/>
      <c r="N108" s="15"/>
    </row>
    <row r="109" spans="1:25" ht="15" x14ac:dyDescent="0.25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15"/>
      <c r="N109" s="15"/>
    </row>
    <row r="110" spans="1:25" ht="15" x14ac:dyDescent="0.25">
      <c r="M110" s="15"/>
      <c r="N110" s="15"/>
    </row>
    <row r="112" spans="1:25" x14ac:dyDescent="0.2">
      <c r="A112" s="20"/>
    </row>
    <row r="113" spans="1:25" ht="15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15"/>
      <c r="N113" s="15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spans="1:25" ht="15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15"/>
      <c r="N114" s="15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spans="1:25" ht="15" x14ac:dyDescent="0.2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15"/>
      <c r="N115" s="15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spans="1:25" x14ac:dyDescent="0.2">
      <c r="A116" s="20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25" x14ac:dyDescent="0.2">
      <c r="A118" s="20"/>
    </row>
    <row r="119" spans="1:25" ht="15" x14ac:dyDescent="0.25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15"/>
      <c r="N119" s="15"/>
    </row>
    <row r="120" spans="1:25" ht="15" x14ac:dyDescent="0.25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15"/>
      <c r="N120" s="15"/>
    </row>
    <row r="121" spans="1:2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4"/>
      <c r="N121" s="24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" x14ac:dyDescent="0.25">
      <c r="A122" s="20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15"/>
      <c r="N122" s="15"/>
    </row>
    <row r="123" spans="1:25" ht="15" x14ac:dyDescent="0.25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15"/>
      <c r="N123" s="15"/>
    </row>
    <row r="124" spans="1:25" ht="15" x14ac:dyDescent="0.25">
      <c r="M124" s="15"/>
      <c r="N124" s="15"/>
    </row>
    <row r="126" spans="1:25" x14ac:dyDescent="0.2">
      <c r="A126" s="20"/>
    </row>
    <row r="127" spans="1:25" ht="15" x14ac:dyDescent="0.25"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15"/>
      <c r="N127" s="15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spans="1:25" ht="15" x14ac:dyDescent="0.25"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15"/>
      <c r="N128" s="15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spans="1:25" ht="15" x14ac:dyDescent="0.25"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15"/>
      <c r="N129" s="15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spans="1:25" x14ac:dyDescent="0.2">
      <c r="A130" s="20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</row>
    <row r="132" spans="1:25" x14ac:dyDescent="0.2">
      <c r="A132" s="20"/>
    </row>
    <row r="133" spans="1:25" ht="15" x14ac:dyDescent="0.25"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15"/>
      <c r="N133" s="15"/>
    </row>
    <row r="134" spans="1:25" ht="15" x14ac:dyDescent="0.25"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15"/>
      <c r="N134" s="15"/>
    </row>
    <row r="135" spans="1:2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4"/>
      <c r="N135" s="2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" x14ac:dyDescent="0.25">
      <c r="A136" s="20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15"/>
      <c r="N136" s="15"/>
    </row>
    <row r="137" spans="1:25" ht="15" x14ac:dyDescent="0.25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15"/>
      <c r="N137" s="15"/>
    </row>
    <row r="138" spans="1:25" ht="15" x14ac:dyDescent="0.25">
      <c r="M138" s="15"/>
      <c r="N138" s="15"/>
    </row>
    <row r="140" spans="1:25" x14ac:dyDescent="0.2">
      <c r="A140" s="20"/>
    </row>
    <row r="141" spans="1:25" ht="15" x14ac:dyDescent="0.25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15"/>
      <c r="N141" s="15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spans="1:25" ht="15" x14ac:dyDescent="0.25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15"/>
      <c r="N142" s="15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spans="1:25" ht="15" x14ac:dyDescent="0.25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15"/>
      <c r="N143" s="15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spans="1:25" x14ac:dyDescent="0.2">
      <c r="A144" s="20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</row>
    <row r="150" spans="1:2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4"/>
      <c r="N150" s="24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" x14ac:dyDescent="0.25">
      <c r="A151" s="20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15"/>
      <c r="N151" s="15"/>
    </row>
    <row r="152" spans="1:25" ht="15" x14ac:dyDescent="0.25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15"/>
      <c r="N152" s="15"/>
    </row>
    <row r="153" spans="1:25" ht="15" x14ac:dyDescent="0.25">
      <c r="A153" s="20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15"/>
      <c r="N153" s="15"/>
    </row>
    <row r="154" spans="1:25" ht="15" x14ac:dyDescent="0.25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15"/>
      <c r="N154" s="15"/>
    </row>
    <row r="155" spans="1:25" ht="15" x14ac:dyDescent="0.25"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15"/>
      <c r="N155" s="15"/>
    </row>
    <row r="156" spans="1:25" ht="15" x14ac:dyDescent="0.25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15"/>
      <c r="N156" s="15"/>
    </row>
    <row r="157" spans="1:25" ht="15" x14ac:dyDescent="0.25">
      <c r="A157" s="20"/>
      <c r="F157" s="85"/>
      <c r="G157" s="85"/>
      <c r="M157" s="15"/>
      <c r="N157" s="15"/>
    </row>
    <row r="158" spans="1:25" ht="15" x14ac:dyDescent="0.25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15"/>
      <c r="N158" s="15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spans="1:25" ht="15" x14ac:dyDescent="0.25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15"/>
      <c r="N159" s="15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spans="1:25" x14ac:dyDescent="0.2">
      <c r="A160" s="20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22"/>
      <c r="N160" s="22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x14ac:dyDescent="0.2">
      <c r="A161" s="20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22"/>
      <c r="N161" s="22"/>
    </row>
    <row r="163" spans="1:25" x14ac:dyDescent="0.2">
      <c r="A163" s="20"/>
    </row>
    <row r="164" spans="1:25" ht="15" x14ac:dyDescent="0.25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15"/>
      <c r="N164" s="15"/>
      <c r="O164" s="27"/>
      <c r="P164" s="27"/>
      <c r="Q164" s="27"/>
      <c r="R164" s="27"/>
      <c r="S164" s="27"/>
      <c r="T164" s="23"/>
      <c r="U164" s="27"/>
      <c r="V164" s="27"/>
      <c r="W164" s="27"/>
      <c r="X164" s="27"/>
      <c r="Y164" s="23"/>
    </row>
    <row r="165" spans="1:25" ht="15" x14ac:dyDescent="0.2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15"/>
      <c r="N165" s="15"/>
      <c r="O165" s="27"/>
      <c r="P165" s="27"/>
      <c r="Q165" s="27"/>
      <c r="R165" s="27"/>
      <c r="S165" s="27"/>
      <c r="T165" s="23"/>
      <c r="U165" s="27"/>
      <c r="V165" s="27"/>
      <c r="W165" s="27"/>
      <c r="X165" s="27"/>
      <c r="Y165" s="23"/>
    </row>
    <row r="166" spans="1:25" ht="15" x14ac:dyDescent="0.25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15"/>
      <c r="N166" s="15"/>
      <c r="O166" s="27"/>
      <c r="P166" s="27"/>
      <c r="Q166" s="27"/>
      <c r="R166" s="27"/>
      <c r="S166" s="27"/>
      <c r="T166" s="23"/>
      <c r="U166" s="27"/>
      <c r="V166" s="27"/>
      <c r="W166" s="27"/>
      <c r="X166" s="27"/>
      <c r="Y166" s="23"/>
    </row>
    <row r="167" spans="1:25" x14ac:dyDescent="0.2">
      <c r="A167" s="20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</row>
    <row r="169" spans="1:25" x14ac:dyDescent="0.2">
      <c r="A169" s="20"/>
    </row>
    <row r="170" spans="1:25" x14ac:dyDescent="0.2">
      <c r="A170" s="20"/>
    </row>
    <row r="171" spans="1:25" ht="15" x14ac:dyDescent="0.25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15"/>
      <c r="N171" s="15"/>
      <c r="O171" s="27"/>
      <c r="P171" s="27"/>
      <c r="Q171" s="27"/>
      <c r="R171" s="27"/>
      <c r="S171" s="27"/>
      <c r="T171" s="23"/>
      <c r="U171" s="27"/>
      <c r="V171" s="27"/>
      <c r="W171" s="27"/>
      <c r="X171" s="27"/>
      <c r="Y171" s="23"/>
    </row>
    <row r="172" spans="1:25" ht="15" x14ac:dyDescent="0.25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15"/>
      <c r="N172" s="15"/>
      <c r="O172" s="27"/>
      <c r="P172" s="27"/>
      <c r="Q172" s="27"/>
      <c r="R172" s="27"/>
      <c r="S172" s="27"/>
      <c r="T172" s="23"/>
      <c r="U172" s="27"/>
      <c r="V172" s="27"/>
      <c r="W172" s="27"/>
      <c r="X172" s="27"/>
      <c r="Y172" s="23"/>
    </row>
    <row r="173" spans="1:25" ht="15" x14ac:dyDescent="0.25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15"/>
      <c r="N173" s="15"/>
      <c r="O173" s="27"/>
      <c r="P173" s="27"/>
      <c r="Q173" s="27"/>
      <c r="R173" s="27"/>
      <c r="S173" s="27"/>
      <c r="T173" s="23"/>
      <c r="U173" s="27"/>
      <c r="V173" s="27"/>
      <c r="W173" s="27"/>
      <c r="X173" s="27"/>
      <c r="Y173" s="23"/>
    </row>
    <row r="174" spans="1:25" ht="15" x14ac:dyDescent="0.25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15"/>
      <c r="N174" s="15"/>
      <c r="O174" s="27"/>
      <c r="P174" s="27"/>
      <c r="Q174" s="27"/>
      <c r="R174" s="27"/>
      <c r="S174" s="27"/>
      <c r="T174" s="23"/>
      <c r="U174" s="27"/>
      <c r="V174" s="27"/>
      <c r="W174" s="27"/>
      <c r="X174" s="27"/>
      <c r="Y174" s="23"/>
    </row>
    <row r="175" spans="1:25" x14ac:dyDescent="0.2">
      <c r="A175" s="20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S176" s="3">
        <f>32000</f>
        <v>32000</v>
      </c>
    </row>
    <row r="177" spans="1:25" x14ac:dyDescent="0.2">
      <c r="S177" s="3">
        <v>23000</v>
      </c>
    </row>
    <row r="178" spans="1:25" x14ac:dyDescent="0.2">
      <c r="A178" s="3"/>
      <c r="S178" s="3">
        <f>9000/S176</f>
        <v>0.28125</v>
      </c>
    </row>
    <row r="179" spans="1:25" x14ac:dyDescent="0.2">
      <c r="A179" s="20"/>
    </row>
    <row r="180" spans="1:2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4"/>
      <c r="N180" s="24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" x14ac:dyDescent="0.25">
      <c r="A181" s="20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15"/>
      <c r="N181" s="15"/>
    </row>
    <row r="182" spans="1:25" ht="15" x14ac:dyDescent="0.25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15"/>
      <c r="N182" s="15"/>
    </row>
    <row r="183" spans="1:25" ht="15" x14ac:dyDescent="0.25">
      <c r="M183" s="15"/>
      <c r="N183" s="15"/>
    </row>
    <row r="185" spans="1:25" x14ac:dyDescent="0.2">
      <c r="A185" s="20"/>
    </row>
    <row r="186" spans="1:25" ht="15" x14ac:dyDescent="0.25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15"/>
      <c r="N186" s="15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spans="1:25" ht="15" x14ac:dyDescent="0.25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15"/>
      <c r="N187" s="15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spans="1:25" ht="15" x14ac:dyDescent="0.25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15"/>
      <c r="N188" s="15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spans="1:25" x14ac:dyDescent="0.2">
      <c r="A189" s="20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25" ht="15" x14ac:dyDescent="0.25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15"/>
      <c r="N191" s="15"/>
    </row>
    <row r="192" spans="1:25" ht="15" x14ac:dyDescent="0.25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15"/>
      <c r="N192" s="15"/>
    </row>
    <row r="193" spans="1:25" ht="15" x14ac:dyDescent="0.25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15"/>
      <c r="N193" s="15"/>
    </row>
    <row r="194" spans="1:2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4"/>
      <c r="N194" s="24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" x14ac:dyDescent="0.25">
      <c r="A195" s="20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15"/>
      <c r="N195" s="15"/>
    </row>
    <row r="196" spans="1:25" ht="15" x14ac:dyDescent="0.25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15"/>
      <c r="N196" s="15"/>
    </row>
    <row r="197" spans="1:25" ht="15" x14ac:dyDescent="0.25">
      <c r="M197" s="15"/>
      <c r="N197" s="15"/>
    </row>
    <row r="199" spans="1:25" x14ac:dyDescent="0.2">
      <c r="A199" s="20"/>
    </row>
    <row r="200" spans="1:25" ht="15" x14ac:dyDescent="0.25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15"/>
      <c r="N200" s="15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spans="1:25" ht="15" x14ac:dyDescent="0.25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15"/>
      <c r="N201" s="15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spans="1:25" ht="15" x14ac:dyDescent="0.25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15"/>
      <c r="N202" s="15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spans="1:25" x14ac:dyDescent="0.2">
      <c r="A203" s="20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1:2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</row>
    <row r="205" spans="1:25" x14ac:dyDescent="0.2">
      <c r="A205" s="20"/>
    </row>
    <row r="207" spans="1:25" x14ac:dyDescent="0.2">
      <c r="A207" s="20"/>
    </row>
    <row r="208" spans="1:2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4"/>
      <c r="N208" s="24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" x14ac:dyDescent="0.25">
      <c r="A209" s="20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15"/>
      <c r="N209" s="15"/>
    </row>
    <row r="210" spans="1:25" ht="15" x14ac:dyDescent="0.25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15"/>
      <c r="N210" s="15"/>
    </row>
    <row r="211" spans="1:25" ht="15" x14ac:dyDescent="0.25">
      <c r="M211" s="15"/>
      <c r="N211" s="15"/>
    </row>
    <row r="213" spans="1:25" x14ac:dyDescent="0.2">
      <c r="A213" s="20"/>
    </row>
    <row r="214" spans="1:25" ht="15" x14ac:dyDescent="0.25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15"/>
      <c r="N214" s="15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spans="1:25" ht="15" x14ac:dyDescent="0.2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15"/>
      <c r="N215" s="15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spans="1:25" ht="15" x14ac:dyDescent="0.25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15"/>
      <c r="N216" s="15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spans="1:25" x14ac:dyDescent="0.2">
      <c r="A217" s="20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</row>
    <row r="219" spans="1:25" x14ac:dyDescent="0.2">
      <c r="A219" s="20"/>
    </row>
    <row r="220" spans="1:25" ht="15" x14ac:dyDescent="0.25"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15"/>
      <c r="N220" s="15"/>
    </row>
    <row r="221" spans="1:25" ht="15" x14ac:dyDescent="0.25"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15"/>
      <c r="N221" s="15"/>
    </row>
    <row r="222" spans="1:2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4"/>
      <c r="N222" s="24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" x14ac:dyDescent="0.25">
      <c r="A223" s="20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15"/>
      <c r="N223" s="15"/>
    </row>
    <row r="224" spans="1:25" ht="15" x14ac:dyDescent="0.25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15"/>
      <c r="N224" s="15"/>
    </row>
    <row r="225" spans="1:25" ht="15" x14ac:dyDescent="0.25">
      <c r="M225" s="15"/>
      <c r="N225" s="15"/>
    </row>
    <row r="227" spans="1:25" x14ac:dyDescent="0.2">
      <c r="A227" s="20"/>
    </row>
    <row r="228" spans="1:25" ht="15" x14ac:dyDescent="0.25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15"/>
      <c r="N228" s="15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ht="15" x14ac:dyDescent="0.25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15"/>
      <c r="N229" s="15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ht="15" x14ac:dyDescent="0.25"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15"/>
      <c r="N230" s="15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x14ac:dyDescent="0.2">
      <c r="A231" s="20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1:2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</row>
    <row r="233" spans="1:25" x14ac:dyDescent="0.2">
      <c r="A233" s="20"/>
    </row>
    <row r="234" spans="1:25" ht="15" x14ac:dyDescent="0.25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15"/>
      <c r="N234" s="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0EF5-3984-437D-B195-E49718F93DA6}">
  <sheetPr>
    <tabColor theme="1"/>
  </sheetPr>
  <dimension ref="A1:AC27"/>
  <sheetViews>
    <sheetView zoomScale="80" zoomScaleNormal="80" workbookViewId="0">
      <pane xSplit="1" topLeftCell="G1" activePane="topRight" state="frozen"/>
      <selection pane="topRight" activeCell="U18" sqref="U18"/>
    </sheetView>
  </sheetViews>
  <sheetFormatPr defaultRowHeight="15" x14ac:dyDescent="0.25"/>
  <cols>
    <col min="1" max="1" width="41.140625" bestFit="1" customWidth="1"/>
    <col min="13" max="13" width="20.28515625" bestFit="1" customWidth="1"/>
    <col min="14" max="15" width="22.85546875" bestFit="1" customWidth="1"/>
    <col min="16" max="16" width="10.85546875" customWidth="1"/>
    <col min="17" max="26" width="9.85546875" bestFit="1" customWidth="1"/>
  </cols>
  <sheetData>
    <row r="1" spans="1:29" s="122" customFormat="1" ht="14.25" x14ac:dyDescent="0.2">
      <c r="A1" s="5" t="s">
        <v>65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O1" s="6"/>
      <c r="P1" s="7">
        <f t="shared" ref="P1:Z1" si="0">B1</f>
        <v>2016</v>
      </c>
      <c r="Q1" s="7">
        <f t="shared" si="0"/>
        <v>2017</v>
      </c>
      <c r="R1" s="7">
        <f t="shared" si="0"/>
        <v>2018</v>
      </c>
      <c r="S1" s="7">
        <f t="shared" si="0"/>
        <v>2019</v>
      </c>
      <c r="T1" s="7">
        <f t="shared" si="0"/>
        <v>2020</v>
      </c>
      <c r="U1" s="7" t="str">
        <f t="shared" si="0"/>
        <v>2021E</v>
      </c>
      <c r="V1" s="7" t="str">
        <f t="shared" si="0"/>
        <v>2022F</v>
      </c>
      <c r="W1" s="7" t="str">
        <f t="shared" si="0"/>
        <v>2023F</v>
      </c>
      <c r="X1" s="7" t="str">
        <f t="shared" si="0"/>
        <v>2024F</v>
      </c>
      <c r="Y1" s="7" t="str">
        <f t="shared" si="0"/>
        <v>2025F</v>
      </c>
      <c r="Z1" s="7" t="str">
        <f t="shared" si="0"/>
        <v>2026F</v>
      </c>
      <c r="AA1" s="8"/>
      <c r="AB1" s="8"/>
      <c r="AC1" s="8"/>
    </row>
    <row r="2" spans="1:29" s="122" customFormat="1" x14ac:dyDescent="0.25">
      <c r="A2" s="9" t="s">
        <v>37</v>
      </c>
      <c r="B2" s="143">
        <f>ROUND(B5*B7,2)</f>
        <v>4.82</v>
      </c>
      <c r="C2" s="143">
        <f t="shared" ref="C2:L2" si="1">ROUND(C5*C7,2)</f>
        <v>5.23</v>
      </c>
      <c r="D2" s="143">
        <f t="shared" si="1"/>
        <v>5.63</v>
      </c>
      <c r="E2" s="143">
        <f t="shared" si="1"/>
        <v>6.07</v>
      </c>
      <c r="F2" s="143">
        <f t="shared" si="1"/>
        <v>5.6</v>
      </c>
      <c r="G2" s="143">
        <f t="shared" si="1"/>
        <v>5.89</v>
      </c>
      <c r="H2" s="143">
        <f t="shared" si="1"/>
        <v>6.24</v>
      </c>
      <c r="I2" s="143">
        <f t="shared" si="1"/>
        <v>6.55</v>
      </c>
      <c r="J2" s="143">
        <f t="shared" si="1"/>
        <v>6.9</v>
      </c>
      <c r="K2" s="143">
        <f t="shared" si="1"/>
        <v>7.28</v>
      </c>
      <c r="L2" s="143">
        <f t="shared" si="1"/>
        <v>7.69</v>
      </c>
      <c r="M2" s="11">
        <f t="shared" ref="M2" si="2">(F2/B2)^(1/4)-1</f>
        <v>3.8210094476661904E-2</v>
      </c>
      <c r="N2" s="11">
        <f t="shared" ref="N2" si="3">(L2/G2)^(1/5)-1</f>
        <v>5.4780783484589035E-2</v>
      </c>
      <c r="O2" s="126"/>
    </row>
    <row r="3" spans="1:29" s="122" customFormat="1" x14ac:dyDescent="0.25">
      <c r="A3" s="125" t="s">
        <v>4</v>
      </c>
      <c r="B3" s="125"/>
      <c r="C3" s="78">
        <f>C2/B2-1</f>
        <v>8.5062240663900335E-2</v>
      </c>
      <c r="D3" s="78">
        <f t="shared" ref="D3:L3" si="4">D2/C2-1</f>
        <v>7.6481835564053524E-2</v>
      </c>
      <c r="E3" s="78">
        <f t="shared" si="4"/>
        <v>7.8152753108348127E-2</v>
      </c>
      <c r="F3" s="78">
        <f t="shared" si="4"/>
        <v>-7.742998352553554E-2</v>
      </c>
      <c r="G3" s="78">
        <f t="shared" si="4"/>
        <v>5.1785714285714324E-2</v>
      </c>
      <c r="H3" s="78">
        <f t="shared" si="4"/>
        <v>5.9422750424448223E-2</v>
      </c>
      <c r="I3" s="78">
        <f t="shared" si="4"/>
        <v>4.9679487179487225E-2</v>
      </c>
      <c r="J3" s="78">
        <f t="shared" si="4"/>
        <v>5.3435114503816772E-2</v>
      </c>
      <c r="K3" s="78">
        <f t="shared" si="4"/>
        <v>5.507246376811592E-2</v>
      </c>
      <c r="L3" s="78">
        <f t="shared" si="4"/>
        <v>5.6318681318681341E-2</v>
      </c>
      <c r="M3" s="11"/>
      <c r="N3" s="11"/>
    </row>
    <row r="4" spans="1:29" s="122" customFormat="1" x14ac:dyDescent="0.25">
      <c r="A4" s="31"/>
      <c r="B4" s="131"/>
      <c r="C4" s="79"/>
      <c r="D4" s="79"/>
      <c r="E4" s="79"/>
      <c r="F4" s="79"/>
      <c r="G4" s="79"/>
      <c r="H4" s="79"/>
      <c r="I4" s="79"/>
      <c r="J4" s="79"/>
      <c r="K4" s="79"/>
      <c r="L4" s="79"/>
      <c r="M4" s="130"/>
      <c r="N4" s="130"/>
    </row>
    <row r="5" spans="1:29" s="122" customFormat="1" x14ac:dyDescent="0.25">
      <c r="A5" s="134" t="s">
        <v>29</v>
      </c>
      <c r="B5" s="155">
        <v>2.5100000000000002</v>
      </c>
      <c r="C5" s="155">
        <v>2.6</v>
      </c>
      <c r="D5" s="155">
        <v>2.6819999999999999</v>
      </c>
      <c r="E5" s="155">
        <v>2.7600000000000002</v>
      </c>
      <c r="F5" s="155">
        <v>2.58</v>
      </c>
      <c r="G5" s="155">
        <v>2.6</v>
      </c>
      <c r="H5" s="155">
        <v>2.64</v>
      </c>
      <c r="I5" s="155">
        <v>2.65</v>
      </c>
      <c r="J5" s="155">
        <v>2.67</v>
      </c>
      <c r="K5" s="155">
        <v>2.69</v>
      </c>
      <c r="L5" s="155">
        <v>2.71</v>
      </c>
      <c r="M5" s="11">
        <f t="shared" ref="M5" si="5">(F5/B5)^(1/4)-1</f>
        <v>6.9003599748960198E-3</v>
      </c>
      <c r="N5" s="11">
        <f t="shared" ref="N5" si="6">(L5/G5)^(1/5)-1</f>
        <v>8.3218738495751676E-3</v>
      </c>
    </row>
    <row r="6" spans="1:29" s="122" customFormat="1" x14ac:dyDescent="0.25">
      <c r="A6" s="133"/>
      <c r="B6" s="131"/>
      <c r="C6" s="78">
        <f>C5/B5-1</f>
        <v>3.5856573705179251E-2</v>
      </c>
      <c r="D6" s="78">
        <f t="shared" ref="D6:L6" si="7">D5/C5-1</f>
        <v>3.1538461538461515E-2</v>
      </c>
      <c r="E6" s="78">
        <f t="shared" si="7"/>
        <v>2.9082774049217219E-2</v>
      </c>
      <c r="F6" s="78">
        <f t="shared" si="7"/>
        <v>-6.5217391304347894E-2</v>
      </c>
      <c r="G6" s="78">
        <f t="shared" si="7"/>
        <v>7.7519379844961378E-3</v>
      </c>
      <c r="H6" s="78">
        <f t="shared" si="7"/>
        <v>1.538461538461533E-2</v>
      </c>
      <c r="I6" s="78">
        <f t="shared" si="7"/>
        <v>3.7878787878786735E-3</v>
      </c>
      <c r="J6" s="78">
        <f t="shared" si="7"/>
        <v>7.547169811320753E-3</v>
      </c>
      <c r="K6" s="78">
        <f t="shared" si="7"/>
        <v>7.4906367041198685E-3</v>
      </c>
      <c r="L6" s="78">
        <f t="shared" si="7"/>
        <v>7.4349442379182396E-3</v>
      </c>
      <c r="M6" s="130"/>
      <c r="N6" s="130"/>
    </row>
    <row r="7" spans="1:29" s="122" customFormat="1" x14ac:dyDescent="0.25">
      <c r="A7" s="134" t="s">
        <v>66</v>
      </c>
      <c r="B7" s="143">
        <v>1.92</v>
      </c>
      <c r="C7" s="143">
        <v>2.0099999999999998</v>
      </c>
      <c r="D7" s="143">
        <v>2.1</v>
      </c>
      <c r="E7" s="143">
        <v>2.2000000000000002</v>
      </c>
      <c r="F7" s="143">
        <v>2.17</v>
      </c>
      <c r="G7" s="143">
        <f>(F7*G8)+F7</f>
        <v>2.263744</v>
      </c>
      <c r="H7" s="143">
        <f t="shared" ref="H7:L7" si="8">(G7*H8)+G7</f>
        <v>2.3640278592000001</v>
      </c>
      <c r="I7" s="143">
        <f t="shared" si="8"/>
        <v>2.4706455156499203</v>
      </c>
      <c r="J7" s="143">
        <f t="shared" si="8"/>
        <v>2.5857775966792067</v>
      </c>
      <c r="K7" s="143">
        <f t="shared" si="8"/>
        <v>2.7080848770021331</v>
      </c>
      <c r="L7" s="143">
        <f t="shared" si="8"/>
        <v>2.8378021426105353</v>
      </c>
      <c r="M7" s="11">
        <f t="shared" ref="M7" si="9">(F7/B7)^(1/4)-1</f>
        <v>3.1073502963985034E-2</v>
      </c>
      <c r="N7" s="11">
        <f t="shared" ref="N7" si="10">(L7/G7)^(1/5)-1</f>
        <v>4.6239132713274067E-2</v>
      </c>
    </row>
    <row r="8" spans="1:29" s="122" customFormat="1" x14ac:dyDescent="0.25">
      <c r="A8" s="31"/>
      <c r="B8" s="131"/>
      <c r="C8" s="78">
        <f>C7/B7-1</f>
        <v>4.6875E-2</v>
      </c>
      <c r="D8" s="78">
        <f t="shared" ref="D8:F8" si="11">D7/C7-1</f>
        <v>4.4776119402985204E-2</v>
      </c>
      <c r="E8" s="78">
        <f t="shared" si="11"/>
        <v>4.7619047619047672E-2</v>
      </c>
      <c r="F8" s="78">
        <f t="shared" si="11"/>
        <v>-1.363636363636378E-2</v>
      </c>
      <c r="G8" s="78">
        <v>4.3200000000000002E-2</v>
      </c>
      <c r="H8" s="78">
        <v>4.4299999999999999E-2</v>
      </c>
      <c r="I8" s="78">
        <v>4.5100000000000001E-2</v>
      </c>
      <c r="J8" s="78">
        <v>4.6600000000000003E-2</v>
      </c>
      <c r="K8" s="78">
        <v>4.7300000000000002E-2</v>
      </c>
      <c r="L8" s="78">
        <v>4.7899999999999998E-2</v>
      </c>
      <c r="M8" s="130"/>
      <c r="N8" s="130"/>
    </row>
    <row r="9" spans="1:29" s="122" customFormat="1" x14ac:dyDescent="0.25">
      <c r="A9" s="74"/>
      <c r="B9" s="93"/>
      <c r="C9" s="93"/>
      <c r="D9" s="93"/>
      <c r="F9" s="93"/>
      <c r="G9" s="93"/>
      <c r="H9" s="93"/>
      <c r="I9" s="93"/>
      <c r="J9" s="93"/>
      <c r="K9" s="93"/>
      <c r="L9" s="93"/>
      <c r="M9" s="94"/>
      <c r="N9" s="94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9" s="122" customFormat="1" x14ac:dyDescent="0.25">
      <c r="A10" s="74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4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9" s="122" customFormat="1" ht="14.25" x14ac:dyDescent="0.2">
      <c r="A11" s="18" t="s">
        <v>50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  <c r="N11" s="96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9" s="122" customFormat="1" x14ac:dyDescent="0.25">
      <c r="A12" s="125" t="s">
        <v>53</v>
      </c>
      <c r="B12" s="92">
        <f>B$2*P12</f>
        <v>1.8499159999999999</v>
      </c>
      <c r="C12" s="92">
        <f t="shared" ref="C12:L18" si="12">C$2*Q12</f>
        <v>1.9975898023698995</v>
      </c>
      <c r="D12" s="92">
        <f t="shared" si="12"/>
        <v>2.1585420000000002</v>
      </c>
      <c r="E12" s="92">
        <f t="shared" si="12"/>
        <v>2.3105354168930297</v>
      </c>
      <c r="F12" s="92">
        <f t="shared" si="12"/>
        <v>2.1280000000000006</v>
      </c>
      <c r="G12" s="92">
        <f t="shared" si="12"/>
        <v>2.2389068000000001</v>
      </c>
      <c r="H12" s="92">
        <f t="shared" si="12"/>
        <v>2.3741922678594056</v>
      </c>
      <c r="I12" s="92">
        <f t="shared" si="12"/>
        <v>2.4933038178528104</v>
      </c>
      <c r="J12" s="92">
        <f t="shared" si="12"/>
        <v>2.6287363670652963</v>
      </c>
      <c r="K12" s="92">
        <f t="shared" si="12"/>
        <v>2.7765599275743855</v>
      </c>
      <c r="L12" s="92">
        <f t="shared" si="12"/>
        <v>2.933735</v>
      </c>
      <c r="M12" s="68">
        <f t="shared" ref="M12:M18" si="13">(F12/B12)^(1/4)-1</f>
        <v>3.5630670588151725E-2</v>
      </c>
      <c r="N12" s="68">
        <f t="shared" ref="N12:N18" si="14">(L12/G12)^(1/5)-1</f>
        <v>5.554553582308297E-2</v>
      </c>
      <c r="P12" s="128">
        <v>0.38379999999999997</v>
      </c>
      <c r="Q12" s="128">
        <v>0.38194833697321212</v>
      </c>
      <c r="R12" s="128">
        <v>0.38340000000000002</v>
      </c>
      <c r="S12" s="128">
        <v>0.38064833886211363</v>
      </c>
      <c r="T12" s="128">
        <v>0.38000000000000012</v>
      </c>
      <c r="U12" s="128">
        <v>0.38012000000000001</v>
      </c>
      <c r="V12" s="128">
        <v>0.38047953010567398</v>
      </c>
      <c r="W12" s="128">
        <v>0.38065707142791</v>
      </c>
      <c r="X12" s="128">
        <v>0.38097628508192699</v>
      </c>
      <c r="Y12" s="128">
        <v>0.38139559444703097</v>
      </c>
      <c r="Z12" s="128">
        <v>0.38150000000000001</v>
      </c>
    </row>
    <row r="13" spans="1:29" s="122" customFormat="1" x14ac:dyDescent="0.25">
      <c r="A13" s="136" t="s">
        <v>67</v>
      </c>
      <c r="B13" s="92">
        <f t="shared" ref="B13:B18" si="15">B$2*P13</f>
        <v>1.1514980000000001</v>
      </c>
      <c r="C13" s="92">
        <f t="shared" si="12"/>
        <v>1.2486164130753596</v>
      </c>
      <c r="D13" s="92">
        <f t="shared" si="12"/>
        <v>1.3421920000000001</v>
      </c>
      <c r="E13" s="92">
        <f t="shared" si="12"/>
        <v>1.4452670000000001</v>
      </c>
      <c r="F13" s="92">
        <f t="shared" si="12"/>
        <v>1.32328</v>
      </c>
      <c r="G13" s="92">
        <f t="shared" si="12"/>
        <v>1.4156540240562629</v>
      </c>
      <c r="H13" s="92">
        <f t="shared" si="12"/>
        <v>1.5019553215715964</v>
      </c>
      <c r="I13" s="92">
        <f t="shared" si="12"/>
        <v>1.5788625209308123</v>
      </c>
      <c r="J13" s="92">
        <f t="shared" si="12"/>
        <v>1.665645967006713</v>
      </c>
      <c r="K13" s="92">
        <f t="shared" si="12"/>
        <v>1.7599307418780599</v>
      </c>
      <c r="L13" s="92">
        <f t="shared" si="12"/>
        <v>1.8463690000000001</v>
      </c>
      <c r="M13" s="68">
        <f t="shared" si="13"/>
        <v>3.5373726436348285E-2</v>
      </c>
      <c r="N13" s="68">
        <f t="shared" si="14"/>
        <v>5.4562379939509187E-2</v>
      </c>
      <c r="P13" s="128">
        <v>0.2389</v>
      </c>
      <c r="Q13" s="128">
        <v>0.23874118796852001</v>
      </c>
      <c r="R13" s="128">
        <v>0.2384</v>
      </c>
      <c r="S13" s="128">
        <v>0.23810000000000001</v>
      </c>
      <c r="T13" s="128">
        <v>0.23630000000000001</v>
      </c>
      <c r="U13" s="128">
        <v>0.24034873073960322</v>
      </c>
      <c r="V13" s="128">
        <v>0.24069796820057635</v>
      </c>
      <c r="W13" s="128">
        <v>0.24104771311920797</v>
      </c>
      <c r="X13" s="128">
        <v>0.24139796623285695</v>
      </c>
      <c r="Y13" s="128">
        <v>0.24174872827995328</v>
      </c>
      <c r="Z13" s="128">
        <v>0.24010000000000001</v>
      </c>
    </row>
    <row r="14" spans="1:29" s="122" customFormat="1" x14ac:dyDescent="0.25">
      <c r="A14" s="125" t="s">
        <v>68</v>
      </c>
      <c r="B14" s="92">
        <f t="shared" si="15"/>
        <v>0.71866200000000013</v>
      </c>
      <c r="C14" s="92">
        <f t="shared" si="12"/>
        <v>0.7873519061812787</v>
      </c>
      <c r="D14" s="92">
        <f t="shared" si="12"/>
        <v>0.85578592647539364</v>
      </c>
      <c r="E14" s="92">
        <f t="shared" si="12"/>
        <v>0.93161181407292915</v>
      </c>
      <c r="F14" s="92">
        <f t="shared" si="12"/>
        <v>0.86780844915593058</v>
      </c>
      <c r="G14" s="92">
        <f t="shared" si="12"/>
        <v>0.92159623722213568</v>
      </c>
      <c r="H14" s="92">
        <f t="shared" si="12"/>
        <v>0.98582434466051072</v>
      </c>
      <c r="I14" s="92">
        <f t="shared" si="12"/>
        <v>1.0448303994927663</v>
      </c>
      <c r="J14" s="92">
        <f t="shared" si="12"/>
        <v>1.1113302648677588</v>
      </c>
      <c r="K14" s="92">
        <f t="shared" si="12"/>
        <v>1.1838998926020048</v>
      </c>
      <c r="L14" s="92">
        <f t="shared" si="12"/>
        <v>1.2626979999999992</v>
      </c>
      <c r="M14" s="68">
        <f t="shared" si="13"/>
        <v>4.8273961042026636E-2</v>
      </c>
      <c r="N14" s="68">
        <f t="shared" si="14"/>
        <v>6.5005277656985383E-2</v>
      </c>
      <c r="P14" s="128">
        <v>0.14910000000000001</v>
      </c>
      <c r="Q14" s="128">
        <v>0.15054529754900164</v>
      </c>
      <c r="R14" s="128">
        <v>0.15200460505779639</v>
      </c>
      <c r="S14" s="128">
        <v>0.15347805833161929</v>
      </c>
      <c r="T14" s="128">
        <v>0.15496579449213047</v>
      </c>
      <c r="U14" s="128">
        <v>0.15646795199017585</v>
      </c>
      <c r="V14" s="128">
        <v>0.15798467061867158</v>
      </c>
      <c r="W14" s="128">
        <v>0.15951609152561319</v>
      </c>
      <c r="X14" s="128">
        <v>0.16106235722721141</v>
      </c>
      <c r="Y14" s="128">
        <v>0.16262361162115449</v>
      </c>
      <c r="Z14" s="128">
        <v>0.1641999999999999</v>
      </c>
    </row>
    <row r="15" spans="1:29" s="122" customFormat="1" x14ac:dyDescent="0.25">
      <c r="A15" s="136" t="s">
        <v>69</v>
      </c>
      <c r="B15" s="92">
        <f t="shared" si="15"/>
        <v>0.32872400000000002</v>
      </c>
      <c r="C15" s="92">
        <f t="shared" si="12"/>
        <v>0.36217045350429672</v>
      </c>
      <c r="D15" s="92">
        <f t="shared" si="12"/>
        <v>0.387907</v>
      </c>
      <c r="E15" s="92">
        <f t="shared" si="12"/>
        <v>0.42337430211761029</v>
      </c>
      <c r="F15" s="92">
        <f t="shared" si="12"/>
        <v>0.39200000000000007</v>
      </c>
      <c r="G15" s="92">
        <f t="shared" si="12"/>
        <v>0.41406699999999996</v>
      </c>
      <c r="H15" s="92">
        <f t="shared" si="12"/>
        <v>0.42868800000000001</v>
      </c>
      <c r="I15" s="92">
        <f t="shared" si="12"/>
        <v>0.44212499999999999</v>
      </c>
      <c r="J15" s="92">
        <f t="shared" si="12"/>
        <v>0.49127999999999999</v>
      </c>
      <c r="K15" s="92">
        <f t="shared" si="12"/>
        <v>0.49868000000000007</v>
      </c>
      <c r="L15" s="92">
        <f t="shared" si="12"/>
        <v>0.53214799999999995</v>
      </c>
      <c r="M15" s="68">
        <f t="shared" si="13"/>
        <v>4.4993679130605146E-2</v>
      </c>
      <c r="N15" s="68">
        <f t="shared" si="14"/>
        <v>5.1459048838284005E-2</v>
      </c>
      <c r="P15" s="128">
        <v>6.8199999999999997E-2</v>
      </c>
      <c r="Q15" s="128">
        <v>6.924865267768579E-2</v>
      </c>
      <c r="R15" s="128">
        <v>6.8900000000000003E-2</v>
      </c>
      <c r="S15" s="128">
        <v>6.97486494427694E-2</v>
      </c>
      <c r="T15" s="128">
        <v>7.0000000000000021E-2</v>
      </c>
      <c r="U15" s="128">
        <v>7.0300000000000001E-2</v>
      </c>
      <c r="V15" s="128">
        <v>6.8699999999999997E-2</v>
      </c>
      <c r="W15" s="128">
        <v>6.7500000000000004E-2</v>
      </c>
      <c r="X15" s="128">
        <v>7.1199999999999999E-2</v>
      </c>
      <c r="Y15" s="128">
        <v>6.8500000000000005E-2</v>
      </c>
      <c r="Z15" s="128">
        <v>6.9199999999999998E-2</v>
      </c>
    </row>
    <row r="16" spans="1:29" s="122" customFormat="1" x14ac:dyDescent="0.25">
      <c r="A16" s="136" t="s">
        <v>54</v>
      </c>
      <c r="B16" s="92">
        <f t="shared" si="15"/>
        <v>0.13688800000000001</v>
      </c>
      <c r="C16" s="92">
        <f t="shared" si="12"/>
        <v>0.14601201323865476</v>
      </c>
      <c r="D16" s="92">
        <f t="shared" si="12"/>
        <v>0.1643342897876155</v>
      </c>
      <c r="E16" s="92">
        <f t="shared" si="12"/>
        <v>0.17845800000000001</v>
      </c>
      <c r="F16" s="92">
        <f t="shared" si="12"/>
        <v>0.15847999999999998</v>
      </c>
      <c r="G16" s="92">
        <f t="shared" si="12"/>
        <v>0.17022099999999998</v>
      </c>
      <c r="H16" s="92">
        <f t="shared" si="12"/>
        <v>0.175344</v>
      </c>
      <c r="I16" s="92">
        <f t="shared" si="12"/>
        <v>0.18667500000000001</v>
      </c>
      <c r="J16" s="92">
        <f t="shared" si="12"/>
        <v>0.19458</v>
      </c>
      <c r="K16" s="92">
        <f t="shared" si="12"/>
        <v>0.19947200000000001</v>
      </c>
      <c r="L16" s="92">
        <f t="shared" si="12"/>
        <v>0.20609200000000003</v>
      </c>
      <c r="M16" s="68">
        <f t="shared" ref="M16:M17" si="16">(F16/B16)^(1/4)-1</f>
        <v>3.7294967898244158E-2</v>
      </c>
      <c r="N16" s="68">
        <f t="shared" ref="N16:N17" si="17">(L16/G16)^(1/5)-1</f>
        <v>3.8985769468663056E-2</v>
      </c>
      <c r="P16" s="128">
        <v>2.8400000000000002E-2</v>
      </c>
      <c r="Q16" s="128">
        <v>2.7918166967237999E-2</v>
      </c>
      <c r="R16" s="128">
        <v>2.9189039038652841E-2</v>
      </c>
      <c r="S16" s="128">
        <v>2.9399999999999999E-2</v>
      </c>
      <c r="T16" s="128">
        <v>2.8299999999999999E-2</v>
      </c>
      <c r="U16" s="128">
        <v>2.8899999999999999E-2</v>
      </c>
      <c r="V16" s="128">
        <v>2.81E-2</v>
      </c>
      <c r="W16" s="128">
        <v>2.8500000000000001E-2</v>
      </c>
      <c r="X16" s="128">
        <v>2.8199999999999999E-2</v>
      </c>
      <c r="Y16" s="128">
        <v>2.7400000000000001E-2</v>
      </c>
      <c r="Z16" s="128">
        <v>2.6800000000000001E-2</v>
      </c>
    </row>
    <row r="17" spans="1:26" s="122" customFormat="1" x14ac:dyDescent="0.25">
      <c r="A17" s="136" t="s">
        <v>70</v>
      </c>
      <c r="B17" s="92">
        <f t="shared" si="15"/>
        <v>0.16580800000000001</v>
      </c>
      <c r="C17" s="92">
        <f t="shared" si="12"/>
        <v>0.19552312588931331</v>
      </c>
      <c r="D17" s="92">
        <f t="shared" si="12"/>
        <v>0.20073135384525884</v>
      </c>
      <c r="E17" s="92">
        <f t="shared" si="12"/>
        <v>0.20639819068720983</v>
      </c>
      <c r="F17" s="92">
        <f t="shared" si="12"/>
        <v>0.18159989695499965</v>
      </c>
      <c r="G17" s="92">
        <f t="shared" si="12"/>
        <v>0.16786499999999999</v>
      </c>
      <c r="H17" s="92">
        <f t="shared" si="12"/>
        <v>0.18404876698956635</v>
      </c>
      <c r="I17" s="92">
        <f t="shared" si="12"/>
        <v>0.18424681899285927</v>
      </c>
      <c r="J17" s="92">
        <f t="shared" si="12"/>
        <v>0.18510500650856648</v>
      </c>
      <c r="K17" s="92">
        <f t="shared" si="12"/>
        <v>0.1862562392369693</v>
      </c>
      <c r="L17" s="92">
        <f t="shared" si="12"/>
        <v>0.18763599999999997</v>
      </c>
      <c r="M17" s="68">
        <f t="shared" si="16"/>
        <v>2.3004465000351138E-2</v>
      </c>
      <c r="N17" s="68">
        <f t="shared" si="17"/>
        <v>2.2518565947375002E-2</v>
      </c>
      <c r="P17" s="128">
        <v>3.44E-2</v>
      </c>
      <c r="Q17" s="128">
        <v>3.7384918908090495E-2</v>
      </c>
      <c r="R17" s="128">
        <v>3.5653881677665866E-2</v>
      </c>
      <c r="S17" s="128">
        <v>3.4002996818321224E-2</v>
      </c>
      <c r="T17" s="128">
        <v>3.2428553027678511E-2</v>
      </c>
      <c r="U17" s="128">
        <v>2.8500000000000001E-2</v>
      </c>
      <c r="V17" s="128">
        <v>2.9494994709866402E-2</v>
      </c>
      <c r="W17" s="128">
        <v>2.8129285342421262E-2</v>
      </c>
      <c r="X17" s="128">
        <v>2.6826812537473401E-2</v>
      </c>
      <c r="Y17" s="128">
        <v>2.5584648246836442E-2</v>
      </c>
      <c r="Z17" s="128">
        <v>2.4399999999999995E-2</v>
      </c>
    </row>
    <row r="18" spans="1:26" s="122" customFormat="1" x14ac:dyDescent="0.25">
      <c r="A18" s="125" t="s">
        <v>28</v>
      </c>
      <c r="B18" s="92">
        <f t="shared" si="15"/>
        <v>0.46850399999999981</v>
      </c>
      <c r="C18" s="92">
        <f t="shared" si="12"/>
        <v>0.49273628574119804</v>
      </c>
      <c r="D18" s="92">
        <f t="shared" si="12"/>
        <v>0.52050742989173115</v>
      </c>
      <c r="E18" s="92">
        <f t="shared" si="12"/>
        <v>0.57435527622922122</v>
      </c>
      <c r="F18" s="92">
        <f t="shared" si="12"/>
        <v>0.54883165388906896</v>
      </c>
      <c r="G18" s="92">
        <f t="shared" si="12"/>
        <v>0.56168993872160078</v>
      </c>
      <c r="H18" s="92">
        <f t="shared" si="12"/>
        <v>0.58994729891892073</v>
      </c>
      <c r="I18" s="92">
        <f t="shared" si="12"/>
        <v>0.61995644273075146</v>
      </c>
      <c r="J18" s="92">
        <f t="shared" si="12"/>
        <v>0.62332239455166494</v>
      </c>
      <c r="K18" s="92">
        <f t="shared" si="12"/>
        <v>0.67520119870858053</v>
      </c>
      <c r="L18" s="92">
        <f t="shared" si="12"/>
        <v>0.72132200000000002</v>
      </c>
      <c r="M18" s="68">
        <f t="shared" si="13"/>
        <v>4.0354768349796455E-2</v>
      </c>
      <c r="N18" s="68">
        <f t="shared" si="14"/>
        <v>5.1299618240617351E-2</v>
      </c>
      <c r="P18" s="128">
        <f>100%-SUM(P12:P17)</f>
        <v>9.7199999999999953E-2</v>
      </c>
      <c r="Q18" s="128">
        <f t="shared" ref="Q18:Y18" si="18">100%-SUM(Q12:Q17)</f>
        <v>9.4213438956252005E-2</v>
      </c>
      <c r="R18" s="128">
        <f t="shared" si="18"/>
        <v>9.2452474225884762E-2</v>
      </c>
      <c r="S18" s="128">
        <f t="shared" si="18"/>
        <v>9.4621956545176467E-2</v>
      </c>
      <c r="T18" s="128">
        <f t="shared" si="18"/>
        <v>9.8005652480190886E-2</v>
      </c>
      <c r="U18" s="128">
        <f t="shared" si="18"/>
        <v>9.5363317270220849E-2</v>
      </c>
      <c r="V18" s="128">
        <f t="shared" si="18"/>
        <v>9.4542836365211658E-2</v>
      </c>
      <c r="W18" s="128">
        <f t="shared" si="18"/>
        <v>9.4649838584847545E-2</v>
      </c>
      <c r="X18" s="128">
        <f t="shared" si="18"/>
        <v>9.0336578920531152E-2</v>
      </c>
      <c r="Y18" s="128">
        <f t="shared" si="18"/>
        <v>9.274741740502479E-2</v>
      </c>
      <c r="Z18" s="128">
        <f>100%-SUM(Z12:Z17)</f>
        <v>9.3799999999999994E-2</v>
      </c>
    </row>
    <row r="19" spans="1:26" s="122" customFormat="1" ht="14.25" x14ac:dyDescent="0.2">
      <c r="A19" s="129" t="s">
        <v>0</v>
      </c>
      <c r="B19" s="137">
        <f t="shared" ref="B19:L19" si="19">SUM(B12:B18)</f>
        <v>4.82</v>
      </c>
      <c r="C19" s="137">
        <f t="shared" si="19"/>
        <v>5.2299999999999995</v>
      </c>
      <c r="D19" s="137">
        <f t="shared" si="19"/>
        <v>5.63</v>
      </c>
      <c r="E19" s="137">
        <f t="shared" si="19"/>
        <v>6.07</v>
      </c>
      <c r="F19" s="137">
        <f t="shared" si="19"/>
        <v>5.6</v>
      </c>
      <c r="G19" s="137">
        <f t="shared" si="19"/>
        <v>5.8899999999999988</v>
      </c>
      <c r="H19" s="137">
        <f t="shared" si="19"/>
        <v>6.24</v>
      </c>
      <c r="I19" s="137">
        <f t="shared" si="19"/>
        <v>6.55</v>
      </c>
      <c r="J19" s="137">
        <f t="shared" si="19"/>
        <v>6.8999999999999995</v>
      </c>
      <c r="K19" s="137">
        <f t="shared" si="19"/>
        <v>7.28</v>
      </c>
      <c r="L19" s="137">
        <f t="shared" si="19"/>
        <v>7.6899999999999995</v>
      </c>
      <c r="M19" s="123"/>
      <c r="N19" s="123"/>
      <c r="P19" s="23">
        <f>SUM(P12:P18)</f>
        <v>1</v>
      </c>
      <c r="Q19" s="23">
        <f t="shared" ref="Q19:Z19" si="20">SUM(Q12:Q18)</f>
        <v>1</v>
      </c>
      <c r="R19" s="23">
        <f t="shared" si="20"/>
        <v>1</v>
      </c>
      <c r="S19" s="23">
        <f t="shared" si="20"/>
        <v>1</v>
      </c>
      <c r="T19" s="23">
        <f t="shared" si="20"/>
        <v>1</v>
      </c>
      <c r="U19" s="23">
        <f t="shared" si="20"/>
        <v>1</v>
      </c>
      <c r="V19" s="23">
        <f t="shared" si="20"/>
        <v>1</v>
      </c>
      <c r="W19" s="23">
        <f t="shared" si="20"/>
        <v>1</v>
      </c>
      <c r="X19" s="23">
        <f t="shared" si="20"/>
        <v>1</v>
      </c>
      <c r="Y19" s="23">
        <f t="shared" si="20"/>
        <v>1</v>
      </c>
      <c r="Z19" s="23">
        <f t="shared" si="20"/>
        <v>1</v>
      </c>
    </row>
    <row r="20" spans="1:26" s="122" customFormat="1" ht="14.25" x14ac:dyDescent="0.2">
      <c r="A20" s="129" t="s">
        <v>5</v>
      </c>
      <c r="B20" s="129" t="b">
        <f t="shared" ref="B20:L20" si="21">B19=B2</f>
        <v>1</v>
      </c>
      <c r="C20" s="129" t="b">
        <f t="shared" si="21"/>
        <v>1</v>
      </c>
      <c r="D20" s="129" t="b">
        <f t="shared" si="21"/>
        <v>1</v>
      </c>
      <c r="E20" s="129" t="b">
        <f t="shared" si="21"/>
        <v>1</v>
      </c>
      <c r="F20" s="129" t="b">
        <f t="shared" si="21"/>
        <v>1</v>
      </c>
      <c r="G20" s="129" t="b">
        <f t="shared" si="21"/>
        <v>1</v>
      </c>
      <c r="H20" s="129" t="b">
        <f t="shared" si="21"/>
        <v>1</v>
      </c>
      <c r="I20" s="129" t="b">
        <f t="shared" si="21"/>
        <v>1</v>
      </c>
      <c r="J20" s="129" t="b">
        <f t="shared" si="21"/>
        <v>1</v>
      </c>
      <c r="K20" s="129" t="b">
        <f t="shared" si="21"/>
        <v>1</v>
      </c>
      <c r="L20" s="129" t="b">
        <f t="shared" si="21"/>
        <v>1</v>
      </c>
      <c r="M20" s="123"/>
      <c r="N20" s="123"/>
    </row>
    <row r="21" spans="1:26" s="122" customFormat="1" ht="14.25" x14ac:dyDescent="0.2">
      <c r="A21" s="41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</row>
    <row r="22" spans="1:26" s="122" customFormat="1" ht="14.25" x14ac:dyDescent="0.2">
      <c r="A22" s="41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</row>
    <row r="23" spans="1:26" s="122" customFormat="1" ht="14.25" x14ac:dyDescent="0.2">
      <c r="A23" s="18" t="s">
        <v>38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122" customFormat="1" x14ac:dyDescent="0.25">
      <c r="A24" s="148" t="s">
        <v>69</v>
      </c>
      <c r="B24" s="136">
        <f>B$2*P24</f>
        <v>4.4179186165921802</v>
      </c>
      <c r="C24" s="136">
        <f t="shared" ref="C24:L25" si="22">C$2*Q24</f>
        <v>4.7964850358327009</v>
      </c>
      <c r="D24" s="136">
        <f t="shared" si="22"/>
        <v>5.1612487422264994</v>
      </c>
      <c r="E24" s="136">
        <f t="shared" si="22"/>
        <v>5.5718309881212997</v>
      </c>
      <c r="F24" s="136">
        <f t="shared" si="22"/>
        <v>5.1417208415999998</v>
      </c>
      <c r="G24" s="136">
        <f t="shared" si="22"/>
        <v>5.4106989882400001</v>
      </c>
      <c r="H24" s="136">
        <f t="shared" si="22"/>
        <v>5.7333769473052802</v>
      </c>
      <c r="I24" s="136">
        <f t="shared" si="22"/>
        <v>6.0230671358112495</v>
      </c>
      <c r="J24" s="136">
        <f t="shared" si="22"/>
        <v>6.3465180355605009</v>
      </c>
      <c r="K24" s="136">
        <f t="shared" si="22"/>
        <v>6.699780926489189</v>
      </c>
      <c r="L24" s="136">
        <f t="shared" si="22"/>
        <v>7.0841005543079465</v>
      </c>
      <c r="M24" s="68">
        <f t="shared" ref="M24:M25" si="23">(F24/B24)^(1/4)-1</f>
        <v>3.8658299254352935E-2</v>
      </c>
      <c r="N24" s="68">
        <f t="shared" ref="N24:N25" si="24">(L24/G24)^(1/5)-1</f>
        <v>5.5373703332096458E-2</v>
      </c>
      <c r="P24" s="128">
        <v>0.91658062584900002</v>
      </c>
      <c r="Q24" s="128">
        <v>0.91710994949000002</v>
      </c>
      <c r="R24" s="128">
        <v>0.91674045154999995</v>
      </c>
      <c r="S24" s="128">
        <v>0.91792932258999993</v>
      </c>
      <c r="T24" s="128">
        <v>0.91816443600000008</v>
      </c>
      <c r="U24" s="128">
        <v>0.918624616</v>
      </c>
      <c r="V24" s="128">
        <v>0.918810408222</v>
      </c>
      <c r="W24" s="128">
        <v>0.91955223447500001</v>
      </c>
      <c r="X24" s="128">
        <v>0.91978522254500006</v>
      </c>
      <c r="Y24" s="128">
        <v>0.92029957781444904</v>
      </c>
      <c r="Z24" s="128">
        <v>0.92120943489050011</v>
      </c>
    </row>
    <row r="25" spans="1:26" s="122" customFormat="1" x14ac:dyDescent="0.25">
      <c r="A25" s="148" t="s">
        <v>55</v>
      </c>
      <c r="B25" s="136">
        <f t="shared" ref="B25" si="25">B$2*P25</f>
        <v>0.40208138340781996</v>
      </c>
      <c r="C25" s="136">
        <f t="shared" si="22"/>
        <v>0.43351496416729995</v>
      </c>
      <c r="D25" s="136">
        <f t="shared" si="22"/>
        <v>0.4687512577735003</v>
      </c>
      <c r="E25" s="136">
        <f t="shared" si="22"/>
        <v>0.49816901187870044</v>
      </c>
      <c r="F25" s="136">
        <f t="shared" si="22"/>
        <v>0.4582791583999995</v>
      </c>
      <c r="G25" s="136">
        <f t="shared" si="22"/>
        <v>0.47930101175999995</v>
      </c>
      <c r="H25" s="136">
        <f t="shared" si="22"/>
        <v>0.50662305269472008</v>
      </c>
      <c r="I25" s="136">
        <f t="shared" si="22"/>
        <v>0.52693286418874996</v>
      </c>
      <c r="J25" s="136">
        <f t="shared" si="22"/>
        <v>0.5534819644394996</v>
      </c>
      <c r="K25" s="136">
        <f t="shared" si="22"/>
        <v>0.58021907351081103</v>
      </c>
      <c r="L25" s="136">
        <f t="shared" si="22"/>
        <v>0.60589944569205412</v>
      </c>
      <c r="M25" s="68">
        <f t="shared" si="23"/>
        <v>3.3246720091380633E-2</v>
      </c>
      <c r="N25" s="68">
        <f t="shared" si="24"/>
        <v>4.7993144956038236E-2</v>
      </c>
      <c r="P25" s="128">
        <f>100%-P24</f>
        <v>8.3419374150999981E-2</v>
      </c>
      <c r="Q25" s="128">
        <f t="shared" ref="Q25:Z25" si="26">100%-Q24</f>
        <v>8.289005050999998E-2</v>
      </c>
      <c r="R25" s="128">
        <f t="shared" si="26"/>
        <v>8.3259548450000054E-2</v>
      </c>
      <c r="S25" s="128">
        <f t="shared" si="26"/>
        <v>8.207067741000007E-2</v>
      </c>
      <c r="T25" s="128">
        <f t="shared" si="26"/>
        <v>8.1835563999999916E-2</v>
      </c>
      <c r="U25" s="128">
        <f t="shared" si="26"/>
        <v>8.1375383999999995E-2</v>
      </c>
      <c r="V25" s="128">
        <f t="shared" si="26"/>
        <v>8.1189591778000003E-2</v>
      </c>
      <c r="W25" s="128">
        <f t="shared" si="26"/>
        <v>8.0447765524999992E-2</v>
      </c>
      <c r="X25" s="128">
        <f t="shared" si="26"/>
        <v>8.0214777454999941E-2</v>
      </c>
      <c r="Y25" s="128">
        <f t="shared" si="26"/>
        <v>7.9700422185550956E-2</v>
      </c>
      <c r="Z25" s="128">
        <f t="shared" si="26"/>
        <v>7.8790565109499888E-2</v>
      </c>
    </row>
    <row r="26" spans="1:26" x14ac:dyDescent="0.25">
      <c r="B26" s="153">
        <f>SUM(B24:B25)</f>
        <v>4.82</v>
      </c>
      <c r="C26" s="153">
        <f t="shared" ref="C26:L26" si="27">SUM(C24:C25)</f>
        <v>5.23</v>
      </c>
      <c r="D26" s="153">
        <f t="shared" si="27"/>
        <v>5.63</v>
      </c>
      <c r="E26" s="153">
        <f t="shared" si="27"/>
        <v>6.07</v>
      </c>
      <c r="F26" s="153">
        <f t="shared" si="27"/>
        <v>5.6</v>
      </c>
      <c r="G26" s="153">
        <f t="shared" si="27"/>
        <v>5.89</v>
      </c>
      <c r="H26" s="153">
        <f t="shared" si="27"/>
        <v>6.24</v>
      </c>
      <c r="I26" s="153">
        <f t="shared" si="27"/>
        <v>6.55</v>
      </c>
      <c r="J26" s="153">
        <f t="shared" si="27"/>
        <v>6.9</v>
      </c>
      <c r="K26" s="153">
        <f t="shared" si="27"/>
        <v>7.28</v>
      </c>
      <c r="L26" s="153">
        <f t="shared" si="27"/>
        <v>7.69</v>
      </c>
      <c r="P26" s="154">
        <f>SUM(P24:P25)</f>
        <v>1</v>
      </c>
      <c r="Q26" s="154">
        <f t="shared" ref="Q26:Z26" si="28">SUM(Q24:Q25)</f>
        <v>1</v>
      </c>
      <c r="R26" s="154">
        <f t="shared" si="28"/>
        <v>1</v>
      </c>
      <c r="S26" s="154">
        <f t="shared" si="28"/>
        <v>1</v>
      </c>
      <c r="T26" s="154">
        <f t="shared" si="28"/>
        <v>1</v>
      </c>
      <c r="U26" s="154">
        <f t="shared" si="28"/>
        <v>1</v>
      </c>
      <c r="V26" s="154">
        <f t="shared" si="28"/>
        <v>1</v>
      </c>
      <c r="W26" s="154">
        <f t="shared" si="28"/>
        <v>1</v>
      </c>
      <c r="X26" s="154">
        <f t="shared" si="28"/>
        <v>1</v>
      </c>
      <c r="Y26" s="154">
        <f t="shared" si="28"/>
        <v>1</v>
      </c>
      <c r="Z26" s="154">
        <f t="shared" si="28"/>
        <v>1</v>
      </c>
    </row>
    <row r="27" spans="1:26" x14ac:dyDescent="0.25">
      <c r="B27" s="1" t="b">
        <f>B26=B2</f>
        <v>1</v>
      </c>
      <c r="C27" s="1" t="b">
        <f t="shared" ref="C27:L27" si="29">C26=C2</f>
        <v>1</v>
      </c>
      <c r="D27" s="1" t="b">
        <f t="shared" si="29"/>
        <v>1</v>
      </c>
      <c r="E27" s="1" t="b">
        <f t="shared" si="29"/>
        <v>1</v>
      </c>
      <c r="F27" s="1" t="b">
        <f t="shared" si="29"/>
        <v>1</v>
      </c>
      <c r="G27" s="1" t="b">
        <f t="shared" si="29"/>
        <v>1</v>
      </c>
      <c r="H27" s="1" t="b">
        <f t="shared" si="29"/>
        <v>1</v>
      </c>
      <c r="I27" s="1" t="b">
        <f t="shared" si="29"/>
        <v>1</v>
      </c>
      <c r="J27" s="1" t="b">
        <f t="shared" si="29"/>
        <v>1</v>
      </c>
      <c r="K27" s="1" t="b">
        <f t="shared" si="29"/>
        <v>1</v>
      </c>
      <c r="L27" s="1" t="b">
        <f t="shared" si="29"/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0597-0762-48AA-9CFD-5A54CF67DF10}">
  <dimension ref="B3:M47"/>
  <sheetViews>
    <sheetView topLeftCell="A20" zoomScale="80" zoomScaleNormal="80" workbookViewId="0">
      <selection activeCell="M45" sqref="M45"/>
    </sheetView>
  </sheetViews>
  <sheetFormatPr defaultRowHeight="15" x14ac:dyDescent="0.25"/>
  <sheetData>
    <row r="3" spans="2:13" x14ac:dyDescent="0.25">
      <c r="B3" t="s">
        <v>71</v>
      </c>
      <c r="C3" s="60">
        <v>3.1389759665621733</v>
      </c>
      <c r="D3" s="60">
        <v>2.9342629482071714</v>
      </c>
      <c r="E3" s="60">
        <v>3.4380530973451329</v>
      </c>
      <c r="F3" s="60">
        <v>2.8851884312007012</v>
      </c>
      <c r="G3" s="60">
        <v>2.3678446988551518</v>
      </c>
      <c r="H3" s="60">
        <v>2.3719999999999999</v>
      </c>
      <c r="I3" s="60">
        <v>2.3839999999999999</v>
      </c>
      <c r="J3" s="60">
        <v>2.3919999999999999</v>
      </c>
      <c r="K3" s="60">
        <v>2.407</v>
      </c>
      <c r="L3" s="60">
        <v>2.4159999999999999</v>
      </c>
      <c r="M3" s="60">
        <v>2.4279999999999999</v>
      </c>
    </row>
    <row r="4" spans="2:13" x14ac:dyDescent="0.25">
      <c r="B4" t="s">
        <v>59</v>
      </c>
      <c r="C4" s="60">
        <v>1.9897674418604652</v>
      </c>
      <c r="D4" s="60">
        <v>2.3089930822444273</v>
      </c>
      <c r="E4" s="60">
        <v>2.6028309741881763</v>
      </c>
      <c r="F4" s="60">
        <v>2.3398123324396782</v>
      </c>
      <c r="G4" s="60">
        <v>2.0228462636839599</v>
      </c>
      <c r="H4" s="60">
        <v>2.04</v>
      </c>
      <c r="I4" s="60">
        <v>2.0630000000000002</v>
      </c>
      <c r="J4" s="60">
        <v>2.0781999999999998</v>
      </c>
      <c r="K4" s="60">
        <v>2.0870000000000002</v>
      </c>
      <c r="L4" s="60">
        <v>2.0950000000000002</v>
      </c>
      <c r="M4" s="60">
        <v>2.1040000000000001</v>
      </c>
    </row>
    <row r="5" spans="2:13" x14ac:dyDescent="0.25">
      <c r="B5" t="s">
        <v>58</v>
      </c>
      <c r="C5" s="60">
        <v>1.6161798293064069</v>
      </c>
      <c r="D5" s="60">
        <v>1.8929148706896552</v>
      </c>
      <c r="E5" s="60">
        <v>2.1273554256010399</v>
      </c>
      <c r="F5" s="60">
        <v>1.9269126656218836</v>
      </c>
      <c r="G5" s="60">
        <v>1.8572944297082228</v>
      </c>
      <c r="H5" s="60">
        <v>1.8632</v>
      </c>
      <c r="I5" s="60">
        <v>1.8759999999999999</v>
      </c>
      <c r="J5" s="60">
        <v>1.883</v>
      </c>
      <c r="K5" s="60">
        <v>1.8979999999999999</v>
      </c>
      <c r="L5" s="60">
        <v>1.9059999999999999</v>
      </c>
      <c r="M5" s="60">
        <v>1.9139999999999999</v>
      </c>
    </row>
    <row r="6" spans="2:13" x14ac:dyDescent="0.25">
      <c r="B6" t="s">
        <v>57</v>
      </c>
      <c r="C6" s="60">
        <v>1.5468164794007491</v>
      </c>
      <c r="D6" s="60">
        <v>1.8126660761736049</v>
      </c>
      <c r="E6" s="60">
        <v>2.1818501582835035</v>
      </c>
      <c r="F6" s="60">
        <v>1.9993176390310474</v>
      </c>
      <c r="G6" s="60">
        <v>1.8098515030785947</v>
      </c>
      <c r="H6" s="60">
        <v>1.823</v>
      </c>
      <c r="I6" s="60">
        <v>1.8740000000000001</v>
      </c>
      <c r="J6" s="60">
        <v>1.883</v>
      </c>
      <c r="K6" s="60">
        <v>1.8939999999999999</v>
      </c>
      <c r="L6" s="60">
        <v>1.903</v>
      </c>
      <c r="M6" s="60">
        <v>1.913</v>
      </c>
    </row>
    <row r="7" spans="2:13" x14ac:dyDescent="0.25">
      <c r="B7" t="s">
        <v>72</v>
      </c>
      <c r="C7" s="60">
        <v>1.5993747745581339</v>
      </c>
      <c r="D7" s="60">
        <v>1.6486240204118827</v>
      </c>
      <c r="E7" s="60">
        <v>1.9258064516129032</v>
      </c>
      <c r="F7" s="60">
        <v>1.9000165261940176</v>
      </c>
      <c r="G7" s="60">
        <v>1.9357132052639541</v>
      </c>
      <c r="H7" s="60">
        <v>1.9470000000000001</v>
      </c>
      <c r="I7" s="60">
        <v>1.9730000000000001</v>
      </c>
      <c r="J7" s="60">
        <v>1.986</v>
      </c>
      <c r="K7" s="60">
        <v>1.9870000000000001</v>
      </c>
      <c r="L7" s="60">
        <v>1.9910000000000001</v>
      </c>
      <c r="M7" s="60">
        <v>1.9970000000000001</v>
      </c>
    </row>
    <row r="8" spans="2:13" x14ac:dyDescent="0.25">
      <c r="B8" t="s">
        <v>56</v>
      </c>
      <c r="C8" s="60">
        <v>1.5106506210180835</v>
      </c>
      <c r="D8" s="60">
        <v>1.6020461976584748</v>
      </c>
      <c r="E8" s="60">
        <v>1.8814784821841739</v>
      </c>
      <c r="F8" s="60">
        <v>1.851231819531018</v>
      </c>
      <c r="G8" s="60">
        <v>1.6933007202065498</v>
      </c>
      <c r="H8" s="60">
        <v>1.74</v>
      </c>
      <c r="I8" s="60">
        <v>1.7829999999999999</v>
      </c>
      <c r="J8" s="60">
        <v>1.835</v>
      </c>
      <c r="K8" s="60">
        <v>1.879</v>
      </c>
      <c r="L8" s="60">
        <v>1.9339999999999999</v>
      </c>
      <c r="M8" s="60">
        <v>1.9730000000000001</v>
      </c>
    </row>
    <row r="9" spans="2:13" x14ac:dyDescent="0.25">
      <c r="B9" t="s">
        <v>73</v>
      </c>
      <c r="C9" s="60">
        <f>AVERAGE(C4:C8)</f>
        <v>1.6525578292287677</v>
      </c>
      <c r="D9" s="60">
        <f t="shared" ref="D9:M9" si="0">AVERAGE(D4:D8)</f>
        <v>1.8530488494356088</v>
      </c>
      <c r="E9" s="60">
        <f t="shared" si="0"/>
        <v>2.14386429837396</v>
      </c>
      <c r="F9" s="60">
        <f t="shared" si="0"/>
        <v>2.0034581965635292</v>
      </c>
      <c r="G9" s="60">
        <f t="shared" si="0"/>
        <v>1.8638012243882565</v>
      </c>
      <c r="H9" s="60">
        <f t="shared" si="0"/>
        <v>1.8826399999999999</v>
      </c>
      <c r="I9" s="60">
        <f t="shared" si="0"/>
        <v>1.9138000000000002</v>
      </c>
      <c r="J9" s="60">
        <f t="shared" si="0"/>
        <v>1.9330399999999996</v>
      </c>
      <c r="K9" s="60">
        <f t="shared" si="0"/>
        <v>1.9490000000000003</v>
      </c>
      <c r="L9" s="60">
        <f t="shared" si="0"/>
        <v>1.9657999999999998</v>
      </c>
      <c r="M9" s="60">
        <f t="shared" si="0"/>
        <v>1.9802</v>
      </c>
    </row>
    <row r="11" spans="2:13" x14ac:dyDescent="0.25">
      <c r="C11">
        <f>ROUND(C4*0.3+C5*0.2+C6*0.15+C7*0.2+C8*0.15,2)</f>
        <v>1.7</v>
      </c>
      <c r="D11">
        <f t="shared" ref="D11:M11" si="1">ROUND(D4*0.3+D5*0.2+D6*0.15+D7*0.2+D8*0.15,2)</f>
        <v>1.91</v>
      </c>
      <c r="E11">
        <f t="shared" si="1"/>
        <v>2.2000000000000002</v>
      </c>
      <c r="F11">
        <f t="shared" si="1"/>
        <v>2.04</v>
      </c>
      <c r="G11">
        <f t="shared" si="1"/>
        <v>1.89</v>
      </c>
      <c r="H11">
        <f t="shared" si="1"/>
        <v>1.91</v>
      </c>
      <c r="I11">
        <f t="shared" si="1"/>
        <v>1.94</v>
      </c>
      <c r="J11">
        <f t="shared" si="1"/>
        <v>1.95</v>
      </c>
      <c r="K11">
        <f t="shared" si="1"/>
        <v>1.97</v>
      </c>
      <c r="L11">
        <f t="shared" si="1"/>
        <v>1.98</v>
      </c>
      <c r="M11">
        <f t="shared" si="1"/>
        <v>2</v>
      </c>
    </row>
    <row r="12" spans="2:13" x14ac:dyDescent="0.25">
      <c r="B12" t="s">
        <v>30</v>
      </c>
      <c r="C12">
        <f>ROUND(C11*18%+C11,2)</f>
        <v>2.0099999999999998</v>
      </c>
      <c r="D12">
        <f t="shared" ref="D12:M12" si="2">ROUND(D11*18%+D11,2)</f>
        <v>2.25</v>
      </c>
      <c r="E12">
        <f t="shared" si="2"/>
        <v>2.6</v>
      </c>
      <c r="F12">
        <f t="shared" si="2"/>
        <v>2.41</v>
      </c>
      <c r="G12">
        <f t="shared" si="2"/>
        <v>2.23</v>
      </c>
      <c r="H12">
        <f t="shared" si="2"/>
        <v>2.25</v>
      </c>
      <c r="I12">
        <f t="shared" si="2"/>
        <v>2.29</v>
      </c>
      <c r="J12">
        <f t="shared" si="2"/>
        <v>2.2999999999999998</v>
      </c>
      <c r="K12">
        <f t="shared" si="2"/>
        <v>2.3199999999999998</v>
      </c>
      <c r="L12">
        <f t="shared" si="2"/>
        <v>2.34</v>
      </c>
      <c r="M12">
        <f t="shared" si="2"/>
        <v>2.36</v>
      </c>
    </row>
    <row r="16" spans="2:13" x14ac:dyDescent="0.25">
      <c r="B16" t="s">
        <v>74</v>
      </c>
      <c r="G16" t="s">
        <v>75</v>
      </c>
    </row>
    <row r="18" spans="2:13" x14ac:dyDescent="0.25">
      <c r="B18" t="s">
        <v>56</v>
      </c>
      <c r="C18" s="145">
        <f>Indonesia!B5</f>
        <v>1.9600000000000002</v>
      </c>
      <c r="D18" s="145">
        <f>Indonesia!C5</f>
        <v>1.9800000000000002</v>
      </c>
      <c r="E18" s="145">
        <f>Indonesia!D5</f>
        <v>2</v>
      </c>
      <c r="F18" s="145">
        <f>Indonesia!E5</f>
        <v>2.0299999999999998</v>
      </c>
      <c r="G18" s="145">
        <f>Indonesia!F5</f>
        <v>1.9800000000000002</v>
      </c>
      <c r="H18" s="145">
        <f>Indonesia!G5</f>
        <v>2</v>
      </c>
      <c r="I18" s="145">
        <f>Indonesia!H5</f>
        <v>2.0119999999999996</v>
      </c>
      <c r="J18" s="145">
        <f>Indonesia!I5</f>
        <v>2.0269999999999997</v>
      </c>
      <c r="K18" s="145">
        <f>Indonesia!J5</f>
        <v>2.0379999999999998</v>
      </c>
      <c r="L18" s="145">
        <f>Indonesia!K5</f>
        <v>2.0469999999999997</v>
      </c>
      <c r="M18" s="145">
        <f>Indonesia!L5</f>
        <v>2.0499999999999998</v>
      </c>
    </row>
    <row r="19" spans="2:13" x14ac:dyDescent="0.25">
      <c r="B19" t="s">
        <v>72</v>
      </c>
      <c r="C19" s="117">
        <f>Malaysia!B5</f>
        <v>2.1</v>
      </c>
      <c r="D19" s="117">
        <f>Malaysia!C5</f>
        <v>2.1399999999999997</v>
      </c>
      <c r="E19" s="117">
        <f>Malaysia!D5</f>
        <v>2.1850000000000001</v>
      </c>
      <c r="F19" s="117">
        <f>Malaysia!E5</f>
        <v>2.1999999999999997</v>
      </c>
      <c r="G19" s="117">
        <f>Malaysia!F5</f>
        <v>2.1799999999999997</v>
      </c>
      <c r="H19" s="117">
        <f>Malaysia!G5</f>
        <v>2.1999999999999997</v>
      </c>
      <c r="I19" s="117">
        <f>Malaysia!H5</f>
        <v>2.2199999999999998</v>
      </c>
      <c r="J19" s="117">
        <f>Malaysia!I5</f>
        <v>2.2450000000000001</v>
      </c>
      <c r="K19" s="117">
        <f>Malaysia!J5</f>
        <v>2.27</v>
      </c>
      <c r="L19" s="117">
        <f>Malaysia!K5</f>
        <v>2.294</v>
      </c>
      <c r="M19" s="117">
        <f>Malaysia!L5</f>
        <v>2.31</v>
      </c>
    </row>
    <row r="20" spans="2:13" x14ac:dyDescent="0.25">
      <c r="B20" t="s">
        <v>57</v>
      </c>
      <c r="C20" s="120">
        <f>Phillipines!B5</f>
        <v>2.15</v>
      </c>
      <c r="D20" s="120">
        <f>Phillipines!C5</f>
        <v>2.17</v>
      </c>
      <c r="E20" s="120">
        <f>Phillipines!D5</f>
        <v>2.1800000000000002</v>
      </c>
      <c r="F20" s="120">
        <f>Phillipines!E5</f>
        <v>2.2000000000000002</v>
      </c>
      <c r="G20" s="120">
        <f>Phillipines!F5</f>
        <v>2.16</v>
      </c>
      <c r="H20" s="120">
        <f>Phillipines!G5</f>
        <v>2.2000000000000002</v>
      </c>
      <c r="I20" s="120">
        <f>Phillipines!H5</f>
        <v>2.23</v>
      </c>
      <c r="J20" s="120">
        <f>Phillipines!I5</f>
        <v>2.25</v>
      </c>
      <c r="K20" s="120">
        <f>Phillipines!J5</f>
        <v>2.27</v>
      </c>
      <c r="L20" s="120">
        <f>Phillipines!K5</f>
        <v>2.29</v>
      </c>
      <c r="M20" s="120">
        <f>Phillipines!L5</f>
        <v>2.31</v>
      </c>
    </row>
    <row r="21" spans="2:13" x14ac:dyDescent="0.25">
      <c r="B21" t="s">
        <v>58</v>
      </c>
      <c r="C21" s="121">
        <f>Vietnam!B5</f>
        <v>2.0699999999999998</v>
      </c>
      <c r="D21" s="121">
        <f>Vietnam!C5</f>
        <v>2.1199999999999997</v>
      </c>
      <c r="E21" s="121">
        <f>Vietnam!D5</f>
        <v>2.2199999999999998</v>
      </c>
      <c r="F21" s="121">
        <f>Vietnam!E5</f>
        <v>2.2299999999999995</v>
      </c>
      <c r="G21" s="121">
        <f>Vietnam!F5</f>
        <v>2.1599999999999997</v>
      </c>
      <c r="H21" s="121">
        <f>Vietnam!G5</f>
        <v>2.1999999999999997</v>
      </c>
      <c r="I21" s="121">
        <f>Vietnam!H5</f>
        <v>2.2499999999999996</v>
      </c>
      <c r="J21" s="121">
        <f>Vietnam!I5</f>
        <v>2.2999999999999998</v>
      </c>
      <c r="K21" s="121">
        <f>Vietnam!J5</f>
        <v>2.351</v>
      </c>
      <c r="L21" s="121">
        <f>Vietnam!K5</f>
        <v>2.42</v>
      </c>
      <c r="M21" s="121">
        <f>Vietnam!L5</f>
        <v>2.5</v>
      </c>
    </row>
    <row r="22" spans="2:13" x14ac:dyDescent="0.25">
      <c r="B22" t="s">
        <v>59</v>
      </c>
      <c r="C22" s="120">
        <f>Thailand!B5</f>
        <v>2.4</v>
      </c>
      <c r="D22" s="120">
        <f>Thailand!C5</f>
        <v>2.4699999999999998</v>
      </c>
      <c r="E22" s="120">
        <f>Thailand!D5</f>
        <v>2.54</v>
      </c>
      <c r="F22" s="120">
        <f>Thailand!E5</f>
        <v>2.62</v>
      </c>
      <c r="G22" s="120">
        <f>Thailand!F5</f>
        <v>2.52</v>
      </c>
      <c r="H22" s="120">
        <f>Thailand!G5</f>
        <v>2.44</v>
      </c>
      <c r="I22" s="120">
        <f>Thailand!H5</f>
        <v>2.46</v>
      </c>
      <c r="J22" s="120">
        <f>Thailand!I5</f>
        <v>2.48</v>
      </c>
      <c r="K22" s="120">
        <f>Thailand!J5</f>
        <v>2.4899999999999998</v>
      </c>
      <c r="L22" s="120">
        <f>Thailand!K5</f>
        <v>2.5</v>
      </c>
      <c r="M22" s="120">
        <f>Thailand!L5</f>
        <v>2.52</v>
      </c>
    </row>
    <row r="23" spans="2:13" x14ac:dyDescent="0.25">
      <c r="B23" t="s">
        <v>28</v>
      </c>
      <c r="C23" s="120">
        <f>'Rest of South-East Asia'!B5</f>
        <v>2.5100000000000002</v>
      </c>
      <c r="D23" s="120">
        <f>'Rest of South-East Asia'!C5</f>
        <v>2.6</v>
      </c>
      <c r="E23" s="120">
        <f>'Rest of South-East Asia'!D5</f>
        <v>2.6819999999999999</v>
      </c>
      <c r="F23" s="120">
        <f>'Rest of South-East Asia'!E5</f>
        <v>2.7600000000000002</v>
      </c>
      <c r="G23" s="120">
        <f>'Rest of South-East Asia'!F5</f>
        <v>2.58</v>
      </c>
      <c r="H23" s="120">
        <f>'Rest of South-East Asia'!G5</f>
        <v>2.6</v>
      </c>
      <c r="I23" s="120">
        <f>'Rest of South-East Asia'!H5</f>
        <v>2.64</v>
      </c>
      <c r="J23" s="120">
        <f>'Rest of South-East Asia'!I5</f>
        <v>2.65</v>
      </c>
      <c r="K23" s="120">
        <f>'Rest of South-East Asia'!J5</f>
        <v>2.67</v>
      </c>
      <c r="L23" s="120">
        <f>'Rest of South-East Asia'!K5</f>
        <v>2.69</v>
      </c>
      <c r="M23" s="120">
        <f>'Rest of South-East Asia'!L5</f>
        <v>2.71</v>
      </c>
    </row>
    <row r="24" spans="2:13" x14ac:dyDescent="0.25">
      <c r="C24" s="146">
        <f>SUM(C18:C23)</f>
        <v>13.190000000000001</v>
      </c>
      <c r="D24" s="146">
        <f t="shared" ref="D24:M24" si="3">SUM(D18:D23)</f>
        <v>13.479999999999999</v>
      </c>
      <c r="E24" s="146">
        <f t="shared" si="3"/>
        <v>13.807</v>
      </c>
      <c r="F24" s="146">
        <f t="shared" si="3"/>
        <v>14.040000000000001</v>
      </c>
      <c r="G24" s="146">
        <f t="shared" si="3"/>
        <v>13.58</v>
      </c>
      <c r="H24" s="146">
        <f t="shared" si="3"/>
        <v>13.639999999999999</v>
      </c>
      <c r="I24" s="146">
        <f t="shared" si="3"/>
        <v>13.812000000000001</v>
      </c>
      <c r="J24" s="146">
        <f t="shared" si="3"/>
        <v>13.952</v>
      </c>
      <c r="K24" s="146">
        <f t="shared" si="3"/>
        <v>14.088999999999999</v>
      </c>
      <c r="L24" s="146">
        <f t="shared" si="3"/>
        <v>14.240999999999998</v>
      </c>
      <c r="M24" s="146">
        <f t="shared" si="3"/>
        <v>14.399999999999999</v>
      </c>
    </row>
    <row r="26" spans="2:13" x14ac:dyDescent="0.25">
      <c r="B26" t="s">
        <v>56</v>
      </c>
      <c r="C26" s="147">
        <f>ROUND(C18/C$24,4)</f>
        <v>0.14860000000000001</v>
      </c>
      <c r="D26" s="147">
        <f t="shared" ref="D26:M26" si="4">ROUND(D18/D$24,4)</f>
        <v>0.1469</v>
      </c>
      <c r="E26" s="147">
        <f t="shared" si="4"/>
        <v>0.1449</v>
      </c>
      <c r="F26" s="147">
        <f t="shared" si="4"/>
        <v>0.14460000000000001</v>
      </c>
      <c r="G26" s="147">
        <f t="shared" si="4"/>
        <v>0.14580000000000001</v>
      </c>
      <c r="H26" s="147">
        <f t="shared" si="4"/>
        <v>0.14660000000000001</v>
      </c>
      <c r="I26" s="147">
        <f t="shared" si="4"/>
        <v>0.1457</v>
      </c>
      <c r="J26" s="147">
        <f t="shared" si="4"/>
        <v>0.14530000000000001</v>
      </c>
      <c r="K26" s="147">
        <f t="shared" si="4"/>
        <v>0.1447</v>
      </c>
      <c r="L26" s="147">
        <f t="shared" si="4"/>
        <v>0.14369999999999999</v>
      </c>
      <c r="M26" s="147">
        <f t="shared" si="4"/>
        <v>0.1424</v>
      </c>
    </row>
    <row r="27" spans="2:13" x14ac:dyDescent="0.25">
      <c r="B27" t="s">
        <v>72</v>
      </c>
      <c r="C27" s="147">
        <f t="shared" ref="C27:M31" si="5">ROUND(C19/C$24,4)</f>
        <v>0.15920000000000001</v>
      </c>
      <c r="D27" s="147">
        <f t="shared" si="5"/>
        <v>0.1588</v>
      </c>
      <c r="E27" s="147">
        <f t="shared" si="5"/>
        <v>0.1583</v>
      </c>
      <c r="F27" s="147">
        <f t="shared" si="5"/>
        <v>0.15670000000000001</v>
      </c>
      <c r="G27" s="147">
        <f t="shared" si="5"/>
        <v>0.1605</v>
      </c>
      <c r="H27" s="147">
        <f t="shared" si="5"/>
        <v>0.1613</v>
      </c>
      <c r="I27" s="147">
        <f t="shared" si="5"/>
        <v>0.16070000000000001</v>
      </c>
      <c r="J27" s="147">
        <f t="shared" si="5"/>
        <v>0.16089999999999999</v>
      </c>
      <c r="K27" s="147">
        <f t="shared" si="5"/>
        <v>0.16109999999999999</v>
      </c>
      <c r="L27" s="147">
        <f t="shared" si="5"/>
        <v>0.16109999999999999</v>
      </c>
      <c r="M27" s="147">
        <f t="shared" si="5"/>
        <v>0.16039999999999999</v>
      </c>
    </row>
    <row r="28" spans="2:13" x14ac:dyDescent="0.25">
      <c r="B28" t="s">
        <v>57</v>
      </c>
      <c r="C28" s="147">
        <f t="shared" si="5"/>
        <v>0.16300000000000001</v>
      </c>
      <c r="D28" s="147">
        <f t="shared" si="5"/>
        <v>0.161</v>
      </c>
      <c r="E28" s="147">
        <f t="shared" si="5"/>
        <v>0.15790000000000001</v>
      </c>
      <c r="F28" s="147">
        <f t="shared" si="5"/>
        <v>0.15670000000000001</v>
      </c>
      <c r="G28" s="147">
        <f t="shared" si="5"/>
        <v>0.15909999999999999</v>
      </c>
      <c r="H28" s="147">
        <f t="shared" si="5"/>
        <v>0.1613</v>
      </c>
      <c r="I28" s="147">
        <f t="shared" si="5"/>
        <v>0.1615</v>
      </c>
      <c r="J28" s="147">
        <f t="shared" si="5"/>
        <v>0.1613</v>
      </c>
      <c r="K28" s="147">
        <f t="shared" si="5"/>
        <v>0.16109999999999999</v>
      </c>
      <c r="L28" s="147">
        <f t="shared" si="5"/>
        <v>0.1608</v>
      </c>
      <c r="M28" s="147">
        <f t="shared" si="5"/>
        <v>0.16039999999999999</v>
      </c>
    </row>
    <row r="29" spans="2:13" x14ac:dyDescent="0.25">
      <c r="B29" t="s">
        <v>58</v>
      </c>
      <c r="C29" s="147">
        <f t="shared" si="5"/>
        <v>0.15690000000000001</v>
      </c>
      <c r="D29" s="147">
        <f t="shared" si="5"/>
        <v>0.1573</v>
      </c>
      <c r="E29" s="147">
        <f t="shared" si="5"/>
        <v>0.1608</v>
      </c>
      <c r="F29" s="147">
        <f t="shared" si="5"/>
        <v>0.1588</v>
      </c>
      <c r="G29" s="147">
        <f t="shared" si="5"/>
        <v>0.15909999999999999</v>
      </c>
      <c r="H29" s="147">
        <f t="shared" si="5"/>
        <v>0.1613</v>
      </c>
      <c r="I29" s="147">
        <f t="shared" si="5"/>
        <v>0.16289999999999999</v>
      </c>
      <c r="J29" s="147">
        <f t="shared" si="5"/>
        <v>0.16489999999999999</v>
      </c>
      <c r="K29" s="147">
        <f t="shared" si="5"/>
        <v>0.16689999999999999</v>
      </c>
      <c r="L29" s="147">
        <f t="shared" si="5"/>
        <v>0.1699</v>
      </c>
      <c r="M29" s="147">
        <f t="shared" si="5"/>
        <v>0.1736</v>
      </c>
    </row>
    <row r="30" spans="2:13" x14ac:dyDescent="0.25">
      <c r="B30" t="s">
        <v>59</v>
      </c>
      <c r="C30" s="147">
        <f t="shared" si="5"/>
        <v>0.182</v>
      </c>
      <c r="D30" s="147">
        <f t="shared" si="5"/>
        <v>0.1832</v>
      </c>
      <c r="E30" s="147">
        <f t="shared" si="5"/>
        <v>0.184</v>
      </c>
      <c r="F30" s="147">
        <f t="shared" si="5"/>
        <v>0.18659999999999999</v>
      </c>
      <c r="G30" s="147">
        <f t="shared" si="5"/>
        <v>0.18559999999999999</v>
      </c>
      <c r="H30" s="147">
        <f t="shared" si="5"/>
        <v>0.1789</v>
      </c>
      <c r="I30" s="147">
        <f t="shared" si="5"/>
        <v>0.17810000000000001</v>
      </c>
      <c r="J30" s="147">
        <f t="shared" si="5"/>
        <v>0.17780000000000001</v>
      </c>
      <c r="K30" s="147">
        <f t="shared" si="5"/>
        <v>0.1767</v>
      </c>
      <c r="L30" s="147">
        <f t="shared" si="5"/>
        <v>0.17549999999999999</v>
      </c>
      <c r="M30" s="147">
        <f t="shared" si="5"/>
        <v>0.17499999999999999</v>
      </c>
    </row>
    <row r="31" spans="2:13" x14ac:dyDescent="0.25">
      <c r="B31" t="s">
        <v>28</v>
      </c>
      <c r="C31" s="147">
        <f t="shared" si="5"/>
        <v>0.1903</v>
      </c>
      <c r="D31" s="147">
        <f t="shared" si="5"/>
        <v>0.19289999999999999</v>
      </c>
      <c r="E31" s="147">
        <f t="shared" si="5"/>
        <v>0.19420000000000001</v>
      </c>
      <c r="F31" s="147">
        <f t="shared" si="5"/>
        <v>0.1966</v>
      </c>
      <c r="G31" s="147">
        <f t="shared" si="5"/>
        <v>0.19</v>
      </c>
      <c r="H31" s="147">
        <f t="shared" si="5"/>
        <v>0.19059999999999999</v>
      </c>
      <c r="I31" s="147">
        <f t="shared" si="5"/>
        <v>0.19109999999999999</v>
      </c>
      <c r="J31" s="147">
        <f t="shared" si="5"/>
        <v>0.18990000000000001</v>
      </c>
      <c r="K31" s="147">
        <f t="shared" si="5"/>
        <v>0.1895</v>
      </c>
      <c r="L31" s="147">
        <f t="shared" si="5"/>
        <v>0.18890000000000001</v>
      </c>
      <c r="M31" s="147">
        <f t="shared" si="5"/>
        <v>0.18820000000000001</v>
      </c>
    </row>
    <row r="34" spans="2:13" x14ac:dyDescent="0.25">
      <c r="B34" t="s">
        <v>56</v>
      </c>
      <c r="C34" s="135">
        <v>18.34</v>
      </c>
      <c r="D34" s="135">
        <v>19.13</v>
      </c>
      <c r="E34" s="135">
        <v>20.04</v>
      </c>
      <c r="F34" s="135">
        <v>20.97</v>
      </c>
      <c r="G34" s="135">
        <v>20.36</v>
      </c>
      <c r="H34" s="135">
        <v>21.19</v>
      </c>
      <c r="I34" s="135">
        <v>22.24</v>
      </c>
      <c r="J34" s="135">
        <v>23.28</v>
      </c>
      <c r="K34" s="135">
        <v>24.41</v>
      </c>
      <c r="L34" s="135">
        <v>25.59</v>
      </c>
      <c r="M34" s="135">
        <v>26.86</v>
      </c>
    </row>
    <row r="35" spans="2:13" x14ac:dyDescent="0.25">
      <c r="B35" t="s">
        <v>72</v>
      </c>
      <c r="C35" s="142">
        <v>8.92</v>
      </c>
      <c r="D35" s="142">
        <v>9.34</v>
      </c>
      <c r="E35" s="142">
        <v>9.7899999999999991</v>
      </c>
      <c r="F35" s="142">
        <v>10.263</v>
      </c>
      <c r="G35" s="142">
        <v>10.02</v>
      </c>
      <c r="H35" s="142">
        <v>10.46</v>
      </c>
      <c r="I35" s="142">
        <v>10.93</v>
      </c>
      <c r="J35" s="142">
        <v>11.4</v>
      </c>
      <c r="K35" s="142">
        <v>11.91</v>
      </c>
      <c r="L35" s="142">
        <v>12.48</v>
      </c>
      <c r="M35" s="142">
        <v>13.09</v>
      </c>
    </row>
    <row r="36" spans="2:13" x14ac:dyDescent="0.25">
      <c r="B36" t="s">
        <v>57</v>
      </c>
      <c r="C36" s="143">
        <v>3.78</v>
      </c>
      <c r="D36" s="143">
        <v>3.94</v>
      </c>
      <c r="E36" s="143">
        <v>4.13</v>
      </c>
      <c r="F36" s="143">
        <v>4.33</v>
      </c>
      <c r="G36" s="143">
        <v>4.0682999999999998</v>
      </c>
      <c r="H36" s="143">
        <v>4.24</v>
      </c>
      <c r="I36" s="143">
        <v>4.42</v>
      </c>
      <c r="J36" s="143">
        <v>4.62</v>
      </c>
      <c r="K36" s="143">
        <v>4.83</v>
      </c>
      <c r="L36" s="143">
        <v>5.04</v>
      </c>
      <c r="M36" s="143">
        <v>5.27</v>
      </c>
    </row>
    <row r="37" spans="2:13" x14ac:dyDescent="0.25">
      <c r="B37" t="s">
        <v>58</v>
      </c>
      <c r="C37" s="143">
        <v>9.02</v>
      </c>
      <c r="D37" s="143">
        <v>9.4499999999999993</v>
      </c>
      <c r="E37" s="143">
        <v>9.86</v>
      </c>
      <c r="F37" s="143">
        <v>10.34</v>
      </c>
      <c r="G37" s="143">
        <v>10.17</v>
      </c>
      <c r="H37" s="143">
        <v>10.42</v>
      </c>
      <c r="I37" s="143">
        <v>10.89</v>
      </c>
      <c r="J37" s="143">
        <v>11.37</v>
      </c>
      <c r="K37" s="143">
        <v>11.91</v>
      </c>
      <c r="L37" s="143">
        <v>12.49</v>
      </c>
      <c r="M37" s="143">
        <v>13.11</v>
      </c>
    </row>
    <row r="38" spans="2:13" x14ac:dyDescent="0.25">
      <c r="B38" t="s">
        <v>59</v>
      </c>
      <c r="C38" s="143">
        <v>1.82</v>
      </c>
      <c r="D38" s="143">
        <v>1.9</v>
      </c>
      <c r="E38" s="143">
        <v>1.99</v>
      </c>
      <c r="F38" s="143">
        <v>2.0699999999999998</v>
      </c>
      <c r="G38" s="143">
        <v>2.0099999999999998</v>
      </c>
      <c r="H38" s="143">
        <v>2.1</v>
      </c>
      <c r="I38" s="143">
        <v>2.2000000000000002</v>
      </c>
      <c r="J38" s="143">
        <v>2.2999999999999998</v>
      </c>
      <c r="K38" s="143">
        <v>2.42</v>
      </c>
      <c r="L38" s="143">
        <v>2.5299999999999998</v>
      </c>
      <c r="M38" s="143">
        <v>2.66</v>
      </c>
    </row>
    <row r="39" spans="2:13" x14ac:dyDescent="0.25">
      <c r="B39" t="s">
        <v>28</v>
      </c>
      <c r="C39" s="136">
        <v>1.92</v>
      </c>
      <c r="D39" s="136">
        <v>2.0099999999999998</v>
      </c>
      <c r="E39" s="136">
        <v>2.1</v>
      </c>
      <c r="F39" s="136">
        <v>2.2000000000000002</v>
      </c>
      <c r="G39" s="136">
        <v>2.17</v>
      </c>
      <c r="H39" s="136">
        <v>2.263744</v>
      </c>
      <c r="I39" s="136">
        <v>2.3640278592000001</v>
      </c>
      <c r="J39" s="136">
        <v>2.4706455156499203</v>
      </c>
      <c r="K39" s="136">
        <v>2.5857775966792067</v>
      </c>
      <c r="L39" s="136">
        <v>2.7080848770021331</v>
      </c>
      <c r="M39" s="136">
        <v>2.8378021426105353</v>
      </c>
    </row>
    <row r="40" spans="2:13" x14ac:dyDescent="0.25">
      <c r="C40" s="146">
        <f>SUM(C34:C39)</f>
        <v>43.800000000000004</v>
      </c>
      <c r="D40" s="146">
        <f t="shared" ref="D40" si="6">SUM(D34:D39)</f>
        <v>45.769999999999996</v>
      </c>
      <c r="E40" s="146">
        <f t="shared" ref="E40" si="7">SUM(E34:E39)</f>
        <v>47.910000000000004</v>
      </c>
      <c r="F40" s="146">
        <f t="shared" ref="F40" si="8">SUM(F34:F39)</f>
        <v>50.172999999999995</v>
      </c>
      <c r="G40" s="146">
        <f t="shared" ref="G40" si="9">SUM(G34:G39)</f>
        <v>48.798299999999998</v>
      </c>
      <c r="H40" s="146">
        <f t="shared" ref="H40" si="10">SUM(H34:H39)</f>
        <v>50.673744000000006</v>
      </c>
      <c r="I40" s="146">
        <f t="shared" ref="I40" si="11">SUM(I34:I39)</f>
        <v>53.044027859200007</v>
      </c>
      <c r="J40" s="146">
        <f t="shared" ref="J40" si="12">SUM(J34:J39)</f>
        <v>55.440645515649912</v>
      </c>
      <c r="K40" s="146">
        <f t="shared" ref="K40" si="13">SUM(K34:K39)</f>
        <v>58.065777596679212</v>
      </c>
      <c r="L40" s="146">
        <f t="shared" ref="L40" si="14">SUM(L34:L39)</f>
        <v>60.838084877002139</v>
      </c>
      <c r="M40" s="146">
        <f t="shared" ref="M40" si="15">SUM(M34:M39)</f>
        <v>63.82780214261053</v>
      </c>
    </row>
    <row r="42" spans="2:13" x14ac:dyDescent="0.25">
      <c r="B42" t="s">
        <v>56</v>
      </c>
      <c r="C42" s="147">
        <f>ROUND(C34/C$40,4)</f>
        <v>0.41870000000000002</v>
      </c>
      <c r="D42" s="147">
        <f t="shared" ref="D42:M42" si="16">ROUND(D34/D$40,4)</f>
        <v>0.41799999999999998</v>
      </c>
      <c r="E42" s="147">
        <f t="shared" si="16"/>
        <v>0.41830000000000001</v>
      </c>
      <c r="F42" s="147">
        <f t="shared" si="16"/>
        <v>0.41799999999999998</v>
      </c>
      <c r="G42" s="147">
        <f t="shared" si="16"/>
        <v>0.41720000000000002</v>
      </c>
      <c r="H42" s="147">
        <f t="shared" si="16"/>
        <v>0.41820000000000002</v>
      </c>
      <c r="I42" s="147">
        <f t="shared" si="16"/>
        <v>0.41930000000000001</v>
      </c>
      <c r="J42" s="147">
        <f t="shared" si="16"/>
        <v>0.4199</v>
      </c>
      <c r="K42" s="147">
        <f t="shared" si="16"/>
        <v>0.4204</v>
      </c>
      <c r="L42" s="147">
        <f t="shared" si="16"/>
        <v>0.42059999999999997</v>
      </c>
      <c r="M42" s="147">
        <f t="shared" si="16"/>
        <v>0.42080000000000001</v>
      </c>
    </row>
    <row r="43" spans="2:13" x14ac:dyDescent="0.25">
      <c r="B43" t="s">
        <v>72</v>
      </c>
      <c r="C43" s="147">
        <f t="shared" ref="C43:M43" si="17">ROUND(C35/C$40,4)</f>
        <v>0.20369999999999999</v>
      </c>
      <c r="D43" s="147">
        <f t="shared" si="17"/>
        <v>0.2041</v>
      </c>
      <c r="E43" s="147">
        <f t="shared" si="17"/>
        <v>0.20430000000000001</v>
      </c>
      <c r="F43" s="147">
        <f t="shared" si="17"/>
        <v>0.2046</v>
      </c>
      <c r="G43" s="147">
        <f t="shared" si="17"/>
        <v>0.20530000000000001</v>
      </c>
      <c r="H43" s="147">
        <f t="shared" si="17"/>
        <v>0.2064</v>
      </c>
      <c r="I43" s="147">
        <f t="shared" si="17"/>
        <v>0.20610000000000001</v>
      </c>
      <c r="J43" s="147">
        <f t="shared" si="17"/>
        <v>0.2056</v>
      </c>
      <c r="K43" s="147">
        <f t="shared" si="17"/>
        <v>0.2051</v>
      </c>
      <c r="L43" s="147">
        <f t="shared" si="17"/>
        <v>0.2051</v>
      </c>
      <c r="M43" s="147">
        <f t="shared" si="17"/>
        <v>0.2051</v>
      </c>
    </row>
    <row r="44" spans="2:13" x14ac:dyDescent="0.25">
      <c r="B44" t="s">
        <v>57</v>
      </c>
      <c r="C44" s="147">
        <f t="shared" ref="C44:M44" si="18">ROUND(C36/C$40,4)</f>
        <v>8.6300000000000002E-2</v>
      </c>
      <c r="D44" s="147">
        <f t="shared" si="18"/>
        <v>8.6099999999999996E-2</v>
      </c>
      <c r="E44" s="147">
        <f t="shared" si="18"/>
        <v>8.6199999999999999E-2</v>
      </c>
      <c r="F44" s="147">
        <f t="shared" si="18"/>
        <v>8.6300000000000002E-2</v>
      </c>
      <c r="G44" s="147">
        <f t="shared" si="18"/>
        <v>8.3400000000000002E-2</v>
      </c>
      <c r="H44" s="147">
        <f t="shared" si="18"/>
        <v>8.3699999999999997E-2</v>
      </c>
      <c r="I44" s="147">
        <f t="shared" si="18"/>
        <v>8.3299999999999999E-2</v>
      </c>
      <c r="J44" s="147">
        <f t="shared" si="18"/>
        <v>8.3299999999999999E-2</v>
      </c>
      <c r="K44" s="147">
        <f t="shared" si="18"/>
        <v>8.3199999999999996E-2</v>
      </c>
      <c r="L44" s="147">
        <f t="shared" si="18"/>
        <v>8.2799999999999999E-2</v>
      </c>
      <c r="M44" s="147">
        <f t="shared" si="18"/>
        <v>8.2600000000000007E-2</v>
      </c>
    </row>
    <row r="45" spans="2:13" x14ac:dyDescent="0.25">
      <c r="B45" t="s">
        <v>58</v>
      </c>
      <c r="C45" s="147">
        <f t="shared" ref="C45:M45" si="19">ROUND(C37/C$40,4)</f>
        <v>0.2059</v>
      </c>
      <c r="D45" s="147">
        <f t="shared" si="19"/>
        <v>0.20649999999999999</v>
      </c>
      <c r="E45" s="147">
        <f t="shared" si="19"/>
        <v>0.20580000000000001</v>
      </c>
      <c r="F45" s="147">
        <f t="shared" si="19"/>
        <v>0.20610000000000001</v>
      </c>
      <c r="G45" s="147">
        <f t="shared" si="19"/>
        <v>0.2084</v>
      </c>
      <c r="H45" s="147">
        <f t="shared" si="19"/>
        <v>0.2056</v>
      </c>
      <c r="I45" s="147">
        <f t="shared" si="19"/>
        <v>0.20530000000000001</v>
      </c>
      <c r="J45" s="147">
        <f t="shared" si="19"/>
        <v>0.2051</v>
      </c>
      <c r="K45" s="147">
        <f t="shared" si="19"/>
        <v>0.2051</v>
      </c>
      <c r="L45" s="147">
        <f t="shared" si="19"/>
        <v>0.20530000000000001</v>
      </c>
      <c r="M45" s="147">
        <f t="shared" si="19"/>
        <v>0.2054</v>
      </c>
    </row>
    <row r="46" spans="2:13" x14ac:dyDescent="0.25">
      <c r="B46" t="s">
        <v>59</v>
      </c>
      <c r="C46" s="147">
        <f t="shared" ref="C46:M46" si="20">ROUND(C38/C$40,4)</f>
        <v>4.1599999999999998E-2</v>
      </c>
      <c r="D46" s="147">
        <f t="shared" si="20"/>
        <v>4.1500000000000002E-2</v>
      </c>
      <c r="E46" s="147">
        <f t="shared" si="20"/>
        <v>4.1500000000000002E-2</v>
      </c>
      <c r="F46" s="147">
        <f t="shared" si="20"/>
        <v>4.1300000000000003E-2</v>
      </c>
      <c r="G46" s="147">
        <f t="shared" si="20"/>
        <v>4.1200000000000001E-2</v>
      </c>
      <c r="H46" s="147">
        <f t="shared" si="20"/>
        <v>4.1399999999999999E-2</v>
      </c>
      <c r="I46" s="147">
        <f t="shared" si="20"/>
        <v>4.1500000000000002E-2</v>
      </c>
      <c r="J46" s="147">
        <f t="shared" si="20"/>
        <v>4.1500000000000002E-2</v>
      </c>
      <c r="K46" s="147">
        <f t="shared" si="20"/>
        <v>4.1700000000000001E-2</v>
      </c>
      <c r="L46" s="147">
        <f t="shared" si="20"/>
        <v>4.1599999999999998E-2</v>
      </c>
      <c r="M46" s="147">
        <f t="shared" si="20"/>
        <v>4.1700000000000001E-2</v>
      </c>
    </row>
    <row r="47" spans="2:13" x14ac:dyDescent="0.25">
      <c r="B47" t="s">
        <v>28</v>
      </c>
      <c r="C47" s="147">
        <f t="shared" ref="C47:M47" si="21">ROUND(C39/C$40,4)</f>
        <v>4.3799999999999999E-2</v>
      </c>
      <c r="D47" s="147">
        <f t="shared" si="21"/>
        <v>4.3900000000000002E-2</v>
      </c>
      <c r="E47" s="147">
        <f t="shared" si="21"/>
        <v>4.3799999999999999E-2</v>
      </c>
      <c r="F47" s="147">
        <f t="shared" si="21"/>
        <v>4.3799999999999999E-2</v>
      </c>
      <c r="G47" s="147">
        <f t="shared" si="21"/>
        <v>4.4499999999999998E-2</v>
      </c>
      <c r="H47" s="147">
        <f t="shared" si="21"/>
        <v>4.4699999999999997E-2</v>
      </c>
      <c r="I47" s="147">
        <f t="shared" si="21"/>
        <v>4.4600000000000001E-2</v>
      </c>
      <c r="J47" s="147">
        <f t="shared" si="21"/>
        <v>4.4600000000000001E-2</v>
      </c>
      <c r="K47" s="147">
        <f t="shared" si="21"/>
        <v>4.4499999999999998E-2</v>
      </c>
      <c r="L47" s="147">
        <f t="shared" si="21"/>
        <v>4.4499999999999998E-2</v>
      </c>
      <c r="M47" s="147">
        <f t="shared" si="21"/>
        <v>4.4499999999999998E-2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Company revenues</vt:lpstr>
      <vt:lpstr>SouthEast Asia Market Data</vt:lpstr>
      <vt:lpstr>Indonesia</vt:lpstr>
      <vt:lpstr>Malaysia</vt:lpstr>
      <vt:lpstr>Phillipines</vt:lpstr>
      <vt:lpstr>Vietnam</vt:lpstr>
      <vt:lpstr>Thailand</vt:lpstr>
      <vt:lpstr>Rest of South-East Asia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Gupta</dc:creator>
  <cp:lastModifiedBy>Hardik Malhotra</cp:lastModifiedBy>
  <cp:lastPrinted>2020-02-10T06:45:33Z</cp:lastPrinted>
  <dcterms:created xsi:type="dcterms:W3CDTF">2019-01-30T10:13:29Z</dcterms:created>
  <dcterms:modified xsi:type="dcterms:W3CDTF">2021-07-28T16:56:20Z</dcterms:modified>
</cp:coreProperties>
</file>