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hardik.malhotra\Desktop\Desktop Data\ChemEpt\"/>
    </mc:Choice>
  </mc:AlternateContent>
  <xr:revisionPtr revIDLastSave="0" documentId="13_ncr:1_{FC3949C6-D755-4719-B4EF-656A7AB82707}" xr6:coauthVersionLast="47" xr6:coauthVersionMax="47" xr10:uidLastSave="{00000000-0000-0000-0000-000000000000}"/>
  <bookViews>
    <workbookView xWindow="-120" yWindow="-120" windowWidth="20730" windowHeight="11160" tabRatio="907" firstSheet="1" activeTab="2" xr2:uid="{00000000-000D-0000-FFFF-FFFF00000000}"/>
  </bookViews>
  <sheets>
    <sheet name="Sheet1" sheetId="16" state="hidden" r:id="rId1"/>
    <sheet name="Pricing" sheetId="1" r:id="rId2"/>
    <sheet name="Important Links" sheetId="6" r:id="rId3"/>
    <sheet name="Companies" sheetId="4" r:id="rId4"/>
    <sheet name="Global Agrochemicals Market" sheetId="15" r:id="rId5"/>
    <sheet name="India Agrochemicals Market" sheetId="3" r:id="rId6"/>
    <sheet name="West India Agrochemicals Market" sheetId="10" r:id="rId7"/>
    <sheet name="South India Agrochemical Market" sheetId="11" r:id="rId8"/>
    <sheet name="North India Agrochemica Market " sheetId="12" r:id="rId9"/>
    <sheet name="East India Agrochemical Market" sheetId="13" r:id="rId10"/>
    <sheet name="Demand Supply Gap" sheetId="17" r:id="rId11"/>
    <sheet name="Import Export" sheetId="18" r:id="rId12"/>
    <sheet name="By Type Market Share " sheetId="14" r:id="rId13"/>
    <sheet name="Liscensors" sheetId="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 i="6" l="1"/>
  <c r="F13" i="6"/>
  <c r="F12" i="6"/>
  <c r="F5" i="17" l="1"/>
  <c r="F9" i="17"/>
  <c r="F8" i="17"/>
  <c r="F7" i="17"/>
  <c r="F6" i="17"/>
  <c r="K8" i="18"/>
  <c r="J8" i="18"/>
  <c r="I8" i="18"/>
  <c r="D8" i="18"/>
  <c r="E8" i="18"/>
  <c r="C8" i="18"/>
  <c r="F3" i="17"/>
  <c r="I5" i="6" l="1"/>
  <c r="H5" i="6"/>
  <c r="H4" i="6"/>
  <c r="I7" i="6"/>
  <c r="H7" i="6"/>
  <c r="H6" i="6"/>
  <c r="G10" i="6"/>
  <c r="G9" i="6"/>
  <c r="F9" i="6"/>
  <c r="G8" i="6"/>
  <c r="F6" i="6"/>
  <c r="G6" i="6" s="1"/>
  <c r="G7" i="6" s="1"/>
  <c r="F4" i="6"/>
  <c r="G4" i="6" s="1"/>
  <c r="G5" i="6" s="1"/>
  <c r="O4" i="12"/>
  <c r="J4" i="12"/>
  <c r="AA17" i="3"/>
  <c r="AB7" i="3"/>
  <c r="AA7" i="3"/>
  <c r="Z7" i="3"/>
  <c r="Z5" i="3"/>
  <c r="AB3" i="3"/>
  <c r="AA3" i="3"/>
  <c r="Z3" i="3"/>
  <c r="AB20" i="15"/>
  <c r="AA20" i="15"/>
  <c r="Z20" i="15"/>
  <c r="AB19" i="15"/>
  <c r="AA19" i="15"/>
  <c r="Z19" i="15"/>
  <c r="AB18" i="15"/>
  <c r="AA18" i="15"/>
  <c r="Z18" i="15"/>
  <c r="AB17" i="15"/>
  <c r="AA17" i="15"/>
  <c r="Z17" i="15"/>
  <c r="AB13" i="15"/>
  <c r="AA13" i="15"/>
  <c r="Z13" i="15"/>
  <c r="AB12" i="15"/>
  <c r="AA12" i="15"/>
  <c r="Z12" i="15"/>
  <c r="AB11" i="15"/>
  <c r="AA11" i="15"/>
  <c r="Z11" i="15"/>
  <c r="AB10" i="15"/>
  <c r="AA10" i="15"/>
  <c r="Z10" i="15"/>
  <c r="AB7" i="15"/>
  <c r="AA7" i="15"/>
  <c r="Z7" i="15"/>
  <c r="AB5" i="15"/>
  <c r="AA5" i="15"/>
  <c r="Z5" i="15"/>
  <c r="AB3" i="15"/>
  <c r="AA3" i="15"/>
  <c r="AR20" i="13"/>
  <c r="AR13" i="13"/>
  <c r="AR20" i="12"/>
  <c r="AR13" i="12"/>
  <c r="AR20" i="11"/>
  <c r="AR13" i="11"/>
  <c r="Z20" i="13"/>
  <c r="AA20" i="13"/>
  <c r="AB20" i="13"/>
  <c r="AC20" i="13"/>
  <c r="AD20" i="13"/>
  <c r="AE20" i="13"/>
  <c r="AF20" i="13"/>
  <c r="AG20" i="13"/>
  <c r="AH20" i="13"/>
  <c r="AI20" i="13"/>
  <c r="AJ20" i="13"/>
  <c r="AK20" i="13"/>
  <c r="AL20" i="13"/>
  <c r="AM20" i="13"/>
  <c r="AN20" i="13"/>
  <c r="AO20" i="13"/>
  <c r="AP20" i="13"/>
  <c r="AQ20" i="13"/>
  <c r="Y20" i="13"/>
  <c r="Z13" i="13"/>
  <c r="AA13" i="13"/>
  <c r="AB13" i="13"/>
  <c r="AC13" i="13"/>
  <c r="AD13" i="13"/>
  <c r="AE13" i="13"/>
  <c r="AF13" i="13"/>
  <c r="AG13" i="13"/>
  <c r="AH13" i="13"/>
  <c r="AI13" i="13"/>
  <c r="AJ13" i="13"/>
  <c r="AK13" i="13"/>
  <c r="AL13" i="13"/>
  <c r="AM13" i="13"/>
  <c r="AN13" i="13"/>
  <c r="AO13" i="13"/>
  <c r="AP13" i="13"/>
  <c r="AQ13" i="13"/>
  <c r="Y13" i="13"/>
  <c r="Z13" i="12"/>
  <c r="AA13" i="12"/>
  <c r="AB13" i="12"/>
  <c r="AC13" i="12"/>
  <c r="AD13" i="12"/>
  <c r="AE13" i="12"/>
  <c r="AF13" i="12"/>
  <c r="AG13" i="12"/>
  <c r="AH13" i="12"/>
  <c r="AI13" i="12"/>
  <c r="AJ13" i="12"/>
  <c r="AK13" i="12"/>
  <c r="AL13" i="12"/>
  <c r="AM13" i="12"/>
  <c r="AN13" i="12"/>
  <c r="AO13" i="12"/>
  <c r="AP13" i="12"/>
  <c r="AQ13" i="12"/>
  <c r="Y13" i="12"/>
  <c r="Z20" i="12"/>
  <c r="AA20" i="12"/>
  <c r="AB20" i="12"/>
  <c r="AC20" i="12"/>
  <c r="AD20" i="12"/>
  <c r="AE20" i="12"/>
  <c r="AF20" i="12"/>
  <c r="AG20" i="12"/>
  <c r="AH20" i="12"/>
  <c r="AI20" i="12"/>
  <c r="AJ20" i="12"/>
  <c r="AK20" i="12"/>
  <c r="AL20" i="12"/>
  <c r="AM20" i="12"/>
  <c r="AN20" i="12"/>
  <c r="AO20" i="12"/>
  <c r="AP20" i="12"/>
  <c r="AQ20" i="12"/>
  <c r="Y20" i="12"/>
  <c r="Z13" i="11"/>
  <c r="AA13" i="11"/>
  <c r="AB13" i="11"/>
  <c r="AC13" i="11"/>
  <c r="AD13" i="11"/>
  <c r="AE13" i="11"/>
  <c r="AF13" i="11"/>
  <c r="AG13" i="11"/>
  <c r="AH13" i="11"/>
  <c r="AI13" i="11"/>
  <c r="AJ13" i="11"/>
  <c r="AK13" i="11"/>
  <c r="AL13" i="11"/>
  <c r="AM13" i="11"/>
  <c r="AN13" i="11"/>
  <c r="AO13" i="11"/>
  <c r="AP13" i="11"/>
  <c r="AQ13" i="11"/>
  <c r="Y13" i="11"/>
  <c r="Z20" i="11"/>
  <c r="AA20" i="11"/>
  <c r="AB20" i="11"/>
  <c r="AC20" i="11"/>
  <c r="AD20" i="11"/>
  <c r="AE20" i="11"/>
  <c r="AF20" i="11"/>
  <c r="AG20" i="11"/>
  <c r="AH20" i="11"/>
  <c r="AI20" i="11"/>
  <c r="AJ20" i="11"/>
  <c r="AK20" i="11"/>
  <c r="AL20" i="11"/>
  <c r="AM20" i="11"/>
  <c r="AN20" i="11"/>
  <c r="AO20" i="11"/>
  <c r="AP20" i="11"/>
  <c r="AQ20" i="11"/>
  <c r="Y20" i="11"/>
  <c r="U2" i="12"/>
  <c r="U36" i="3"/>
  <c r="V36" i="3"/>
  <c r="W36" i="3"/>
  <c r="X36" i="3"/>
  <c r="Y33" i="3"/>
  <c r="Y34" i="3"/>
  <c r="Y32" i="3"/>
  <c r="Y36" i="3" s="1"/>
  <c r="U29" i="3"/>
  <c r="V29" i="3"/>
  <c r="W29" i="3"/>
  <c r="X29" i="3"/>
  <c r="AV35" i="3"/>
  <c r="Y35" i="3" s="1"/>
  <c r="AV28" i="3"/>
  <c r="B18" i="3"/>
  <c r="F18" i="3"/>
  <c r="Z18" i="3" s="1"/>
  <c r="J18" i="3"/>
  <c r="O18" i="3"/>
  <c r="AA18" i="3" s="1"/>
  <c r="T18" i="3"/>
  <c r="Y18" i="3"/>
  <c r="AB18" i="3" s="1"/>
  <c r="B19" i="3"/>
  <c r="F19" i="3"/>
  <c r="Z19" i="3" s="1"/>
  <c r="J19" i="3"/>
  <c r="O19" i="3"/>
  <c r="AA19" i="3" s="1"/>
  <c r="T19" i="3"/>
  <c r="Y19" i="3"/>
  <c r="AB19" i="3" s="1"/>
  <c r="B20" i="3"/>
  <c r="F20" i="3"/>
  <c r="Z20" i="3" s="1"/>
  <c r="Y17" i="3"/>
  <c r="Y21" i="3" s="1"/>
  <c r="T17" i="3"/>
  <c r="O17" i="3"/>
  <c r="AB17" i="3" s="1"/>
  <c r="J17" i="3"/>
  <c r="F17" i="3"/>
  <c r="Z17" i="3" s="1"/>
  <c r="B17" i="3"/>
  <c r="U14" i="3"/>
  <c r="V14" i="3"/>
  <c r="W14" i="3"/>
  <c r="X14" i="3"/>
  <c r="B11" i="3"/>
  <c r="F11" i="3"/>
  <c r="Z11" i="3" s="1"/>
  <c r="B12" i="3"/>
  <c r="F12" i="3"/>
  <c r="Z12" i="3" s="1"/>
  <c r="J12" i="3"/>
  <c r="F10" i="3"/>
  <c r="Z10" i="3" s="1"/>
  <c r="B10" i="3"/>
  <c r="U21" i="15"/>
  <c r="V21" i="15"/>
  <c r="W21" i="15"/>
  <c r="X21" i="15"/>
  <c r="Y21" i="15"/>
  <c r="Y18" i="15"/>
  <c r="Y19" i="15"/>
  <c r="Y20" i="15"/>
  <c r="Y17" i="15"/>
  <c r="B18" i="15"/>
  <c r="C18" i="15"/>
  <c r="D18" i="15"/>
  <c r="E18" i="15"/>
  <c r="F18" i="15"/>
  <c r="G18" i="15"/>
  <c r="H18" i="15"/>
  <c r="I18" i="15"/>
  <c r="J18" i="15"/>
  <c r="K18" i="15"/>
  <c r="L18" i="15"/>
  <c r="M18" i="15"/>
  <c r="N18" i="15"/>
  <c r="O18" i="15"/>
  <c r="P18" i="15"/>
  <c r="Q18" i="15"/>
  <c r="R18" i="15"/>
  <c r="S18" i="15"/>
  <c r="T18" i="15"/>
  <c r="U18" i="15"/>
  <c r="V18" i="15"/>
  <c r="W18" i="15"/>
  <c r="X18" i="15"/>
  <c r="B19" i="15"/>
  <c r="C19" i="15"/>
  <c r="D19" i="15"/>
  <c r="E19" i="15"/>
  <c r="F19" i="15"/>
  <c r="G19" i="15"/>
  <c r="H19" i="15"/>
  <c r="I19" i="15"/>
  <c r="J19" i="15"/>
  <c r="K19" i="15"/>
  <c r="L19" i="15"/>
  <c r="M19" i="15"/>
  <c r="N19" i="15"/>
  <c r="O19" i="15"/>
  <c r="P19" i="15"/>
  <c r="Q19" i="15"/>
  <c r="R19" i="15"/>
  <c r="S19" i="15"/>
  <c r="T19" i="15"/>
  <c r="U19" i="15"/>
  <c r="V19" i="15"/>
  <c r="W19" i="15"/>
  <c r="X19" i="15"/>
  <c r="B20" i="15"/>
  <c r="C20" i="15"/>
  <c r="D20" i="15"/>
  <c r="E20" i="15"/>
  <c r="F20" i="15"/>
  <c r="G20" i="15"/>
  <c r="H20" i="15"/>
  <c r="I20" i="15"/>
  <c r="J20" i="15"/>
  <c r="K20" i="15"/>
  <c r="L20" i="15"/>
  <c r="M20" i="15"/>
  <c r="N20" i="15"/>
  <c r="O20" i="15"/>
  <c r="P20" i="15"/>
  <c r="Q20" i="15"/>
  <c r="R20" i="15"/>
  <c r="S20" i="15"/>
  <c r="T20" i="15"/>
  <c r="U20" i="15"/>
  <c r="V20" i="15"/>
  <c r="W20" i="15"/>
  <c r="X20" i="15"/>
  <c r="C17" i="15"/>
  <c r="D17" i="15"/>
  <c r="E17" i="15"/>
  <c r="F17" i="15"/>
  <c r="G17" i="15"/>
  <c r="H17" i="15"/>
  <c r="I17" i="15"/>
  <c r="J17" i="15"/>
  <c r="K17" i="15"/>
  <c r="L17" i="15"/>
  <c r="M17" i="15"/>
  <c r="N17" i="15"/>
  <c r="O17" i="15"/>
  <c r="P17" i="15"/>
  <c r="Q17" i="15"/>
  <c r="R17" i="15"/>
  <c r="S17" i="15"/>
  <c r="T17" i="15"/>
  <c r="U17" i="15"/>
  <c r="V17" i="15"/>
  <c r="W17" i="15"/>
  <c r="X17" i="15"/>
  <c r="B17" i="15"/>
  <c r="P14" i="15"/>
  <c r="Q14" i="15"/>
  <c r="R14" i="15"/>
  <c r="S14" i="15"/>
  <c r="T14" i="15"/>
  <c r="U14" i="15"/>
  <c r="V14" i="15"/>
  <c r="W14" i="15"/>
  <c r="X14" i="15"/>
  <c r="Y14" i="15"/>
  <c r="B11" i="15"/>
  <c r="C11" i="15"/>
  <c r="D11" i="15"/>
  <c r="E11" i="15"/>
  <c r="F11" i="15"/>
  <c r="G11" i="15"/>
  <c r="H11" i="15"/>
  <c r="I11" i="15"/>
  <c r="J11" i="15"/>
  <c r="K11" i="15"/>
  <c r="L11" i="15"/>
  <c r="M11" i="15"/>
  <c r="N11" i="15"/>
  <c r="O11" i="15"/>
  <c r="P11" i="15"/>
  <c r="Q11" i="15"/>
  <c r="R11" i="15"/>
  <c r="S11" i="15"/>
  <c r="T11" i="15"/>
  <c r="U11" i="15"/>
  <c r="V11" i="15"/>
  <c r="W11" i="15"/>
  <c r="X11" i="15"/>
  <c r="Y11" i="15"/>
  <c r="B12" i="15"/>
  <c r="C12" i="15"/>
  <c r="D12" i="15"/>
  <c r="E12" i="15"/>
  <c r="F12" i="15"/>
  <c r="G12" i="15"/>
  <c r="H12" i="15"/>
  <c r="I12" i="15"/>
  <c r="J12" i="15"/>
  <c r="K12" i="15"/>
  <c r="L12" i="15"/>
  <c r="M12" i="15"/>
  <c r="N12" i="15"/>
  <c r="O12" i="15"/>
  <c r="P12" i="15"/>
  <c r="Q12" i="15"/>
  <c r="R12" i="15"/>
  <c r="S12" i="15"/>
  <c r="T12" i="15"/>
  <c r="U12" i="15"/>
  <c r="V12" i="15"/>
  <c r="W12" i="15"/>
  <c r="X12" i="15"/>
  <c r="Y12" i="15"/>
  <c r="B13" i="15"/>
  <c r="C13" i="15"/>
  <c r="D13" i="15"/>
  <c r="E13" i="15"/>
  <c r="F13" i="15"/>
  <c r="G13" i="15"/>
  <c r="H13" i="15"/>
  <c r="I13" i="15"/>
  <c r="J13" i="15"/>
  <c r="K13" i="15"/>
  <c r="L13" i="15"/>
  <c r="M13" i="15"/>
  <c r="N13" i="15"/>
  <c r="O13" i="15"/>
  <c r="P13" i="15"/>
  <c r="Q13" i="15"/>
  <c r="R13" i="15"/>
  <c r="S13" i="15"/>
  <c r="T13" i="15"/>
  <c r="U13" i="15"/>
  <c r="V13" i="15"/>
  <c r="W13" i="15"/>
  <c r="X13" i="15"/>
  <c r="Y13" i="15"/>
  <c r="Y10" i="15"/>
  <c r="C10" i="15"/>
  <c r="D10" i="15"/>
  <c r="E10" i="15"/>
  <c r="F10" i="15"/>
  <c r="G10" i="15"/>
  <c r="H10" i="15"/>
  <c r="I10" i="15"/>
  <c r="J10" i="15"/>
  <c r="K10" i="15"/>
  <c r="L10" i="15"/>
  <c r="M10" i="15"/>
  <c r="N10" i="15"/>
  <c r="O10" i="15"/>
  <c r="P10" i="15"/>
  <c r="Q10" i="15"/>
  <c r="R10" i="15"/>
  <c r="S10" i="15"/>
  <c r="T10" i="15"/>
  <c r="U10" i="15"/>
  <c r="V10" i="15"/>
  <c r="W10" i="15"/>
  <c r="X10" i="15"/>
  <c r="B10" i="15"/>
  <c r="AD13" i="15"/>
  <c r="AE13" i="15"/>
  <c r="AF13" i="15"/>
  <c r="AG13" i="15"/>
  <c r="AH13" i="15"/>
  <c r="AI13" i="15"/>
  <c r="AJ13" i="15"/>
  <c r="AK13" i="15"/>
  <c r="AL13" i="15"/>
  <c r="AM13" i="15"/>
  <c r="AN13" i="15"/>
  <c r="AO13" i="15"/>
  <c r="AP13" i="15"/>
  <c r="AQ13" i="15"/>
  <c r="AR13" i="15"/>
  <c r="AS13" i="15"/>
  <c r="AT13" i="15"/>
  <c r="AU13" i="15"/>
  <c r="AV13" i="15"/>
  <c r="AC13" i="15"/>
  <c r="AD20" i="15"/>
  <c r="AE20" i="15"/>
  <c r="AF20" i="15"/>
  <c r="AG20" i="15"/>
  <c r="AH20" i="15"/>
  <c r="AI20" i="15"/>
  <c r="AJ20" i="15"/>
  <c r="AK20" i="15"/>
  <c r="AL20" i="15"/>
  <c r="AM20" i="15"/>
  <c r="AP20" i="15"/>
  <c r="AQ20" i="15"/>
  <c r="AR20" i="15"/>
  <c r="AS20" i="15"/>
  <c r="AT20" i="15"/>
  <c r="AU20" i="15"/>
  <c r="AV20" i="15"/>
  <c r="AC20" i="15"/>
  <c r="AV20" i="3"/>
  <c r="Y20" i="3" s="1"/>
  <c r="AV13" i="3"/>
  <c r="AU20" i="3"/>
  <c r="T20" i="3" s="1"/>
  <c r="AP20" i="3"/>
  <c r="O20" i="3" s="1"/>
  <c r="AA20" i="3" s="1"/>
  <c r="AK20" i="3"/>
  <c r="J20" i="3" s="1"/>
  <c r="AG20" i="3"/>
  <c r="AC20" i="3"/>
  <c r="AU13" i="3"/>
  <c r="AP13" i="3"/>
  <c r="AK13" i="3"/>
  <c r="AG13" i="3"/>
  <c r="F13" i="3" s="1"/>
  <c r="AC13" i="3"/>
  <c r="AC14" i="3" s="1"/>
  <c r="D8" i="15"/>
  <c r="E8" i="15"/>
  <c r="F8" i="15"/>
  <c r="G8" i="15"/>
  <c r="H8" i="15"/>
  <c r="I8" i="15"/>
  <c r="J8" i="15"/>
  <c r="K8" i="15"/>
  <c r="L8" i="15"/>
  <c r="M8" i="15"/>
  <c r="N8" i="15"/>
  <c r="O8" i="15"/>
  <c r="P8" i="15"/>
  <c r="Q8" i="15"/>
  <c r="R8" i="15"/>
  <c r="S8" i="15"/>
  <c r="T8" i="15"/>
  <c r="U8" i="15"/>
  <c r="V8" i="15"/>
  <c r="W8" i="15"/>
  <c r="X8" i="15"/>
  <c r="Y8" i="15"/>
  <c r="D4" i="15"/>
  <c r="E4" i="15"/>
  <c r="F4" i="15"/>
  <c r="G4" i="15"/>
  <c r="H4" i="15"/>
  <c r="I4" i="15"/>
  <c r="J4" i="15"/>
  <c r="K4" i="15"/>
  <c r="L4" i="15"/>
  <c r="M4" i="15"/>
  <c r="N4" i="15"/>
  <c r="O4" i="15"/>
  <c r="P4" i="15"/>
  <c r="Q4" i="15"/>
  <c r="R4" i="15"/>
  <c r="S4" i="15"/>
  <c r="T4" i="15"/>
  <c r="U4" i="15"/>
  <c r="V4" i="15"/>
  <c r="W4" i="15"/>
  <c r="X4" i="15"/>
  <c r="Y4" i="15"/>
  <c r="O8" i="3"/>
  <c r="P8" i="3"/>
  <c r="Q8" i="3"/>
  <c r="R8" i="3"/>
  <c r="S8" i="3"/>
  <c r="T8" i="3"/>
  <c r="U8" i="3"/>
  <c r="V8" i="3"/>
  <c r="W8" i="3"/>
  <c r="X8" i="3"/>
  <c r="Y8" i="3"/>
  <c r="G4" i="3"/>
  <c r="H4" i="3"/>
  <c r="I4" i="3"/>
  <c r="J4" i="3"/>
  <c r="K4" i="3"/>
  <c r="L4" i="3"/>
  <c r="M4" i="3"/>
  <c r="N4" i="3"/>
  <c r="O4" i="3"/>
  <c r="P4" i="3"/>
  <c r="Q4" i="3"/>
  <c r="R4" i="3"/>
  <c r="S4" i="3"/>
  <c r="T4" i="3"/>
  <c r="U4" i="3"/>
  <c r="V4" i="3"/>
  <c r="W4" i="3"/>
  <c r="X4" i="3"/>
  <c r="Y4" i="3"/>
  <c r="B25" i="3"/>
  <c r="C25" i="3"/>
  <c r="D25" i="3"/>
  <c r="E25" i="3"/>
  <c r="F25" i="3"/>
  <c r="G25" i="3"/>
  <c r="B26" i="3"/>
  <c r="C26" i="3"/>
  <c r="D26" i="3"/>
  <c r="E26" i="3"/>
  <c r="F26" i="3"/>
  <c r="Z26" i="3" s="1"/>
  <c r="G26" i="3"/>
  <c r="K26" i="3"/>
  <c r="B27" i="3"/>
  <c r="C27" i="3"/>
  <c r="D27" i="3"/>
  <c r="E27" i="3"/>
  <c r="F27" i="3"/>
  <c r="Z27" i="3" s="1"/>
  <c r="G27" i="3"/>
  <c r="AC28" i="3"/>
  <c r="B28" i="3" s="1"/>
  <c r="AD28" i="3"/>
  <c r="C28" i="3" s="1"/>
  <c r="AE28" i="3"/>
  <c r="D28" i="3" s="1"/>
  <c r="AF28" i="3"/>
  <c r="E28" i="3" s="1"/>
  <c r="AG28" i="3"/>
  <c r="F28" i="3" s="1"/>
  <c r="AH28" i="3"/>
  <c r="G28" i="3" s="1"/>
  <c r="AI28" i="3"/>
  <c r="AJ28" i="3"/>
  <c r="AK28" i="3"/>
  <c r="AL28" i="3"/>
  <c r="AM28" i="3"/>
  <c r="AN28" i="3"/>
  <c r="AO28" i="3"/>
  <c r="AP28" i="3"/>
  <c r="AQ28" i="3"/>
  <c r="AR28" i="3"/>
  <c r="AS28" i="3"/>
  <c r="AT28" i="3"/>
  <c r="AU28" i="3"/>
  <c r="B32" i="3"/>
  <c r="C32" i="3"/>
  <c r="D32" i="3"/>
  <c r="E32" i="3"/>
  <c r="F32" i="3"/>
  <c r="Z32" i="3" s="1"/>
  <c r="B33" i="3"/>
  <c r="C33" i="3"/>
  <c r="D33" i="3"/>
  <c r="E33" i="3"/>
  <c r="F33" i="3"/>
  <c r="B34" i="3"/>
  <c r="C34" i="3"/>
  <c r="D34" i="3"/>
  <c r="E34" i="3"/>
  <c r="E2" i="12" s="1"/>
  <c r="F34" i="3"/>
  <c r="Z34" i="3" s="1"/>
  <c r="G34" i="3"/>
  <c r="AC35" i="3"/>
  <c r="B35" i="3" s="1"/>
  <c r="AD35" i="3"/>
  <c r="C35" i="3" s="1"/>
  <c r="AE35" i="3"/>
  <c r="D35" i="3" s="1"/>
  <c r="AF35" i="3"/>
  <c r="E35" i="3" s="1"/>
  <c r="AG35" i="3"/>
  <c r="F35" i="3" s="1"/>
  <c r="AH35" i="3"/>
  <c r="AI35" i="3"/>
  <c r="AJ35" i="3"/>
  <c r="AK35" i="3"/>
  <c r="AL35" i="3"/>
  <c r="AM35" i="3"/>
  <c r="AN35" i="3"/>
  <c r="AO35" i="3"/>
  <c r="AP35" i="3"/>
  <c r="AQ35" i="3"/>
  <c r="AR35" i="3"/>
  <c r="AS35" i="3"/>
  <c r="AT35" i="3"/>
  <c r="AU35" i="3"/>
  <c r="H5" i="3"/>
  <c r="I5" i="3" s="1"/>
  <c r="J5" i="3" s="1"/>
  <c r="K5" i="3" s="1"/>
  <c r="L5" i="3" s="1"/>
  <c r="L26" i="3" s="1"/>
  <c r="C6" i="6"/>
  <c r="I7" i="16"/>
  <c r="I8" i="16" s="1"/>
  <c r="L6" i="16"/>
  <c r="L7" i="16" s="1"/>
  <c r="L8" i="16" s="1"/>
  <c r="K6" i="16"/>
  <c r="K7" i="16" s="1"/>
  <c r="J6" i="16"/>
  <c r="J7" i="16" s="1"/>
  <c r="J8" i="16" s="1"/>
  <c r="I6" i="16"/>
  <c r="D6" i="16"/>
  <c r="D7" i="16" s="1"/>
  <c r="N4" i="16"/>
  <c r="N6" i="16" s="1"/>
  <c r="N7" i="16" s="1"/>
  <c r="M4" i="16"/>
  <c r="M6" i="16" s="1"/>
  <c r="M7" i="16" s="1"/>
  <c r="L4" i="16"/>
  <c r="K4" i="16"/>
  <c r="J4" i="16"/>
  <c r="I4" i="16"/>
  <c r="H4" i="16"/>
  <c r="H6" i="16" s="1"/>
  <c r="H7" i="16" s="1"/>
  <c r="H8" i="16" s="1"/>
  <c r="G4" i="16"/>
  <c r="G6" i="16" s="1"/>
  <c r="G7" i="16" s="1"/>
  <c r="F4" i="16"/>
  <c r="F6" i="16" s="1"/>
  <c r="F7" i="16" s="1"/>
  <c r="E4" i="16"/>
  <c r="E6" i="16" s="1"/>
  <c r="E7" i="16" s="1"/>
  <c r="E8" i="16" s="1"/>
  <c r="D4" i="16"/>
  <c r="G5" i="15"/>
  <c r="C8" i="15"/>
  <c r="C4" i="3"/>
  <c r="C8" i="3"/>
  <c r="B18" i="14"/>
  <c r="C18" i="14"/>
  <c r="D18" i="14"/>
  <c r="E18" i="14"/>
  <c r="F18" i="14"/>
  <c r="G18" i="14"/>
  <c r="H18" i="14"/>
  <c r="I18" i="14"/>
  <c r="I21" i="14" s="1"/>
  <c r="J18" i="14"/>
  <c r="K18" i="14"/>
  <c r="L18" i="14"/>
  <c r="M18" i="14"/>
  <c r="N18" i="14"/>
  <c r="O18" i="14"/>
  <c r="P18" i="14"/>
  <c r="Q18" i="14"/>
  <c r="Q21" i="14" s="1"/>
  <c r="R18" i="14"/>
  <c r="S18" i="14"/>
  <c r="T18" i="14"/>
  <c r="B19" i="14"/>
  <c r="C19" i="14"/>
  <c r="D19" i="14"/>
  <c r="E19" i="14"/>
  <c r="F19" i="14"/>
  <c r="U19" i="14" s="1"/>
  <c r="G19" i="14"/>
  <c r="H19" i="14"/>
  <c r="I19" i="14"/>
  <c r="J19" i="14"/>
  <c r="K19" i="14"/>
  <c r="L19" i="14"/>
  <c r="M19" i="14"/>
  <c r="N19" i="14"/>
  <c r="N21" i="14" s="1"/>
  <c r="O19" i="14"/>
  <c r="P19" i="14"/>
  <c r="Q19" i="14"/>
  <c r="R19" i="14"/>
  <c r="S19" i="14"/>
  <c r="T19" i="14"/>
  <c r="B20" i="14"/>
  <c r="C20" i="14"/>
  <c r="D20" i="14"/>
  <c r="E20" i="14"/>
  <c r="F20" i="14"/>
  <c r="G20" i="14"/>
  <c r="H20" i="14"/>
  <c r="I20" i="14"/>
  <c r="J20" i="14"/>
  <c r="K20" i="14"/>
  <c r="K21" i="14" s="1"/>
  <c r="L20" i="14"/>
  <c r="M20" i="14"/>
  <c r="N20" i="14"/>
  <c r="O20" i="14"/>
  <c r="P20" i="14"/>
  <c r="Q20" i="14"/>
  <c r="R20" i="14"/>
  <c r="S20" i="14"/>
  <c r="T20" i="14"/>
  <c r="C17" i="14"/>
  <c r="D17" i="14"/>
  <c r="D21" i="14" s="1"/>
  <c r="E17" i="14"/>
  <c r="F17" i="14"/>
  <c r="G17" i="14"/>
  <c r="H17" i="14"/>
  <c r="I17" i="14"/>
  <c r="J17" i="14"/>
  <c r="J21" i="14" s="1"/>
  <c r="K17" i="14"/>
  <c r="L17" i="14"/>
  <c r="M17" i="14"/>
  <c r="N17" i="14"/>
  <c r="O17" i="14"/>
  <c r="P17" i="14"/>
  <c r="Q17" i="14"/>
  <c r="R17" i="14"/>
  <c r="R21" i="14" s="1"/>
  <c r="S17" i="14"/>
  <c r="T17" i="14"/>
  <c r="T21" i="14" s="1"/>
  <c r="B17" i="14"/>
  <c r="B11" i="14"/>
  <c r="C11" i="14"/>
  <c r="D11" i="14"/>
  <c r="E11" i="14"/>
  <c r="F11" i="14"/>
  <c r="G11" i="14"/>
  <c r="G14" i="14" s="1"/>
  <c r="H11" i="14"/>
  <c r="I11" i="14"/>
  <c r="J11" i="14"/>
  <c r="K11" i="14"/>
  <c r="L11" i="14"/>
  <c r="M11" i="14"/>
  <c r="N11" i="14"/>
  <c r="O11" i="14"/>
  <c r="P11" i="14"/>
  <c r="Q11" i="14"/>
  <c r="R11" i="14"/>
  <c r="S11" i="14"/>
  <c r="T11" i="14"/>
  <c r="W11" i="14" s="1"/>
  <c r="B12" i="14"/>
  <c r="C12" i="14"/>
  <c r="D12" i="14"/>
  <c r="E12" i="14"/>
  <c r="F12" i="14"/>
  <c r="G12" i="14"/>
  <c r="H12" i="14"/>
  <c r="H14" i="14" s="1"/>
  <c r="I12" i="14"/>
  <c r="J12" i="14"/>
  <c r="K12" i="14"/>
  <c r="L12" i="14"/>
  <c r="M12" i="14"/>
  <c r="N12" i="14"/>
  <c r="O12" i="14"/>
  <c r="P12" i="14"/>
  <c r="P14" i="14" s="1"/>
  <c r="Q12" i="14"/>
  <c r="R12" i="14"/>
  <c r="S12" i="14"/>
  <c r="T12" i="14"/>
  <c r="W12" i="14" s="1"/>
  <c r="B13" i="14"/>
  <c r="C13" i="14"/>
  <c r="D13" i="14"/>
  <c r="E13" i="14"/>
  <c r="F13" i="14"/>
  <c r="U13" i="14" s="1"/>
  <c r="G13" i="14"/>
  <c r="H13" i="14"/>
  <c r="I13" i="14"/>
  <c r="J13" i="14"/>
  <c r="K13" i="14"/>
  <c r="L13" i="14"/>
  <c r="M13" i="14"/>
  <c r="N13" i="14"/>
  <c r="O13" i="14"/>
  <c r="P13" i="14"/>
  <c r="Q13" i="14"/>
  <c r="Q14" i="14" s="1"/>
  <c r="R13" i="14"/>
  <c r="S13" i="14"/>
  <c r="T13" i="14"/>
  <c r="C10" i="14"/>
  <c r="D10" i="14"/>
  <c r="E10" i="14"/>
  <c r="E14" i="14" s="1"/>
  <c r="F10" i="14"/>
  <c r="U10" i="14" s="1"/>
  <c r="G10" i="14"/>
  <c r="H10" i="14"/>
  <c r="I10" i="14"/>
  <c r="J10" i="14"/>
  <c r="K10" i="14"/>
  <c r="L10" i="14"/>
  <c r="M10" i="14"/>
  <c r="M14" i="14" s="1"/>
  <c r="N10" i="14"/>
  <c r="O10" i="14"/>
  <c r="O14" i="14" s="1"/>
  <c r="P10" i="14"/>
  <c r="Q10" i="14"/>
  <c r="R10" i="14"/>
  <c r="S10" i="14"/>
  <c r="T10" i="14"/>
  <c r="B10" i="14"/>
  <c r="J14" i="14"/>
  <c r="H21" i="14"/>
  <c r="W20" i="14"/>
  <c r="U20" i="14"/>
  <c r="W19" i="14"/>
  <c r="V19" i="14"/>
  <c r="U18" i="14"/>
  <c r="W18" i="14"/>
  <c r="V18" i="14"/>
  <c r="V17" i="14"/>
  <c r="O21" i="14"/>
  <c r="L21" i="14"/>
  <c r="G21" i="14"/>
  <c r="U17" i="14"/>
  <c r="W13" i="14"/>
  <c r="V13" i="14"/>
  <c r="V12" i="14"/>
  <c r="U12" i="14"/>
  <c r="V11" i="14"/>
  <c r="U11" i="14"/>
  <c r="W10" i="14"/>
  <c r="S14" i="14"/>
  <c r="R14" i="14"/>
  <c r="V10" i="14"/>
  <c r="K14" i="14"/>
  <c r="C14" i="14"/>
  <c r="B14" i="14"/>
  <c r="G6" i="14"/>
  <c r="I6" i="14"/>
  <c r="V2" i="14"/>
  <c r="Q6" i="14"/>
  <c r="M6" i="14"/>
  <c r="E3" i="14"/>
  <c r="W4" i="14"/>
  <c r="V4" i="14"/>
  <c r="U4" i="14"/>
  <c r="P6" i="14"/>
  <c r="N6" i="14"/>
  <c r="G5" i="14"/>
  <c r="S5" i="14"/>
  <c r="P5" i="14"/>
  <c r="O5" i="14"/>
  <c r="K5" i="14"/>
  <c r="C5" i="14"/>
  <c r="T6" i="14"/>
  <c r="S6" i="14"/>
  <c r="R6" i="14"/>
  <c r="O6" i="14"/>
  <c r="L6" i="14"/>
  <c r="K6" i="14"/>
  <c r="J6" i="14"/>
  <c r="D6" i="14"/>
  <c r="C6" i="14"/>
  <c r="B6" i="14"/>
  <c r="D3" i="14"/>
  <c r="W2" i="14"/>
  <c r="U2" i="14"/>
  <c r="C3" i="14"/>
  <c r="D4" i="12"/>
  <c r="H34" i="3"/>
  <c r="D4" i="3"/>
  <c r="E4" i="3"/>
  <c r="F4" i="3"/>
  <c r="D6" i="3"/>
  <c r="AB20" i="3" l="1"/>
  <c r="J13" i="3"/>
  <c r="J10" i="3"/>
  <c r="B13" i="3"/>
  <c r="Z13" i="3" s="1"/>
  <c r="Z33" i="3"/>
  <c r="B36" i="3"/>
  <c r="J11" i="3"/>
  <c r="I25" i="3"/>
  <c r="E36" i="3"/>
  <c r="G29" i="3"/>
  <c r="D29" i="3"/>
  <c r="Z25" i="3"/>
  <c r="B29" i="3"/>
  <c r="D36" i="3"/>
  <c r="C36" i="3"/>
  <c r="F2" i="12"/>
  <c r="C29" i="3"/>
  <c r="Z35" i="3"/>
  <c r="F36" i="3"/>
  <c r="F29" i="3"/>
  <c r="Z28" i="3"/>
  <c r="E29" i="3"/>
  <c r="H35" i="3"/>
  <c r="L27" i="3"/>
  <c r="J26" i="3"/>
  <c r="H25" i="3"/>
  <c r="G35" i="3"/>
  <c r="K27" i="3"/>
  <c r="I26" i="3"/>
  <c r="H32" i="3"/>
  <c r="L28" i="3"/>
  <c r="J27" i="3"/>
  <c r="H26" i="3"/>
  <c r="G32" i="3"/>
  <c r="K28" i="3"/>
  <c r="I27" i="3"/>
  <c r="H33" i="3"/>
  <c r="J28" i="3"/>
  <c r="H27" i="3"/>
  <c r="L25" i="3"/>
  <c r="G33" i="3"/>
  <c r="I28" i="3"/>
  <c r="K25" i="3"/>
  <c r="H28" i="3"/>
  <c r="J25" i="3"/>
  <c r="B4" i="12"/>
  <c r="C6" i="3"/>
  <c r="M8" i="16"/>
  <c r="N8" i="16"/>
  <c r="G8" i="16"/>
  <c r="F8" i="16"/>
  <c r="K8" i="16"/>
  <c r="Z3" i="15"/>
  <c r="C4" i="15"/>
  <c r="H5" i="15"/>
  <c r="I5" i="15" s="1"/>
  <c r="J5" i="15" s="1"/>
  <c r="K5" i="15" s="1"/>
  <c r="C6" i="15"/>
  <c r="D6" i="15"/>
  <c r="E6" i="15"/>
  <c r="F6" i="15"/>
  <c r="P21" i="14"/>
  <c r="S21" i="14"/>
  <c r="C21" i="14"/>
  <c r="N14" i="14"/>
  <c r="F14" i="14"/>
  <c r="I14" i="14"/>
  <c r="B21" i="14"/>
  <c r="D14" i="14"/>
  <c r="L14" i="14"/>
  <c r="T14" i="14"/>
  <c r="V20" i="14"/>
  <c r="E21" i="14"/>
  <c r="M21" i="14"/>
  <c r="F21" i="14"/>
  <c r="W17" i="14"/>
  <c r="E6" i="14"/>
  <c r="E7" i="14" s="1"/>
  <c r="J7" i="14"/>
  <c r="I5" i="14"/>
  <c r="M7" i="14"/>
  <c r="P7" i="14"/>
  <c r="D7" i="14"/>
  <c r="L7" i="14"/>
  <c r="Q5" i="14"/>
  <c r="N5" i="14"/>
  <c r="H6" i="14"/>
  <c r="H7" i="14" s="1"/>
  <c r="H5" i="14"/>
  <c r="C7" i="14"/>
  <c r="K7" i="14"/>
  <c r="W6" i="14"/>
  <c r="O7" i="14"/>
  <c r="V6" i="14"/>
  <c r="N7" i="14"/>
  <c r="J5" i="14"/>
  <c r="R5" i="14"/>
  <c r="D5" i="14"/>
  <c r="L5" i="14"/>
  <c r="T5" i="14"/>
  <c r="F6" i="14"/>
  <c r="E5" i="14"/>
  <c r="M5" i="14"/>
  <c r="F5" i="14"/>
  <c r="C4" i="12"/>
  <c r="D5" i="12" s="1"/>
  <c r="H2" i="12"/>
  <c r="F4" i="12"/>
  <c r="G2" i="12"/>
  <c r="F6" i="3"/>
  <c r="E6" i="3"/>
  <c r="E4" i="12"/>
  <c r="V2" i="11"/>
  <c r="D8" i="3"/>
  <c r="E8" i="3"/>
  <c r="F8" i="3"/>
  <c r="G8" i="3"/>
  <c r="H8" i="3"/>
  <c r="I8" i="3"/>
  <c r="J8" i="3"/>
  <c r="K8" i="3"/>
  <c r="L8" i="3"/>
  <c r="M8" i="3"/>
  <c r="N8" i="3"/>
  <c r="N7" i="1"/>
  <c r="N6" i="1"/>
  <c r="V4" i="11" l="1"/>
  <c r="U21" i="11"/>
  <c r="AV48" i="3"/>
  <c r="V11" i="11"/>
  <c r="AV46" i="3"/>
  <c r="AG47" i="3"/>
  <c r="AV47" i="3"/>
  <c r="F6" i="12"/>
  <c r="V4" i="12"/>
  <c r="U21" i="13"/>
  <c r="K29" i="3"/>
  <c r="V10" i="11"/>
  <c r="V12" i="11"/>
  <c r="I29" i="3"/>
  <c r="L29" i="3"/>
  <c r="G36" i="3"/>
  <c r="L5" i="15"/>
  <c r="M5" i="15" s="1"/>
  <c r="N5" i="15" s="1"/>
  <c r="O5" i="15" s="1"/>
  <c r="P5" i="15" s="1"/>
  <c r="Q5" i="15" s="1"/>
  <c r="R5" i="15" s="1"/>
  <c r="S5" i="15" s="1"/>
  <c r="T5" i="15" s="1"/>
  <c r="U5" i="15" s="1"/>
  <c r="V5" i="15" s="1"/>
  <c r="W5" i="15" s="1"/>
  <c r="X5" i="15" s="1"/>
  <c r="Y5" i="15" s="1"/>
  <c r="I34" i="3"/>
  <c r="I2" i="12" s="1"/>
  <c r="I33" i="3"/>
  <c r="I32" i="3"/>
  <c r="I35" i="3"/>
  <c r="H36" i="3"/>
  <c r="J29" i="3"/>
  <c r="H29" i="3"/>
  <c r="F5" i="12"/>
  <c r="E6" i="12"/>
  <c r="V18" i="11"/>
  <c r="V20" i="11"/>
  <c r="V17" i="11"/>
  <c r="V19" i="11"/>
  <c r="D21" i="11"/>
  <c r="E39" i="3"/>
  <c r="E14" i="11"/>
  <c r="B14" i="11"/>
  <c r="E5" i="12"/>
  <c r="V11" i="13"/>
  <c r="V12" i="13"/>
  <c r="F21" i="11"/>
  <c r="C5" i="12"/>
  <c r="V12" i="12"/>
  <c r="V11" i="12"/>
  <c r="V13" i="12"/>
  <c r="V10" i="12"/>
  <c r="D14" i="12"/>
  <c r="I7" i="14"/>
  <c r="U6" i="14"/>
  <c r="F7" i="14"/>
  <c r="G7" i="14"/>
  <c r="I4" i="12"/>
  <c r="G4" i="12"/>
  <c r="G6" i="3"/>
  <c r="H4" i="12"/>
  <c r="D2" i="12"/>
  <c r="C2" i="12"/>
  <c r="B2" i="12"/>
  <c r="V2" i="12" s="1"/>
  <c r="E42" i="3" l="1"/>
  <c r="AF42" i="3" s="1"/>
  <c r="E41" i="3"/>
  <c r="AF41" i="3" s="1"/>
  <c r="F7" i="12"/>
  <c r="V10" i="13"/>
  <c r="V39" i="3" s="1"/>
  <c r="V13" i="13"/>
  <c r="E40" i="3"/>
  <c r="AF40" i="3" s="1"/>
  <c r="V40" i="3"/>
  <c r="C42" i="3"/>
  <c r="AD42" i="3" s="1"/>
  <c r="AF48" i="3"/>
  <c r="V41" i="3"/>
  <c r="AF39" i="3"/>
  <c r="AG48" i="3"/>
  <c r="F41" i="3"/>
  <c r="AG41" i="3" s="1"/>
  <c r="AF47" i="3"/>
  <c r="AF46" i="3"/>
  <c r="B41" i="3"/>
  <c r="AC41" i="3" s="1"/>
  <c r="F39" i="3"/>
  <c r="AI47" i="3"/>
  <c r="D41" i="3"/>
  <c r="AE41" i="3" s="1"/>
  <c r="V13" i="11"/>
  <c r="F42" i="3"/>
  <c r="AG42" i="3" s="1"/>
  <c r="V6" i="11"/>
  <c r="D40" i="3"/>
  <c r="AE40" i="3" s="1"/>
  <c r="B39" i="3"/>
  <c r="AI46" i="3"/>
  <c r="D39" i="3"/>
  <c r="AG46" i="3"/>
  <c r="AV45" i="3"/>
  <c r="AI48" i="3"/>
  <c r="D42" i="3"/>
  <c r="AE42" i="3" s="1"/>
  <c r="B40" i="3"/>
  <c r="AC40" i="3" s="1"/>
  <c r="B42" i="3"/>
  <c r="AC42" i="3" s="1"/>
  <c r="F40" i="3"/>
  <c r="AG40" i="3" s="1"/>
  <c r="F14" i="11"/>
  <c r="F21" i="13"/>
  <c r="I36" i="3"/>
  <c r="J35" i="3"/>
  <c r="J34" i="3"/>
  <c r="J2" i="12" s="1"/>
  <c r="J33" i="3"/>
  <c r="J32" i="3"/>
  <c r="G21" i="11"/>
  <c r="E26" i="14"/>
  <c r="C40" i="3"/>
  <c r="AD40" i="3" s="1"/>
  <c r="B14" i="12"/>
  <c r="B14" i="13"/>
  <c r="B48" i="14"/>
  <c r="B56" i="14" s="1"/>
  <c r="AF12" i="3"/>
  <c r="C41" i="3"/>
  <c r="AD41" i="3" s="1"/>
  <c r="C39" i="3"/>
  <c r="C21" i="11"/>
  <c r="F26" i="14"/>
  <c r="C92" i="14"/>
  <c r="C70" i="14"/>
  <c r="AF20" i="3"/>
  <c r="C14" i="12"/>
  <c r="F21" i="15"/>
  <c r="C21" i="13"/>
  <c r="C14" i="13"/>
  <c r="D21" i="13"/>
  <c r="E46" i="14"/>
  <c r="E70" i="14"/>
  <c r="AD47" i="3"/>
  <c r="AD46" i="3"/>
  <c r="AD48" i="3"/>
  <c r="F24" i="14"/>
  <c r="F21" i="3"/>
  <c r="B21" i="11"/>
  <c r="H14" i="13"/>
  <c r="E21" i="11"/>
  <c r="AE47" i="3"/>
  <c r="AE46" i="3"/>
  <c r="AE48" i="3"/>
  <c r="E14" i="12"/>
  <c r="D14" i="11"/>
  <c r="V18" i="13"/>
  <c r="V20" i="13"/>
  <c r="V17" i="13"/>
  <c r="V19" i="13"/>
  <c r="E21" i="13"/>
  <c r="F14" i="12"/>
  <c r="I6" i="12"/>
  <c r="D14" i="13"/>
  <c r="B70" i="14"/>
  <c r="V17" i="12"/>
  <c r="V19" i="12"/>
  <c r="V18" i="12"/>
  <c r="V20" i="12"/>
  <c r="AH48" i="3"/>
  <c r="F90" i="14"/>
  <c r="F14" i="13"/>
  <c r="F46" i="14"/>
  <c r="H21" i="11"/>
  <c r="F68" i="14"/>
  <c r="H21" i="13"/>
  <c r="E14" i="13"/>
  <c r="J5" i="12"/>
  <c r="I5" i="12"/>
  <c r="G5" i="12"/>
  <c r="G6" i="12"/>
  <c r="H5" i="12"/>
  <c r="H6" i="12"/>
  <c r="K4" i="12"/>
  <c r="D6" i="12"/>
  <c r="E7" i="12" s="1"/>
  <c r="E3" i="12"/>
  <c r="D3" i="12"/>
  <c r="C6" i="12"/>
  <c r="C3" i="12"/>
  <c r="B6" i="12"/>
  <c r="V6" i="12" s="1"/>
  <c r="H12" i="1"/>
  <c r="H11" i="1"/>
  <c r="H10" i="1"/>
  <c r="J41" i="3" l="1"/>
  <c r="AK41" i="3" s="1"/>
  <c r="J42" i="3"/>
  <c r="AK42" i="3" s="1"/>
  <c r="E43" i="3"/>
  <c r="AF43" i="3" s="1"/>
  <c r="V42" i="3"/>
  <c r="V43" i="3" s="1"/>
  <c r="AC48" i="3"/>
  <c r="H42" i="3"/>
  <c r="AI42" i="3" s="1"/>
  <c r="I39" i="3"/>
  <c r="AJ39" i="3" s="1"/>
  <c r="AH45" i="3"/>
  <c r="H40" i="3"/>
  <c r="AI40" i="3" s="1"/>
  <c r="AD45" i="3"/>
  <c r="AD39" i="3"/>
  <c r="C43" i="3"/>
  <c r="AD43" i="3" s="1"/>
  <c r="I40" i="3"/>
  <c r="AJ40" i="3" s="1"/>
  <c r="AC47" i="3"/>
  <c r="I42" i="3"/>
  <c r="AJ42" i="3" s="1"/>
  <c r="H39" i="3"/>
  <c r="I41" i="3"/>
  <c r="AJ41" i="3" s="1"/>
  <c r="AG45" i="3"/>
  <c r="H41" i="3"/>
  <c r="AI41" i="3" s="1"/>
  <c r="AH47" i="3"/>
  <c r="AC39" i="3"/>
  <c r="B43" i="3"/>
  <c r="AC43" i="3" s="1"/>
  <c r="F43" i="3"/>
  <c r="AG43" i="3" s="1"/>
  <c r="AG39" i="3"/>
  <c r="J40" i="3"/>
  <c r="AK40" i="3" s="1"/>
  <c r="AC46" i="3"/>
  <c r="D43" i="3"/>
  <c r="AE43" i="3" s="1"/>
  <c r="AE39" i="3"/>
  <c r="AI45" i="3"/>
  <c r="J39" i="3"/>
  <c r="AE45" i="3"/>
  <c r="AH46" i="3"/>
  <c r="AF45" i="3"/>
  <c r="AJ46" i="3"/>
  <c r="AJ48" i="3"/>
  <c r="AJ47" i="3"/>
  <c r="J36" i="3"/>
  <c r="K35" i="3"/>
  <c r="K34" i="3"/>
  <c r="K2" i="12" s="1"/>
  <c r="K33" i="3"/>
  <c r="K32" i="3"/>
  <c r="AJ20" i="3"/>
  <c r="AF11" i="3"/>
  <c r="J6" i="12"/>
  <c r="J7" i="12" s="1"/>
  <c r="AD13" i="3"/>
  <c r="E48" i="14"/>
  <c r="E54" i="14" s="1"/>
  <c r="I90" i="14"/>
  <c r="I21" i="11"/>
  <c r="E68" i="14"/>
  <c r="E86" i="14" s="1"/>
  <c r="E90" i="14"/>
  <c r="E107" i="14" s="1"/>
  <c r="B55" i="14"/>
  <c r="B57" i="14"/>
  <c r="B54" i="14"/>
  <c r="I21" i="13"/>
  <c r="B14" i="15"/>
  <c r="B14" i="3"/>
  <c r="B92" i="14"/>
  <c r="B98" i="14" s="1"/>
  <c r="I46" i="14"/>
  <c r="I14" i="15"/>
  <c r="B26" i="14"/>
  <c r="U26" i="14" s="1"/>
  <c r="C14" i="11"/>
  <c r="AF13" i="3"/>
  <c r="E21" i="15"/>
  <c r="AF19" i="3"/>
  <c r="E92" i="14"/>
  <c r="E99" i="14" s="1"/>
  <c r="F14" i="3"/>
  <c r="I21" i="15"/>
  <c r="D68" i="14"/>
  <c r="I70" i="14"/>
  <c r="D24" i="14"/>
  <c r="H14" i="12"/>
  <c r="H21" i="15"/>
  <c r="J26" i="14"/>
  <c r="AE19" i="3"/>
  <c r="E14" i="15"/>
  <c r="J14" i="12"/>
  <c r="G24" i="14"/>
  <c r="F14" i="15"/>
  <c r="G90" i="14"/>
  <c r="D14" i="15"/>
  <c r="C90" i="14"/>
  <c r="C94" i="14" s="1"/>
  <c r="C46" i="14"/>
  <c r="AD19" i="3"/>
  <c r="C24" i="14"/>
  <c r="AD18" i="3"/>
  <c r="AD12" i="3"/>
  <c r="C48" i="14"/>
  <c r="AD11" i="3"/>
  <c r="C26" i="14"/>
  <c r="C68" i="14"/>
  <c r="C72" i="14" s="1"/>
  <c r="AD20" i="3"/>
  <c r="I7" i="12"/>
  <c r="C77" i="14"/>
  <c r="C78" i="14"/>
  <c r="C79" i="14"/>
  <c r="C76" i="14"/>
  <c r="J70" i="14"/>
  <c r="I48" i="14"/>
  <c r="I26" i="14"/>
  <c r="C100" i="14"/>
  <c r="C99" i="14"/>
  <c r="C101" i="14"/>
  <c r="C98" i="14"/>
  <c r="AH20" i="3"/>
  <c r="G68" i="14"/>
  <c r="I14" i="13"/>
  <c r="G14" i="12"/>
  <c r="AE11" i="3"/>
  <c r="D26" i="14"/>
  <c r="E27" i="14" s="1"/>
  <c r="J14" i="11"/>
  <c r="F48" i="14"/>
  <c r="E63" i="14"/>
  <c r="E64" i="14"/>
  <c r="E61" i="14"/>
  <c r="E62" i="14"/>
  <c r="AE12" i="3"/>
  <c r="D48" i="14"/>
  <c r="J14" i="13"/>
  <c r="F27" i="14"/>
  <c r="E33" i="14"/>
  <c r="E32" i="14"/>
  <c r="E35" i="14"/>
  <c r="E34" i="14"/>
  <c r="G42" i="3"/>
  <c r="AH42" i="3" s="1"/>
  <c r="G41" i="3"/>
  <c r="AH41" i="3" s="1"/>
  <c r="G39" i="3"/>
  <c r="G40" i="3"/>
  <c r="AH40" i="3" s="1"/>
  <c r="F85" i="14"/>
  <c r="F84" i="14"/>
  <c r="F86" i="14"/>
  <c r="F83" i="14"/>
  <c r="F33" i="14"/>
  <c r="F34" i="14"/>
  <c r="F35" i="14"/>
  <c r="F32" i="14"/>
  <c r="F28" i="14"/>
  <c r="H24" i="14"/>
  <c r="AI18" i="3"/>
  <c r="G14" i="11"/>
  <c r="AE18" i="3"/>
  <c r="D70" i="14"/>
  <c r="E71" i="14" s="1"/>
  <c r="AE13" i="3"/>
  <c r="AH19" i="3"/>
  <c r="G46" i="14"/>
  <c r="B78" i="14"/>
  <c r="B76" i="14"/>
  <c r="B79" i="14"/>
  <c r="B77" i="14"/>
  <c r="C71" i="14"/>
  <c r="H14" i="11"/>
  <c r="I14" i="12"/>
  <c r="B21" i="13"/>
  <c r="G21" i="13"/>
  <c r="F70" i="14"/>
  <c r="I14" i="11"/>
  <c r="F107" i="14"/>
  <c r="F106" i="14"/>
  <c r="F105" i="14"/>
  <c r="F108" i="14"/>
  <c r="D92" i="14"/>
  <c r="H46" i="14"/>
  <c r="AI19" i="3"/>
  <c r="F63" i="14"/>
  <c r="F62" i="14"/>
  <c r="F64" i="14"/>
  <c r="F61" i="14"/>
  <c r="F92" i="14"/>
  <c r="H68" i="14"/>
  <c r="AI20" i="3"/>
  <c r="H90" i="14"/>
  <c r="K5" i="12"/>
  <c r="E24" i="14"/>
  <c r="E28" i="14" s="1"/>
  <c r="AF18" i="3"/>
  <c r="G14" i="13"/>
  <c r="F41" i="14"/>
  <c r="F40" i="14"/>
  <c r="F42" i="14"/>
  <c r="F39" i="14"/>
  <c r="E77" i="14"/>
  <c r="E76" i="14"/>
  <c r="E78" i="14"/>
  <c r="E79" i="14"/>
  <c r="H7" i="12"/>
  <c r="G7" i="12"/>
  <c r="L4" i="12"/>
  <c r="D7" i="12"/>
  <c r="C7" i="12"/>
  <c r="B9" i="1"/>
  <c r="B10" i="1"/>
  <c r="B11" i="1"/>
  <c r="B12" i="1"/>
  <c r="B8" i="1"/>
  <c r="N3" i="1"/>
  <c r="AK45" i="3" l="1"/>
  <c r="AK46" i="3"/>
  <c r="AK47" i="3"/>
  <c r="H43" i="3"/>
  <c r="AI43" i="3" s="1"/>
  <c r="AI39" i="3"/>
  <c r="AK48" i="3"/>
  <c r="AC45" i="3"/>
  <c r="J43" i="3"/>
  <c r="AK43" i="3" s="1"/>
  <c r="AK39" i="3"/>
  <c r="AJ45" i="3"/>
  <c r="G43" i="3"/>
  <c r="AH43" i="3" s="1"/>
  <c r="AH39" i="3"/>
  <c r="I43" i="3"/>
  <c r="AJ43" i="3" s="1"/>
  <c r="J21" i="11"/>
  <c r="K6" i="12"/>
  <c r="K7" i="12" s="1"/>
  <c r="L32" i="3"/>
  <c r="L35" i="3"/>
  <c r="L34" i="3"/>
  <c r="L33" i="3"/>
  <c r="K36" i="3"/>
  <c r="I68" i="14"/>
  <c r="I84" i="14" s="1"/>
  <c r="E50" i="14"/>
  <c r="J46" i="14"/>
  <c r="J62" i="14" s="1"/>
  <c r="E57" i="14"/>
  <c r="E55" i="14"/>
  <c r="E108" i="14"/>
  <c r="AJ19" i="3"/>
  <c r="E85" i="14"/>
  <c r="E94" i="14"/>
  <c r="E105" i="14"/>
  <c r="E56" i="14"/>
  <c r="E106" i="14"/>
  <c r="D90" i="14"/>
  <c r="E91" i="14" s="1"/>
  <c r="E49" i="14"/>
  <c r="J21" i="13"/>
  <c r="AH18" i="3"/>
  <c r="E84" i="14"/>
  <c r="B58" i="14"/>
  <c r="E83" i="14"/>
  <c r="E72" i="14"/>
  <c r="AJ12" i="3"/>
  <c r="AJ13" i="3"/>
  <c r="J92" i="14"/>
  <c r="J101" i="14" s="1"/>
  <c r="B100" i="14"/>
  <c r="E101" i="14"/>
  <c r="E98" i="14"/>
  <c r="E93" i="14"/>
  <c r="E100" i="14"/>
  <c r="B21" i="15"/>
  <c r="B99" i="14"/>
  <c r="C93" i="14"/>
  <c r="B101" i="14"/>
  <c r="B34" i="14"/>
  <c r="U34" i="14" s="1"/>
  <c r="B32" i="14"/>
  <c r="U32" i="14" s="1"/>
  <c r="B33" i="14"/>
  <c r="U33" i="14" s="1"/>
  <c r="B35" i="14"/>
  <c r="U35" i="14" s="1"/>
  <c r="AJ18" i="3"/>
  <c r="I24" i="14"/>
  <c r="I28" i="14" s="1"/>
  <c r="AE20" i="3"/>
  <c r="C14" i="15"/>
  <c r="C102" i="14"/>
  <c r="H92" i="14"/>
  <c r="H101" i="14" s="1"/>
  <c r="J14" i="15"/>
  <c r="AJ11" i="3"/>
  <c r="H14" i="15"/>
  <c r="J21" i="15"/>
  <c r="D21" i="15"/>
  <c r="D46" i="14"/>
  <c r="E47" i="14" s="1"/>
  <c r="AH11" i="3"/>
  <c r="G21" i="15"/>
  <c r="G92" i="14"/>
  <c r="I92" i="14"/>
  <c r="I100" i="14" s="1"/>
  <c r="C21" i="15"/>
  <c r="G48" i="14"/>
  <c r="B80" i="14"/>
  <c r="C83" i="14"/>
  <c r="C85" i="14"/>
  <c r="C84" i="14"/>
  <c r="C86" i="14"/>
  <c r="C42" i="14"/>
  <c r="C41" i="14"/>
  <c r="C39" i="14"/>
  <c r="C40" i="14"/>
  <c r="C63" i="14"/>
  <c r="C61" i="14"/>
  <c r="C62" i="14"/>
  <c r="C64" i="14"/>
  <c r="C33" i="14"/>
  <c r="C28" i="14"/>
  <c r="C34" i="14"/>
  <c r="C35" i="14"/>
  <c r="C32" i="14"/>
  <c r="C27" i="14"/>
  <c r="C80" i="14"/>
  <c r="C54" i="14"/>
  <c r="C55" i="14"/>
  <c r="C56" i="14"/>
  <c r="C57" i="14"/>
  <c r="C50" i="14"/>
  <c r="C49" i="14"/>
  <c r="C108" i="14"/>
  <c r="C106" i="14"/>
  <c r="C107" i="14"/>
  <c r="C105" i="14"/>
  <c r="F29" i="14"/>
  <c r="J48" i="14"/>
  <c r="AI13" i="3"/>
  <c r="H70" i="14"/>
  <c r="I71" i="14" s="1"/>
  <c r="H84" i="14"/>
  <c r="H85" i="14"/>
  <c r="H86" i="14"/>
  <c r="H83" i="14"/>
  <c r="H64" i="14"/>
  <c r="H61" i="14"/>
  <c r="H63" i="14"/>
  <c r="H62" i="14"/>
  <c r="B68" i="14"/>
  <c r="J90" i="14"/>
  <c r="I62" i="14"/>
  <c r="I61" i="14"/>
  <c r="I63" i="14"/>
  <c r="I64" i="14"/>
  <c r="K14" i="11"/>
  <c r="I55" i="14"/>
  <c r="I56" i="14"/>
  <c r="I57" i="14"/>
  <c r="I54" i="14"/>
  <c r="I50" i="14"/>
  <c r="F43" i="14"/>
  <c r="K14" i="12"/>
  <c r="B24" i="14"/>
  <c r="F56" i="14"/>
  <c r="F54" i="14"/>
  <c r="U54" i="14" s="1"/>
  <c r="F57" i="14"/>
  <c r="U57" i="14" s="1"/>
  <c r="F50" i="14"/>
  <c r="F55" i="14"/>
  <c r="U55" i="14" s="1"/>
  <c r="F49" i="14"/>
  <c r="U48" i="14"/>
  <c r="I106" i="14"/>
  <c r="I105" i="14"/>
  <c r="I108" i="14"/>
  <c r="I107" i="14"/>
  <c r="H26" i="14"/>
  <c r="I27" i="14" s="1"/>
  <c r="AI11" i="3"/>
  <c r="E80" i="14"/>
  <c r="H106" i="14"/>
  <c r="H107" i="14"/>
  <c r="H105" i="14"/>
  <c r="H108" i="14"/>
  <c r="F109" i="14"/>
  <c r="K14" i="13"/>
  <c r="D77" i="14"/>
  <c r="D78" i="14"/>
  <c r="D79" i="14"/>
  <c r="D76" i="14"/>
  <c r="D71" i="14"/>
  <c r="D72" i="14"/>
  <c r="D73" i="14" s="1"/>
  <c r="H41" i="14"/>
  <c r="H40" i="14"/>
  <c r="H42" i="14"/>
  <c r="H39" i="14"/>
  <c r="G106" i="14"/>
  <c r="G108" i="14"/>
  <c r="G105" i="14"/>
  <c r="G107" i="14"/>
  <c r="D57" i="14"/>
  <c r="D56" i="14"/>
  <c r="D55" i="14"/>
  <c r="D49" i="14"/>
  <c r="D54" i="14"/>
  <c r="E65" i="14"/>
  <c r="I77" i="14"/>
  <c r="I79" i="14"/>
  <c r="I78" i="14"/>
  <c r="I76" i="14"/>
  <c r="F77" i="14"/>
  <c r="U77" i="14" s="1"/>
  <c r="F78" i="14"/>
  <c r="F76" i="14"/>
  <c r="U76" i="14" s="1"/>
  <c r="F71" i="14"/>
  <c r="F79" i="14"/>
  <c r="U79" i="14" s="1"/>
  <c r="U70" i="14"/>
  <c r="F72" i="14"/>
  <c r="J34" i="14"/>
  <c r="J33" i="14"/>
  <c r="J35" i="14"/>
  <c r="J32" i="14"/>
  <c r="J27" i="14"/>
  <c r="B90" i="14"/>
  <c r="J14" i="3"/>
  <c r="E40" i="14"/>
  <c r="E41" i="14"/>
  <c r="E42" i="14"/>
  <c r="E39" i="14"/>
  <c r="E25" i="14"/>
  <c r="F87" i="14"/>
  <c r="D93" i="14"/>
  <c r="D101" i="14"/>
  <c r="D98" i="14"/>
  <c r="D99" i="14"/>
  <c r="D100" i="14"/>
  <c r="F65" i="14"/>
  <c r="D85" i="14"/>
  <c r="D84" i="14"/>
  <c r="D83" i="14"/>
  <c r="D86" i="14"/>
  <c r="D69" i="14"/>
  <c r="H48" i="14"/>
  <c r="AI12" i="3"/>
  <c r="G40" i="14"/>
  <c r="G41" i="14"/>
  <c r="G42" i="14"/>
  <c r="G39" i="14"/>
  <c r="L5" i="12"/>
  <c r="K42" i="3"/>
  <c r="AL42" i="3" s="1"/>
  <c r="K40" i="3"/>
  <c r="AL40" i="3" s="1"/>
  <c r="K39" i="3"/>
  <c r="K41" i="3"/>
  <c r="AL41" i="3" s="1"/>
  <c r="G64" i="14"/>
  <c r="G63" i="14"/>
  <c r="G62" i="14"/>
  <c r="G61" i="14"/>
  <c r="F36" i="14"/>
  <c r="E36" i="14"/>
  <c r="D33" i="14"/>
  <c r="D34" i="14"/>
  <c r="D35" i="14"/>
  <c r="D32" i="14"/>
  <c r="D27" i="14"/>
  <c r="D28" i="14"/>
  <c r="I34" i="14"/>
  <c r="I35" i="14"/>
  <c r="I32" i="14"/>
  <c r="I33" i="14"/>
  <c r="G84" i="14"/>
  <c r="G85" i="14"/>
  <c r="G86" i="14"/>
  <c r="G83" i="14"/>
  <c r="F99" i="14"/>
  <c r="F98" i="14"/>
  <c r="U98" i="14" s="1"/>
  <c r="F101" i="14"/>
  <c r="F93" i="14"/>
  <c r="U92" i="14"/>
  <c r="F100" i="14"/>
  <c r="F94" i="14"/>
  <c r="J78" i="14"/>
  <c r="J79" i="14"/>
  <c r="J77" i="14"/>
  <c r="J76" i="14"/>
  <c r="J71" i="14"/>
  <c r="B46" i="14"/>
  <c r="J24" i="14"/>
  <c r="D40" i="14"/>
  <c r="D41" i="14"/>
  <c r="D42" i="14"/>
  <c r="D39" i="14"/>
  <c r="D25" i="14"/>
  <c r="B21" i="3"/>
  <c r="Z21" i="3" s="1"/>
  <c r="E69" i="14"/>
  <c r="L2" i="12"/>
  <c r="I85" i="14" l="1"/>
  <c r="AL45" i="3"/>
  <c r="J100" i="14"/>
  <c r="AL48" i="3"/>
  <c r="AL46" i="3"/>
  <c r="AL47" i="3"/>
  <c r="AL39" i="3"/>
  <c r="K43" i="3"/>
  <c r="AL43" i="3" s="1"/>
  <c r="J64" i="14"/>
  <c r="I86" i="14"/>
  <c r="K21" i="13"/>
  <c r="I83" i="14"/>
  <c r="I72" i="14"/>
  <c r="K21" i="11"/>
  <c r="J61" i="14"/>
  <c r="N33" i="3"/>
  <c r="N32" i="3"/>
  <c r="N35" i="3"/>
  <c r="N34" i="3"/>
  <c r="N2" i="12" s="1"/>
  <c r="L36" i="3"/>
  <c r="M32" i="3"/>
  <c r="M35" i="3"/>
  <c r="M33" i="3"/>
  <c r="M34" i="3"/>
  <c r="M2" i="12" s="1"/>
  <c r="J99" i="14"/>
  <c r="J68" i="14"/>
  <c r="J72" i="14" s="1"/>
  <c r="J94" i="14"/>
  <c r="J63" i="14"/>
  <c r="D106" i="14"/>
  <c r="D105" i="14"/>
  <c r="D109" i="14" s="1"/>
  <c r="D94" i="14"/>
  <c r="D95" i="14" s="1"/>
  <c r="J21" i="3"/>
  <c r="D108" i="14"/>
  <c r="E87" i="14"/>
  <c r="D91" i="14"/>
  <c r="D107" i="14"/>
  <c r="E109" i="14"/>
  <c r="E58" i="14"/>
  <c r="E102" i="14"/>
  <c r="D61" i="14"/>
  <c r="J98" i="14"/>
  <c r="J102" i="14" s="1"/>
  <c r="U99" i="14"/>
  <c r="AH12" i="3"/>
  <c r="U101" i="14"/>
  <c r="B102" i="14"/>
  <c r="B36" i="14"/>
  <c r="I42" i="14"/>
  <c r="I41" i="14"/>
  <c r="I40" i="14"/>
  <c r="I39" i="14"/>
  <c r="H94" i="14"/>
  <c r="H93" i="14"/>
  <c r="H100" i="14"/>
  <c r="E73" i="14"/>
  <c r="D63" i="14"/>
  <c r="H98" i="14"/>
  <c r="H99" i="14"/>
  <c r="I99" i="14"/>
  <c r="D62" i="14"/>
  <c r="I93" i="14"/>
  <c r="G14" i="15"/>
  <c r="AL18" i="3"/>
  <c r="AL20" i="3"/>
  <c r="K92" i="14"/>
  <c r="I94" i="14"/>
  <c r="G26" i="14"/>
  <c r="G35" i="14" s="1"/>
  <c r="D50" i="14"/>
  <c r="E51" i="14" s="1"/>
  <c r="D29" i="14"/>
  <c r="I98" i="14"/>
  <c r="J93" i="14"/>
  <c r="D64" i="14"/>
  <c r="AL19" i="3"/>
  <c r="K26" i="14"/>
  <c r="I101" i="14"/>
  <c r="D47" i="14"/>
  <c r="K90" i="14"/>
  <c r="K70" i="14"/>
  <c r="J36" i="14"/>
  <c r="C36" i="14"/>
  <c r="G43" i="14"/>
  <c r="L14" i="11"/>
  <c r="C58" i="14"/>
  <c r="C43" i="14"/>
  <c r="D87" i="14"/>
  <c r="C109" i="14"/>
  <c r="C65" i="14"/>
  <c r="G65" i="14"/>
  <c r="C87" i="14"/>
  <c r="G57" i="14"/>
  <c r="G55" i="14"/>
  <c r="G56" i="14"/>
  <c r="G54" i="14"/>
  <c r="G50" i="14"/>
  <c r="G51" i="14" s="1"/>
  <c r="G49" i="14"/>
  <c r="D43" i="14"/>
  <c r="G87" i="14"/>
  <c r="G94" i="14"/>
  <c r="G101" i="14"/>
  <c r="G100" i="14"/>
  <c r="G99" i="14"/>
  <c r="G98" i="14"/>
  <c r="G93" i="14"/>
  <c r="H55" i="14"/>
  <c r="H56" i="14"/>
  <c r="H57" i="14"/>
  <c r="H54" i="14"/>
  <c r="H50" i="14"/>
  <c r="I51" i="14" s="1"/>
  <c r="H49" i="14"/>
  <c r="E43" i="14"/>
  <c r="F73" i="14"/>
  <c r="H43" i="14"/>
  <c r="I109" i="14"/>
  <c r="AH13" i="3"/>
  <c r="G70" i="14"/>
  <c r="H71" i="14" s="1"/>
  <c r="J108" i="14"/>
  <c r="J107" i="14"/>
  <c r="J106" i="14"/>
  <c r="J105" i="14"/>
  <c r="H87" i="14"/>
  <c r="D102" i="14"/>
  <c r="F58" i="14"/>
  <c r="U56" i="14"/>
  <c r="I49" i="14"/>
  <c r="L6" i="12"/>
  <c r="L7" i="12" s="1"/>
  <c r="J40" i="14"/>
  <c r="J42" i="14"/>
  <c r="J39" i="14"/>
  <c r="J41" i="14"/>
  <c r="F95" i="14"/>
  <c r="J28" i="14"/>
  <c r="J29" i="14" s="1"/>
  <c r="G109" i="14"/>
  <c r="L14" i="13"/>
  <c r="F102" i="14"/>
  <c r="U100" i="14"/>
  <c r="D58" i="14"/>
  <c r="B85" i="14"/>
  <c r="U85" i="14" s="1"/>
  <c r="B84" i="14"/>
  <c r="U84" i="14" s="1"/>
  <c r="B83" i="14"/>
  <c r="B86" i="14"/>
  <c r="U86" i="14" s="1"/>
  <c r="C69" i="14"/>
  <c r="U68" i="14"/>
  <c r="B72" i="14"/>
  <c r="C73" i="14" s="1"/>
  <c r="L42" i="3"/>
  <c r="AM42" i="3" s="1"/>
  <c r="L39" i="3"/>
  <c r="L40" i="3"/>
  <c r="AM40" i="3" s="1"/>
  <c r="L41" i="3"/>
  <c r="AM41" i="3" s="1"/>
  <c r="H34" i="14"/>
  <c r="H35" i="14"/>
  <c r="H33" i="14"/>
  <c r="H28" i="14"/>
  <c r="I29" i="14" s="1"/>
  <c r="H32" i="14"/>
  <c r="B42" i="14"/>
  <c r="U42" i="14" s="1"/>
  <c r="B39" i="14"/>
  <c r="B40" i="14"/>
  <c r="U40" i="14" s="1"/>
  <c r="B41" i="14"/>
  <c r="U41" i="14" s="1"/>
  <c r="C25" i="14"/>
  <c r="B28" i="14"/>
  <c r="U24" i="14"/>
  <c r="H65" i="14"/>
  <c r="H72" i="14"/>
  <c r="I73" i="14" s="1"/>
  <c r="H78" i="14"/>
  <c r="H79" i="14"/>
  <c r="H76" i="14"/>
  <c r="H77" i="14"/>
  <c r="J56" i="14"/>
  <c r="J55" i="14"/>
  <c r="J54" i="14"/>
  <c r="J57" i="14"/>
  <c r="J50" i="14"/>
  <c r="J51" i="14" s="1"/>
  <c r="J49" i="14"/>
  <c r="B62" i="14"/>
  <c r="U62" i="14" s="1"/>
  <c r="B63" i="14"/>
  <c r="U63" i="14" s="1"/>
  <c r="B64" i="14"/>
  <c r="U64" i="14" s="1"/>
  <c r="B61" i="14"/>
  <c r="C47" i="14"/>
  <c r="B50" i="14"/>
  <c r="C51" i="14" s="1"/>
  <c r="U46" i="14"/>
  <c r="B106" i="14"/>
  <c r="U106" i="14" s="1"/>
  <c r="B107" i="14"/>
  <c r="U107" i="14" s="1"/>
  <c r="B108" i="14"/>
  <c r="U108" i="14" s="1"/>
  <c r="B105" i="14"/>
  <c r="C91" i="14"/>
  <c r="B94" i="14"/>
  <c r="C95" i="14" s="1"/>
  <c r="U90" i="14"/>
  <c r="F80" i="14"/>
  <c r="U78" i="14"/>
  <c r="I80" i="14"/>
  <c r="E29" i="14"/>
  <c r="J80" i="14"/>
  <c r="I36" i="14"/>
  <c r="D36" i="14"/>
  <c r="L14" i="12"/>
  <c r="D80" i="14"/>
  <c r="H109" i="14"/>
  <c r="F51" i="14"/>
  <c r="I58" i="14"/>
  <c r="I65" i="14"/>
  <c r="J73" i="14" l="1"/>
  <c r="L43" i="3"/>
  <c r="AM43" i="3" s="1"/>
  <c r="AM39" i="3"/>
  <c r="J95" i="14"/>
  <c r="L21" i="13"/>
  <c r="J65" i="14"/>
  <c r="I87" i="14"/>
  <c r="L21" i="11"/>
  <c r="J83" i="14"/>
  <c r="K24" i="14"/>
  <c r="K28" i="14" s="1"/>
  <c r="K29" i="14" s="1"/>
  <c r="M36" i="3"/>
  <c r="AM47" i="3"/>
  <c r="AM46" i="3"/>
  <c r="O33" i="3"/>
  <c r="AA33" i="3" s="1"/>
  <c r="O32" i="3"/>
  <c r="O35" i="3"/>
  <c r="AA35" i="3" s="1"/>
  <c r="O34" i="3"/>
  <c r="AA34" i="3" s="1"/>
  <c r="N36" i="3"/>
  <c r="J85" i="14"/>
  <c r="J84" i="14"/>
  <c r="J86" i="14"/>
  <c r="J87" i="14" s="1"/>
  <c r="E95" i="14"/>
  <c r="I95" i="14"/>
  <c r="G27" i="14"/>
  <c r="G34" i="14"/>
  <c r="G32" i="14"/>
  <c r="G33" i="14"/>
  <c r="H27" i="14"/>
  <c r="D51" i="14"/>
  <c r="H102" i="14"/>
  <c r="I43" i="14"/>
  <c r="U50" i="14"/>
  <c r="K68" i="14"/>
  <c r="K86" i="14" s="1"/>
  <c r="I102" i="14"/>
  <c r="D65" i="14"/>
  <c r="L24" i="14"/>
  <c r="G28" i="14"/>
  <c r="G29" i="14" s="1"/>
  <c r="H95" i="14"/>
  <c r="K46" i="14"/>
  <c r="K64" i="14" s="1"/>
  <c r="G58" i="14"/>
  <c r="L92" i="14"/>
  <c r="L48" i="14"/>
  <c r="G95" i="14"/>
  <c r="K21" i="15"/>
  <c r="L70" i="14"/>
  <c r="K14" i="15"/>
  <c r="H58" i="14"/>
  <c r="H80" i="14"/>
  <c r="J43" i="14"/>
  <c r="L90" i="14"/>
  <c r="K93" i="14"/>
  <c r="K99" i="14"/>
  <c r="K100" i="14"/>
  <c r="K101" i="14"/>
  <c r="K98" i="14"/>
  <c r="K94" i="14"/>
  <c r="K95" i="14" s="1"/>
  <c r="U61" i="14"/>
  <c r="B65" i="14"/>
  <c r="H36" i="14"/>
  <c r="B43" i="14"/>
  <c r="U39" i="14"/>
  <c r="B109" i="14"/>
  <c r="U105" i="14"/>
  <c r="K33" i="14"/>
  <c r="K34" i="14"/>
  <c r="K35" i="14"/>
  <c r="K32" i="14"/>
  <c r="K27" i="14"/>
  <c r="B87" i="14"/>
  <c r="U83" i="14"/>
  <c r="J109" i="14"/>
  <c r="U72" i="14"/>
  <c r="K79" i="14"/>
  <c r="K76" i="14"/>
  <c r="K78" i="14"/>
  <c r="K77" i="14"/>
  <c r="K71" i="14"/>
  <c r="C29" i="14"/>
  <c r="U28" i="14"/>
  <c r="K48" i="14"/>
  <c r="U94" i="14"/>
  <c r="K14" i="3"/>
  <c r="G102" i="14"/>
  <c r="K108" i="14"/>
  <c r="K107" i="14"/>
  <c r="K105" i="14"/>
  <c r="K106" i="14"/>
  <c r="J58" i="14"/>
  <c r="G79" i="14"/>
  <c r="G77" i="14"/>
  <c r="G78" i="14"/>
  <c r="G72" i="14"/>
  <c r="G73" i="14" s="1"/>
  <c r="G76" i="14"/>
  <c r="G71" i="14"/>
  <c r="H51" i="14"/>
  <c r="L68" i="14" l="1"/>
  <c r="L86" i="14" s="1"/>
  <c r="AM48" i="3"/>
  <c r="AM45" i="3"/>
  <c r="K40" i="14"/>
  <c r="K42" i="14"/>
  <c r="M21" i="13"/>
  <c r="K39" i="14"/>
  <c r="K41" i="14"/>
  <c r="K83" i="14"/>
  <c r="AM20" i="3"/>
  <c r="L46" i="14"/>
  <c r="L61" i="14" s="1"/>
  <c r="AM19" i="3"/>
  <c r="P34" i="3"/>
  <c r="P2" i="12" s="1"/>
  <c r="P33" i="3"/>
  <c r="P32" i="3"/>
  <c r="P35" i="3"/>
  <c r="K72" i="14"/>
  <c r="K73" i="14" s="1"/>
  <c r="AN48" i="3"/>
  <c r="AN46" i="3"/>
  <c r="AA32" i="3"/>
  <c r="O36" i="3"/>
  <c r="K61" i="14"/>
  <c r="K62" i="14"/>
  <c r="K63" i="14"/>
  <c r="AM18" i="3"/>
  <c r="K84" i="14"/>
  <c r="K85" i="14"/>
  <c r="G36" i="14"/>
  <c r="H29" i="14"/>
  <c r="M24" i="14"/>
  <c r="L14" i="3"/>
  <c r="L14" i="15"/>
  <c r="L21" i="15"/>
  <c r="G80" i="14"/>
  <c r="H73" i="14"/>
  <c r="N21" i="11"/>
  <c r="L77" i="14"/>
  <c r="L78" i="14"/>
  <c r="L79" i="14"/>
  <c r="L76" i="14"/>
  <c r="L71" i="14"/>
  <c r="M21" i="11"/>
  <c r="L41" i="14"/>
  <c r="L42" i="14"/>
  <c r="L39" i="14"/>
  <c r="L40" i="14"/>
  <c r="K80" i="14"/>
  <c r="L26" i="14"/>
  <c r="M90" i="14"/>
  <c r="N21" i="13"/>
  <c r="L99" i="14"/>
  <c r="L100" i="14"/>
  <c r="L94" i="14"/>
  <c r="L95" i="14" s="1"/>
  <c r="L98" i="14"/>
  <c r="L101" i="14"/>
  <c r="L93" i="14"/>
  <c r="L55" i="14"/>
  <c r="L56" i="14"/>
  <c r="L54" i="14"/>
  <c r="L57" i="14"/>
  <c r="L49" i="14"/>
  <c r="L50" i="14"/>
  <c r="AO48" i="3"/>
  <c r="AO46" i="3"/>
  <c r="AO47" i="3"/>
  <c r="K109" i="14"/>
  <c r="K36" i="14"/>
  <c r="L62" i="14"/>
  <c r="L63" i="14"/>
  <c r="K57" i="14"/>
  <c r="K54" i="14"/>
  <c r="K56" i="14"/>
  <c r="K55" i="14"/>
  <c r="K50" i="14"/>
  <c r="K51" i="14" s="1"/>
  <c r="K49" i="14"/>
  <c r="K102" i="14"/>
  <c r="L106" i="14"/>
  <c r="L107" i="14"/>
  <c r="L108" i="14"/>
  <c r="L105" i="14"/>
  <c r="O2" i="12"/>
  <c r="L84" i="14" l="1"/>
  <c r="K43" i="14"/>
  <c r="L72" i="14"/>
  <c r="L73" i="14" s="1"/>
  <c r="M46" i="14"/>
  <c r="M62" i="14" s="1"/>
  <c r="AN47" i="3"/>
  <c r="W2" i="12"/>
  <c r="X2" i="12"/>
  <c r="AO45" i="3"/>
  <c r="W2" i="11"/>
  <c r="X2" i="11"/>
  <c r="L83" i="14"/>
  <c r="AN45" i="3"/>
  <c r="L85" i="14"/>
  <c r="L64" i="14"/>
  <c r="L65" i="14" s="1"/>
  <c r="M68" i="14"/>
  <c r="M86" i="14" s="1"/>
  <c r="P36" i="3"/>
  <c r="Q34" i="3"/>
  <c r="Q2" i="12" s="1"/>
  <c r="Q33" i="3"/>
  <c r="Q35" i="3"/>
  <c r="Q32" i="3"/>
  <c r="K87" i="14"/>
  <c r="K65" i="14"/>
  <c r="N90" i="14"/>
  <c r="N24" i="14"/>
  <c r="M21" i="15"/>
  <c r="L80" i="14"/>
  <c r="L102" i="14"/>
  <c r="M106" i="14"/>
  <c r="M107" i="14"/>
  <c r="M108" i="14"/>
  <c r="M105" i="14"/>
  <c r="L35" i="14"/>
  <c r="L32" i="14"/>
  <c r="L33" i="14"/>
  <c r="L34" i="14"/>
  <c r="L27" i="14"/>
  <c r="L28" i="14"/>
  <c r="L29" i="14" s="1"/>
  <c r="M40" i="14"/>
  <c r="M41" i="14"/>
  <c r="M42" i="14"/>
  <c r="M39" i="14"/>
  <c r="L43" i="14"/>
  <c r="L51" i="14"/>
  <c r="L109" i="14"/>
  <c r="M61" i="14"/>
  <c r="M64" i="14"/>
  <c r="M63" i="14"/>
  <c r="K58" i="14"/>
  <c r="L58" i="14"/>
  <c r="L87" i="14" l="1"/>
  <c r="W17" i="11"/>
  <c r="X17" i="11"/>
  <c r="W17" i="13"/>
  <c r="X17" i="13"/>
  <c r="W20" i="11"/>
  <c r="X20" i="11"/>
  <c r="W19" i="12"/>
  <c r="X19" i="12"/>
  <c r="W18" i="11"/>
  <c r="X18" i="11"/>
  <c r="AP47" i="3"/>
  <c r="W20" i="12"/>
  <c r="X20" i="12"/>
  <c r="AP46" i="3"/>
  <c r="W18" i="12"/>
  <c r="X18" i="12"/>
  <c r="AP48" i="3"/>
  <c r="W19" i="11"/>
  <c r="X19" i="11"/>
  <c r="W19" i="13"/>
  <c r="X19" i="13"/>
  <c r="W17" i="12"/>
  <c r="X17" i="12"/>
  <c r="W20" i="13"/>
  <c r="X20" i="13"/>
  <c r="W18" i="13"/>
  <c r="X18" i="13"/>
  <c r="M84" i="14"/>
  <c r="M83" i="14"/>
  <c r="M85" i="14"/>
  <c r="Q36" i="3"/>
  <c r="R35" i="3"/>
  <c r="R34" i="3"/>
  <c r="R2" i="12" s="1"/>
  <c r="R33" i="3"/>
  <c r="R32" i="3"/>
  <c r="N46" i="14"/>
  <c r="N61" i="14" s="1"/>
  <c r="N68" i="14"/>
  <c r="N84" i="14" s="1"/>
  <c r="L36" i="14"/>
  <c r="N21" i="15"/>
  <c r="N107" i="14"/>
  <c r="N106" i="14"/>
  <c r="N108" i="14"/>
  <c r="N105" i="14"/>
  <c r="P21" i="13"/>
  <c r="N41" i="14"/>
  <c r="N40" i="14"/>
  <c r="N42" i="14"/>
  <c r="N39" i="14"/>
  <c r="O21" i="13"/>
  <c r="P21" i="11"/>
  <c r="O21" i="11"/>
  <c r="M65" i="14"/>
  <c r="M43" i="14"/>
  <c r="AQ48" i="3"/>
  <c r="AQ46" i="3"/>
  <c r="AQ47" i="3"/>
  <c r="M109" i="14"/>
  <c r="M87" i="14" l="1"/>
  <c r="AQ45" i="3"/>
  <c r="AP45" i="3"/>
  <c r="S35" i="3"/>
  <c r="S34" i="3"/>
  <c r="S2" i="12" s="1"/>
  <c r="S32" i="3"/>
  <c r="S33" i="3"/>
  <c r="R36" i="3"/>
  <c r="N62" i="14"/>
  <c r="N64" i="14"/>
  <c r="N63" i="14"/>
  <c r="N83" i="14"/>
  <c r="N85" i="14"/>
  <c r="N86" i="14"/>
  <c r="P46" i="14"/>
  <c r="P90" i="14"/>
  <c r="O21" i="15"/>
  <c r="AR47" i="3"/>
  <c r="AR48" i="3"/>
  <c r="AR46" i="3"/>
  <c r="N43" i="14"/>
  <c r="Q21" i="13"/>
  <c r="N109" i="14"/>
  <c r="O46" i="14"/>
  <c r="Q21" i="11"/>
  <c r="O68" i="14"/>
  <c r="O24" i="14"/>
  <c r="O90" i="14"/>
  <c r="O21" i="3"/>
  <c r="AA21" i="3" l="1"/>
  <c r="AB21" i="3"/>
  <c r="AR45" i="3"/>
  <c r="S36" i="3"/>
  <c r="T32" i="3"/>
  <c r="T35" i="3"/>
  <c r="AB35" i="3" s="1"/>
  <c r="T34" i="3"/>
  <c r="AB34" i="3" s="1"/>
  <c r="T33" i="3"/>
  <c r="AB33" i="3" s="1"/>
  <c r="N65" i="14"/>
  <c r="P68" i="14"/>
  <c r="P84" i="14" s="1"/>
  <c r="N87" i="14"/>
  <c r="P21" i="15"/>
  <c r="Q46" i="14"/>
  <c r="Q68" i="14"/>
  <c r="Q90" i="14"/>
  <c r="O106" i="14"/>
  <c r="V106" i="14" s="1"/>
  <c r="O107" i="14"/>
  <c r="V107" i="14" s="1"/>
  <c r="O105" i="14"/>
  <c r="O108" i="14"/>
  <c r="V108" i="14" s="1"/>
  <c r="V90" i="14"/>
  <c r="O84" i="14"/>
  <c r="V84" i="14" s="1"/>
  <c r="O85" i="14"/>
  <c r="V85" i="14" s="1"/>
  <c r="O86" i="14"/>
  <c r="V86" i="14" s="1"/>
  <c r="O83" i="14"/>
  <c r="V68" i="14"/>
  <c r="P108" i="14"/>
  <c r="P105" i="14"/>
  <c r="P107" i="14"/>
  <c r="P106" i="14"/>
  <c r="O62" i="14"/>
  <c r="V62" i="14" s="1"/>
  <c r="O63" i="14"/>
  <c r="O61" i="14"/>
  <c r="V61" i="14" s="1"/>
  <c r="O64" i="14"/>
  <c r="V64" i="14" s="1"/>
  <c r="V46" i="14"/>
  <c r="P24" i="14"/>
  <c r="R21" i="13"/>
  <c r="R21" i="11"/>
  <c r="AS47" i="3"/>
  <c r="AS48" i="3"/>
  <c r="AS46" i="3"/>
  <c r="O40" i="14"/>
  <c r="V40" i="14" s="1"/>
  <c r="O41" i="14"/>
  <c r="V41" i="14" s="1"/>
  <c r="O42" i="14"/>
  <c r="V42" i="14" s="1"/>
  <c r="O39" i="14"/>
  <c r="V24" i="14"/>
  <c r="P61" i="14"/>
  <c r="P64" i="14"/>
  <c r="P63" i="14"/>
  <c r="P62" i="14"/>
  <c r="AS45" i="3" l="1"/>
  <c r="P83" i="14"/>
  <c r="AB32" i="3"/>
  <c r="T36" i="3"/>
  <c r="P86" i="14"/>
  <c r="P85" i="14"/>
  <c r="R68" i="14"/>
  <c r="R24" i="14"/>
  <c r="R46" i="14"/>
  <c r="Q21" i="15"/>
  <c r="P109" i="14"/>
  <c r="Q106" i="14"/>
  <c r="Q105" i="14"/>
  <c r="Q107" i="14"/>
  <c r="Q108" i="14"/>
  <c r="Q84" i="14"/>
  <c r="Q83" i="14"/>
  <c r="Q85" i="14"/>
  <c r="Q86" i="14"/>
  <c r="V83" i="14"/>
  <c r="O87" i="14"/>
  <c r="Q24" i="14"/>
  <c r="S21" i="13"/>
  <c r="S21" i="11"/>
  <c r="P65" i="14"/>
  <c r="P40" i="14"/>
  <c r="P41" i="14"/>
  <c r="P42" i="14"/>
  <c r="P39" i="14"/>
  <c r="V105" i="14"/>
  <c r="O109" i="14"/>
  <c r="V39" i="14"/>
  <c r="O43" i="14"/>
  <c r="AT47" i="3"/>
  <c r="AT48" i="3"/>
  <c r="AT46" i="3"/>
  <c r="Q62" i="14"/>
  <c r="Q61" i="14"/>
  <c r="Q64" i="14"/>
  <c r="Q63" i="14"/>
  <c r="O65" i="14"/>
  <c r="V63" i="14"/>
  <c r="T2" i="12"/>
  <c r="AT45" i="3" l="1"/>
  <c r="P87" i="14"/>
  <c r="R90" i="14"/>
  <c r="R106" i="14" s="1"/>
  <c r="R21" i="15"/>
  <c r="S46" i="14"/>
  <c r="S90" i="14"/>
  <c r="Q87" i="14"/>
  <c r="Q40" i="14"/>
  <c r="Q39" i="14"/>
  <c r="Q41" i="14"/>
  <c r="Q42" i="14"/>
  <c r="R84" i="14"/>
  <c r="R85" i="14"/>
  <c r="R83" i="14"/>
  <c r="R86" i="14"/>
  <c r="Q109" i="14"/>
  <c r="Q65" i="14"/>
  <c r="R40" i="14"/>
  <c r="R41" i="14"/>
  <c r="R42" i="14"/>
  <c r="R39" i="14"/>
  <c r="R63" i="14"/>
  <c r="R61" i="14"/>
  <c r="R64" i="14"/>
  <c r="R62" i="14"/>
  <c r="P43" i="14"/>
  <c r="AU47" i="3" l="1"/>
  <c r="AU46" i="3"/>
  <c r="AU48" i="3"/>
  <c r="R105" i="14"/>
  <c r="S68" i="14"/>
  <c r="S84" i="14" s="1"/>
  <c r="R108" i="14"/>
  <c r="R107" i="14"/>
  <c r="S24" i="14"/>
  <c r="S42" i="14" s="1"/>
  <c r="S21" i="15"/>
  <c r="R87" i="14"/>
  <c r="R43" i="14"/>
  <c r="S64" i="14"/>
  <c r="S62" i="14"/>
  <c r="S63" i="14"/>
  <c r="S61" i="14"/>
  <c r="Q43" i="14"/>
  <c r="T21" i="13"/>
  <c r="T21" i="11"/>
  <c r="S108" i="14"/>
  <c r="S107" i="14"/>
  <c r="S106" i="14"/>
  <c r="S105" i="14"/>
  <c r="R65" i="14"/>
  <c r="AU45" i="3" l="1"/>
  <c r="S85" i="14"/>
  <c r="S83" i="14"/>
  <c r="S86" i="14"/>
  <c r="S39" i="14"/>
  <c r="S41" i="14"/>
  <c r="S40" i="14"/>
  <c r="R109" i="14"/>
  <c r="T21" i="15"/>
  <c r="S109" i="14"/>
  <c r="T68" i="14"/>
  <c r="T90" i="14"/>
  <c r="T24" i="14"/>
  <c r="T46" i="14"/>
  <c r="T21" i="3"/>
  <c r="S65" i="14"/>
  <c r="S87" i="14" l="1"/>
  <c r="S43" i="14"/>
  <c r="T62" i="14"/>
  <c r="W62" i="14" s="1"/>
  <c r="T63" i="14"/>
  <c r="W63" i="14" s="1"/>
  <c r="T64" i="14"/>
  <c r="W64" i="14" s="1"/>
  <c r="T61" i="14"/>
  <c r="W46" i="14"/>
  <c r="T40" i="14"/>
  <c r="W40" i="14" s="1"/>
  <c r="T41" i="14"/>
  <c r="W41" i="14" s="1"/>
  <c r="T42" i="14"/>
  <c r="W42" i="14" s="1"/>
  <c r="T39" i="14"/>
  <c r="W24" i="14"/>
  <c r="T107" i="14"/>
  <c r="W107" i="14" s="1"/>
  <c r="T108" i="14"/>
  <c r="W108" i="14" s="1"/>
  <c r="T105" i="14"/>
  <c r="T106" i="14"/>
  <c r="W106" i="14" s="1"/>
  <c r="W90" i="14"/>
  <c r="T85" i="14"/>
  <c r="W85" i="14" s="1"/>
  <c r="T86" i="14"/>
  <c r="W86" i="14" s="1"/>
  <c r="T83" i="14"/>
  <c r="T84" i="14"/>
  <c r="W84" i="14" s="1"/>
  <c r="W68" i="14"/>
  <c r="W39" i="14" l="1"/>
  <c r="T43" i="14"/>
  <c r="W83" i="14"/>
  <c r="T87" i="14"/>
  <c r="T109" i="14"/>
  <c r="W105" i="14"/>
  <c r="W61" i="14"/>
  <c r="T65" i="14"/>
  <c r="M5" i="3"/>
  <c r="M27" i="3" l="1"/>
  <c r="M4" i="12" s="1"/>
  <c r="M26" i="3"/>
  <c r="M25" i="3"/>
  <c r="M28" i="3"/>
  <c r="N5" i="3"/>
  <c r="AO18" i="3" s="1"/>
  <c r="AN20" i="3"/>
  <c r="AN19" i="3"/>
  <c r="AN18" i="3"/>
  <c r="N27" i="3" l="1"/>
  <c r="N4" i="12" s="1"/>
  <c r="N26" i="3"/>
  <c r="N25" i="3"/>
  <c r="N28" i="3"/>
  <c r="M29" i="3"/>
  <c r="AO20" i="3"/>
  <c r="AO19" i="3"/>
  <c r="O5" i="3"/>
  <c r="M5" i="12"/>
  <c r="M6" i="12"/>
  <c r="M7" i="12" s="1"/>
  <c r="O12" i="3" l="1"/>
  <c r="AA12" i="3" s="1"/>
  <c r="AA5" i="3"/>
  <c r="O13" i="3"/>
  <c r="AA13" i="3" s="1"/>
  <c r="O11" i="3"/>
  <c r="AA11" i="3" s="1"/>
  <c r="O10" i="3"/>
  <c r="AA10" i="3" s="1"/>
  <c r="N29" i="3"/>
  <c r="M14" i="13"/>
  <c r="O27" i="3"/>
  <c r="AA27" i="3" s="1"/>
  <c r="O26" i="3"/>
  <c r="AA26" i="3" s="1"/>
  <c r="O25" i="3"/>
  <c r="O28" i="3"/>
  <c r="AA28" i="3" s="1"/>
  <c r="N6" i="12"/>
  <c r="N7" i="12" s="1"/>
  <c r="N5" i="12"/>
  <c r="P5" i="3"/>
  <c r="M14" i="11"/>
  <c r="M14" i="12"/>
  <c r="M39" i="3"/>
  <c r="M42" i="3"/>
  <c r="AN42" i="3" s="1"/>
  <c r="M41" i="3"/>
  <c r="AN41" i="3" s="1"/>
  <c r="M40" i="3"/>
  <c r="AN40" i="3" s="1"/>
  <c r="M43" i="3" l="1"/>
  <c r="AN43" i="3" s="1"/>
  <c r="AN39" i="3"/>
  <c r="N41" i="3"/>
  <c r="AO41" i="3" s="1"/>
  <c r="N39" i="3"/>
  <c r="N42" i="3"/>
  <c r="AO42" i="3" s="1"/>
  <c r="P28" i="3"/>
  <c r="P27" i="3"/>
  <c r="P4" i="12" s="1"/>
  <c r="P26" i="3"/>
  <c r="P25" i="3"/>
  <c r="O29" i="3"/>
  <c r="AA25" i="3"/>
  <c r="N14" i="12"/>
  <c r="AO17" i="15"/>
  <c r="AO20" i="15" s="1"/>
  <c r="N14" i="11"/>
  <c r="AO19" i="15"/>
  <c r="Q5" i="3"/>
  <c r="AQ18" i="3"/>
  <c r="AQ19" i="3"/>
  <c r="AQ20" i="3"/>
  <c r="N14" i="13"/>
  <c r="AN18" i="15"/>
  <c r="AN19" i="15"/>
  <c r="N92" i="14"/>
  <c r="N26" i="14"/>
  <c r="AO18" i="15" l="1"/>
  <c r="N40" i="3"/>
  <c r="AO40" i="3" s="1"/>
  <c r="AO39" i="3"/>
  <c r="W4" i="12"/>
  <c r="W4" i="11"/>
  <c r="Q28" i="3"/>
  <c r="Q27" i="3"/>
  <c r="Q4" i="12" s="1"/>
  <c r="Q26" i="3"/>
  <c r="Q25" i="3"/>
  <c r="P29" i="3"/>
  <c r="O6" i="12"/>
  <c r="N14" i="3"/>
  <c r="O5" i="12"/>
  <c r="N14" i="15"/>
  <c r="N48" i="14"/>
  <c r="N56" i="14" s="1"/>
  <c r="AR18" i="3"/>
  <c r="R5" i="3"/>
  <c r="AR19" i="3"/>
  <c r="AR20" i="3"/>
  <c r="P6" i="12"/>
  <c r="P5" i="12"/>
  <c r="M14" i="3"/>
  <c r="N98" i="14"/>
  <c r="N101" i="14"/>
  <c r="N99" i="14"/>
  <c r="N94" i="14"/>
  <c r="N100" i="14"/>
  <c r="M92" i="14"/>
  <c r="N93" i="14" s="1"/>
  <c r="M70" i="14"/>
  <c r="N32" i="14"/>
  <c r="N28" i="14"/>
  <c r="N35" i="14"/>
  <c r="N34" i="14"/>
  <c r="N33" i="14"/>
  <c r="M48" i="14"/>
  <c r="M26" i="14"/>
  <c r="N27" i="14" s="1"/>
  <c r="M14" i="15"/>
  <c r="AN17" i="15"/>
  <c r="AN20" i="15" s="1"/>
  <c r="O42" i="3" l="1"/>
  <c r="AP42" i="3" s="1"/>
  <c r="P40" i="3"/>
  <c r="AQ40" i="3" s="1"/>
  <c r="P42" i="3"/>
  <c r="AQ42" i="3" s="1"/>
  <c r="P41" i="3"/>
  <c r="AQ41" i="3" s="1"/>
  <c r="P39" i="3"/>
  <c r="W10" i="11"/>
  <c r="O39" i="3"/>
  <c r="W11" i="12"/>
  <c r="W11" i="13"/>
  <c r="W12" i="11"/>
  <c r="O7" i="12"/>
  <c r="X6" i="12"/>
  <c r="W6" i="12"/>
  <c r="W11" i="11"/>
  <c r="W12" i="13"/>
  <c r="X6" i="11"/>
  <c r="W6" i="11"/>
  <c r="O40" i="3"/>
  <c r="AP40" i="3" s="1"/>
  <c r="W12" i="12"/>
  <c r="W10" i="12"/>
  <c r="W13" i="12"/>
  <c r="W13" i="13"/>
  <c r="W13" i="11"/>
  <c r="O41" i="3"/>
  <c r="AP41" i="3" s="1"/>
  <c r="N43" i="3"/>
  <c r="AO43" i="3" s="1"/>
  <c r="W10" i="13"/>
  <c r="P7" i="12"/>
  <c r="O14" i="13"/>
  <c r="O14" i="11"/>
  <c r="N50" i="14"/>
  <c r="N57" i="14"/>
  <c r="N54" i="14"/>
  <c r="Q29" i="3"/>
  <c r="N70" i="14"/>
  <c r="N71" i="14" s="1"/>
  <c r="R25" i="3"/>
  <c r="R28" i="3"/>
  <c r="R27" i="3"/>
  <c r="R4" i="12" s="1"/>
  <c r="R26" i="3"/>
  <c r="O14" i="12"/>
  <c r="N55" i="14"/>
  <c r="P14" i="11"/>
  <c r="Q6" i="12"/>
  <c r="Q5" i="12"/>
  <c r="P14" i="13"/>
  <c r="S5" i="3"/>
  <c r="AS18" i="3"/>
  <c r="AS19" i="3"/>
  <c r="AS20" i="3"/>
  <c r="P14" i="12"/>
  <c r="M56" i="14"/>
  <c r="M54" i="14"/>
  <c r="M57" i="14"/>
  <c r="M49" i="14"/>
  <c r="M55" i="14"/>
  <c r="M50" i="14"/>
  <c r="M51" i="14" s="1"/>
  <c r="N102" i="14"/>
  <c r="M27" i="14"/>
  <c r="M28" i="14"/>
  <c r="M29" i="14" s="1"/>
  <c r="M33" i="14"/>
  <c r="M32" i="14"/>
  <c r="M35" i="14"/>
  <c r="M34" i="14"/>
  <c r="O14" i="3"/>
  <c r="Q39" i="3"/>
  <c r="N49" i="14"/>
  <c r="N36" i="14"/>
  <c r="M72" i="14"/>
  <c r="M73" i="14" s="1"/>
  <c r="M76" i="14"/>
  <c r="M79" i="14"/>
  <c r="M78" i="14"/>
  <c r="M71" i="14"/>
  <c r="M77" i="14"/>
  <c r="O92" i="14"/>
  <c r="O26" i="14"/>
  <c r="O48" i="14"/>
  <c r="M98" i="14"/>
  <c r="M93" i="14"/>
  <c r="M99" i="14"/>
  <c r="M101" i="14"/>
  <c r="M94" i="14"/>
  <c r="M95" i="14" s="1"/>
  <c r="M100" i="14"/>
  <c r="O70" i="14"/>
  <c r="W42" i="3" l="1"/>
  <c r="Q40" i="3"/>
  <c r="AR40" i="3" s="1"/>
  <c r="W39" i="3"/>
  <c r="W40" i="3"/>
  <c r="W41" i="3"/>
  <c r="Q42" i="3"/>
  <c r="AR42" i="3" s="1"/>
  <c r="Q41" i="3"/>
  <c r="AR41" i="3" s="1"/>
  <c r="O43" i="3"/>
  <c r="AP43" i="3" s="1"/>
  <c r="AP39" i="3"/>
  <c r="AR39" i="3"/>
  <c r="P43" i="3"/>
  <c r="AQ43" i="3" s="1"/>
  <c r="AQ39" i="3"/>
  <c r="R29" i="3"/>
  <c r="Q14" i="11"/>
  <c r="O14" i="15"/>
  <c r="R5" i="12"/>
  <c r="R6" i="12"/>
  <c r="T5" i="3"/>
  <c r="S25" i="3"/>
  <c r="S26" i="3"/>
  <c r="S28" i="3"/>
  <c r="S27" i="3"/>
  <c r="S4" i="12" s="1"/>
  <c r="N58" i="14"/>
  <c r="N76" i="14"/>
  <c r="N77" i="14"/>
  <c r="N78" i="14"/>
  <c r="N79" i="14"/>
  <c r="N72" i="14"/>
  <c r="Q14" i="13"/>
  <c r="N29" i="14"/>
  <c r="Q14" i="12"/>
  <c r="AT19" i="3"/>
  <c r="AT20" i="3"/>
  <c r="AT18" i="3"/>
  <c r="M36" i="14"/>
  <c r="P48" i="14"/>
  <c r="P70" i="14"/>
  <c r="O35" i="14"/>
  <c r="V35" i="14" s="1"/>
  <c r="O27" i="14"/>
  <c r="O28" i="14"/>
  <c r="O33" i="14"/>
  <c r="V33" i="14" s="1"/>
  <c r="O34" i="14"/>
  <c r="V34" i="14" s="1"/>
  <c r="O32" i="14"/>
  <c r="V26" i="14"/>
  <c r="M58" i="14"/>
  <c r="M80" i="14"/>
  <c r="N51" i="14"/>
  <c r="M102" i="14"/>
  <c r="O72" i="14"/>
  <c r="O71" i="14"/>
  <c r="O77" i="14"/>
  <c r="V77" i="14" s="1"/>
  <c r="O79" i="14"/>
  <c r="V79" i="14" s="1"/>
  <c r="O76" i="14"/>
  <c r="O78" i="14"/>
  <c r="V78" i="14" s="1"/>
  <c r="V70" i="14"/>
  <c r="N95" i="14"/>
  <c r="O54" i="14"/>
  <c r="O57" i="14"/>
  <c r="V57" i="14" s="1"/>
  <c r="O49" i="14"/>
  <c r="V48" i="14"/>
  <c r="O50" i="14"/>
  <c r="O56" i="14"/>
  <c r="V56" i="14" s="1"/>
  <c r="O55" i="14"/>
  <c r="V55" i="14" s="1"/>
  <c r="O101" i="14"/>
  <c r="V101" i="14" s="1"/>
  <c r="O94" i="14"/>
  <c r="O98" i="14"/>
  <c r="O93" i="14"/>
  <c r="V92" i="14"/>
  <c r="O100" i="14"/>
  <c r="V100" i="14" s="1"/>
  <c r="O99" i="14"/>
  <c r="V99" i="14" s="1"/>
  <c r="P26" i="14"/>
  <c r="P14" i="3"/>
  <c r="P92" i="14"/>
  <c r="N73" i="14"/>
  <c r="T12" i="3" l="1"/>
  <c r="T10" i="3"/>
  <c r="T11" i="3"/>
  <c r="T13" i="3"/>
  <c r="W43" i="3"/>
  <c r="Q43" i="3"/>
  <c r="AR43" i="3" s="1"/>
  <c r="R39" i="3"/>
  <c r="R42" i="3"/>
  <c r="AS42" i="3" s="1"/>
  <c r="R40" i="3"/>
  <c r="AS40" i="3" s="1"/>
  <c r="R14" i="12"/>
  <c r="N80" i="14"/>
  <c r="U5" i="3"/>
  <c r="V5" i="3" s="1"/>
  <c r="W5" i="3" s="1"/>
  <c r="X5" i="3" s="1"/>
  <c r="Y5" i="3" s="1"/>
  <c r="T26" i="3"/>
  <c r="AB26" i="3" s="1"/>
  <c r="T25" i="3"/>
  <c r="T28" i="3"/>
  <c r="AB28" i="3" s="1"/>
  <c r="T27" i="3"/>
  <c r="AB27" i="3" s="1"/>
  <c r="R41" i="3"/>
  <c r="AS41" i="3" s="1"/>
  <c r="S29" i="3"/>
  <c r="R14" i="13"/>
  <c r="S5" i="12"/>
  <c r="R14" i="11"/>
  <c r="S6" i="12"/>
  <c r="Q70" i="14"/>
  <c r="P55" i="14"/>
  <c r="P50" i="14"/>
  <c r="P51" i="14" s="1"/>
  <c r="P49" i="14"/>
  <c r="P57" i="14"/>
  <c r="P54" i="14"/>
  <c r="P56" i="14"/>
  <c r="Q48" i="14"/>
  <c r="V28" i="14"/>
  <c r="O29" i="14"/>
  <c r="V98" i="14"/>
  <c r="O102" i="14"/>
  <c r="O95" i="14"/>
  <c r="V94" i="14"/>
  <c r="V54" i="14"/>
  <c r="O58" i="14"/>
  <c r="O73" i="14"/>
  <c r="V72" i="14"/>
  <c r="Q92" i="14"/>
  <c r="T4" i="12"/>
  <c r="Q14" i="3"/>
  <c r="P35" i="14"/>
  <c r="P28" i="14"/>
  <c r="P29" i="14" s="1"/>
  <c r="P32" i="14"/>
  <c r="P34" i="14"/>
  <c r="P33" i="14"/>
  <c r="P27" i="14"/>
  <c r="Q26" i="14"/>
  <c r="P78" i="14"/>
  <c r="P77" i="14"/>
  <c r="P72" i="14"/>
  <c r="P73" i="14" s="1"/>
  <c r="P79" i="14"/>
  <c r="P71" i="14"/>
  <c r="P76" i="14"/>
  <c r="P98" i="14"/>
  <c r="P93" i="14"/>
  <c r="P94" i="14"/>
  <c r="P95" i="14" s="1"/>
  <c r="P99" i="14"/>
  <c r="P100" i="14"/>
  <c r="P101" i="14"/>
  <c r="V50" i="14"/>
  <c r="O51" i="14"/>
  <c r="O80" i="14"/>
  <c r="V76" i="14"/>
  <c r="O36" i="14"/>
  <c r="V32" i="14"/>
  <c r="AB5" i="3" l="1"/>
  <c r="Y13" i="3"/>
  <c r="AB13" i="3" s="1"/>
  <c r="Y10" i="3"/>
  <c r="Y26" i="3"/>
  <c r="Y12" i="3"/>
  <c r="AB12" i="3" s="1"/>
  <c r="Y27" i="3"/>
  <c r="U4" i="12" s="1"/>
  <c r="Y28" i="3"/>
  <c r="Y11" i="3"/>
  <c r="AB11" i="3" s="1"/>
  <c r="Y25" i="3"/>
  <c r="S39" i="3"/>
  <c r="AT39" i="3" s="1"/>
  <c r="S41" i="3"/>
  <c r="AT41" i="3" s="1"/>
  <c r="S42" i="3"/>
  <c r="AT42" i="3" s="1"/>
  <c r="S40" i="3"/>
  <c r="AT40" i="3" s="1"/>
  <c r="R43" i="3"/>
  <c r="AS43" i="3" s="1"/>
  <c r="AS39" i="3"/>
  <c r="AB25" i="3"/>
  <c r="T29" i="3"/>
  <c r="S14" i="12"/>
  <c r="S14" i="11"/>
  <c r="S14" i="13"/>
  <c r="Q32" i="14"/>
  <c r="Q27" i="14"/>
  <c r="Q35" i="14"/>
  <c r="Q33" i="14"/>
  <c r="Q34" i="14"/>
  <c r="Q28" i="14"/>
  <c r="R70" i="14"/>
  <c r="P58" i="14"/>
  <c r="R92" i="14"/>
  <c r="P102" i="14"/>
  <c r="Q94" i="14"/>
  <c r="Q99" i="14"/>
  <c r="Q93" i="14"/>
  <c r="Q101" i="14"/>
  <c r="Q98" i="14"/>
  <c r="Q100" i="14"/>
  <c r="Q55" i="14"/>
  <c r="Q54" i="14"/>
  <c r="Q57" i="14"/>
  <c r="Q56" i="14"/>
  <c r="Q49" i="14"/>
  <c r="Q50" i="14"/>
  <c r="P80" i="14"/>
  <c r="P36" i="14"/>
  <c r="R26" i="14"/>
  <c r="Q78" i="14"/>
  <c r="Q76" i="14"/>
  <c r="Q72" i="14"/>
  <c r="Q71" i="14"/>
  <c r="Q79" i="14"/>
  <c r="Q77" i="14"/>
  <c r="R14" i="3"/>
  <c r="R48" i="14"/>
  <c r="T6" i="12"/>
  <c r="T5" i="12"/>
  <c r="X11" i="13" l="1"/>
  <c r="X12" i="13"/>
  <c r="X13" i="13"/>
  <c r="X13" i="12"/>
  <c r="X11" i="12"/>
  <c r="X12" i="12"/>
  <c r="X4" i="12"/>
  <c r="X12" i="11"/>
  <c r="X13" i="11"/>
  <c r="X11" i="11"/>
  <c r="X4" i="11"/>
  <c r="AB10" i="3"/>
  <c r="Y14" i="3"/>
  <c r="Y29" i="3"/>
  <c r="S43" i="3"/>
  <c r="AT43" i="3" s="1"/>
  <c r="T41" i="3"/>
  <c r="AU41" i="3" s="1"/>
  <c r="T39" i="3"/>
  <c r="T40" i="3"/>
  <c r="AU40" i="3" s="1"/>
  <c r="R99" i="14"/>
  <c r="R94" i="14"/>
  <c r="R101" i="14"/>
  <c r="R100" i="14"/>
  <c r="R98" i="14"/>
  <c r="R93" i="14"/>
  <c r="S48" i="14"/>
  <c r="R32" i="14"/>
  <c r="R33" i="14"/>
  <c r="R34" i="14"/>
  <c r="R35" i="14"/>
  <c r="R27" i="14"/>
  <c r="R28" i="14"/>
  <c r="Q58" i="14"/>
  <c r="S70" i="14"/>
  <c r="T14" i="12"/>
  <c r="S92" i="14"/>
  <c r="S14" i="3"/>
  <c r="R57" i="14"/>
  <c r="R56" i="14"/>
  <c r="R54" i="14"/>
  <c r="R49" i="14"/>
  <c r="R50" i="14"/>
  <c r="R55" i="14"/>
  <c r="S26" i="14"/>
  <c r="Q102" i="14"/>
  <c r="Q80" i="14"/>
  <c r="R78" i="14"/>
  <c r="R71" i="14"/>
  <c r="R72" i="14"/>
  <c r="R76" i="14"/>
  <c r="R79" i="14"/>
  <c r="R77" i="14"/>
  <c r="Q36" i="14"/>
  <c r="U14" i="12" l="1"/>
  <c r="X10" i="12"/>
  <c r="U14" i="11"/>
  <c r="X10" i="11"/>
  <c r="U14" i="13"/>
  <c r="X10" i="13"/>
  <c r="T42" i="3"/>
  <c r="AU42" i="3" s="1"/>
  <c r="AU39" i="3"/>
  <c r="T14" i="11"/>
  <c r="T14" i="13"/>
  <c r="R102" i="14"/>
  <c r="T14" i="3"/>
  <c r="S100" i="14"/>
  <c r="S99" i="14"/>
  <c r="S101" i="14"/>
  <c r="S94" i="14"/>
  <c r="S98" i="14"/>
  <c r="S93" i="14"/>
  <c r="T92" i="14"/>
  <c r="T48" i="14"/>
  <c r="S33" i="14"/>
  <c r="S35" i="14"/>
  <c r="S32" i="14"/>
  <c r="S27" i="14"/>
  <c r="S28" i="14"/>
  <c r="S34" i="14"/>
  <c r="S76" i="14"/>
  <c r="S71" i="14"/>
  <c r="S72" i="14"/>
  <c r="S77" i="14"/>
  <c r="S78" i="14"/>
  <c r="S79" i="14"/>
  <c r="R58" i="14"/>
  <c r="R36" i="14"/>
  <c r="S55" i="14"/>
  <c r="S54" i="14"/>
  <c r="S49" i="14"/>
  <c r="S56" i="14"/>
  <c r="S50" i="14"/>
  <c r="S57" i="14"/>
  <c r="R80" i="14"/>
  <c r="T26" i="14"/>
  <c r="T70" i="14"/>
  <c r="U39" i="3" l="1"/>
  <c r="Y39" i="3"/>
  <c r="X39" i="3"/>
  <c r="Y41" i="3"/>
  <c r="AV41" i="3" s="1"/>
  <c r="U41" i="3"/>
  <c r="X41" i="3"/>
  <c r="T43" i="3"/>
  <c r="AU43" i="3" s="1"/>
  <c r="U40" i="3"/>
  <c r="Y40" i="3"/>
  <c r="AV40" i="3" s="1"/>
  <c r="X40" i="3"/>
  <c r="U42" i="3"/>
  <c r="Y42" i="3"/>
  <c r="AV42" i="3" s="1"/>
  <c r="X42" i="3"/>
  <c r="S36" i="14"/>
  <c r="S102" i="14"/>
  <c r="T35" i="14"/>
  <c r="W35" i="14" s="1"/>
  <c r="T34" i="14"/>
  <c r="W34" i="14" s="1"/>
  <c r="T32" i="14"/>
  <c r="T28" i="14"/>
  <c r="W28" i="14" s="1"/>
  <c r="T33" i="14"/>
  <c r="W33" i="14" s="1"/>
  <c r="W26" i="14"/>
  <c r="T27" i="14"/>
  <c r="S58" i="14"/>
  <c r="T100" i="14"/>
  <c r="W100" i="14" s="1"/>
  <c r="T99" i="14"/>
  <c r="W99" i="14" s="1"/>
  <c r="T98" i="14"/>
  <c r="W92" i="14"/>
  <c r="T93" i="14"/>
  <c r="T94" i="14"/>
  <c r="W94" i="14" s="1"/>
  <c r="T101" i="14"/>
  <c r="W101" i="14" s="1"/>
  <c r="T77" i="14"/>
  <c r="W77" i="14" s="1"/>
  <c r="T79" i="14"/>
  <c r="W79" i="14" s="1"/>
  <c r="T72" i="14"/>
  <c r="W72" i="14" s="1"/>
  <c r="W70" i="14"/>
  <c r="T76" i="14"/>
  <c r="T78" i="14"/>
  <c r="W78" i="14" s="1"/>
  <c r="T71" i="14"/>
  <c r="S80" i="14"/>
  <c r="W48" i="14"/>
  <c r="T49" i="14"/>
  <c r="T56" i="14"/>
  <c r="W56" i="14" s="1"/>
  <c r="T50" i="14"/>
  <c r="W50" i="14" s="1"/>
  <c r="T54" i="14"/>
  <c r="T55" i="14"/>
  <c r="W55" i="14" s="1"/>
  <c r="T57" i="14"/>
  <c r="W57" i="14" s="1"/>
  <c r="X43" i="3" l="1"/>
  <c r="AV39" i="3"/>
  <c r="Y43" i="3"/>
  <c r="AV43" i="3" s="1"/>
  <c r="U43" i="3"/>
  <c r="W54" i="14"/>
  <c r="T58" i="14"/>
  <c r="W76" i="14"/>
  <c r="T80" i="14"/>
  <c r="T102" i="14"/>
  <c r="W98" i="14"/>
  <c r="T36" i="14"/>
  <c r="W32" i="14"/>
  <c r="AD10" i="3"/>
  <c r="C14" i="3"/>
  <c r="H14" i="3"/>
  <c r="AI10" i="3"/>
  <c r="AE10" i="3"/>
  <c r="D14" i="3"/>
  <c r="AJ10" i="3"/>
  <c r="I14" i="3"/>
  <c r="G14" i="3"/>
  <c r="AH10" i="3"/>
  <c r="E14" i="3"/>
  <c r="AF10" i="3"/>
  <c r="AT17" i="3"/>
  <c r="S21" i="3"/>
  <c r="AS17" i="3"/>
  <c r="R21" i="3"/>
  <c r="AR17" i="3"/>
  <c r="Q21" i="3"/>
  <c r="AQ17" i="3"/>
  <c r="P21" i="3"/>
  <c r="AO17" i="3"/>
  <c r="N21" i="3"/>
  <c r="AN17" i="3"/>
  <c r="M21" i="3"/>
  <c r="K21" i="3"/>
  <c r="AL17" i="3"/>
  <c r="L21" i="3"/>
  <c r="AM17" i="3"/>
  <c r="C21" i="3"/>
  <c r="AD17" i="3"/>
  <c r="AH17" i="3"/>
  <c r="G21" i="3"/>
  <c r="D21" i="3"/>
  <c r="AE17" i="3"/>
  <c r="E21" i="3"/>
  <c r="AF17" i="3"/>
  <c r="I21" i="3"/>
  <c r="AJ17" i="3"/>
  <c r="AI17" i="3"/>
  <c r="H21" i="3"/>
  <c r="B5" i="17"/>
  <c r="B4" i="17" s="1"/>
  <c r="C5" i="17"/>
  <c r="D5" i="17"/>
  <c r="D4" i="17" s="1"/>
  <c r="C4" i="1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tc={5B39B024-8847-4B1C-B04F-2C5FD2A03371}</author>
    <author>tc={C879DBD5-D50F-4F64-A170-6A311013A623}</author>
    <author>tc={E37D8F2C-814C-4370-AB8A-61DEDDA49557}</author>
  </authors>
  <commentList>
    <comment ref="B1" authorId="0" shapeId="0" xr:uid="{5B39B024-8847-4B1C-B04F-2C5FD2A03371}">
      <text>
        <t>[Threaded comment]
Your version of Excel allows you to read this threaded comment; however, any edits to it will get removed if the file is opened in a newer version of Excel. Learn more: https://go.microsoft.com/fwlink/?linkid=870924
Comment:
    IFCO</t>
      </text>
    </comment>
    <comment ref="C1" authorId="1" shapeId="0" xr:uid="{C879DBD5-D50F-4F64-A170-6A311013A623}">
      <text>
        <t>[Threaded comment]
Your version of Excel allows you to read this threaded comment; however, any edits to it will get removed if the file is opened in a newer version of Excel. Learn more: https://go.microsoft.com/fwlink/?linkid=870924
Comment:
    Anda Chem</t>
      </text>
    </comment>
    <comment ref="D2" authorId="2" shapeId="0" xr:uid="{E37D8F2C-814C-4370-AB8A-61DEDDA49557}">
      <text>
        <t>[Threaded comment]
Your version of Excel allows you to read this threaded comment; however, any edits to it will get removed if the file is opened in a newer version of Excel. Learn more: https://go.microsoft.com/fwlink/?linkid=870924
Comment:
    Halifa</t>
      </text>
    </comment>
  </commentList>
</comments>
</file>

<file path=xl/sharedStrings.xml><?xml version="1.0" encoding="utf-8"?>
<sst xmlns="http://schemas.openxmlformats.org/spreadsheetml/2006/main" count="769" uniqueCount="214">
  <si>
    <t>Mono Ammonium Phosphate</t>
  </si>
  <si>
    <t>Mono Potassium Phosphate</t>
  </si>
  <si>
    <t>Potassium Nitrate</t>
  </si>
  <si>
    <t>Potassium Sulphate</t>
  </si>
  <si>
    <t>Calcium Nitrate</t>
  </si>
  <si>
    <t>India (Rs/Kg)</t>
  </si>
  <si>
    <t>China(USD/Kg)</t>
  </si>
  <si>
    <t>2022E</t>
  </si>
  <si>
    <t>2023F</t>
  </si>
  <si>
    <t>2024F</t>
  </si>
  <si>
    <t>2025F</t>
  </si>
  <si>
    <t>2026F</t>
  </si>
  <si>
    <t>2027F</t>
  </si>
  <si>
    <t>Year</t>
  </si>
  <si>
    <t>Average INR/USD</t>
  </si>
  <si>
    <t>Min INR/USD</t>
  </si>
  <si>
    <t>Max INR/USD</t>
  </si>
  <si>
    <t>Nb of working days</t>
  </si>
  <si>
    <t>USD</t>
  </si>
  <si>
    <t>Names</t>
  </si>
  <si>
    <t>GEA</t>
  </si>
  <si>
    <t>USA</t>
  </si>
  <si>
    <t>12 USD/ pound</t>
  </si>
  <si>
    <t>Brazil</t>
  </si>
  <si>
    <t>1.11/ pound</t>
  </si>
  <si>
    <t>1.24/ pound</t>
  </si>
  <si>
    <t>2.24/ kg</t>
  </si>
  <si>
    <t>Geographical area</t>
  </si>
  <si>
    <t>buisness segment</t>
  </si>
  <si>
    <t>Intecsa Industrial</t>
  </si>
  <si>
    <t>Liscensors</t>
  </si>
  <si>
    <t>Yes</t>
  </si>
  <si>
    <t>Veolia's HPD®</t>
  </si>
  <si>
    <t>https://www.veoliawatertechnologies.com/en/newsroom/latest-news/water-soluble-fertilizers-its-crystal-clear#:~:text=Veolia's%20HPD%C2%AE%20evaporation%20and,art%20research%20and%20development%20capabilities.</t>
  </si>
  <si>
    <t>https://www.intecsaindustrial.com/fertilizers/</t>
  </si>
  <si>
    <t>KBR Inc.</t>
  </si>
  <si>
    <t>https://www.kbr.com/en/what-we-do/technologies/process-technologies/inorganics-technologies/crystallization-technologies</t>
  </si>
  <si>
    <t>https://www.gea.com/en/stories/new-solutions-producing-high-purity-map.jsp</t>
  </si>
  <si>
    <t>GEA Group</t>
  </si>
  <si>
    <t xml:space="preserve">Pottasium Sulphate </t>
  </si>
  <si>
    <t>file:///C:/Users/pulkit.malhotra/Downloads/426014.pdf</t>
  </si>
  <si>
    <t>Mono ammonium phosphate</t>
  </si>
  <si>
    <t>Pottasium Nitrate</t>
  </si>
  <si>
    <t>thyssenkrupp Industrial Solutions (India) Private Limited</t>
  </si>
  <si>
    <t>https://www.thyssenkrupp-industrial-solutions.com/en/products-and-services/fertilizer-plants/phosphate-plants/phosphoric-acid-plants/</t>
  </si>
  <si>
    <t xml:space="preserve">Calcium Nitrate </t>
  </si>
  <si>
    <t xml:space="preserve">Mono Pottasium Phosphate </t>
  </si>
  <si>
    <t>Intesca Industrial</t>
  </si>
  <si>
    <t>INCRO’s Preneutralizer slurry process</t>
  </si>
  <si>
    <t>INCRO, S.A </t>
  </si>
  <si>
    <t>INCRO’s Pipe Reactor slurry Process</t>
  </si>
  <si>
    <t>INCRO’s Solids granulation processes</t>
  </si>
  <si>
    <t>INCRO’s Mixed slurry process</t>
  </si>
  <si>
    <t>INCRO’s Nitrates granulation process</t>
  </si>
  <si>
    <t>INCRO’s Prilling process</t>
  </si>
  <si>
    <t>INCRO’s Ammonium nitrate solution process</t>
  </si>
  <si>
    <t>Kuhlmann process</t>
  </si>
  <si>
    <t xml:space="preserve">Construction setup </t>
  </si>
  <si>
    <t>Prayon’s water soluble MAP fertilizer technology</t>
  </si>
  <si>
    <t>https://www.jacobs.com/newsroom/news/jacobs-joint-venture-jesa-awarded-contract-ocp-0</t>
  </si>
  <si>
    <t>Jacobs Engineering Group Inc.</t>
  </si>
  <si>
    <t>https://elessentct.com/industries/phosphate-fertilizer/</t>
  </si>
  <si>
    <t>KBR</t>
  </si>
  <si>
    <t>Halotoxic</t>
  </si>
  <si>
    <t xml:space="preserve">pricing is based on energy consumption </t>
  </si>
  <si>
    <t>Cafali</t>
  </si>
  <si>
    <t>Uday</t>
  </si>
  <si>
    <t>GAIL</t>
  </si>
  <si>
    <t>for natural gases</t>
  </si>
  <si>
    <t xml:space="preserve">raw material </t>
  </si>
  <si>
    <t>air se nitrogen</t>
  </si>
  <si>
    <t>china</t>
  </si>
  <si>
    <t xml:space="preserve">energy/ metric ton </t>
  </si>
  <si>
    <t>Q.1 why does the company is not producing with full production capcity.</t>
  </si>
  <si>
    <t>Q.2 distribution channel of companies prefred</t>
  </si>
  <si>
    <t xml:space="preserve">Q.3 Production technologies replace </t>
  </si>
  <si>
    <t xml:space="preserve">Q.4 Pricing </t>
  </si>
  <si>
    <t xml:space="preserve">Q.5 Raw material sourcing </t>
  </si>
  <si>
    <t xml:space="preserve">latestly used technology </t>
  </si>
  <si>
    <t>Y-o-Y</t>
  </si>
  <si>
    <t>Inventory share</t>
  </si>
  <si>
    <t>Percentage</t>
  </si>
  <si>
    <t>India Competitors</t>
  </si>
  <si>
    <t>WSF</t>
  </si>
  <si>
    <t xml:space="preserve">Topic </t>
  </si>
  <si>
    <t xml:space="preserve">Links </t>
  </si>
  <si>
    <t>Total</t>
  </si>
  <si>
    <t>ASP (USD/Kg)</t>
  </si>
  <si>
    <t>2028F</t>
  </si>
  <si>
    <t>2029F</t>
  </si>
  <si>
    <t>2030F</t>
  </si>
  <si>
    <t>2031F</t>
  </si>
  <si>
    <t>2032F</t>
  </si>
  <si>
    <t>2033F</t>
  </si>
  <si>
    <t>2034F</t>
  </si>
  <si>
    <t>2035F</t>
  </si>
  <si>
    <t>Mono Ammonium Phosphate (12-61-0)</t>
  </si>
  <si>
    <t>Mono Potassium Phosphate (0- 52-34)</t>
  </si>
  <si>
    <t>Potassium Nitrate (13-0-45)</t>
  </si>
  <si>
    <t>Potassium Sulphate (0-0-50)</t>
  </si>
  <si>
    <t>By Type (USD Million)</t>
  </si>
  <si>
    <t>By Type (KiloTonnes)</t>
  </si>
  <si>
    <t>Foliage Crops</t>
  </si>
  <si>
    <t>Field &amp; Cash Crops</t>
  </si>
  <si>
    <t>Fruits &amp; Vegetable</t>
  </si>
  <si>
    <t>Gardening &amp; Horticulture</t>
  </si>
  <si>
    <t>By Region (USD Million)</t>
  </si>
  <si>
    <t>North</t>
  </si>
  <si>
    <t>South</t>
  </si>
  <si>
    <t>West</t>
  </si>
  <si>
    <t>CAGR (2017 - 2021)</t>
  </si>
  <si>
    <t>CAGR (2022 - 2030)</t>
  </si>
  <si>
    <t>CAGR (2031 - 2035)</t>
  </si>
  <si>
    <t>Market, By Volume (in Kilo tonnes)</t>
  </si>
  <si>
    <t>By End Use (KiloTonnes)</t>
  </si>
  <si>
    <t xml:space="preserve">East </t>
  </si>
  <si>
    <t>By End Use (USD Million)</t>
  </si>
  <si>
    <t>West India WSF Market</t>
  </si>
  <si>
    <t>South India WSF Market</t>
  </si>
  <si>
    <t>North India WSF Market</t>
  </si>
  <si>
    <t>East India WSF Market</t>
  </si>
  <si>
    <t>Market, By Value (in USD Million)</t>
  </si>
  <si>
    <t>Market, By Value (in USD Billion)</t>
  </si>
  <si>
    <t xml:space="preserve">USD Billion </t>
  </si>
  <si>
    <t>USD/Kg</t>
  </si>
  <si>
    <t>By Type (USD Billion)</t>
  </si>
  <si>
    <t>Others</t>
  </si>
  <si>
    <t>https://www.careratings.com/uploads/newsfiles/Agrochemicals.pdf</t>
  </si>
  <si>
    <t xml:space="preserve">Global Market Size, Drivers, Challenges </t>
  </si>
  <si>
    <t>https://www.careratings.com/uploads/newsfiles/11032021050419_Update_on_Agrochemicals_Industry_-_March_2021.pdf</t>
  </si>
  <si>
    <t>Production Import Export</t>
  </si>
  <si>
    <t>https://www2.deloitte.com/content/dam/Deloitte/us/Documents/energy-resources/us-eri-future-of-agrochemicals.pdf</t>
  </si>
  <si>
    <t>Future Agrochemicals</t>
  </si>
  <si>
    <t>https://infomerics.com/db-include/uploads/Indian_agrochemical_industry_06.09.2019.pdf</t>
  </si>
  <si>
    <t>India Market Size- 2019</t>
  </si>
  <si>
    <t>https://sistemas.mre.gov.br/kitweb/datafiles/NovaDelhi/en-us/file/Agrochem%20Sectoral%20Report_20032017.pdf</t>
  </si>
  <si>
    <t>India Market Size- 2015- Segmentation</t>
  </si>
  <si>
    <t>https://bsmedia.business-standard.com/_media/bs/data/market-reports/equity-brokertips/2021-03/16160510290.15570100.pdf</t>
  </si>
  <si>
    <t>UPL Revenue estimation</t>
  </si>
  <si>
    <t>http://www.cac-conference.com/Uploads/Editor/2017-03-07/58be2c387de29.pdf</t>
  </si>
  <si>
    <t>Global market - 2015</t>
  </si>
  <si>
    <t>https://www.nissanchem.co.jp/eng/news_release/release/en2022_09_28.pdf</t>
  </si>
  <si>
    <t xml:space="preserve">Country wise India market </t>
  </si>
  <si>
    <t>https://aether.co.in/wp-content/uploads/2022/05/22.-Industry-Report.pdf</t>
  </si>
  <si>
    <t>Global report Agrochemicals</t>
  </si>
  <si>
    <t>https://www.hdfcsec.com/hsl.research.pdf/HSL_Initiation%20-%20Insecticides%20India_080722.pdf</t>
  </si>
  <si>
    <t>Insecticides Market</t>
  </si>
  <si>
    <t>https://news.agropages.com/News/NewsDetail---41622.htm</t>
  </si>
  <si>
    <t>India Agrochemicals Market - 2021</t>
  </si>
  <si>
    <t>https://www.etcgroup.org/sites/www.etcgroup.org/files/files/01_agrochemicals.pdf</t>
  </si>
  <si>
    <t xml:space="preserve">Global Company Shares </t>
  </si>
  <si>
    <t>https://meghmani.com/wp-content/uploads/2022/02/Investor-Presentation-Q3FY2022.pdf</t>
  </si>
  <si>
    <t>More revelant- India Market Size</t>
  </si>
  <si>
    <t>2036F</t>
  </si>
  <si>
    <t>2037F</t>
  </si>
  <si>
    <t>2038F</t>
  </si>
  <si>
    <t>2039F</t>
  </si>
  <si>
    <t>2040F</t>
  </si>
  <si>
    <t xml:space="preserve">Insecticides </t>
  </si>
  <si>
    <t>Fungicides</t>
  </si>
  <si>
    <t>Herbicides</t>
  </si>
  <si>
    <t>Global Agrochemicals Market, Forecast &amp; Opportunities 2017-2027F</t>
  </si>
  <si>
    <t>India Agrochemicals Market, Forecast &amp; Opportunities 2022-2035F</t>
  </si>
  <si>
    <t xml:space="preserve">Nissan Market </t>
  </si>
  <si>
    <t>Market, By Volume (in Million tonnes)</t>
  </si>
  <si>
    <t>https://www.careratings.com/uploads/newsfiles/Agrochemicals%20Update%20July%202020.pdf</t>
  </si>
  <si>
    <t>Market of pesticides- Tech Grade</t>
  </si>
  <si>
    <t>By Region (MillionTonnes)</t>
  </si>
  <si>
    <t>https://www.capitalmarket.com/pub/nim/nimshow.asp?code=76442#:~:text=As%20of%20November%2030%2C%202021,chemical%20formulations%20was%2025%2C500%20tonne.</t>
  </si>
  <si>
    <t xml:space="preserve">Installed capacity of Dharmaj Crop Guard- 25 KT </t>
  </si>
  <si>
    <t>https://news.agropages.com/News/NewsDetail---44470.htm</t>
  </si>
  <si>
    <t>https://chemicals.nic.in/sites/default/files/Annual%20Report%202022%20Date%2017-2-2022%20final%20LOW.pdf</t>
  </si>
  <si>
    <t>major chemicals capacity</t>
  </si>
  <si>
    <t>https://www.bseindia.com/xml-data/corpfiling/AttachHis/4096e8cc-1c39-4c0e-b08e-a2945ac7aa48.pdf</t>
  </si>
  <si>
    <t>Capacity- IPL</t>
  </si>
  <si>
    <t>Major companies revenue top 20 companies</t>
  </si>
  <si>
    <t>Installed Capacity</t>
  </si>
  <si>
    <t>Production</t>
  </si>
  <si>
    <t>Exports</t>
  </si>
  <si>
    <t xml:space="preserve">Demand </t>
  </si>
  <si>
    <t xml:space="preserve">Demand Supply Gap </t>
  </si>
  <si>
    <t xml:space="preserve">Imports </t>
  </si>
  <si>
    <t>India Pesticides Limited (IPL)</t>
  </si>
  <si>
    <t xml:space="preserve">Capacity </t>
  </si>
  <si>
    <t>Location</t>
  </si>
  <si>
    <t xml:space="preserve">Hardoi </t>
  </si>
  <si>
    <t xml:space="preserve">Sandila </t>
  </si>
  <si>
    <t>Dewa</t>
  </si>
  <si>
    <t>Sandila</t>
  </si>
  <si>
    <t>https://www.indianchemicalnews.com/chemical/india-pesticides-to-expand-sandila-facility-by-9100-mt-9754</t>
  </si>
  <si>
    <t xml:space="preserve">Capacity- IPL of different locations </t>
  </si>
  <si>
    <t>Capacity utilization of the company was 65.62% in FY2020, 66.47% in FY2021, 34.857% in FY2022 and 37.95% for April-August 2022.</t>
  </si>
  <si>
    <t>https://www.capitalmarket.com/pub/nim/nimshow.asp?code=76442</t>
  </si>
  <si>
    <t>Dharmaj Crop Guard</t>
  </si>
  <si>
    <t>https://www.researchdive.com/blog/agrochemicals-and-their-importance-in-agriculture</t>
  </si>
  <si>
    <t>Agrochemicals disadvantages</t>
  </si>
  <si>
    <t>https://reports.chittorgarh.com/ipo_notes/Dharmaj-Crop-Guard-IPO-Notes-Anand-Rathi.pdf</t>
  </si>
  <si>
    <t>Dharmaj Crop Guard Limited Capacity</t>
  </si>
  <si>
    <t>https://www.indianchemicalnews.com/chemical/indias-agrochemicals-sector-creates-rs-23000-crore-trade-surplus-for-fy-2021-22-14412</t>
  </si>
  <si>
    <t xml:space="preserve">Exports more </t>
  </si>
  <si>
    <t>Utilization</t>
  </si>
  <si>
    <t xml:space="preserve">Parameters </t>
  </si>
  <si>
    <t>Bangladesh</t>
  </si>
  <si>
    <t>Viet Nam</t>
  </si>
  <si>
    <t>Indonesia</t>
  </si>
  <si>
    <t>Exporting Countries</t>
  </si>
  <si>
    <t>others</t>
  </si>
  <si>
    <t>Importing Countries</t>
  </si>
  <si>
    <t>China</t>
  </si>
  <si>
    <t>Israel</t>
  </si>
  <si>
    <t>Germany</t>
  </si>
  <si>
    <t>Thailand</t>
  </si>
  <si>
    <t>Volume (KT)</t>
  </si>
  <si>
    <t>Rationale- Insecticides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</si>
</sst>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0"/>
      <color rgb="FF00008B"/>
      <name val="Helvetica"/>
    </font>
    <font>
      <sz val="10"/>
      <color rgb="FF0000FF"/>
      <name val="Helvetica"/>
    </font>
    <font>
      <u/>
      <sz val="11"/>
      <color theme="10"/>
      <name val="Calibri"/>
      <family val="2"/>
      <scheme val="minor"/>
    </font>
    <font>
      <sz val="14"/>
      <color rgb="FF2E2E2E"/>
      <name val="Georgia"/>
      <family val="1"/>
    </font>
    <font>
      <b/>
      <sz val="10"/>
      <color theme="0"/>
      <name val="Arial"/>
      <family val="2"/>
    </font>
    <font>
      <sz val="10"/>
      <color theme="1"/>
      <name val="Arial"/>
      <family val="2"/>
    </font>
    <font>
      <b/>
      <sz val="10"/>
      <color theme="1"/>
      <name val="Calibri"/>
      <family val="2"/>
      <scheme val="minor"/>
    </font>
    <font>
      <sz val="12"/>
      <color rgb="FF000000"/>
      <name val="Roboto"/>
    </font>
  </fonts>
  <fills count="8">
    <fill>
      <patternFill patternType="none"/>
    </fill>
    <fill>
      <patternFill patternType="gray125"/>
    </fill>
    <fill>
      <patternFill patternType="solid">
        <fgColor theme="5"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4" tint="0.39997558519241921"/>
        <bgColor indexed="64"/>
      </patternFill>
    </fill>
    <fill>
      <patternFill patternType="solid">
        <fgColor rgb="FF92D050"/>
        <bgColor indexed="64"/>
      </patternFill>
    </fill>
    <fill>
      <patternFill patternType="solid">
        <fgColor theme="1"/>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75">
    <xf numFmtId="0" fontId="0" fillId="0" borderId="0" xfId="0"/>
    <xf numFmtId="0" fontId="0" fillId="0" borderId="0" xfId="0" applyAlignment="1">
      <alignment horizontal="center"/>
    </xf>
    <xf numFmtId="0" fontId="0" fillId="0" borderId="0" xfId="0" applyAlignment="1">
      <alignment horizontal="center" vertical="center"/>
    </xf>
    <xf numFmtId="0" fontId="2" fillId="0" borderId="0" xfId="0" applyFont="1"/>
    <xf numFmtId="0" fontId="2" fillId="0" borderId="0" xfId="0" applyFont="1" applyAlignment="1">
      <alignment horizontal="center"/>
    </xf>
    <xf numFmtId="0" fontId="2" fillId="0" borderId="0" xfId="0" applyFont="1" applyAlignment="1">
      <alignment horizontal="center" vertical="center"/>
    </xf>
    <xf numFmtId="0" fontId="0" fillId="2" borderId="2" xfId="0"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2" fontId="2" fillId="0" borderId="2" xfId="0" applyNumberFormat="1" applyFont="1" applyBorder="1" applyAlignment="1">
      <alignment horizontal="center" vertical="center"/>
    </xf>
    <xf numFmtId="0" fontId="3" fillId="3" borderId="4" xfId="0" applyFont="1" applyFill="1" applyBorder="1" applyAlignment="1">
      <alignment vertical="center" wrapText="1"/>
    </xf>
    <xf numFmtId="0" fontId="4" fillId="3" borderId="4" xfId="0" applyFont="1" applyFill="1" applyBorder="1" applyAlignment="1">
      <alignment vertical="center" wrapText="1"/>
    </xf>
    <xf numFmtId="0" fontId="2" fillId="4" borderId="0" xfId="0" applyFont="1" applyFill="1"/>
    <xf numFmtId="2" fontId="0" fillId="0" borderId="0" xfId="0" applyNumberFormat="1" applyAlignment="1">
      <alignment horizontal="center"/>
    </xf>
    <xf numFmtId="0" fontId="5" fillId="0" borderId="0" xfId="2"/>
    <xf numFmtId="0" fontId="6" fillId="0" borderId="0" xfId="0" applyFont="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10" fontId="2" fillId="0" borderId="0" xfId="1" applyNumberFormat="1" applyFont="1" applyBorder="1" applyAlignment="1">
      <alignment horizontal="center" vertical="center"/>
    </xf>
    <xf numFmtId="10" fontId="0" fillId="0" borderId="2" xfId="0" applyNumberFormat="1" applyBorder="1" applyAlignment="1">
      <alignment horizontal="center"/>
    </xf>
    <xf numFmtId="0" fontId="2" fillId="6" borderId="2" xfId="0" applyFont="1" applyFill="1" applyBorder="1"/>
    <xf numFmtId="2" fontId="0" fillId="0" borderId="0" xfId="0" applyNumberFormat="1"/>
    <xf numFmtId="10" fontId="0" fillId="0" borderId="0" xfId="0" applyNumberFormat="1"/>
    <xf numFmtId="10" fontId="2" fillId="0" borderId="0" xfId="0" applyNumberFormat="1" applyFont="1" applyAlignment="1">
      <alignment horizontal="center" vertical="center"/>
    </xf>
    <xf numFmtId="0" fontId="2" fillId="0" borderId="2" xfId="0" applyFont="1" applyBorder="1" applyAlignment="1">
      <alignment horizontal="center"/>
    </xf>
    <xf numFmtId="2" fontId="0" fillId="0" borderId="2" xfId="0" applyNumberFormat="1" applyBorder="1"/>
    <xf numFmtId="10" fontId="0" fillId="0" borderId="2" xfId="1" applyNumberFormat="1" applyFont="1" applyBorder="1" applyAlignment="1">
      <alignment horizontal="center"/>
    </xf>
    <xf numFmtId="2" fontId="2" fillId="0" borderId="2" xfId="0" applyNumberFormat="1" applyFont="1" applyBorder="1" applyAlignment="1">
      <alignment horizontal="center"/>
    </xf>
    <xf numFmtId="10" fontId="2" fillId="0" borderId="2" xfId="1" applyNumberFormat="1" applyFont="1" applyBorder="1" applyAlignment="1">
      <alignment horizontal="center"/>
    </xf>
    <xf numFmtId="10" fontId="2" fillId="0" borderId="0" xfId="1" applyNumberFormat="1" applyFont="1" applyBorder="1" applyAlignment="1">
      <alignment horizontal="center"/>
    </xf>
    <xf numFmtId="10" fontId="2" fillId="0" borderId="0" xfId="0" applyNumberFormat="1" applyFont="1" applyAlignment="1">
      <alignment horizontal="center"/>
    </xf>
    <xf numFmtId="10" fontId="2" fillId="0" borderId="0" xfId="1" applyNumberFormat="1" applyFont="1" applyFill="1" applyBorder="1" applyAlignment="1">
      <alignment horizontal="center" vertical="center"/>
    </xf>
    <xf numFmtId="0" fontId="2" fillId="0" borderId="2" xfId="0" applyFont="1" applyBorder="1"/>
    <xf numFmtId="10" fontId="2" fillId="0" borderId="2" xfId="1" applyNumberFormat="1" applyFont="1" applyFill="1" applyBorder="1" applyAlignment="1">
      <alignment horizontal="center" vertical="center"/>
    </xf>
    <xf numFmtId="0" fontId="2" fillId="5" borderId="2" xfId="0" applyFont="1" applyFill="1" applyBorder="1"/>
    <xf numFmtId="2" fontId="0" fillId="0" borderId="2" xfId="0" applyNumberFormat="1" applyBorder="1" applyAlignment="1">
      <alignment horizontal="center"/>
    </xf>
    <xf numFmtId="9" fontId="2" fillId="0" borderId="2" xfId="1" applyFont="1" applyBorder="1" applyAlignment="1">
      <alignment horizontal="center"/>
    </xf>
    <xf numFmtId="10" fontId="0" fillId="0" borderId="0" xfId="1" applyNumberFormat="1" applyFont="1" applyFill="1" applyBorder="1" applyAlignment="1">
      <alignment horizontal="center"/>
    </xf>
    <xf numFmtId="2" fontId="2" fillId="0" borderId="2" xfId="0" applyNumberFormat="1" applyFont="1" applyBorder="1"/>
    <xf numFmtId="10" fontId="0" fillId="0" borderId="14" xfId="0" applyNumberFormat="1" applyBorder="1" applyAlignment="1">
      <alignment horizontal="center"/>
    </xf>
    <xf numFmtId="10" fontId="0" fillId="0" borderId="0" xfId="0" applyNumberFormat="1" applyAlignment="1">
      <alignment horizontal="center"/>
    </xf>
    <xf numFmtId="0" fontId="7" fillId="7" borderId="2" xfId="0" applyFont="1" applyFill="1" applyBorder="1" applyAlignment="1">
      <alignment horizontal="center"/>
    </xf>
    <xf numFmtId="0" fontId="8" fillId="0" borderId="2" xfId="0" applyFont="1" applyBorder="1" applyAlignment="1">
      <alignment horizontal="left"/>
    </xf>
    <xf numFmtId="10" fontId="0" fillId="0" borderId="0" xfId="1" applyNumberFormat="1" applyFont="1"/>
    <xf numFmtId="0" fontId="2" fillId="6" borderId="13" xfId="0" applyFont="1" applyFill="1" applyBorder="1" applyAlignment="1">
      <alignment horizontal="center" vertical="center"/>
    </xf>
    <xf numFmtId="0" fontId="5" fillId="0" borderId="2" xfId="2" applyBorder="1" applyAlignment="1">
      <alignment horizontal="left"/>
    </xf>
    <xf numFmtId="0" fontId="2" fillId="2" borderId="0" xfId="0" applyFont="1" applyFill="1" applyAlignment="1">
      <alignment horizontal="center" vertical="center"/>
    </xf>
    <xf numFmtId="2" fontId="2" fillId="0" borderId="0" xfId="0" applyNumberFormat="1" applyFont="1" applyAlignment="1">
      <alignment horizontal="center"/>
    </xf>
    <xf numFmtId="9" fontId="0" fillId="0" borderId="0" xfId="1" applyFont="1" applyAlignment="1">
      <alignment horizontal="center"/>
    </xf>
    <xf numFmtId="10" fontId="0" fillId="0" borderId="0" xfId="1" applyNumberFormat="1" applyFont="1" applyAlignment="1">
      <alignment horizontal="center"/>
    </xf>
    <xf numFmtId="0" fontId="2" fillId="2" borderId="14" xfId="0" applyFont="1" applyFill="1" applyBorder="1" applyAlignment="1">
      <alignment horizontal="center" vertical="center"/>
    </xf>
    <xf numFmtId="0" fontId="0" fillId="0" borderId="2" xfId="0" applyBorder="1" applyAlignment="1">
      <alignment horizontal="center"/>
    </xf>
    <xf numFmtId="10" fontId="0" fillId="0" borderId="14" xfId="1" applyNumberFormat="1" applyFont="1" applyFill="1" applyBorder="1" applyAlignment="1">
      <alignment horizontal="center"/>
    </xf>
    <xf numFmtId="0" fontId="2" fillId="6" borderId="15" xfId="0" applyFont="1" applyFill="1" applyBorder="1"/>
    <xf numFmtId="0" fontId="9" fillId="4" borderId="0" xfId="0" applyFont="1" applyFill="1" applyAlignment="1">
      <alignment horizontal="center"/>
    </xf>
    <xf numFmtId="3" fontId="0" fillId="0" borderId="0" xfId="0" applyNumberFormat="1"/>
    <xf numFmtId="3" fontId="10" fillId="0" borderId="0" xfId="0" applyNumberFormat="1" applyFont="1"/>
    <xf numFmtId="1" fontId="0" fillId="0" borderId="0" xfId="0" applyNumberFormat="1"/>
    <xf numFmtId="0" fontId="0" fillId="0" borderId="2" xfId="0" applyBorder="1"/>
    <xf numFmtId="9" fontId="0" fillId="0" borderId="2" xfId="1" applyFont="1" applyBorder="1"/>
    <xf numFmtId="1" fontId="2" fillId="6" borderId="2" xfId="0" applyNumberFormat="1" applyFont="1" applyFill="1" applyBorder="1"/>
    <xf numFmtId="164" fontId="0" fillId="0" borderId="2" xfId="0" applyNumberFormat="1" applyBorder="1"/>
    <xf numFmtId="164" fontId="0" fillId="0" borderId="0" xfId="0" applyNumberFormat="1"/>
    <xf numFmtId="164" fontId="0" fillId="0" borderId="16" xfId="0" applyNumberFormat="1" applyBorder="1"/>
    <xf numFmtId="1" fontId="0" fillId="0" borderId="2" xfId="0" applyNumberFormat="1" applyBorder="1" applyAlignment="1">
      <alignment horizontal="center"/>
    </xf>
    <xf numFmtId="0" fontId="2" fillId="6" borderId="1" xfId="0" applyFont="1" applyFill="1" applyBorder="1" applyAlignment="1">
      <alignment vertical="center"/>
    </xf>
    <xf numFmtId="0" fontId="2" fillId="6" borderId="13" xfId="0" applyFont="1" applyFill="1" applyBorder="1" applyAlignment="1">
      <alignment vertical="center"/>
    </xf>
    <xf numFmtId="0" fontId="0" fillId="0" borderId="2" xfId="0" applyBorder="1" applyAlignment="1">
      <alignment horizont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95251</xdr:colOff>
      <xdr:row>12</xdr:row>
      <xdr:rowOff>19051</xdr:rowOff>
    </xdr:from>
    <xdr:to>
      <xdr:col>1</xdr:col>
      <xdr:colOff>28576</xdr:colOff>
      <xdr:row>19</xdr:row>
      <xdr:rowOff>47625</xdr:rowOff>
    </xdr:to>
    <xdr:sp macro="" textlink="">
      <xdr:nvSpPr>
        <xdr:cNvPr id="2" name="TextBox 1">
          <a:extLst>
            <a:ext uri="{FF2B5EF4-FFF2-40B4-BE49-F238E27FC236}">
              <a16:creationId xmlns:a16="http://schemas.microsoft.com/office/drawing/2014/main" id="{39F28336-A759-4D2B-ABE2-33DCB17EA496}"/>
            </a:ext>
          </a:extLst>
        </xdr:cNvPr>
        <xdr:cNvSpPr txBox="1"/>
      </xdr:nvSpPr>
      <xdr:spPr>
        <a:xfrm>
          <a:off x="95251" y="2305051"/>
          <a:ext cx="3409950" cy="13620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Potassium sulfate (K2SO4) is usually manufactured by reacting the chloride with sulfuric acid. Normally K2SO4 contains 43% K. The fact that the use of modern highly concentrated fertilizers leads to unbalanced plant nutrition suggests that sulfate-based fertilizers, which have up to now only been used for certain special crops, may have a wider application.</a:t>
          </a:r>
        </a:p>
      </xdr:txBody>
    </xdr:sp>
    <xdr:clientData/>
  </xdr:twoCellAnchor>
  <xdr:twoCellAnchor>
    <xdr:from>
      <xdr:col>9</xdr:col>
      <xdr:colOff>476250</xdr:colOff>
      <xdr:row>12</xdr:row>
      <xdr:rowOff>66675</xdr:rowOff>
    </xdr:from>
    <xdr:to>
      <xdr:col>15</xdr:col>
      <xdr:colOff>495300</xdr:colOff>
      <xdr:row>25</xdr:row>
      <xdr:rowOff>47625</xdr:rowOff>
    </xdr:to>
    <xdr:sp macro="" textlink="">
      <xdr:nvSpPr>
        <xdr:cNvPr id="3" name="TextBox 2">
          <a:extLst>
            <a:ext uri="{FF2B5EF4-FFF2-40B4-BE49-F238E27FC236}">
              <a16:creationId xmlns:a16="http://schemas.microsoft.com/office/drawing/2014/main" id="{C9C494AC-2744-4618-BDA1-B1DE8D67F9DA}"/>
            </a:ext>
          </a:extLst>
        </xdr:cNvPr>
        <xdr:cNvSpPr txBox="1"/>
      </xdr:nvSpPr>
      <xdr:spPr>
        <a:xfrm>
          <a:off x="8886825" y="2352675"/>
          <a:ext cx="3676650" cy="2457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process for manufacturing MAP is relatively simple. In a common method, a one-to-one ratio of ammonia (NH₃) and phosphoric acid (H₃PO₄) is reacted and the resulting slurry of MAP is solidified in a granulator. The second method introduces the two starting materials in a pipe-cross reactor, where the reaction generates heat to evaporate water and solidify MAP. Other methods exist as well. An advantage of manufactured MAP is that lower-quality H₃PO₄ can be used compared with other P fertilizers often requiring a more pure grade of acid. The phosphorus pentoxide (P₂O₅) equivalent content of MAP varies from 48 to 61 percent, depending on the amount of impurity in the acid. The most common fertilizer composition is 11-52-0.</a:t>
          </a:r>
        </a:p>
      </xdr:txBody>
    </xdr:sp>
    <xdr:clientData/>
  </xdr:twoCellAnchor>
  <xdr:twoCellAnchor>
    <xdr:from>
      <xdr:col>0</xdr:col>
      <xdr:colOff>161925</xdr:colOff>
      <xdr:row>21</xdr:row>
      <xdr:rowOff>57150</xdr:rowOff>
    </xdr:from>
    <xdr:to>
      <xdr:col>0</xdr:col>
      <xdr:colOff>3409950</xdr:colOff>
      <xdr:row>30</xdr:row>
      <xdr:rowOff>95250</xdr:rowOff>
    </xdr:to>
    <xdr:sp macro="" textlink="">
      <xdr:nvSpPr>
        <xdr:cNvPr id="5" name="TextBox 4">
          <a:extLst>
            <a:ext uri="{FF2B5EF4-FFF2-40B4-BE49-F238E27FC236}">
              <a16:creationId xmlns:a16="http://schemas.microsoft.com/office/drawing/2014/main" id="{7C4B3158-D7C6-433B-A405-CA98F3D76046}"/>
            </a:ext>
          </a:extLst>
        </xdr:cNvPr>
        <xdr:cNvSpPr txBox="1"/>
      </xdr:nvSpPr>
      <xdr:spPr>
        <a:xfrm>
          <a:off x="161925" y="4057650"/>
          <a:ext cx="324802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In the known processes of calcium nitrate fertilizer grade production, the form of the product obtained from calcium nitrate solution in a process of e.g. phosphorite reaction with nitric acid, is of great importance. It is important at the final production stages that calcium nitrate crystals have a stable form and don’t contain impurities such as ferrous and fluorous compounds, which are insoluble in water and difficult to separate by the traditional methods of neutralization and purification</a:t>
          </a:r>
          <a:endParaRPr lang="en-IN">
            <a:effectLst/>
          </a:endParaRPr>
        </a:p>
        <a:p>
          <a:endParaRPr lang="en-IN" sz="1100"/>
        </a:p>
      </xdr:txBody>
    </xdr:sp>
    <xdr:clientData/>
  </xdr:twoCellAnchor>
  <xdr:twoCellAnchor>
    <xdr:from>
      <xdr:col>2</xdr:col>
      <xdr:colOff>247650</xdr:colOff>
      <xdr:row>25</xdr:row>
      <xdr:rowOff>104775</xdr:rowOff>
    </xdr:from>
    <xdr:to>
      <xdr:col>8</xdr:col>
      <xdr:colOff>47625</xdr:colOff>
      <xdr:row>34</xdr:row>
      <xdr:rowOff>161925</xdr:rowOff>
    </xdr:to>
    <xdr:sp macro="" textlink="">
      <xdr:nvSpPr>
        <xdr:cNvPr id="6" name="TextBox 5">
          <a:extLst>
            <a:ext uri="{FF2B5EF4-FFF2-40B4-BE49-F238E27FC236}">
              <a16:creationId xmlns:a16="http://schemas.microsoft.com/office/drawing/2014/main" id="{9FF3AA16-D007-48AE-B340-C931FE49B6A8}"/>
            </a:ext>
          </a:extLst>
        </xdr:cNvPr>
        <xdr:cNvSpPr txBox="1"/>
      </xdr:nvSpPr>
      <xdr:spPr>
        <a:xfrm>
          <a:off x="4391025" y="4867275"/>
          <a:ext cx="3457575" cy="177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 invention discloses a method for producing monopotassium phosphate. Wet phosphoric acid is purified, liquid ammonia is introduced into the purified phosphoric acid to prepare monoammonium phosphate solution, and potassium chloride aqueous solution is added into the solution to generate monopotassium phosphate. Excess potassium chloride and ammonia are transferred into a by-product N-P-K compound fertilizer to obtain a product with high purity and high yield.</a:t>
          </a:r>
        </a:p>
      </xdr:txBody>
    </xdr:sp>
    <xdr:clientData/>
  </xdr:twoCellAnchor>
  <xdr:twoCellAnchor editAs="oneCell">
    <xdr:from>
      <xdr:col>0</xdr:col>
      <xdr:colOff>0</xdr:colOff>
      <xdr:row>36</xdr:row>
      <xdr:rowOff>168089</xdr:rowOff>
    </xdr:from>
    <xdr:to>
      <xdr:col>5</xdr:col>
      <xdr:colOff>537883</xdr:colOff>
      <xdr:row>56</xdr:row>
      <xdr:rowOff>72375</xdr:rowOff>
    </xdr:to>
    <xdr:pic>
      <xdr:nvPicPr>
        <xdr:cNvPr id="7" name="Picture 6">
          <a:extLst>
            <a:ext uri="{FF2B5EF4-FFF2-40B4-BE49-F238E27FC236}">
              <a16:creationId xmlns:a16="http://schemas.microsoft.com/office/drawing/2014/main" id="{7F2C27B8-1588-490B-9B83-511F6198C4D6}"/>
            </a:ext>
          </a:extLst>
        </xdr:cNvPr>
        <xdr:cNvPicPr>
          <a:picLocks noChangeAspect="1"/>
        </xdr:cNvPicPr>
      </xdr:nvPicPr>
      <xdr:blipFill>
        <a:blip xmlns:r="http://schemas.openxmlformats.org/officeDocument/2006/relationships" r:embed="rId1"/>
        <a:stretch>
          <a:fillRect/>
        </a:stretch>
      </xdr:blipFill>
      <xdr:spPr>
        <a:xfrm>
          <a:off x="0" y="7048501"/>
          <a:ext cx="6499412" cy="3714286"/>
        </a:xfrm>
        <a:prstGeom prst="rect">
          <a:avLst/>
        </a:prstGeom>
      </xdr:spPr>
    </xdr:pic>
    <xdr:clientData/>
  </xdr:twoCellAnchor>
  <xdr:twoCellAnchor>
    <xdr:from>
      <xdr:col>6</xdr:col>
      <xdr:colOff>476250</xdr:colOff>
      <xdr:row>35</xdr:row>
      <xdr:rowOff>28575</xdr:rowOff>
    </xdr:from>
    <xdr:to>
      <xdr:col>14</xdr:col>
      <xdr:colOff>85725</xdr:colOff>
      <xdr:row>44</xdr:row>
      <xdr:rowOff>47625</xdr:rowOff>
    </xdr:to>
    <xdr:sp macro="" textlink="">
      <xdr:nvSpPr>
        <xdr:cNvPr id="9" name="TextBox 8">
          <a:extLst>
            <a:ext uri="{FF2B5EF4-FFF2-40B4-BE49-F238E27FC236}">
              <a16:creationId xmlns:a16="http://schemas.microsoft.com/office/drawing/2014/main" id="{D7B459E1-3922-457C-ACC2-55CFBD8E323B}"/>
            </a:ext>
          </a:extLst>
        </xdr:cNvPr>
        <xdr:cNvSpPr txBox="1"/>
      </xdr:nvSpPr>
      <xdr:spPr>
        <a:xfrm>
          <a:off x="7058025" y="6696075"/>
          <a:ext cx="4486275" cy="1733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Manufacturers typically make potassium nitrate fertilizer (sometimes referred to as nitrate of potash or NOP by reacting potassium chloride (KCl) with a nitrate source. Depending on the objectives and available resources, the nitrate may come from sodium nitrate, nitric acid or ammonium nitrate. The resulting KNO3 is identical regardless of the manufacturing process. Potassium nitrate is commonly sold as a water-soluble, crystalline material primarily intended for dissolving and applying with water or in a prilled form for soil application. Traditionally, this compound is known as saltpeter.</a:t>
          </a:r>
        </a:p>
      </xdr:txBody>
    </xdr:sp>
    <xdr:clientData/>
  </xdr:twoCellAnchor>
  <xdr:twoCellAnchor>
    <xdr:from>
      <xdr:col>2</xdr:col>
      <xdr:colOff>409575</xdr:colOff>
      <xdr:row>13</xdr:row>
      <xdr:rowOff>123824</xdr:rowOff>
    </xdr:from>
    <xdr:to>
      <xdr:col>8</xdr:col>
      <xdr:colOff>600075</xdr:colOff>
      <xdr:row>22</xdr:row>
      <xdr:rowOff>171449</xdr:rowOff>
    </xdr:to>
    <xdr:sp macro="" textlink="">
      <xdr:nvSpPr>
        <xdr:cNvPr id="10" name="TextBox 9">
          <a:extLst>
            <a:ext uri="{FF2B5EF4-FFF2-40B4-BE49-F238E27FC236}">
              <a16:creationId xmlns:a16="http://schemas.microsoft.com/office/drawing/2014/main" id="{87354A86-C882-41CB-8E5A-F6D3F3F54E3A}"/>
            </a:ext>
          </a:extLst>
        </xdr:cNvPr>
        <xdr:cNvSpPr txBox="1"/>
      </xdr:nvSpPr>
      <xdr:spPr>
        <a:xfrm>
          <a:off x="4552950" y="2600324"/>
          <a:ext cx="3848100" cy="1762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Fine MOP is a basic raw material to produce potassium sulphate (SOP) using the Mannheim process, where potassium chloride reacts with sulphuric acid at 600-700°C in a muffle furnace. SOP is used in a powder or granular form primarily in agriculture as a chloride-free fertilizer.</a:t>
          </a:r>
        </a:p>
        <a:p>
          <a:r>
            <a:rPr lang="en-IN" sz="1100"/>
            <a:t> </a:t>
          </a:r>
        </a:p>
        <a:p>
          <a:r>
            <a:rPr lang="en-IN" sz="1100"/>
            <a:t>Due to its grain size, White Fine MOP produced by Uralkali reacts effectively and completely with sulphuric acid, while the low content of impurities in White Fine MOP ensures production of high purity SOP.   </a:t>
          </a:r>
        </a:p>
        <a:p>
          <a:endParaRPr lang="en-IN" sz="1100"/>
        </a:p>
      </xdr:txBody>
    </xdr:sp>
    <xdr:clientData/>
  </xdr:twoCellAnchor>
  <xdr:twoCellAnchor editAs="oneCell">
    <xdr:from>
      <xdr:col>9</xdr:col>
      <xdr:colOff>124946</xdr:colOff>
      <xdr:row>45</xdr:row>
      <xdr:rowOff>52994</xdr:rowOff>
    </xdr:from>
    <xdr:to>
      <xdr:col>16</xdr:col>
      <xdr:colOff>257737</xdr:colOff>
      <xdr:row>63</xdr:row>
      <xdr:rowOff>154080</xdr:rowOff>
    </xdr:to>
    <xdr:pic>
      <xdr:nvPicPr>
        <xdr:cNvPr id="11" name="Picture 10" descr="Mannheim Process Potassium Sulphate Making Equipment &amp; Technology from  China Manufacturer, Manufactory, Factory and Supplier on ECVV.com">
          <a:extLst>
            <a:ext uri="{FF2B5EF4-FFF2-40B4-BE49-F238E27FC236}">
              <a16:creationId xmlns:a16="http://schemas.microsoft.com/office/drawing/2014/main" id="{6C3F8165-A998-44E0-B8C4-ECE0E6EE8E9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06946" y="8647906"/>
          <a:ext cx="4379820" cy="35300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xdr:colOff>
      <xdr:row>85</xdr:row>
      <xdr:rowOff>180975</xdr:rowOff>
    </xdr:from>
    <xdr:to>
      <xdr:col>3</xdr:col>
      <xdr:colOff>600076</xdr:colOff>
      <xdr:row>97</xdr:row>
      <xdr:rowOff>142874</xdr:rowOff>
    </xdr:to>
    <xdr:pic>
      <xdr:nvPicPr>
        <xdr:cNvPr id="4" name="Picture 3">
          <a:extLst>
            <a:ext uri="{FF2B5EF4-FFF2-40B4-BE49-F238E27FC236}">
              <a16:creationId xmlns:a16="http://schemas.microsoft.com/office/drawing/2014/main" id="{E14360B6-E9A4-4942-9839-C9D76D9294E9}"/>
            </a:ext>
          </a:extLst>
        </xdr:cNvPr>
        <xdr:cNvPicPr>
          <a:picLocks noChangeAspect="1"/>
        </xdr:cNvPicPr>
      </xdr:nvPicPr>
      <xdr:blipFill>
        <a:blip xmlns:r="http://schemas.openxmlformats.org/officeDocument/2006/relationships" r:embed="rId3"/>
        <a:stretch>
          <a:fillRect/>
        </a:stretch>
      </xdr:blipFill>
      <xdr:spPr>
        <a:xfrm>
          <a:off x="1" y="16373475"/>
          <a:ext cx="5353050" cy="2247899"/>
        </a:xfrm>
        <a:prstGeom prst="rect">
          <a:avLst/>
        </a:prstGeom>
      </xdr:spPr>
    </xdr:pic>
    <xdr:clientData/>
  </xdr:twoCellAnchor>
  <xdr:twoCellAnchor editAs="oneCell">
    <xdr:from>
      <xdr:col>3</xdr:col>
      <xdr:colOff>581025</xdr:colOff>
      <xdr:row>86</xdr:row>
      <xdr:rowOff>9525</xdr:rowOff>
    </xdr:from>
    <xdr:to>
      <xdr:col>10</xdr:col>
      <xdr:colOff>246881</xdr:colOff>
      <xdr:row>98</xdr:row>
      <xdr:rowOff>9525</xdr:rowOff>
    </xdr:to>
    <xdr:pic>
      <xdr:nvPicPr>
        <xdr:cNvPr id="8" name="Picture 7">
          <a:extLst>
            <a:ext uri="{FF2B5EF4-FFF2-40B4-BE49-F238E27FC236}">
              <a16:creationId xmlns:a16="http://schemas.microsoft.com/office/drawing/2014/main" id="{C54BCECC-3201-49D0-9102-A7FD554F3C29}"/>
            </a:ext>
          </a:extLst>
        </xdr:cNvPr>
        <xdr:cNvPicPr>
          <a:picLocks noChangeAspect="1"/>
        </xdr:cNvPicPr>
      </xdr:nvPicPr>
      <xdr:blipFill>
        <a:blip xmlns:r="http://schemas.openxmlformats.org/officeDocument/2006/relationships" r:embed="rId4"/>
        <a:stretch>
          <a:fillRect/>
        </a:stretch>
      </xdr:blipFill>
      <xdr:spPr>
        <a:xfrm>
          <a:off x="5334000" y="16392525"/>
          <a:ext cx="3933056" cy="2286000"/>
        </a:xfrm>
        <a:prstGeom prst="rect">
          <a:avLst/>
        </a:prstGeom>
      </xdr:spPr>
    </xdr:pic>
    <xdr:clientData/>
  </xdr:twoCellAnchor>
  <xdr:twoCellAnchor>
    <xdr:from>
      <xdr:col>0</xdr:col>
      <xdr:colOff>0</xdr:colOff>
      <xdr:row>101</xdr:row>
      <xdr:rowOff>19049</xdr:rowOff>
    </xdr:from>
    <xdr:to>
      <xdr:col>0</xdr:col>
      <xdr:colOff>3124200</xdr:colOff>
      <xdr:row>112</xdr:row>
      <xdr:rowOff>104774</xdr:rowOff>
    </xdr:to>
    <xdr:sp macro="" textlink="">
      <xdr:nvSpPr>
        <xdr:cNvPr id="12" name="TextBox 11">
          <a:extLst>
            <a:ext uri="{FF2B5EF4-FFF2-40B4-BE49-F238E27FC236}">
              <a16:creationId xmlns:a16="http://schemas.microsoft.com/office/drawing/2014/main" id="{D371C279-43AE-4C53-A0C1-B5EBEFEE7931}"/>
            </a:ext>
          </a:extLst>
        </xdr:cNvPr>
        <xdr:cNvSpPr txBox="1"/>
      </xdr:nvSpPr>
      <xdr:spPr>
        <a:xfrm>
          <a:off x="0" y="19259549"/>
          <a:ext cx="3124200" cy="2181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Alkimia’s new MAP plant, designed and delivered by Veolia, integrates two crystallisation stages with centrifugal separation, drying, cooling, and screening systems. The plant consumes merchant-grade phosphoric acid (MGA, a relatively low-grade acid) and ammonia to produce fully water-soluble, high purity (99 wt % minimum) MAP crystals with very low insoluble content (below 0.2 wt %). The plant design adopted by Alkimia followed a series of laboratory tests carried out by Veolia to simulate and develop the correct process flowsheet.</a:t>
          </a:r>
          <a:r>
            <a:rPr lang="en-IN">
              <a:effectLst/>
            </a:rPr>
            <a:t> </a:t>
          </a:r>
          <a:endParaRPr lang="en-IN" sz="1100"/>
        </a:p>
      </xdr:txBody>
    </xdr:sp>
    <xdr:clientData/>
  </xdr:twoCellAnchor>
  <xdr:twoCellAnchor editAs="oneCell">
    <xdr:from>
      <xdr:col>0</xdr:col>
      <xdr:colOff>0</xdr:colOff>
      <xdr:row>116</xdr:row>
      <xdr:rowOff>39781</xdr:rowOff>
    </xdr:from>
    <xdr:to>
      <xdr:col>2</xdr:col>
      <xdr:colOff>310975</xdr:colOff>
      <xdr:row>129</xdr:row>
      <xdr:rowOff>144556</xdr:rowOff>
    </xdr:to>
    <xdr:pic>
      <xdr:nvPicPr>
        <xdr:cNvPr id="13" name="Picture 12">
          <a:extLst>
            <a:ext uri="{FF2B5EF4-FFF2-40B4-BE49-F238E27FC236}">
              <a16:creationId xmlns:a16="http://schemas.microsoft.com/office/drawing/2014/main" id="{02BBA5AC-D6D5-4A54-84FE-0E4A7A276BDF}"/>
            </a:ext>
          </a:extLst>
        </xdr:cNvPr>
        <xdr:cNvPicPr>
          <a:picLocks noChangeAspect="1"/>
        </xdr:cNvPicPr>
      </xdr:nvPicPr>
      <xdr:blipFill>
        <a:blip xmlns:r="http://schemas.openxmlformats.org/officeDocument/2006/relationships" r:embed="rId5"/>
        <a:stretch>
          <a:fillRect/>
        </a:stretch>
      </xdr:blipFill>
      <xdr:spPr>
        <a:xfrm>
          <a:off x="0" y="22137781"/>
          <a:ext cx="4457151" cy="2581275"/>
        </a:xfrm>
        <a:prstGeom prst="rect">
          <a:avLst/>
        </a:prstGeom>
      </xdr:spPr>
    </xdr:pic>
    <xdr:clientData/>
  </xdr:twoCellAnchor>
  <xdr:twoCellAnchor editAs="oneCell">
    <xdr:from>
      <xdr:col>2</xdr:col>
      <xdr:colOff>285750</xdr:colOff>
      <xdr:row>115</xdr:row>
      <xdr:rowOff>114300</xdr:rowOff>
    </xdr:from>
    <xdr:to>
      <xdr:col>16</xdr:col>
      <xdr:colOff>225859</xdr:colOff>
      <xdr:row>120</xdr:row>
      <xdr:rowOff>85610</xdr:rowOff>
    </xdr:to>
    <xdr:pic>
      <xdr:nvPicPr>
        <xdr:cNvPr id="14" name="Picture 13">
          <a:extLst>
            <a:ext uri="{FF2B5EF4-FFF2-40B4-BE49-F238E27FC236}">
              <a16:creationId xmlns:a16="http://schemas.microsoft.com/office/drawing/2014/main" id="{A54220AD-0705-4F78-BD18-F5C13897F359}"/>
            </a:ext>
          </a:extLst>
        </xdr:cNvPr>
        <xdr:cNvPicPr>
          <a:picLocks noChangeAspect="1"/>
        </xdr:cNvPicPr>
      </xdr:nvPicPr>
      <xdr:blipFill>
        <a:blip xmlns:r="http://schemas.openxmlformats.org/officeDocument/2006/relationships" r:embed="rId6"/>
        <a:stretch>
          <a:fillRect/>
        </a:stretch>
      </xdr:blipFill>
      <xdr:spPr>
        <a:xfrm>
          <a:off x="4429125" y="22021800"/>
          <a:ext cx="8485714" cy="923810"/>
        </a:xfrm>
        <a:prstGeom prst="rect">
          <a:avLst/>
        </a:prstGeom>
      </xdr:spPr>
    </xdr:pic>
    <xdr:clientData/>
  </xdr:twoCellAnchor>
  <xdr:twoCellAnchor editAs="oneCell">
    <xdr:from>
      <xdr:col>0</xdr:col>
      <xdr:colOff>0</xdr:colOff>
      <xdr:row>133</xdr:row>
      <xdr:rowOff>85725</xdr:rowOff>
    </xdr:from>
    <xdr:to>
      <xdr:col>4</xdr:col>
      <xdr:colOff>104092</xdr:colOff>
      <xdr:row>142</xdr:row>
      <xdr:rowOff>9320</xdr:rowOff>
    </xdr:to>
    <xdr:pic>
      <xdr:nvPicPr>
        <xdr:cNvPr id="16" name="Picture 15">
          <a:extLst>
            <a:ext uri="{FF2B5EF4-FFF2-40B4-BE49-F238E27FC236}">
              <a16:creationId xmlns:a16="http://schemas.microsoft.com/office/drawing/2014/main" id="{53847C2D-776B-44F4-A0D7-3C561493C23D}"/>
            </a:ext>
          </a:extLst>
        </xdr:cNvPr>
        <xdr:cNvPicPr>
          <a:picLocks noChangeAspect="1"/>
        </xdr:cNvPicPr>
      </xdr:nvPicPr>
      <xdr:blipFill>
        <a:blip xmlns:r="http://schemas.openxmlformats.org/officeDocument/2006/relationships" r:embed="rId7"/>
        <a:stretch>
          <a:fillRect/>
        </a:stretch>
      </xdr:blipFill>
      <xdr:spPr>
        <a:xfrm>
          <a:off x="0" y="25422225"/>
          <a:ext cx="5466667" cy="1638095"/>
        </a:xfrm>
        <a:prstGeom prst="rect">
          <a:avLst/>
        </a:prstGeom>
      </xdr:spPr>
    </xdr:pic>
    <xdr:clientData/>
  </xdr:twoCellAnchor>
  <xdr:twoCellAnchor editAs="oneCell">
    <xdr:from>
      <xdr:col>0</xdr:col>
      <xdr:colOff>0</xdr:colOff>
      <xdr:row>143</xdr:row>
      <xdr:rowOff>0</xdr:rowOff>
    </xdr:from>
    <xdr:to>
      <xdr:col>5</xdr:col>
      <xdr:colOff>428625</xdr:colOff>
      <xdr:row>148</xdr:row>
      <xdr:rowOff>114167</xdr:rowOff>
    </xdr:to>
    <xdr:pic>
      <xdr:nvPicPr>
        <xdr:cNvPr id="17" name="Picture 16">
          <a:extLst>
            <a:ext uri="{FF2B5EF4-FFF2-40B4-BE49-F238E27FC236}">
              <a16:creationId xmlns:a16="http://schemas.microsoft.com/office/drawing/2014/main" id="{A71F6768-EAC7-4DC9-916D-4F952E0BB9C2}"/>
            </a:ext>
          </a:extLst>
        </xdr:cNvPr>
        <xdr:cNvPicPr>
          <a:picLocks noChangeAspect="1"/>
        </xdr:cNvPicPr>
      </xdr:nvPicPr>
      <xdr:blipFill>
        <a:blip xmlns:r="http://schemas.openxmlformats.org/officeDocument/2006/relationships" r:embed="rId8"/>
        <a:stretch>
          <a:fillRect/>
        </a:stretch>
      </xdr:blipFill>
      <xdr:spPr>
        <a:xfrm>
          <a:off x="0" y="27241500"/>
          <a:ext cx="6400800" cy="1066667"/>
        </a:xfrm>
        <a:prstGeom prst="rect">
          <a:avLst/>
        </a:prstGeom>
      </xdr:spPr>
    </xdr:pic>
    <xdr:clientData/>
  </xdr:twoCellAnchor>
  <xdr:twoCellAnchor>
    <xdr:from>
      <xdr:col>6</xdr:col>
      <xdr:colOff>314325</xdr:colOff>
      <xdr:row>134</xdr:row>
      <xdr:rowOff>76200</xdr:rowOff>
    </xdr:from>
    <xdr:to>
      <xdr:col>12</xdr:col>
      <xdr:colOff>552450</xdr:colOff>
      <xdr:row>147</xdr:row>
      <xdr:rowOff>38100</xdr:rowOff>
    </xdr:to>
    <xdr:sp macro="" textlink="">
      <xdr:nvSpPr>
        <xdr:cNvPr id="18" name="TextBox 17">
          <a:extLst>
            <a:ext uri="{FF2B5EF4-FFF2-40B4-BE49-F238E27FC236}">
              <a16:creationId xmlns:a16="http://schemas.microsoft.com/office/drawing/2014/main" id="{D9C13668-ADA2-48FC-9DDE-06DA7D9D0967}"/>
            </a:ext>
          </a:extLst>
        </xdr:cNvPr>
        <xdr:cNvSpPr txBox="1"/>
      </xdr:nvSpPr>
      <xdr:spPr>
        <a:xfrm>
          <a:off x="6896100" y="25603200"/>
          <a:ext cx="3895725" cy="2438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About 90% of the phosphoric acid globally produced is used to make fertilizers. It is primarily converted into three phosphate salts which are used as fertilizers: triple superphosphate (TSP), diammonium hydrogen phosphate (DAP) and monoammonium phosphate (MAP). MAP is suitable for all soil types and for all agricultural crops and climates. Any grade of compound fertilizer can be produced with monoammonium phosphate as an input, and this product is non-hygroscopic, non-dust forming, non-caking, has constant granulometric composition and is water-soluble. By meeting market requirements for both purity and crystal size, GEA crystallization and drying solutions – which can accommodate both merchant grade acid or purified phosphoric acid as a basis – add value to the customer’s business.</a:t>
          </a:r>
        </a:p>
      </xdr:txBody>
    </xdr:sp>
    <xdr:clientData/>
  </xdr:twoCellAnchor>
  <xdr:twoCellAnchor editAs="oneCell">
    <xdr:from>
      <xdr:col>0</xdr:col>
      <xdr:colOff>0</xdr:colOff>
      <xdr:row>152</xdr:row>
      <xdr:rowOff>190499</xdr:rowOff>
    </xdr:from>
    <xdr:to>
      <xdr:col>4</xdr:col>
      <xdr:colOff>342900</xdr:colOff>
      <xdr:row>166</xdr:row>
      <xdr:rowOff>68304</xdr:rowOff>
    </xdr:to>
    <xdr:pic>
      <xdr:nvPicPr>
        <xdr:cNvPr id="20" name="Picture 19">
          <a:extLst>
            <a:ext uri="{FF2B5EF4-FFF2-40B4-BE49-F238E27FC236}">
              <a16:creationId xmlns:a16="http://schemas.microsoft.com/office/drawing/2014/main" id="{49B99BBE-40CC-4500-85E7-FDA1B690714A}"/>
            </a:ext>
          </a:extLst>
        </xdr:cNvPr>
        <xdr:cNvPicPr>
          <a:picLocks noChangeAspect="1"/>
        </xdr:cNvPicPr>
      </xdr:nvPicPr>
      <xdr:blipFill>
        <a:blip xmlns:r="http://schemas.openxmlformats.org/officeDocument/2006/relationships" r:embed="rId9"/>
        <a:stretch>
          <a:fillRect/>
        </a:stretch>
      </xdr:blipFill>
      <xdr:spPr>
        <a:xfrm>
          <a:off x="0" y="29146499"/>
          <a:ext cx="5705475" cy="2544805"/>
        </a:xfrm>
        <a:prstGeom prst="rect">
          <a:avLst/>
        </a:prstGeom>
      </xdr:spPr>
    </xdr:pic>
    <xdr:clientData/>
  </xdr:twoCellAnchor>
  <xdr:twoCellAnchor editAs="oneCell">
    <xdr:from>
      <xdr:col>0</xdr:col>
      <xdr:colOff>0</xdr:colOff>
      <xdr:row>59</xdr:row>
      <xdr:rowOff>188300</xdr:rowOff>
    </xdr:from>
    <xdr:to>
      <xdr:col>6</xdr:col>
      <xdr:colOff>180975</xdr:colOff>
      <xdr:row>83</xdr:row>
      <xdr:rowOff>33617</xdr:rowOff>
    </xdr:to>
    <xdr:pic>
      <xdr:nvPicPr>
        <xdr:cNvPr id="22" name="Picture 21">
          <a:extLst>
            <a:ext uri="{FF2B5EF4-FFF2-40B4-BE49-F238E27FC236}">
              <a16:creationId xmlns:a16="http://schemas.microsoft.com/office/drawing/2014/main" id="{CE89AF94-CBCC-49B2-B7C3-9CE2F2695E0B}"/>
            </a:ext>
          </a:extLst>
        </xdr:cNvPr>
        <xdr:cNvPicPr>
          <a:picLocks noChangeAspect="1"/>
        </xdr:cNvPicPr>
      </xdr:nvPicPr>
      <xdr:blipFill>
        <a:blip xmlns:r="http://schemas.openxmlformats.org/officeDocument/2006/relationships" r:embed="rId10"/>
        <a:stretch>
          <a:fillRect/>
        </a:stretch>
      </xdr:blipFill>
      <xdr:spPr>
        <a:xfrm>
          <a:off x="0" y="11427800"/>
          <a:ext cx="6747622" cy="4417317"/>
        </a:xfrm>
        <a:prstGeom prst="rect">
          <a:avLst/>
        </a:prstGeom>
      </xdr:spPr>
    </xdr:pic>
    <xdr:clientData/>
  </xdr:twoCellAnchor>
  <xdr:twoCellAnchor>
    <xdr:from>
      <xdr:col>19</xdr:col>
      <xdr:colOff>448236</xdr:colOff>
      <xdr:row>23</xdr:row>
      <xdr:rowOff>1</xdr:rowOff>
    </xdr:from>
    <xdr:to>
      <xdr:col>23</xdr:col>
      <xdr:colOff>403412</xdr:colOff>
      <xdr:row>27</xdr:row>
      <xdr:rowOff>156883</xdr:rowOff>
    </xdr:to>
    <xdr:sp macro="" textlink="">
      <xdr:nvSpPr>
        <xdr:cNvPr id="23" name="TextBox 22">
          <a:extLst>
            <a:ext uri="{FF2B5EF4-FFF2-40B4-BE49-F238E27FC236}">
              <a16:creationId xmlns:a16="http://schemas.microsoft.com/office/drawing/2014/main" id="{BF6AABBB-9254-41CA-8D46-3AF198998634}"/>
            </a:ext>
          </a:extLst>
        </xdr:cNvPr>
        <xdr:cNvSpPr txBox="1"/>
      </xdr:nvSpPr>
      <xdr:spPr>
        <a:xfrm>
          <a:off x="14881412" y="4381501"/>
          <a:ext cx="2375647" cy="91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It completely depends on the demand and this only drops if there is any fault in the technology system, otherwise no companies drops its production capcity.</a:t>
          </a:r>
        </a:p>
      </xdr:txBody>
    </xdr:sp>
    <xdr:clientData/>
  </xdr:twoCellAnchor>
  <xdr:twoCellAnchor>
    <xdr:from>
      <xdr:col>25</xdr:col>
      <xdr:colOff>22411</xdr:colOff>
      <xdr:row>26</xdr:row>
      <xdr:rowOff>1</xdr:rowOff>
    </xdr:from>
    <xdr:to>
      <xdr:col>29</xdr:col>
      <xdr:colOff>134470</xdr:colOff>
      <xdr:row>30</xdr:row>
      <xdr:rowOff>33617</xdr:rowOff>
    </xdr:to>
    <xdr:sp macro="" textlink="">
      <xdr:nvSpPr>
        <xdr:cNvPr id="24" name="TextBox 23">
          <a:extLst>
            <a:ext uri="{FF2B5EF4-FFF2-40B4-BE49-F238E27FC236}">
              <a16:creationId xmlns:a16="http://schemas.microsoft.com/office/drawing/2014/main" id="{5833DDDD-6C16-48FF-92E7-8AD484F19CC9}"/>
            </a:ext>
          </a:extLst>
        </xdr:cNvPr>
        <xdr:cNvSpPr txBox="1"/>
      </xdr:nvSpPr>
      <xdr:spPr>
        <a:xfrm>
          <a:off x="18086293" y="4953001"/>
          <a:ext cx="2532530" cy="806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Distribution channels are either sold directly to the goverment or private wholesellers which further distribute it to retailers.</a:t>
          </a:r>
        </a:p>
      </xdr:txBody>
    </xdr:sp>
    <xdr:clientData/>
  </xdr:twoCellAnchor>
  <xdr:twoCellAnchor>
    <xdr:from>
      <xdr:col>24</xdr:col>
      <xdr:colOff>336176</xdr:colOff>
      <xdr:row>16</xdr:row>
      <xdr:rowOff>11206</xdr:rowOff>
    </xdr:from>
    <xdr:to>
      <xdr:col>28</xdr:col>
      <xdr:colOff>280147</xdr:colOff>
      <xdr:row>24</xdr:row>
      <xdr:rowOff>100853</xdr:rowOff>
    </xdr:to>
    <xdr:sp macro="" textlink="">
      <xdr:nvSpPr>
        <xdr:cNvPr id="25" name="TextBox 24">
          <a:extLst>
            <a:ext uri="{FF2B5EF4-FFF2-40B4-BE49-F238E27FC236}">
              <a16:creationId xmlns:a16="http://schemas.microsoft.com/office/drawing/2014/main" id="{3F2F0E09-52AC-46AD-AAAF-F5F919F28CEA}"/>
            </a:ext>
          </a:extLst>
        </xdr:cNvPr>
        <xdr:cNvSpPr txBox="1"/>
      </xdr:nvSpPr>
      <xdr:spPr>
        <a:xfrm>
          <a:off x="17794941" y="3059206"/>
          <a:ext cx="2364441" cy="16136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Pricing</a:t>
          </a:r>
          <a:r>
            <a:rPr lang="en-IN" sz="1100" baseline="0"/>
            <a:t> is completely depndent upon the energy consumption by the technologies, for instance KBR energy consumption is less as compared to previous methods, therefore pricing is less. Raw material is souced from GAIL for natural gases and air for nitrogen and for raw materials generally from china. </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person displayName="Pulkit Malhotra" id="{8B5F39D0-24BC-457D-A702-67395CD31D75}" userId="S-1-5-21-1964979238-429942662-834490965-16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2-04-04T05:27:36.95" personId="{8B5F39D0-24BC-457D-A702-67395CD31D75}" id="{5B39B024-8847-4B1C-B04F-2C5FD2A03371}">
    <text>IFCO</text>
  </threadedComment>
  <threadedComment ref="C1" dT="2022-04-04T05:28:00.86" personId="{8B5F39D0-24BC-457D-A702-67395CD31D75}" id="{C879DBD5-D50F-4F64-A170-6A311013A623}">
    <text>Anda Chem</text>
  </threadedComment>
  <threadedComment ref="D2" dT="2022-04-05T07:16:26.03" personId="{8B5F39D0-24BC-457D-A702-67395CD31D75}" id="{E37D8F2C-814C-4370-AB8A-61DEDDA49557}">
    <text>Halifa</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hyperlink" Target="../../../../../../../../../../../../../../../../../../../Downloads/426014.pdf" TargetMode="External"/><Relationship Id="rId7" Type="http://schemas.openxmlformats.org/officeDocument/2006/relationships/drawing" Target="../drawings/drawing1.xml"/><Relationship Id="rId2" Type="http://schemas.openxmlformats.org/officeDocument/2006/relationships/hyperlink" Target="https://www.gea.com/en/stories/new-solutions-producing-high-purity-map.jsp" TargetMode="External"/><Relationship Id="rId1" Type="http://schemas.openxmlformats.org/officeDocument/2006/relationships/hyperlink" Target="https://www.veoliawatertechnologies.com/en/newsroom/latest-news/water-soluble-fertilizers-its-crystal-clear" TargetMode="External"/><Relationship Id="rId6" Type="http://schemas.openxmlformats.org/officeDocument/2006/relationships/printerSettings" Target="../printerSettings/printerSettings8.bin"/><Relationship Id="rId5" Type="http://schemas.openxmlformats.org/officeDocument/2006/relationships/hyperlink" Target="https://elessentct.com/industries/phosphate-fertilizer/" TargetMode="External"/><Relationship Id="rId4" Type="http://schemas.openxmlformats.org/officeDocument/2006/relationships/hyperlink" Target="https://www.kbr.com/en/what-we-do/technologies/process-technologies/inorganics-technologies/crystallization-technologie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aether.co.in/wp-content/uploads/2022/05/22.-Industry-Report.pdf"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01D8-A9FA-4E68-AE98-020D3B8965F1}">
  <dimension ref="C3:N8"/>
  <sheetViews>
    <sheetView workbookViewId="0">
      <selection activeCell="D5" sqref="D4:D5"/>
    </sheetView>
  </sheetViews>
  <sheetFormatPr defaultRowHeight="15" x14ac:dyDescent="0.25"/>
  <cols>
    <col min="4" max="14" width="11" bestFit="1" customWidth="1"/>
  </cols>
  <sheetData>
    <row r="3" spans="3:14" x14ac:dyDescent="0.25">
      <c r="C3" t="s">
        <v>123</v>
      </c>
      <c r="D3" s="28">
        <v>3.15</v>
      </c>
      <c r="E3" s="28">
        <v>3.4</v>
      </c>
      <c r="F3" s="28">
        <v>3.62</v>
      </c>
      <c r="G3" s="28">
        <v>3.85</v>
      </c>
      <c r="H3" s="28">
        <v>4.0999999999999996</v>
      </c>
      <c r="I3" s="28">
        <v>4.4009399999999994</v>
      </c>
      <c r="J3" s="28">
        <v>4.7459736959999992</v>
      </c>
      <c r="K3" s="28">
        <v>5.1351435390719988</v>
      </c>
      <c r="L3" s="28">
        <v>5.5731712829548403</v>
      </c>
      <c r="M3" s="28">
        <v>6.0413176707230472</v>
      </c>
      <c r="N3" s="28">
        <v>6.5457676962284213</v>
      </c>
    </row>
    <row r="4" spans="3:14" x14ac:dyDescent="0.25">
      <c r="C4" t="s">
        <v>18</v>
      </c>
      <c r="D4">
        <f>D3*10^9</f>
        <v>3150000000</v>
      </c>
      <c r="E4">
        <f t="shared" ref="E4:N4" si="0">E3*10^9</f>
        <v>3400000000</v>
      </c>
      <c r="F4">
        <f t="shared" si="0"/>
        <v>3620000000</v>
      </c>
      <c r="G4">
        <f t="shared" si="0"/>
        <v>3850000000</v>
      </c>
      <c r="H4">
        <f t="shared" si="0"/>
        <v>4099999999.9999995</v>
      </c>
      <c r="I4">
        <f t="shared" si="0"/>
        <v>4400939999.999999</v>
      </c>
      <c r="J4">
        <f t="shared" si="0"/>
        <v>4745973695.999999</v>
      </c>
      <c r="K4">
        <f t="shared" si="0"/>
        <v>5135143539.0719986</v>
      </c>
      <c r="L4">
        <f t="shared" si="0"/>
        <v>5573171282.9548407</v>
      </c>
      <c r="M4">
        <f t="shared" si="0"/>
        <v>6041317670.7230473</v>
      </c>
      <c r="N4">
        <f t="shared" si="0"/>
        <v>6545767696.2284212</v>
      </c>
    </row>
    <row r="5" spans="3:14" x14ac:dyDescent="0.25">
      <c r="C5" t="s">
        <v>124</v>
      </c>
      <c r="D5">
        <v>1.01</v>
      </c>
      <c r="E5">
        <v>1.014</v>
      </c>
      <c r="F5">
        <v>1.0229999999999999</v>
      </c>
      <c r="G5">
        <v>1.034</v>
      </c>
      <c r="H5">
        <v>1.0369999999999999</v>
      </c>
      <c r="I5">
        <v>1.04</v>
      </c>
      <c r="J5">
        <v>1.0449999999999999</v>
      </c>
      <c r="K5">
        <v>1.0569999999999999</v>
      </c>
      <c r="L5">
        <v>1.0629999999999999</v>
      </c>
      <c r="M5">
        <v>1.069</v>
      </c>
      <c r="N5">
        <v>1.073</v>
      </c>
    </row>
    <row r="6" spans="3:14" x14ac:dyDescent="0.25">
      <c r="D6">
        <f>D4/D5</f>
        <v>3118811881.1881189</v>
      </c>
      <c r="E6">
        <f t="shared" ref="E6:N6" si="1">E4/E5</f>
        <v>3353057199.2110453</v>
      </c>
      <c r="F6">
        <f t="shared" si="1"/>
        <v>3538611925.7087002</v>
      </c>
      <c r="G6">
        <f t="shared" si="1"/>
        <v>3723404255.319149</v>
      </c>
      <c r="H6">
        <f t="shared" si="1"/>
        <v>3953712632.5940208</v>
      </c>
      <c r="I6">
        <f t="shared" si="1"/>
        <v>4231673076.9230757</v>
      </c>
      <c r="J6">
        <f t="shared" si="1"/>
        <v>4541601622.966507</v>
      </c>
      <c r="K6">
        <f t="shared" si="1"/>
        <v>4858224729.4910116</v>
      </c>
      <c r="L6">
        <f t="shared" si="1"/>
        <v>5242870444.924592</v>
      </c>
      <c r="M6">
        <f t="shared" si="1"/>
        <v>5651372938.0009804</v>
      </c>
      <c r="N6">
        <f t="shared" si="1"/>
        <v>6100435877.1933098</v>
      </c>
    </row>
    <row r="7" spans="3:14" x14ac:dyDescent="0.25">
      <c r="D7" s="28">
        <f>D6/10^6</f>
        <v>3118.8118811881191</v>
      </c>
      <c r="E7" s="28">
        <f t="shared" ref="E7:N7" si="2">E6/10^6</f>
        <v>3353.0571992110454</v>
      </c>
      <c r="F7" s="28">
        <f t="shared" si="2"/>
        <v>3538.6119257087003</v>
      </c>
      <c r="G7" s="28">
        <f t="shared" si="2"/>
        <v>3723.4042553191489</v>
      </c>
      <c r="H7" s="28">
        <f t="shared" si="2"/>
        <v>3953.7126325940208</v>
      </c>
      <c r="I7" s="28">
        <f t="shared" si="2"/>
        <v>4231.6730769230753</v>
      </c>
      <c r="J7" s="28">
        <f t="shared" si="2"/>
        <v>4541.6016229665065</v>
      </c>
      <c r="K7" s="28">
        <f t="shared" si="2"/>
        <v>4858.2247294910112</v>
      </c>
      <c r="L7" s="28">
        <f t="shared" si="2"/>
        <v>5242.8704449245924</v>
      </c>
      <c r="M7" s="28">
        <f t="shared" si="2"/>
        <v>5651.37293800098</v>
      </c>
      <c r="N7" s="28">
        <f t="shared" si="2"/>
        <v>6100.4358771933094</v>
      </c>
    </row>
    <row r="8" spans="3:14" x14ac:dyDescent="0.25">
      <c r="E8" s="50">
        <f>E7/D7-1</f>
        <v>7.5107228953382732E-2</v>
      </c>
      <c r="F8" s="50">
        <f t="shared" ref="F8:N8" si="3">F7/E7-1</f>
        <v>5.5338968431947633E-2</v>
      </c>
      <c r="G8" s="50">
        <f t="shared" si="3"/>
        <v>5.2221699776654473E-2</v>
      </c>
      <c r="H8" s="50">
        <f t="shared" si="3"/>
        <v>6.1854249896679869E-2</v>
      </c>
      <c r="I8" s="50">
        <f t="shared" si="3"/>
        <v>7.0303653846153669E-2</v>
      </c>
      <c r="J8" s="50">
        <f t="shared" si="3"/>
        <v>7.3240191387559994E-2</v>
      </c>
      <c r="K8" s="50">
        <f t="shared" si="3"/>
        <v>6.9716177861873119E-2</v>
      </c>
      <c r="L8" s="50">
        <f t="shared" si="3"/>
        <v>7.917412982126093E-2</v>
      </c>
      <c r="M8" s="50">
        <f t="shared" si="3"/>
        <v>7.7915809167446115E-2</v>
      </c>
      <c r="N8" s="50">
        <f t="shared" si="3"/>
        <v>7.9460857409133112E-2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1F76C-6335-408E-B49D-6B1ABF7BAA66}">
  <dimension ref="A1:AR21"/>
  <sheetViews>
    <sheetView zoomScale="85" zoomScaleNormal="85" workbookViewId="0">
      <selection activeCell="AG7" sqref="AG7"/>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6" max="28" width="0" hidden="1" customWidth="1"/>
    <col min="30" max="32" width="0" hidden="1" customWidth="1"/>
    <col min="34" max="37" width="0" hidden="1" customWidth="1"/>
    <col min="39" max="42" width="0" hidden="1" customWidth="1"/>
  </cols>
  <sheetData>
    <row r="1" spans="1:44" x14ac:dyDescent="0.25">
      <c r="A1" s="8" t="s">
        <v>120</v>
      </c>
      <c r="B1" s="7">
        <v>2017</v>
      </c>
      <c r="C1" s="7">
        <v>2018</v>
      </c>
      <c r="D1" s="7">
        <v>2019</v>
      </c>
      <c r="E1" s="7">
        <v>2020</v>
      </c>
      <c r="F1" s="7">
        <v>2021</v>
      </c>
      <c r="G1" s="7" t="s">
        <v>7</v>
      </c>
      <c r="H1" s="7" t="s">
        <v>8</v>
      </c>
      <c r="I1" s="7" t="s">
        <v>9</v>
      </c>
      <c r="J1" s="7" t="s">
        <v>10</v>
      </c>
      <c r="K1" s="7" t="s">
        <v>11</v>
      </c>
      <c r="L1" s="7" t="s">
        <v>12</v>
      </c>
      <c r="M1" s="7" t="s">
        <v>88</v>
      </c>
      <c r="N1" s="7" t="s">
        <v>89</v>
      </c>
      <c r="O1" s="7" t="s">
        <v>90</v>
      </c>
      <c r="P1" s="7" t="s">
        <v>91</v>
      </c>
      <c r="Q1" s="7" t="s">
        <v>92</v>
      </c>
      <c r="R1" s="7" t="s">
        <v>93</v>
      </c>
      <c r="S1" s="7" t="s">
        <v>94</v>
      </c>
      <c r="T1" s="7" t="s">
        <v>95</v>
      </c>
      <c r="U1" s="7" t="s">
        <v>157</v>
      </c>
      <c r="V1" s="41" t="s">
        <v>110</v>
      </c>
      <c r="W1" s="41" t="s">
        <v>111</v>
      </c>
      <c r="X1" s="41" t="s">
        <v>112</v>
      </c>
      <c r="Y1" s="8">
        <v>2017</v>
      </c>
      <c r="Z1" s="8">
        <v>2018</v>
      </c>
      <c r="AA1" s="8">
        <v>2019</v>
      </c>
      <c r="AB1" s="8">
        <v>2020</v>
      </c>
      <c r="AC1" s="8">
        <v>2021</v>
      </c>
      <c r="AD1" s="8" t="s">
        <v>7</v>
      </c>
      <c r="AE1" s="8" t="s">
        <v>8</v>
      </c>
      <c r="AF1" s="8" t="s">
        <v>9</v>
      </c>
      <c r="AG1" s="8" t="s">
        <v>10</v>
      </c>
      <c r="AH1" s="8" t="s">
        <v>11</v>
      </c>
      <c r="AI1" s="8" t="s">
        <v>12</v>
      </c>
      <c r="AJ1" s="8" t="s">
        <v>88</v>
      </c>
      <c r="AK1" s="8" t="s">
        <v>89</v>
      </c>
      <c r="AL1" s="8" t="s">
        <v>90</v>
      </c>
      <c r="AM1" s="8" t="s">
        <v>91</v>
      </c>
      <c r="AN1" s="8" t="s">
        <v>92</v>
      </c>
      <c r="AO1" s="8" t="s">
        <v>93</v>
      </c>
      <c r="AP1" s="8" t="s">
        <v>94</v>
      </c>
      <c r="AQ1" s="8" t="s">
        <v>95</v>
      </c>
      <c r="AR1" s="57" t="s">
        <v>157</v>
      </c>
    </row>
    <row r="2" spans="1:44" x14ac:dyDescent="0.25">
      <c r="A2" s="9" t="s">
        <v>113</v>
      </c>
      <c r="B2" s="10">
        <v>0.74440266666666677</v>
      </c>
      <c r="C2" s="10">
        <v>0.80277019867549648</v>
      </c>
      <c r="D2" s="10">
        <v>0.84994285714285767</v>
      </c>
      <c r="E2" s="10">
        <v>0.95399731543624133</v>
      </c>
      <c r="F2" s="10">
        <v>1.0079394736842107</v>
      </c>
      <c r="G2" s="10">
        <v>1.1051071663379359</v>
      </c>
      <c r="H2" s="10">
        <v>1.2026255788235303</v>
      </c>
      <c r="I2" s="10">
        <v>1.3108552445007269</v>
      </c>
      <c r="J2" s="10">
        <v>1.4436032691958369</v>
      </c>
      <c r="K2" s="10">
        <v>1.5845900123888195</v>
      </c>
      <c r="L2" s="10">
        <v>1.7449226379115319</v>
      </c>
      <c r="M2" s="10">
        <v>1.9186509021742852</v>
      </c>
      <c r="N2" s="10">
        <v>2.1116782802705543</v>
      </c>
      <c r="O2" s="10">
        <v>2.3079891200406855</v>
      </c>
      <c r="P2" s="10">
        <v>2.530792530625479</v>
      </c>
      <c r="Q2" s="10">
        <v>2.7465318247948929</v>
      </c>
      <c r="R2" s="10">
        <v>2.9900676311889338</v>
      </c>
      <c r="S2" s="10">
        <v>3.230269904948627</v>
      </c>
      <c r="T2" s="10">
        <v>3.505903930058905</v>
      </c>
      <c r="U2" s="10">
        <v>5.0518047818720451</v>
      </c>
      <c r="V2" s="40">
        <v>7.871479021593597E-2</v>
      </c>
      <c r="W2" s="40">
        <v>9.642189699533632E-2</v>
      </c>
      <c r="X2" s="35">
        <v>8.1486942401071794E-2</v>
      </c>
    </row>
    <row r="3" spans="1:44" x14ac:dyDescent="0.25">
      <c r="A3" s="9" t="s">
        <v>79</v>
      </c>
      <c r="B3" s="5"/>
      <c r="C3" s="25">
        <v>7.8408547715434151E-2</v>
      </c>
      <c r="D3" s="25">
        <v>5.8762343875236267E-2</v>
      </c>
      <c r="E3" s="25">
        <v>0.12242524002515887</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121</v>
      </c>
      <c r="B4" s="34">
        <v>0.91050400000000042</v>
      </c>
      <c r="C4" s="34">
        <v>0.98853300000000033</v>
      </c>
      <c r="D4" s="34">
        <v>1.0677120000000002</v>
      </c>
      <c r="E4" s="34">
        <v>1.1586560000000001</v>
      </c>
      <c r="F4" s="34">
        <v>1.2481180000000005</v>
      </c>
      <c r="G4" s="34">
        <v>1.3660080000000001</v>
      </c>
      <c r="H4" s="34">
        <v>1.4949664212000007</v>
      </c>
      <c r="I4" s="34">
        <v>1.6382215215097198</v>
      </c>
      <c r="J4" s="34">
        <v>1.8071632204471564</v>
      </c>
      <c r="K4" s="34">
        <v>1.9903172315029507</v>
      </c>
      <c r="L4" s="34">
        <v>2.2002956994265119</v>
      </c>
      <c r="M4" s="34">
        <v>2.4273729615318023</v>
      </c>
      <c r="N4" s="34">
        <v>2.6875873430080128</v>
      </c>
      <c r="O4" s="34">
        <v>2.9599309987421152</v>
      </c>
      <c r="P4" s="34">
        <v>3.2601627076257387</v>
      </c>
      <c r="Q4" s="34">
        <v>3.5536711689439286</v>
      </c>
      <c r="R4" s="34">
        <v>3.8772759759239386</v>
      </c>
      <c r="S4" s="34">
        <v>4.2182405489947588</v>
      </c>
      <c r="T4" s="34">
        <v>4.5839620045926042</v>
      </c>
      <c r="U4" s="34">
        <v>6.6992485188778907</v>
      </c>
      <c r="V4" s="40">
        <v>8.2040327350273889E-2</v>
      </c>
      <c r="W4" s="40">
        <v>0.1007014762407521</v>
      </c>
      <c r="X4" s="35">
        <v>8.5111709971498195E-2</v>
      </c>
    </row>
    <row r="5" spans="1:44" x14ac:dyDescent="0.25">
      <c r="A5" s="4" t="s">
        <v>79</v>
      </c>
      <c r="B5" s="4"/>
      <c r="C5" s="37">
        <v>8.5698689956331675E-2</v>
      </c>
      <c r="D5" s="37">
        <v>8.0097477777676396E-2</v>
      </c>
      <c r="E5" s="37">
        <v>8.5176527003536506E-2</v>
      </c>
      <c r="F5" s="37">
        <v>7.7211873066725945E-2</v>
      </c>
      <c r="G5" s="37">
        <v>9.445421025896561E-2</v>
      </c>
      <c r="H5" s="37">
        <v>9.4405319148936684E-2</v>
      </c>
      <c r="I5" s="37">
        <v>9.5824961870868641E-2</v>
      </c>
      <c r="J5" s="37">
        <v>0.10312506380806585</v>
      </c>
      <c r="K5" s="37">
        <v>0.10134890362060123</v>
      </c>
      <c r="L5" s="37">
        <v>0.10549999999999993</v>
      </c>
      <c r="M5" s="37">
        <v>0.10320306591722006</v>
      </c>
      <c r="N5" s="37">
        <v>0.10720000000000063</v>
      </c>
      <c r="O5" s="37">
        <v>0.10133388090349049</v>
      </c>
      <c r="P5" s="37">
        <v>0.10143199588477336</v>
      </c>
      <c r="Q5" s="37">
        <v>9.0028776978417158E-2</v>
      </c>
      <c r="R5" s="37">
        <v>9.1062113402061939E-2</v>
      </c>
      <c r="S5" s="37">
        <v>8.7939206594539465E-2</v>
      </c>
      <c r="T5" s="37">
        <v>8.6699999999999999E-2</v>
      </c>
      <c r="U5" s="37"/>
      <c r="V5" s="4"/>
      <c r="W5" s="4"/>
      <c r="X5" s="4"/>
    </row>
    <row r="6" spans="1:44" x14ac:dyDescent="0.25">
      <c r="A6" s="31" t="s">
        <v>87</v>
      </c>
      <c r="B6" s="34">
        <v>1.223133716160788</v>
      </c>
      <c r="C6" s="34">
        <v>1.231402214022141</v>
      </c>
      <c r="D6" s="34">
        <v>1.2562162162162156</v>
      </c>
      <c r="E6" s="34">
        <v>1.2145275267050128</v>
      </c>
      <c r="F6" s="34">
        <v>1.2382866556836907</v>
      </c>
      <c r="G6" s="34">
        <v>1.2360864553314117</v>
      </c>
      <c r="H6" s="34">
        <v>1.2430855018587357</v>
      </c>
      <c r="I6" s="34">
        <v>1.2497348798674401</v>
      </c>
      <c r="J6" s="34">
        <v>1.251842011589404</v>
      </c>
      <c r="K6" s="34">
        <v>1.2560455486542443</v>
      </c>
      <c r="L6" s="34">
        <v>1.2609703442554956</v>
      </c>
      <c r="M6" s="34">
        <v>1.2651457119067437</v>
      </c>
      <c r="N6" s="34">
        <v>1.2727257594673329</v>
      </c>
      <c r="O6" s="34">
        <v>1.2824718162839248</v>
      </c>
      <c r="P6" s="34">
        <v>1.2881983284580019</v>
      </c>
      <c r="Q6" s="34">
        <v>1.2938758389261744</v>
      </c>
      <c r="R6" s="34">
        <v>1.2967184873949578</v>
      </c>
      <c r="S6" s="34">
        <v>1.3058477071939425</v>
      </c>
      <c r="T6" s="34">
        <v>1.3074978938500423</v>
      </c>
      <c r="U6" s="34"/>
      <c r="V6" s="40">
        <v>3.0828696931763933E-3</v>
      </c>
      <c r="W6" s="40">
        <v>3.9032230723810013E-3</v>
      </c>
      <c r="X6" s="35">
        <v>-1</v>
      </c>
      <c r="Y6" s="29"/>
      <c r="Z6" s="29"/>
      <c r="AA6" s="29"/>
      <c r="AB6" s="29"/>
      <c r="AC6" s="29"/>
      <c r="AD6" s="29"/>
      <c r="AE6" s="29"/>
      <c r="AF6" s="29"/>
      <c r="AG6" s="29"/>
      <c r="AH6" s="29"/>
      <c r="AI6" s="29"/>
      <c r="AJ6" s="29"/>
    </row>
    <row r="7" spans="1:44" x14ac:dyDescent="0.25">
      <c r="A7" s="9" t="s">
        <v>79</v>
      </c>
      <c r="B7" s="28"/>
      <c r="C7" s="36">
        <v>6.7600931542517451E-3</v>
      </c>
      <c r="D7" s="36">
        <v>2.0151013138935525E-2</v>
      </c>
      <c r="E7" s="36">
        <v>-3.3185918931034952E-2</v>
      </c>
      <c r="F7" s="36">
        <v>1.9562445853438915E-2</v>
      </c>
      <c r="G7" s="36">
        <v>-1.7768101934879654E-3</v>
      </c>
      <c r="H7" s="36">
        <v>5.6622629405378433E-3</v>
      </c>
      <c r="I7" s="36">
        <v>5.3490914331812967E-3</v>
      </c>
      <c r="J7" s="36">
        <v>1.6860629849646536E-3</v>
      </c>
      <c r="K7" s="36">
        <v>3.3578814466397322E-3</v>
      </c>
      <c r="L7" s="36">
        <v>3.9208734161972902E-3</v>
      </c>
      <c r="M7" s="36">
        <v>3.3112338210565806E-3</v>
      </c>
      <c r="N7" s="36">
        <v>5.9914423210312151E-3</v>
      </c>
      <c r="O7" s="36">
        <v>7.6576251750186675E-3</v>
      </c>
      <c r="P7" s="36">
        <v>4.4652148307400275E-3</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100</v>
      </c>
      <c r="B9" s="28"/>
      <c r="C9" s="28"/>
      <c r="D9" s="28"/>
      <c r="E9" s="28"/>
      <c r="F9" s="28"/>
      <c r="G9" s="28"/>
      <c r="H9" s="28"/>
      <c r="I9" s="28"/>
      <c r="J9" s="28"/>
      <c r="K9" s="28"/>
      <c r="L9" s="28"/>
      <c r="M9" s="28"/>
      <c r="N9" s="28"/>
      <c r="O9" s="28"/>
      <c r="P9" s="28"/>
      <c r="Q9" s="28"/>
      <c r="R9" s="28"/>
      <c r="S9" s="28"/>
      <c r="T9" s="28"/>
      <c r="U9" s="28"/>
      <c r="Y9" s="29"/>
    </row>
    <row r="10" spans="1:44" x14ac:dyDescent="0.25">
      <c r="A10" s="39" t="s">
        <v>158</v>
      </c>
      <c r="B10" s="32">
        <v>0.51998883440000021</v>
      </c>
      <c r="C10" s="32">
        <v>0.57196519380000022</v>
      </c>
      <c r="D10" s="32">
        <v>0.61628336640000025</v>
      </c>
      <c r="E10" s="32">
        <v>0.66657479679999998</v>
      </c>
      <c r="F10" s="32">
        <v>0.71604529660000038</v>
      </c>
      <c r="G10" s="32">
        <v>0.78600100320000021</v>
      </c>
      <c r="H10" s="32">
        <v>0.8590077056215204</v>
      </c>
      <c r="I10" s="32">
        <v>0.94263266347669261</v>
      </c>
      <c r="J10" s="32">
        <v>1.0389381354350702</v>
      </c>
      <c r="K10" s="32">
        <v>1.1436362812215959</v>
      </c>
      <c r="L10" s="32">
        <v>1.263629820180646</v>
      </c>
      <c r="M10" s="32">
        <v>1.3935548172154077</v>
      </c>
      <c r="N10" s="32">
        <v>1.542675134886599</v>
      </c>
      <c r="O10" s="32">
        <v>1.6981124139783517</v>
      </c>
      <c r="P10" s="32">
        <v>1.8690512802818358</v>
      </c>
      <c r="Q10" s="32">
        <v>2.0366089469217652</v>
      </c>
      <c r="R10" s="32">
        <v>2.2197404962164549</v>
      </c>
      <c r="S10" s="32">
        <v>2.4149427142994995</v>
      </c>
      <c r="T10" s="32">
        <v>2.6234014552283473</v>
      </c>
      <c r="U10" s="32">
        <v>3.8353197770575926</v>
      </c>
      <c r="V10" s="40">
        <f>(F10/B10)^(1/4)-1</f>
        <v>8.3269759412704758E-2</v>
      </c>
      <c r="W10" s="40">
        <f>(O10/F10)^(1/9)-1</f>
        <v>0.1007014762407521</v>
      </c>
      <c r="X10" s="35">
        <f>(U10/O10)^(1/10)-1</f>
        <v>8.4884524801055905E-2</v>
      </c>
      <c r="Y10" s="33">
        <v>0.57109999999999994</v>
      </c>
      <c r="Z10" s="33">
        <v>0.5786</v>
      </c>
      <c r="AA10" s="33">
        <v>0.57720000000000016</v>
      </c>
      <c r="AB10" s="33">
        <v>0.57529999999999992</v>
      </c>
      <c r="AC10" s="33">
        <v>0.5737000000000001</v>
      </c>
      <c r="AD10" s="33">
        <v>0.57540000000000013</v>
      </c>
      <c r="AE10" s="33">
        <v>0.5746</v>
      </c>
      <c r="AF10" s="33">
        <v>0.57539999999999991</v>
      </c>
      <c r="AG10" s="33">
        <v>0.57489999999999997</v>
      </c>
      <c r="AH10" s="33">
        <v>0.57460000000000022</v>
      </c>
      <c r="AI10" s="33">
        <v>0.57430000000000003</v>
      </c>
      <c r="AJ10" s="33">
        <v>0.57410000000000005</v>
      </c>
      <c r="AK10" s="26">
        <v>0.57399999999999984</v>
      </c>
      <c r="AL10" s="26">
        <v>0.5737000000000001</v>
      </c>
      <c r="AM10" s="26">
        <v>0.57329999999999992</v>
      </c>
      <c r="AN10" s="26">
        <v>0.57309999999999994</v>
      </c>
      <c r="AO10" s="26">
        <v>0.57250000000000001</v>
      </c>
      <c r="AP10" s="26">
        <v>0.57250000000000001</v>
      </c>
      <c r="AQ10" s="26">
        <v>0.57230000000000003</v>
      </c>
      <c r="AR10" s="46">
        <v>0.57250000000000001</v>
      </c>
    </row>
    <row r="11" spans="1:44" x14ac:dyDescent="0.25">
      <c r="A11" s="39" t="s">
        <v>160</v>
      </c>
      <c r="B11" s="32">
        <v>0.16243391360000009</v>
      </c>
      <c r="C11" s="32">
        <v>0.16508501100000003</v>
      </c>
      <c r="D11" s="32">
        <v>0.17884176000000002</v>
      </c>
      <c r="E11" s="32">
        <v>0.1948859392</v>
      </c>
      <c r="F11" s="32">
        <v>0.21093194200000007</v>
      </c>
      <c r="G11" s="32">
        <v>0.231538356</v>
      </c>
      <c r="H11" s="32">
        <v>0.25459278153036013</v>
      </c>
      <c r="I11" s="32">
        <v>0.27980823587386017</v>
      </c>
      <c r="J11" s="32">
        <v>0.30974777598464259</v>
      </c>
      <c r="K11" s="32">
        <v>0.34253359554165774</v>
      </c>
      <c r="L11" s="32">
        <v>0.38043112643084392</v>
      </c>
      <c r="M11" s="32">
        <v>0.42114920882576767</v>
      </c>
      <c r="N11" s="32">
        <v>0.46710268021479268</v>
      </c>
      <c r="O11" s="32">
        <v>0.51561997998087639</v>
      </c>
      <c r="P11" s="32">
        <v>0.56889839248069141</v>
      </c>
      <c r="Q11" s="32">
        <v>0.62047098609760987</v>
      </c>
      <c r="R11" s="32">
        <v>0.67813556818909682</v>
      </c>
      <c r="S11" s="32">
        <v>0.73819209607408276</v>
      </c>
      <c r="T11" s="32">
        <v>0.80127655840278722</v>
      </c>
      <c r="U11" s="32">
        <v>1.1716985659517429</v>
      </c>
      <c r="V11" s="40">
        <f>(F11/B11)^(1/4)-1</f>
        <v>6.7496379496560621E-2</v>
      </c>
      <c r="W11" s="40">
        <f>(O11/F11)^(1/9)-1</f>
        <v>0.10441407258754221</v>
      </c>
      <c r="X11" s="35">
        <f>(U11/O11)^(1/10)-1</f>
        <v>8.5546961500022389E-2</v>
      </c>
      <c r="Y11" s="33">
        <v>0.1784</v>
      </c>
      <c r="Z11" s="33">
        <v>0.16699999999999998</v>
      </c>
      <c r="AA11" s="33">
        <v>0.16749999999999998</v>
      </c>
      <c r="AB11" s="33">
        <v>0.16819999999999999</v>
      </c>
      <c r="AC11" s="33">
        <v>0.16899999999999998</v>
      </c>
      <c r="AD11" s="33">
        <v>0.16949999999999998</v>
      </c>
      <c r="AE11" s="33">
        <v>0.17030000000000001</v>
      </c>
      <c r="AF11" s="33">
        <v>0.17080000000000001</v>
      </c>
      <c r="AG11" s="33">
        <v>0.1714</v>
      </c>
      <c r="AH11" s="33">
        <v>0.17209999999999998</v>
      </c>
      <c r="AI11" s="33">
        <v>0.1729</v>
      </c>
      <c r="AJ11" s="33">
        <v>0.17349999999999999</v>
      </c>
      <c r="AK11" s="26">
        <v>0.17380000000000001</v>
      </c>
      <c r="AL11" s="26">
        <v>0.17419999999999997</v>
      </c>
      <c r="AM11" s="26">
        <v>0.17449999999999999</v>
      </c>
      <c r="AN11" s="26">
        <v>0.17459999999999998</v>
      </c>
      <c r="AO11" s="26">
        <v>0.1749</v>
      </c>
      <c r="AP11" s="26">
        <v>0.17499999999999999</v>
      </c>
      <c r="AQ11" s="26">
        <v>0.17480000000000001</v>
      </c>
      <c r="AR11" s="46">
        <v>0.17489999999999997</v>
      </c>
    </row>
    <row r="12" spans="1:44" x14ac:dyDescent="0.25">
      <c r="A12" s="39" t="s">
        <v>159</v>
      </c>
      <c r="B12" s="32">
        <v>0.15551408320000007</v>
      </c>
      <c r="C12" s="32">
        <v>0.15846183990000004</v>
      </c>
      <c r="D12" s="32">
        <v>0.169766208</v>
      </c>
      <c r="E12" s="32">
        <v>0.18295178240000001</v>
      </c>
      <c r="F12" s="32">
        <v>0.20818608240000008</v>
      </c>
      <c r="G12" s="32">
        <v>0.21200444160000001</v>
      </c>
      <c r="H12" s="32">
        <v>0.23112180871752014</v>
      </c>
      <c r="I12" s="32">
        <v>0.25146700355174195</v>
      </c>
      <c r="J12" s="32">
        <v>0.2934833070006182</v>
      </c>
      <c r="K12" s="32">
        <v>0.30113499712639641</v>
      </c>
      <c r="L12" s="32">
        <v>0.33070444362380474</v>
      </c>
      <c r="M12" s="32">
        <v>0.3621640458605449</v>
      </c>
      <c r="N12" s="32">
        <v>0.40179430777969782</v>
      </c>
      <c r="O12" s="32">
        <v>0.5023002904865369</v>
      </c>
      <c r="P12" s="32">
        <v>0.4883723736023356</v>
      </c>
      <c r="Q12" s="32">
        <v>0.53305067534158923</v>
      </c>
      <c r="R12" s="32">
        <v>0.58275457918136797</v>
      </c>
      <c r="S12" s="32">
        <v>0.63526702667861068</v>
      </c>
      <c r="T12" s="32">
        <v>0.78339910658487599</v>
      </c>
      <c r="U12" s="32">
        <v>1.146911346431895</v>
      </c>
      <c r="V12" s="40">
        <f>(F12/B12)^(1/4)-1</f>
        <v>7.564878771761796E-2</v>
      </c>
      <c r="W12" s="40">
        <f>(O12/F12)^(1/9)-1</f>
        <v>0.10281154525854741</v>
      </c>
      <c r="X12" s="35">
        <f>(U12/O12)^(1/10)-1</f>
        <v>8.6067060210120117E-2</v>
      </c>
      <c r="Y12" s="33">
        <v>0.17080000000000001</v>
      </c>
      <c r="Z12" s="33">
        <v>0.1603</v>
      </c>
      <c r="AA12" s="33">
        <v>0.15899999999999997</v>
      </c>
      <c r="AB12" s="33">
        <v>0.15789999999999998</v>
      </c>
      <c r="AC12" s="33">
        <v>0.1668</v>
      </c>
      <c r="AD12" s="33">
        <v>0.1552</v>
      </c>
      <c r="AE12" s="33">
        <v>0.15460000000000002</v>
      </c>
      <c r="AF12" s="33">
        <v>0.15349999999999997</v>
      </c>
      <c r="AG12" s="33">
        <v>0.16239999999999999</v>
      </c>
      <c r="AH12" s="33">
        <v>0.15129999999999999</v>
      </c>
      <c r="AI12" s="33">
        <v>0.15029999999999999</v>
      </c>
      <c r="AJ12" s="33">
        <v>0.1492</v>
      </c>
      <c r="AK12" s="26">
        <v>0.14949999999999997</v>
      </c>
      <c r="AL12" s="26">
        <v>0.16969999999999999</v>
      </c>
      <c r="AM12" s="26">
        <v>0.14979999999999999</v>
      </c>
      <c r="AN12" s="26">
        <v>0.14999999999999997</v>
      </c>
      <c r="AO12" s="26">
        <v>0.15029999999999999</v>
      </c>
      <c r="AP12" s="26">
        <v>0.15060000000000001</v>
      </c>
      <c r="AQ12" s="26">
        <v>0.1709</v>
      </c>
      <c r="AR12" s="46">
        <v>0.17120000000000002</v>
      </c>
    </row>
    <row r="13" spans="1:44" x14ac:dyDescent="0.25">
      <c r="A13" s="39" t="s">
        <v>126</v>
      </c>
      <c r="B13" s="32">
        <v>7.2567168800000123E-2</v>
      </c>
      <c r="C13" s="32">
        <v>9.3020955299999999E-2</v>
      </c>
      <c r="D13" s="32">
        <v>0.10282066559999983</v>
      </c>
      <c r="E13" s="32">
        <v>0.11424348160000004</v>
      </c>
      <c r="F13" s="32">
        <v>0.11295467899999979</v>
      </c>
      <c r="G13" s="32">
        <v>0.13646419919999983</v>
      </c>
      <c r="H13" s="32">
        <v>0.15024412533060011</v>
      </c>
      <c r="I13" s="32">
        <v>0.16431361860742499</v>
      </c>
      <c r="J13" s="32">
        <v>0.16499400202682546</v>
      </c>
      <c r="K13" s="32">
        <v>0.20301235761330072</v>
      </c>
      <c r="L13" s="32">
        <v>0.2255303091912173</v>
      </c>
      <c r="M13" s="32">
        <v>0.25050488963008188</v>
      </c>
      <c r="N13" s="32">
        <v>0.27601522012692353</v>
      </c>
      <c r="O13" s="32">
        <v>0.24389831429635037</v>
      </c>
      <c r="P13" s="32">
        <v>0.3338406612608758</v>
      </c>
      <c r="Q13" s="32">
        <v>0.36354056058296408</v>
      </c>
      <c r="R13" s="32">
        <v>0.39664533233701871</v>
      </c>
      <c r="S13" s="32">
        <v>0.4298387119425654</v>
      </c>
      <c r="T13" s="32">
        <v>0.37588488437659284</v>
      </c>
      <c r="U13" s="32">
        <v>0.54531882943666055</v>
      </c>
      <c r="V13" s="40">
        <f>(F13/B13)^(1/4)-1</f>
        <v>0.11696872107428158</v>
      </c>
      <c r="W13" s="40">
        <f>(O13/F13)^(1/9)-1</f>
        <v>8.9293601388541255E-2</v>
      </c>
      <c r="X13" s="35">
        <f>(U13/O13)^(1/10)-1</f>
        <v>8.3787579344999141E-2</v>
      </c>
      <c r="Y13" s="33">
        <f>1-SUM(Y10:Y12)</f>
        <v>7.9700000000000104E-2</v>
      </c>
      <c r="Z13" s="33">
        <f t="shared" ref="Z13:AR13" si="0">1-SUM(Z10:Z12)</f>
        <v>9.4099999999999961E-2</v>
      </c>
      <c r="AA13" s="33">
        <f t="shared" si="0"/>
        <v>9.629999999999983E-2</v>
      </c>
      <c r="AB13" s="33">
        <f t="shared" si="0"/>
        <v>9.8600000000000021E-2</v>
      </c>
      <c r="AC13" s="33">
        <f t="shared" si="0"/>
        <v>9.0499999999999803E-2</v>
      </c>
      <c r="AD13" s="33">
        <f t="shared" si="0"/>
        <v>9.9899999999999878E-2</v>
      </c>
      <c r="AE13" s="33">
        <f t="shared" si="0"/>
        <v>0.10050000000000003</v>
      </c>
      <c r="AF13" s="33">
        <f t="shared" si="0"/>
        <v>0.10030000000000006</v>
      </c>
      <c r="AG13" s="33">
        <f t="shared" si="0"/>
        <v>9.1300000000000048E-2</v>
      </c>
      <c r="AH13" s="33">
        <f t="shared" si="0"/>
        <v>0.10199999999999987</v>
      </c>
      <c r="AI13" s="33">
        <f t="shared" si="0"/>
        <v>0.10249999999999992</v>
      </c>
      <c r="AJ13" s="33">
        <f t="shared" si="0"/>
        <v>0.10319999999999996</v>
      </c>
      <c r="AK13" s="33">
        <f t="shared" si="0"/>
        <v>0.10270000000000024</v>
      </c>
      <c r="AL13" s="33">
        <f t="shared" si="0"/>
        <v>8.2400000000000029E-2</v>
      </c>
      <c r="AM13" s="33">
        <f t="shared" si="0"/>
        <v>0.10240000000000005</v>
      </c>
      <c r="AN13" s="33">
        <f t="shared" si="0"/>
        <v>0.10230000000000006</v>
      </c>
      <c r="AO13" s="33">
        <f t="shared" si="0"/>
        <v>0.10229999999999995</v>
      </c>
      <c r="AP13" s="33">
        <f t="shared" si="0"/>
        <v>0.10189999999999988</v>
      </c>
      <c r="AQ13" s="33">
        <f t="shared" si="0"/>
        <v>8.1999999999999851E-2</v>
      </c>
      <c r="AR13" s="33">
        <f t="shared" si="0"/>
        <v>8.1400000000000028E-2</v>
      </c>
    </row>
    <row r="14" spans="1:44" x14ac:dyDescent="0.25">
      <c r="A14" s="27" t="s">
        <v>86</v>
      </c>
      <c r="B14" s="45">
        <f t="shared" ref="B14:U14" si="1">SUM(B10:B13)</f>
        <v>0.91050400000000042</v>
      </c>
      <c r="C14" s="45">
        <f t="shared" si="1"/>
        <v>0.98853300000000033</v>
      </c>
      <c r="D14" s="45">
        <f t="shared" si="1"/>
        <v>1.0677120000000002</v>
      </c>
      <c r="E14" s="45">
        <f t="shared" si="1"/>
        <v>1.1586559999999999</v>
      </c>
      <c r="F14" s="45">
        <f t="shared" si="1"/>
        <v>1.2481180000000003</v>
      </c>
      <c r="G14" s="45">
        <f t="shared" si="1"/>
        <v>1.3660079999999999</v>
      </c>
      <c r="H14" s="45">
        <f t="shared" si="1"/>
        <v>1.4949664212000009</v>
      </c>
      <c r="I14" s="45">
        <f t="shared" si="1"/>
        <v>1.6382215215097198</v>
      </c>
      <c r="J14" s="45">
        <f t="shared" si="1"/>
        <v>1.8071632204471564</v>
      </c>
      <c r="K14" s="45">
        <f t="shared" si="1"/>
        <v>1.9903172315029507</v>
      </c>
      <c r="L14" s="45">
        <f t="shared" si="1"/>
        <v>2.2002956994265119</v>
      </c>
      <c r="M14" s="45">
        <f t="shared" si="1"/>
        <v>2.4273729615318023</v>
      </c>
      <c r="N14" s="45">
        <f t="shared" si="1"/>
        <v>2.6875873430080133</v>
      </c>
      <c r="O14" s="45">
        <f t="shared" si="1"/>
        <v>2.9599309987421156</v>
      </c>
      <c r="P14" s="45">
        <f t="shared" si="1"/>
        <v>3.2601627076257387</v>
      </c>
      <c r="Q14" s="45">
        <f t="shared" si="1"/>
        <v>3.5536711689439282</v>
      </c>
      <c r="R14" s="45">
        <f t="shared" si="1"/>
        <v>3.8772759759239381</v>
      </c>
      <c r="S14" s="45">
        <f t="shared" si="1"/>
        <v>4.2182405489947579</v>
      </c>
      <c r="T14" s="45">
        <f t="shared" si="1"/>
        <v>4.5839620045926033</v>
      </c>
      <c r="U14" s="45">
        <f t="shared" si="1"/>
        <v>6.6992485188778907</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101</v>
      </c>
      <c r="B16" s="28"/>
      <c r="Y16" s="44"/>
    </row>
    <row r="17" spans="1:44" x14ac:dyDescent="0.25">
      <c r="A17" s="39" t="s">
        <v>158</v>
      </c>
      <c r="B17" s="42">
        <v>0.41708881413333332</v>
      </c>
      <c r="C17" s="42">
        <v>0.45581291880794678</v>
      </c>
      <c r="D17" s="42">
        <v>0.48140763428571459</v>
      </c>
      <c r="E17" s="42">
        <v>0.5385314845637581</v>
      </c>
      <c r="F17" s="42">
        <v>0.56736912973684217</v>
      </c>
      <c r="G17" s="42">
        <v>0.62394350611439864</v>
      </c>
      <c r="H17" s="42">
        <v>0.67804030134070614</v>
      </c>
      <c r="I17" s="42">
        <v>0.74010887104511025</v>
      </c>
      <c r="J17" s="42">
        <v>0.81433660415337139</v>
      </c>
      <c r="K17" s="42">
        <v>0.89339184898481649</v>
      </c>
      <c r="L17" s="42">
        <v>0.98326390646314799</v>
      </c>
      <c r="M17" s="42">
        <v>1.0807760531947748</v>
      </c>
      <c r="N17" s="42">
        <v>1.1892972074483759</v>
      </c>
      <c r="O17" s="42">
        <v>1.2991670756709017</v>
      </c>
      <c r="P17" s="42">
        <v>1.4235707984768318</v>
      </c>
      <c r="Q17" s="42">
        <v>1.5443748450821679</v>
      </c>
      <c r="R17" s="42">
        <v>1.6795209884388238</v>
      </c>
      <c r="S17" s="42">
        <v>1.8144426056096434</v>
      </c>
      <c r="T17" s="42">
        <v>1.9685650567280748</v>
      </c>
      <c r="U17" s="42">
        <v>2.8375987459775276</v>
      </c>
      <c r="V17" s="40">
        <f>(F17/B17)^(1/4)-1</f>
        <v>7.9964027734829468E-2</v>
      </c>
      <c r="W17" s="40">
        <f>(O17/F17)^(1/9)-1</f>
        <v>9.642189699533632E-2</v>
      </c>
      <c r="X17" s="35">
        <f>(U17/O17)^(1/10)-1</f>
        <v>8.125616766274546E-2</v>
      </c>
      <c r="Y17" s="26">
        <v>0.56029999999999991</v>
      </c>
      <c r="Z17" s="26">
        <v>0.56779999999999986</v>
      </c>
      <c r="AA17" s="26">
        <v>0.56640000000000001</v>
      </c>
      <c r="AB17" s="26">
        <v>0.56449999999999989</v>
      </c>
      <c r="AC17" s="26">
        <v>0.56289999999999996</v>
      </c>
      <c r="AD17" s="26">
        <v>0.56459999999999999</v>
      </c>
      <c r="AE17" s="26">
        <v>0.56379999999999986</v>
      </c>
      <c r="AF17" s="26">
        <v>0.56459999999999988</v>
      </c>
      <c r="AG17" s="26">
        <v>0.56409999999999982</v>
      </c>
      <c r="AH17" s="26">
        <v>0.56380000000000008</v>
      </c>
      <c r="AI17" s="26">
        <v>0.56349999999999989</v>
      </c>
      <c r="AJ17" s="26">
        <v>0.56329999999999991</v>
      </c>
      <c r="AK17" s="26">
        <v>0.56319999999999981</v>
      </c>
      <c r="AL17" s="26">
        <v>0.56289999999999996</v>
      </c>
      <c r="AM17" s="26">
        <v>0.56249999999999989</v>
      </c>
      <c r="AN17" s="26">
        <v>0.56229999999999991</v>
      </c>
      <c r="AO17" s="26">
        <v>0.56169999999999987</v>
      </c>
      <c r="AP17" s="26">
        <v>0.56169999999999987</v>
      </c>
      <c r="AQ17" s="26">
        <v>0.56149999999999989</v>
      </c>
      <c r="AR17" s="46">
        <v>0.56169999999999998</v>
      </c>
    </row>
    <row r="18" spans="1:44" x14ac:dyDescent="0.25">
      <c r="A18" s="39" t="s">
        <v>160</v>
      </c>
      <c r="B18" s="42">
        <v>0.13548128533333337</v>
      </c>
      <c r="C18" s="42">
        <v>0.13695259589403971</v>
      </c>
      <c r="D18" s="42">
        <v>0.14542522285714296</v>
      </c>
      <c r="E18" s="42">
        <v>0.16389673879194624</v>
      </c>
      <c r="F18" s="42">
        <v>0.17397035315789477</v>
      </c>
      <c r="G18" s="42">
        <v>0.19129405049309672</v>
      </c>
      <c r="H18" s="42">
        <v>0.20913658815741196</v>
      </c>
      <c r="I18" s="42">
        <v>0.2286131546409268</v>
      </c>
      <c r="J18" s="42">
        <v>0.25263057210927148</v>
      </c>
      <c r="K18" s="42">
        <v>0.27841246517671558</v>
      </c>
      <c r="L18" s="42">
        <v>0.30797884559138539</v>
      </c>
      <c r="M18" s="42">
        <v>0.33979307477506593</v>
      </c>
      <c r="N18" s="42">
        <v>0.37461172691999639</v>
      </c>
      <c r="O18" s="42">
        <v>0.41036046554323385</v>
      </c>
      <c r="P18" s="42">
        <v>0.45073414970439785</v>
      </c>
      <c r="Q18" s="42">
        <v>0.48943197117844989</v>
      </c>
      <c r="R18" s="42">
        <v>0.5337270721672247</v>
      </c>
      <c r="S18" s="42">
        <v>0.57692620502382486</v>
      </c>
      <c r="T18" s="42">
        <v>0.62545326112250876</v>
      </c>
      <c r="U18" s="42">
        <v>0.90326269499872158</v>
      </c>
      <c r="V18" s="40">
        <f>(F18/B18)^(1/4)-1</f>
        <v>6.4508133870817996E-2</v>
      </c>
      <c r="W18" s="40">
        <f>(O18/F18)^(1/9)-1</f>
        <v>0.10004393229931696</v>
      </c>
      <c r="X18" s="35">
        <f>(U18/O18)^(1/10)-1</f>
        <v>8.2093668768392858E-2</v>
      </c>
      <c r="Y18" s="26">
        <v>0.18200000000000002</v>
      </c>
      <c r="Z18" s="26">
        <v>0.1706</v>
      </c>
      <c r="AA18" s="26">
        <v>0.1711</v>
      </c>
      <c r="AB18" s="26">
        <v>0.17179999999999998</v>
      </c>
      <c r="AC18" s="26">
        <v>0.1726</v>
      </c>
      <c r="AD18" s="26">
        <v>0.1731</v>
      </c>
      <c r="AE18" s="26">
        <v>0.17390000000000003</v>
      </c>
      <c r="AF18" s="26">
        <v>0.17440000000000003</v>
      </c>
      <c r="AG18" s="26">
        <v>0.17500000000000002</v>
      </c>
      <c r="AH18" s="26">
        <v>0.1757</v>
      </c>
      <c r="AI18" s="26">
        <v>0.17650000000000002</v>
      </c>
      <c r="AJ18" s="26">
        <v>0.17710000000000001</v>
      </c>
      <c r="AK18" s="26">
        <v>0.17740000000000003</v>
      </c>
      <c r="AL18" s="26">
        <v>0.17779999999999999</v>
      </c>
      <c r="AM18" s="26">
        <v>0.17810000000000001</v>
      </c>
      <c r="AN18" s="26">
        <v>0.1782</v>
      </c>
      <c r="AO18" s="26">
        <v>0.17850000000000002</v>
      </c>
      <c r="AP18" s="26">
        <v>0.17860000000000001</v>
      </c>
      <c r="AQ18" s="26">
        <v>0.17840000000000003</v>
      </c>
      <c r="AR18" s="46">
        <v>0.17879999999999999</v>
      </c>
    </row>
    <row r="19" spans="1:44" x14ac:dyDescent="0.25">
      <c r="A19" s="39" t="s">
        <v>159</v>
      </c>
      <c r="B19" s="42">
        <v>0.11999770986666669</v>
      </c>
      <c r="C19" s="42">
        <v>0.12097746894039732</v>
      </c>
      <c r="D19" s="42">
        <v>0.12698146285714293</v>
      </c>
      <c r="E19" s="42">
        <v>0.14147780187919456</v>
      </c>
      <c r="F19" s="42">
        <v>0.14836869052631579</v>
      </c>
      <c r="G19" s="42">
        <v>0.16090360341880347</v>
      </c>
      <c r="H19" s="42">
        <v>0.1743807089294119</v>
      </c>
      <c r="I19" s="42">
        <v>0.18863206968365456</v>
      </c>
      <c r="J19" s="42">
        <v>0.20614654684116548</v>
      </c>
      <c r="K19" s="42">
        <v>0.22453640475549572</v>
      </c>
      <c r="L19" s="42">
        <v>0.24551061515415251</v>
      </c>
      <c r="M19" s="42">
        <v>0.26784366594353021</v>
      </c>
      <c r="N19" s="42">
        <v>0.29542379140985048</v>
      </c>
      <c r="O19" s="42">
        <v>0.32334927571770006</v>
      </c>
      <c r="P19" s="42">
        <v>0.35481711279369216</v>
      </c>
      <c r="Q19" s="42">
        <v>0.38561306820120289</v>
      </c>
      <c r="R19" s="42">
        <v>0.42070251570828299</v>
      </c>
      <c r="S19" s="42">
        <v>0.45546805659775647</v>
      </c>
      <c r="T19" s="42">
        <v>0.49538422531732323</v>
      </c>
      <c r="U19" s="42">
        <v>0.71533555711308161</v>
      </c>
      <c r="V19" s="40">
        <f>(F19/B19)^(1/4)-1</f>
        <v>5.4489662336547173E-2</v>
      </c>
      <c r="W19" s="40">
        <f>(O19/F19)^(1/9)-1</f>
        <v>9.0415913554578786E-2</v>
      </c>
      <c r="X19" s="35">
        <f>(U19/O19)^(1/10)-1</f>
        <v>8.2639310080468098E-2</v>
      </c>
      <c r="Y19" s="26">
        <v>0.16120000000000001</v>
      </c>
      <c r="Z19" s="26">
        <v>0.1507</v>
      </c>
      <c r="AA19" s="26">
        <v>0.14940000000000001</v>
      </c>
      <c r="AB19" s="26">
        <v>0.14829999999999999</v>
      </c>
      <c r="AC19" s="26">
        <v>0.1472</v>
      </c>
      <c r="AD19" s="26">
        <v>0.14560000000000001</v>
      </c>
      <c r="AE19" s="26">
        <v>0.14500000000000002</v>
      </c>
      <c r="AF19" s="26">
        <v>0.14389999999999997</v>
      </c>
      <c r="AG19" s="26">
        <v>0.14279999999999998</v>
      </c>
      <c r="AH19" s="26">
        <v>0.14169999999999999</v>
      </c>
      <c r="AI19" s="26">
        <v>0.14069999999999999</v>
      </c>
      <c r="AJ19" s="26">
        <v>0.1396</v>
      </c>
      <c r="AK19" s="26">
        <v>0.13989999999999997</v>
      </c>
      <c r="AL19" s="26">
        <v>0.1401</v>
      </c>
      <c r="AM19" s="26">
        <v>0.14019999999999999</v>
      </c>
      <c r="AN19" s="26">
        <v>0.14039999999999997</v>
      </c>
      <c r="AO19" s="26">
        <v>0.14069999999999999</v>
      </c>
      <c r="AP19" s="26">
        <v>0.14100000000000001</v>
      </c>
      <c r="AQ19" s="26">
        <v>0.14129999999999998</v>
      </c>
      <c r="AR19" s="46">
        <v>0.1416</v>
      </c>
    </row>
    <row r="20" spans="1:44" x14ac:dyDescent="0.25">
      <c r="A20" s="39" t="s">
        <v>126</v>
      </c>
      <c r="B20" s="42">
        <v>7.1834857333333363E-2</v>
      </c>
      <c r="C20" s="42">
        <v>8.9027215033112742E-2</v>
      </c>
      <c r="D20" s="42">
        <v>9.6128537142857184E-2</v>
      </c>
      <c r="E20" s="42">
        <v>0.11009129020134241</v>
      </c>
      <c r="F20" s="42">
        <v>0.11823130026315798</v>
      </c>
      <c r="G20" s="42">
        <v>0.12896600631163715</v>
      </c>
      <c r="H20" s="42">
        <v>0.14106798039600019</v>
      </c>
      <c r="I20" s="42">
        <v>0.15350114913103538</v>
      </c>
      <c r="J20" s="42">
        <v>0.17048954609202849</v>
      </c>
      <c r="K20" s="42">
        <v>0.18824929347179178</v>
      </c>
      <c r="L20" s="42">
        <v>0.20816927070284608</v>
      </c>
      <c r="M20" s="42">
        <v>0.23023810826091443</v>
      </c>
      <c r="N20" s="42">
        <v>0.25234555449233159</v>
      </c>
      <c r="O20" s="42">
        <v>0.27511230310884988</v>
      </c>
      <c r="P20" s="42">
        <v>0.30167046965055733</v>
      </c>
      <c r="Q20" s="42">
        <v>0.327111940333072</v>
      </c>
      <c r="R20" s="42">
        <v>0.35611705487460266</v>
      </c>
      <c r="S20" s="42">
        <v>0.38343303771740245</v>
      </c>
      <c r="T20" s="42">
        <v>0.41650138689099836</v>
      </c>
      <c r="U20" s="42">
        <v>0.59560778378271473</v>
      </c>
      <c r="V20" s="40">
        <f>(F20/B20)^(1/4)-1</f>
        <v>0.13265933346749659</v>
      </c>
      <c r="W20" s="40">
        <f>(O20/F20)^(1/9)-1</f>
        <v>9.8381123846165597E-2</v>
      </c>
      <c r="X20" s="35">
        <f>(U20/O20)^(1/10)-1</f>
        <v>8.0301639559597904E-2</v>
      </c>
      <c r="Y20" s="26">
        <f>1-SUM(Y17:Y19)</f>
        <v>9.650000000000003E-2</v>
      </c>
      <c r="Z20" s="26">
        <f t="shared" ref="Z20:AR20" si="2">1-SUM(Z17:Z19)</f>
        <v>0.11090000000000022</v>
      </c>
      <c r="AA20" s="26">
        <f t="shared" si="2"/>
        <v>0.11309999999999998</v>
      </c>
      <c r="AB20" s="26">
        <f t="shared" si="2"/>
        <v>0.11540000000000017</v>
      </c>
      <c r="AC20" s="26">
        <f t="shared" si="2"/>
        <v>0.11730000000000007</v>
      </c>
      <c r="AD20" s="26">
        <f t="shared" si="2"/>
        <v>0.11670000000000003</v>
      </c>
      <c r="AE20" s="26">
        <f t="shared" si="2"/>
        <v>0.11730000000000007</v>
      </c>
      <c r="AF20" s="26">
        <f t="shared" si="2"/>
        <v>0.1171000000000002</v>
      </c>
      <c r="AG20" s="26">
        <f t="shared" si="2"/>
        <v>0.11810000000000009</v>
      </c>
      <c r="AH20" s="26">
        <f t="shared" si="2"/>
        <v>0.11880000000000002</v>
      </c>
      <c r="AI20" s="26">
        <f t="shared" si="2"/>
        <v>0.11930000000000018</v>
      </c>
      <c r="AJ20" s="26">
        <f t="shared" si="2"/>
        <v>0.12000000000000011</v>
      </c>
      <c r="AK20" s="26">
        <f t="shared" si="2"/>
        <v>0.11950000000000016</v>
      </c>
      <c r="AL20" s="26">
        <f t="shared" si="2"/>
        <v>0.11920000000000008</v>
      </c>
      <c r="AM20" s="26">
        <f t="shared" si="2"/>
        <v>0.11920000000000008</v>
      </c>
      <c r="AN20" s="26">
        <f t="shared" si="2"/>
        <v>0.11910000000000009</v>
      </c>
      <c r="AO20" s="26">
        <f t="shared" si="2"/>
        <v>0.11910000000000021</v>
      </c>
      <c r="AP20" s="26">
        <f t="shared" si="2"/>
        <v>0.11870000000000014</v>
      </c>
      <c r="AQ20" s="26">
        <f t="shared" si="2"/>
        <v>0.11880000000000013</v>
      </c>
      <c r="AR20" s="26">
        <f t="shared" si="2"/>
        <v>0.11790000000000012</v>
      </c>
    </row>
    <row r="21" spans="1:44" x14ac:dyDescent="0.25">
      <c r="A21" s="27" t="s">
        <v>86</v>
      </c>
      <c r="B21" s="34">
        <f t="shared" ref="B21:U21" si="3">SUM(B17:B20)</f>
        <v>0.74440266666666677</v>
      </c>
      <c r="C21" s="34">
        <f t="shared" si="3"/>
        <v>0.80277019867549648</v>
      </c>
      <c r="D21" s="34">
        <f t="shared" si="3"/>
        <v>0.84994285714285767</v>
      </c>
      <c r="E21" s="34">
        <f t="shared" si="3"/>
        <v>0.95399731543624133</v>
      </c>
      <c r="F21" s="34">
        <f t="shared" si="3"/>
        <v>1.0079394736842109</v>
      </c>
      <c r="G21" s="34">
        <f t="shared" si="3"/>
        <v>1.1051071663379362</v>
      </c>
      <c r="H21" s="34">
        <f t="shared" si="3"/>
        <v>1.2026255788235303</v>
      </c>
      <c r="I21" s="34">
        <f t="shared" si="3"/>
        <v>1.3108552445007271</v>
      </c>
      <c r="J21" s="34">
        <f t="shared" si="3"/>
        <v>1.4436032691958367</v>
      </c>
      <c r="K21" s="34">
        <f t="shared" si="3"/>
        <v>1.5845900123888197</v>
      </c>
      <c r="L21" s="34">
        <f t="shared" si="3"/>
        <v>1.7449226379115319</v>
      </c>
      <c r="M21" s="34">
        <f t="shared" si="3"/>
        <v>1.9186509021742852</v>
      </c>
      <c r="N21" s="34">
        <f t="shared" si="3"/>
        <v>2.1116782802705543</v>
      </c>
      <c r="O21" s="34">
        <f t="shared" si="3"/>
        <v>2.3079891200406855</v>
      </c>
      <c r="P21" s="34">
        <f t="shared" si="3"/>
        <v>2.530792530625479</v>
      </c>
      <c r="Q21" s="34">
        <f t="shared" si="3"/>
        <v>2.7465318247948929</v>
      </c>
      <c r="R21" s="34">
        <f t="shared" si="3"/>
        <v>2.9900676311889338</v>
      </c>
      <c r="S21" s="34">
        <f t="shared" si="3"/>
        <v>3.230269904948627</v>
      </c>
      <c r="T21" s="34">
        <f t="shared" si="3"/>
        <v>3.5059039300589045</v>
      </c>
      <c r="U21" s="34">
        <f t="shared" si="3"/>
        <v>5.0518047818720451</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F80F-196C-4273-A840-76F426826603}">
  <dimension ref="A2:H10"/>
  <sheetViews>
    <sheetView showGridLines="0" zoomScaleNormal="100" workbookViewId="0">
      <selection activeCell="A2" sqref="A2:D9"/>
    </sheetView>
  </sheetViews>
  <sheetFormatPr defaultRowHeight="15" x14ac:dyDescent="0.25"/>
  <cols>
    <col min="1" max="1" width="19.42578125" bestFit="1" customWidth="1"/>
    <col min="13" max="13" width="12" bestFit="1" customWidth="1"/>
  </cols>
  <sheetData>
    <row r="2" spans="1:8" x14ac:dyDescent="0.25">
      <c r="A2" s="39" t="s">
        <v>201</v>
      </c>
      <c r="B2" s="39">
        <v>2017</v>
      </c>
      <c r="C2" s="39">
        <v>2019</v>
      </c>
      <c r="D2" s="39">
        <v>2021</v>
      </c>
    </row>
    <row r="3" spans="1:8" x14ac:dyDescent="0.25">
      <c r="A3" s="65" t="s">
        <v>176</v>
      </c>
      <c r="B3" s="65">
        <v>4.5</v>
      </c>
      <c r="C3" s="32">
        <v>5</v>
      </c>
      <c r="D3" s="65">
        <v>6.3</v>
      </c>
      <c r="F3">
        <f>1000</f>
        <v>1000</v>
      </c>
    </row>
    <row r="4" spans="1:8" x14ac:dyDescent="0.25">
      <c r="A4" s="65" t="s">
        <v>200</v>
      </c>
      <c r="B4" s="66">
        <f>B5/B3</f>
        <v>0.80044444444444451</v>
      </c>
      <c r="C4" s="66">
        <f t="shared" ref="C4:D4" si="0">C5/C3</f>
        <v>0.8866165652000001</v>
      </c>
      <c r="D4" s="66">
        <f t="shared" si="0"/>
        <v>0.80217939870113808</v>
      </c>
    </row>
    <row r="5" spans="1:8" x14ac:dyDescent="0.25">
      <c r="A5" s="65" t="s">
        <v>177</v>
      </c>
      <c r="B5" s="68">
        <f t="shared" ref="B5:C5" si="1">B8+B7-B6</f>
        <v>3.6020000000000003</v>
      </c>
      <c r="C5" s="68">
        <f t="shared" si="1"/>
        <v>4.4330828260000006</v>
      </c>
      <c r="D5" s="68">
        <f>D8+D7-D6</f>
        <v>5.0537302118171699</v>
      </c>
      <c r="F5" s="50">
        <f>D5/D$8</f>
        <v>1.2177663161005228</v>
      </c>
    </row>
    <row r="6" spans="1:8" x14ac:dyDescent="0.25">
      <c r="A6" s="65" t="s">
        <v>181</v>
      </c>
      <c r="B6" s="68">
        <v>0.67300000000000004</v>
      </c>
      <c r="C6" s="68">
        <v>0.92191717400000006</v>
      </c>
      <c r="D6" s="68">
        <v>1.1319999999999999</v>
      </c>
      <c r="F6" s="50">
        <f>D6/D$8</f>
        <v>0.27277108433734937</v>
      </c>
    </row>
    <row r="7" spans="1:8" x14ac:dyDescent="0.25">
      <c r="A7" s="65" t="s">
        <v>178</v>
      </c>
      <c r="B7" s="68">
        <v>1.2350000000000001</v>
      </c>
      <c r="C7" s="68">
        <v>1.7450000000000001</v>
      </c>
      <c r="D7" s="68">
        <v>2.0357302118171687</v>
      </c>
      <c r="F7" s="50">
        <f>D7/D$8</f>
        <v>0.49053740043787192</v>
      </c>
      <c r="H7" s="69"/>
    </row>
    <row r="8" spans="1:8" x14ac:dyDescent="0.25">
      <c r="A8" s="65" t="s">
        <v>179</v>
      </c>
      <c r="B8" s="68">
        <v>3.04</v>
      </c>
      <c r="C8" s="68">
        <v>3.61</v>
      </c>
      <c r="D8" s="68">
        <v>4.1500000000000004</v>
      </c>
      <c r="F8">
        <f>4.2</f>
        <v>4.2</v>
      </c>
      <c r="H8" s="69"/>
    </row>
    <row r="9" spans="1:8" x14ac:dyDescent="0.25">
      <c r="A9" s="39" t="s">
        <v>180</v>
      </c>
      <c r="B9" s="67">
        <v>0</v>
      </c>
      <c r="C9" s="67">
        <v>0</v>
      </c>
      <c r="D9" s="67">
        <v>0</v>
      </c>
      <c r="F9" s="69">
        <f>D5+D6-D7</f>
        <v>4.1500000000000004</v>
      </c>
    </row>
    <row r="10" spans="1:8" x14ac:dyDescent="0.25">
      <c r="F10" s="6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6886-BB76-45D4-9448-04CCFF5DFF7F}">
  <dimension ref="B1:L14"/>
  <sheetViews>
    <sheetView workbookViewId="0">
      <selection activeCell="N5" sqref="N5"/>
    </sheetView>
  </sheetViews>
  <sheetFormatPr defaultRowHeight="15" x14ac:dyDescent="0.25"/>
  <cols>
    <col min="2" max="2" width="15.85546875" bestFit="1" customWidth="1"/>
    <col min="3" max="3" width="10.7109375" bestFit="1" customWidth="1"/>
    <col min="4" max="5" width="10.5703125" bestFit="1" customWidth="1"/>
  </cols>
  <sheetData>
    <row r="1" spans="2:12" x14ac:dyDescent="0.25">
      <c r="B1" s="65"/>
      <c r="C1" s="74" t="s">
        <v>212</v>
      </c>
      <c r="D1" s="74"/>
      <c r="E1" s="74"/>
      <c r="H1" s="65"/>
      <c r="I1" s="74" t="s">
        <v>212</v>
      </c>
      <c r="J1" s="74"/>
      <c r="K1" s="74"/>
    </row>
    <row r="2" spans="2:12" x14ac:dyDescent="0.25">
      <c r="B2" s="65" t="s">
        <v>205</v>
      </c>
      <c r="C2" s="58">
        <v>2017</v>
      </c>
      <c r="D2" s="58">
        <v>2019</v>
      </c>
      <c r="E2" s="58">
        <v>2021</v>
      </c>
      <c r="H2" s="65" t="s">
        <v>207</v>
      </c>
      <c r="I2" s="58">
        <v>2017</v>
      </c>
      <c r="J2" s="58">
        <v>2019</v>
      </c>
      <c r="K2" s="58">
        <v>2021</v>
      </c>
    </row>
    <row r="3" spans="2:12" x14ac:dyDescent="0.25">
      <c r="B3" s="65" t="s">
        <v>23</v>
      </c>
      <c r="C3" s="68">
        <v>217.53128591999999</v>
      </c>
      <c r="D3" s="68">
        <v>287.59991733000004</v>
      </c>
      <c r="E3" s="68">
        <v>459.44578926000003</v>
      </c>
      <c r="H3" s="65" t="s">
        <v>208</v>
      </c>
      <c r="I3" s="68">
        <v>275.22905981999997</v>
      </c>
      <c r="J3" s="68">
        <v>256.60594244999999</v>
      </c>
      <c r="K3" s="32">
        <v>319.13639472</v>
      </c>
    </row>
    <row r="4" spans="2:12" x14ac:dyDescent="0.25">
      <c r="B4" s="65" t="s">
        <v>21</v>
      </c>
      <c r="C4" s="68">
        <v>182.77791021000002</v>
      </c>
      <c r="D4" s="68">
        <v>169.99355835</v>
      </c>
      <c r="E4" s="68">
        <v>289.33331697</v>
      </c>
      <c r="F4" s="70"/>
      <c r="H4" s="65" t="s">
        <v>21</v>
      </c>
      <c r="I4" s="68">
        <v>45.813549209999998</v>
      </c>
      <c r="J4" s="68">
        <v>47.170682129999996</v>
      </c>
      <c r="K4" s="32">
        <v>83.504326619999986</v>
      </c>
    </row>
    <row r="5" spans="2:12" x14ac:dyDescent="0.25">
      <c r="B5" s="65" t="s">
        <v>202</v>
      </c>
      <c r="C5" s="68">
        <v>95.038916760000006</v>
      </c>
      <c r="D5" s="68">
        <v>90.186957899999996</v>
      </c>
      <c r="E5" s="68">
        <v>136.80828503999999</v>
      </c>
      <c r="H5" s="65" t="s">
        <v>209</v>
      </c>
      <c r="I5" s="68">
        <v>23.426814839999999</v>
      </c>
      <c r="J5" s="68">
        <v>21.103779840000001</v>
      </c>
      <c r="K5" s="32">
        <v>42.345886440000001</v>
      </c>
    </row>
    <row r="6" spans="2:12" x14ac:dyDescent="0.25">
      <c r="B6" s="65" t="s">
        <v>203</v>
      </c>
      <c r="C6" s="68">
        <v>66.989341170000003</v>
      </c>
      <c r="D6" s="68">
        <v>97.809365069999998</v>
      </c>
      <c r="E6" s="68">
        <v>136.51600013999999</v>
      </c>
      <c r="H6" s="65" t="s">
        <v>210</v>
      </c>
      <c r="I6" s="68">
        <v>30.182067629999999</v>
      </c>
      <c r="J6" s="68">
        <v>18.975317789999998</v>
      </c>
      <c r="K6" s="32">
        <v>24.18774501</v>
      </c>
    </row>
    <row r="7" spans="2:12" x14ac:dyDescent="0.25">
      <c r="B7" s="65" t="s">
        <v>204</v>
      </c>
      <c r="C7" s="68">
        <v>45.218772899999998</v>
      </c>
      <c r="D7" s="68">
        <v>49.252190130000002</v>
      </c>
      <c r="E7" s="68">
        <v>58.008685589999999</v>
      </c>
      <c r="H7" s="65" t="s">
        <v>211</v>
      </c>
      <c r="I7" s="68">
        <v>3.5029608899999998</v>
      </c>
      <c r="J7" s="68">
        <v>12.314964089999998</v>
      </c>
      <c r="K7" s="32">
        <v>17.150214509999998</v>
      </c>
    </row>
    <row r="8" spans="2:12" x14ac:dyDescent="0.25">
      <c r="B8" s="65" t="s">
        <v>206</v>
      </c>
      <c r="C8" s="68">
        <f>C9-SUM(C3:C7)</f>
        <v>627.44377304</v>
      </c>
      <c r="D8" s="68">
        <f t="shared" ref="D8:E8" si="0">D9-SUM(D3:D7)</f>
        <v>1050.1580112199999</v>
      </c>
      <c r="E8" s="68">
        <f t="shared" si="0"/>
        <v>955.61813481716877</v>
      </c>
      <c r="H8" s="65" t="s">
        <v>206</v>
      </c>
      <c r="I8" s="68">
        <f>I9-SUM(I3:I7)</f>
        <v>294.84554760999998</v>
      </c>
      <c r="J8" s="68">
        <f t="shared" ref="J8" si="1">J9-SUM(J3:J7)</f>
        <v>565.74648769999999</v>
      </c>
      <c r="K8" s="68">
        <f t="shared" ref="K8" si="2">K9-SUM(K3:K7)</f>
        <v>645.67543269999999</v>
      </c>
    </row>
    <row r="9" spans="2:12" x14ac:dyDescent="0.25">
      <c r="B9" s="65" t="s">
        <v>86</v>
      </c>
      <c r="C9" s="68">
        <v>1235</v>
      </c>
      <c r="D9" s="68">
        <v>1745</v>
      </c>
      <c r="E9" s="68">
        <v>2035.7302118171688</v>
      </c>
      <c r="F9" s="69"/>
      <c r="H9" s="65" t="s">
        <v>86</v>
      </c>
      <c r="I9" s="58">
        <v>673</v>
      </c>
      <c r="J9" s="71">
        <v>921.91717400000005</v>
      </c>
      <c r="K9" s="58">
        <v>1132</v>
      </c>
      <c r="L9" s="70"/>
    </row>
    <row r="10" spans="2:12" x14ac:dyDescent="0.25">
      <c r="I10" s="69"/>
      <c r="J10" s="69"/>
      <c r="K10" s="69"/>
    </row>
    <row r="11" spans="2:12" x14ac:dyDescent="0.25">
      <c r="E11" s="69"/>
    </row>
    <row r="13" spans="2:12" x14ac:dyDescent="0.25">
      <c r="C13" s="69"/>
      <c r="D13" s="69"/>
      <c r="E13" s="69"/>
      <c r="H13" s="68"/>
      <c r="I13" s="68"/>
      <c r="J13" s="68"/>
    </row>
    <row r="14" spans="2:12" x14ac:dyDescent="0.25">
      <c r="J14" s="28"/>
      <c r="K14" s="28"/>
      <c r="L14" s="28"/>
    </row>
  </sheetData>
  <mergeCells count="2">
    <mergeCell ref="C1:E1"/>
    <mergeCell ref="I1:K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711F4-AD0F-4C6E-8B34-944409B4BD47}">
  <dimension ref="A1:AP109"/>
  <sheetViews>
    <sheetView workbookViewId="0">
      <selection activeCell="E20" sqref="E20"/>
    </sheetView>
  </sheetViews>
  <sheetFormatPr defaultRowHeight="15" x14ac:dyDescent="0.25"/>
  <cols>
    <col min="1" max="1" width="36.140625" bestFit="1" customWidth="1"/>
    <col min="21" max="23" width="17.7109375" bestFit="1" customWidth="1"/>
  </cols>
  <sheetData>
    <row r="1" spans="1:42" x14ac:dyDescent="0.25">
      <c r="A1" s="8" t="s">
        <v>45</v>
      </c>
      <c r="B1" s="7">
        <v>2017</v>
      </c>
      <c r="C1" s="7">
        <v>2018</v>
      </c>
      <c r="D1" s="7">
        <v>2019</v>
      </c>
      <c r="E1" s="7">
        <v>2020</v>
      </c>
      <c r="F1" s="7">
        <v>2021</v>
      </c>
      <c r="G1" s="7" t="s">
        <v>7</v>
      </c>
      <c r="H1" s="7" t="s">
        <v>8</v>
      </c>
      <c r="I1" s="7" t="s">
        <v>9</v>
      </c>
      <c r="J1" s="7" t="s">
        <v>10</v>
      </c>
      <c r="K1" s="7" t="s">
        <v>11</v>
      </c>
      <c r="L1" s="7" t="s">
        <v>12</v>
      </c>
      <c r="M1" s="7" t="s">
        <v>88</v>
      </c>
      <c r="N1" s="7" t="s">
        <v>89</v>
      </c>
      <c r="O1" s="7" t="s">
        <v>90</v>
      </c>
      <c r="P1" s="7" t="s">
        <v>91</v>
      </c>
      <c r="Q1" s="7" t="s">
        <v>92</v>
      </c>
      <c r="R1" s="7" t="s">
        <v>93</v>
      </c>
      <c r="S1" s="7" t="s">
        <v>94</v>
      </c>
      <c r="T1" s="7" t="s">
        <v>95</v>
      </c>
      <c r="U1" s="41" t="s">
        <v>110</v>
      </c>
      <c r="V1" s="41" t="s">
        <v>111</v>
      </c>
      <c r="W1" s="41" t="s">
        <v>112</v>
      </c>
      <c r="X1" s="8">
        <v>2017</v>
      </c>
      <c r="Y1" s="8">
        <v>2018</v>
      </c>
      <c r="Z1" s="8">
        <v>2019</v>
      </c>
      <c r="AA1" s="8">
        <v>2020</v>
      </c>
      <c r="AB1" s="8">
        <v>2021</v>
      </c>
      <c r="AC1" s="8" t="s">
        <v>7</v>
      </c>
      <c r="AD1" s="8" t="s">
        <v>8</v>
      </c>
      <c r="AE1" s="8" t="s">
        <v>9</v>
      </c>
      <c r="AF1" s="8" t="s">
        <v>10</v>
      </c>
      <c r="AG1" s="8" t="s">
        <v>11</v>
      </c>
      <c r="AH1" s="8" t="s">
        <v>12</v>
      </c>
      <c r="AI1" s="8" t="s">
        <v>88</v>
      </c>
      <c r="AJ1" s="8" t="s">
        <v>89</v>
      </c>
      <c r="AK1" s="8" t="s">
        <v>90</v>
      </c>
      <c r="AL1" s="8" t="s">
        <v>91</v>
      </c>
      <c r="AM1" s="8" t="s">
        <v>92</v>
      </c>
      <c r="AN1" s="8" t="s">
        <v>93</v>
      </c>
      <c r="AO1" s="8" t="s">
        <v>94</v>
      </c>
      <c r="AP1" s="8" t="s">
        <v>95</v>
      </c>
    </row>
    <row r="2" spans="1:42" x14ac:dyDescent="0.25">
      <c r="A2" s="9" t="s">
        <v>113</v>
      </c>
      <c r="B2" s="10">
        <v>75.582678809400008</v>
      </c>
      <c r="C2" s="10">
        <v>80.375215311799991</v>
      </c>
      <c r="D2" s="10">
        <v>82.349110239900014</v>
      </c>
      <c r="E2" s="10">
        <v>85.198972044599998</v>
      </c>
      <c r="F2" s="10">
        <v>86.860733984800007</v>
      </c>
      <c r="G2" s="10">
        <v>91.790694532160316</v>
      </c>
      <c r="H2" s="10">
        <v>96.744397334157853</v>
      </c>
      <c r="I2" s="10">
        <v>102.7958604763146</v>
      </c>
      <c r="J2" s="10">
        <v>109.1950598889952</v>
      </c>
      <c r="K2" s="10">
        <v>116.36963273511097</v>
      </c>
      <c r="L2" s="10">
        <v>124.22200514085851</v>
      </c>
      <c r="M2" s="10">
        <v>132.31634618292509</v>
      </c>
      <c r="N2" s="10">
        <v>140.64341076917228</v>
      </c>
      <c r="O2" s="10">
        <v>149.30615253046955</v>
      </c>
      <c r="P2" s="10">
        <v>158.3256846437765</v>
      </c>
      <c r="Q2" s="10">
        <v>167.61323978807965</v>
      </c>
      <c r="R2" s="10">
        <v>177.03023822281222</v>
      </c>
      <c r="S2" s="10">
        <v>187.01473889190885</v>
      </c>
      <c r="T2" s="10">
        <v>197.21967562686052</v>
      </c>
      <c r="U2" s="40">
        <f>(F2/B2)^(1/4)-1</f>
        <v>3.53812684054986E-2</v>
      </c>
      <c r="V2" s="40">
        <f>(O2/G2)^(1/8)-1</f>
        <v>6.2698043566697059E-2</v>
      </c>
      <c r="W2" s="35">
        <f>(T2/P2)^(1/4)-1</f>
        <v>5.6451870440876295E-2</v>
      </c>
    </row>
    <row r="3" spans="1:42" x14ac:dyDescent="0.25">
      <c r="A3" s="9" t="s">
        <v>79</v>
      </c>
      <c r="B3" s="5"/>
      <c r="C3" s="25">
        <f>C2/B2-1</f>
        <v>6.3407867753477287E-2</v>
      </c>
      <c r="D3" s="25">
        <f t="shared" ref="D3:E3" si="0">D2/C2-1</f>
        <v>2.4558502523976955E-2</v>
      </c>
      <c r="E3" s="25">
        <f t="shared" si="0"/>
        <v>3.4607074641095137E-2</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X3" s="29"/>
      <c r="Y3" s="29"/>
      <c r="Z3" s="29"/>
      <c r="AA3" s="29"/>
      <c r="AB3" s="29"/>
      <c r="AC3" s="29"/>
      <c r="AD3" s="29"/>
      <c r="AE3" s="29"/>
      <c r="AF3" s="29"/>
      <c r="AG3" s="29"/>
      <c r="AH3" s="29"/>
      <c r="AI3" s="29"/>
    </row>
    <row r="4" spans="1:42" x14ac:dyDescent="0.25">
      <c r="A4" s="31" t="s">
        <v>121</v>
      </c>
      <c r="B4" s="34">
        <v>98.969479622999998</v>
      </c>
      <c r="C4" s="34">
        <v>106.23781942781497</v>
      </c>
      <c r="D4" s="34">
        <v>110.95020729284805</v>
      </c>
      <c r="E4" s="34">
        <v>110.98952799198001</v>
      </c>
      <c r="F4" s="34">
        <v>115.367740916608</v>
      </c>
      <c r="G4" s="34">
        <v>122.07142562591083</v>
      </c>
      <c r="H4" s="34">
        <v>129.38438001337457</v>
      </c>
      <c r="I4" s="34">
        <v>138.41986430543733</v>
      </c>
      <c r="J4" s="34">
        <v>147.22864236501528</v>
      </c>
      <c r="K4" s="34">
        <v>157.66642175401699</v>
      </c>
      <c r="L4" s="34">
        <v>168.66955226322432</v>
      </c>
      <c r="M4" s="34">
        <v>180.40326512840372</v>
      </c>
      <c r="N4" s="34">
        <v>192.97645423886416</v>
      </c>
      <c r="O4" s="34">
        <v>206.14764948607171</v>
      </c>
      <c r="P4" s="34">
        <v>219.13845837143759</v>
      </c>
      <c r="Q4" s="34">
        <v>232.84450156134213</v>
      </c>
      <c r="R4" s="34">
        <v>245.87244433139119</v>
      </c>
      <c r="S4" s="34">
        <v>261.37427775135023</v>
      </c>
      <c r="T4" s="34">
        <v>275.61288171310633</v>
      </c>
      <c r="U4" s="40">
        <f>(F4/B4)^(1/4)-1</f>
        <v>3.9072319282560386E-2</v>
      </c>
      <c r="V4" s="40">
        <f>(O4/G4)^(1/8)-1</f>
        <v>6.7690912595824049E-2</v>
      </c>
      <c r="W4" s="35">
        <f>(T4/P4)^(1/4)-1</f>
        <v>5.8998213503940633E-2</v>
      </c>
    </row>
    <row r="5" spans="1:42" x14ac:dyDescent="0.25">
      <c r="A5" s="4" t="s">
        <v>79</v>
      </c>
      <c r="B5" s="4"/>
      <c r="C5" s="37">
        <f>C4/B4-1</f>
        <v>7.3440214422687999E-2</v>
      </c>
      <c r="D5" s="37">
        <f t="shared" ref="D5:T5" si="1">D4/C4-1</f>
        <v>4.4356970901826331E-2</v>
      </c>
      <c r="E5" s="37">
        <f t="shared" si="1"/>
        <v>3.5439951029725414E-4</v>
      </c>
      <c r="F5" s="37">
        <f t="shared" si="1"/>
        <v>3.9447081214223578E-2</v>
      </c>
      <c r="G5" s="37">
        <f t="shared" si="1"/>
        <v>5.8107098709235361E-2</v>
      </c>
      <c r="H5" s="37">
        <f t="shared" si="1"/>
        <v>5.9907176064891487E-2</v>
      </c>
      <c r="I5" s="37">
        <f t="shared" si="1"/>
        <v>6.9834428940562576E-2</v>
      </c>
      <c r="J5" s="37">
        <f t="shared" si="1"/>
        <v>6.3638106450823351E-2</v>
      </c>
      <c r="K5" s="37">
        <f t="shared" si="1"/>
        <v>7.0895032524472601E-2</v>
      </c>
      <c r="L5" s="37">
        <f t="shared" si="1"/>
        <v>6.9787405503334288E-2</v>
      </c>
      <c r="M5" s="37">
        <f t="shared" si="1"/>
        <v>6.9566277420763267E-2</v>
      </c>
      <c r="N5" s="37">
        <f t="shared" si="1"/>
        <v>6.9694908800632671E-2</v>
      </c>
      <c r="O5" s="37">
        <f t="shared" si="1"/>
        <v>6.8252861724282576E-2</v>
      </c>
      <c r="P5" s="37">
        <f t="shared" si="1"/>
        <v>6.3017011922047672E-2</v>
      </c>
      <c r="Q5" s="37">
        <f t="shared" si="1"/>
        <v>6.2545129192580706E-2</v>
      </c>
      <c r="R5" s="37">
        <f t="shared" si="1"/>
        <v>5.5951257954085287E-2</v>
      </c>
      <c r="S5" s="37">
        <f t="shared" si="1"/>
        <v>6.3048274734949228E-2</v>
      </c>
      <c r="T5" s="37">
        <f t="shared" si="1"/>
        <v>5.4475918916939259E-2</v>
      </c>
      <c r="U5" s="4"/>
      <c r="V5" s="4"/>
      <c r="W5" s="4"/>
    </row>
    <row r="6" spans="1:42" x14ac:dyDescent="0.25">
      <c r="A6" s="31" t="s">
        <v>87</v>
      </c>
      <c r="B6" s="34">
        <f>B4/B2</f>
        <v>1.3094201102950513</v>
      </c>
      <c r="C6" s="34">
        <f t="shared" ref="C6:T6" si="2">C4/C2</f>
        <v>1.3217733727453922</v>
      </c>
      <c r="D6" s="34">
        <f t="shared" si="2"/>
        <v>1.3473151922300934</v>
      </c>
      <c r="E6" s="34">
        <f t="shared" si="2"/>
        <v>1.3027097079748704</v>
      </c>
      <c r="F6" s="34">
        <f t="shared" si="2"/>
        <v>1.3281921027376595</v>
      </c>
      <c r="G6" s="34">
        <f t="shared" si="2"/>
        <v>1.3298888983037511</v>
      </c>
      <c r="H6" s="34">
        <f t="shared" si="2"/>
        <v>1.3373836995074484</v>
      </c>
      <c r="I6" s="34">
        <f t="shared" si="2"/>
        <v>1.3465509570527008</v>
      </c>
      <c r="J6" s="34">
        <f t="shared" si="2"/>
        <v>1.3483086369903914</v>
      </c>
      <c r="K6" s="34">
        <f t="shared" si="2"/>
        <v>1.3548759934037842</v>
      </c>
      <c r="L6" s="34">
        <f t="shared" si="2"/>
        <v>1.3578073552424597</v>
      </c>
      <c r="M6" s="34">
        <f t="shared" si="2"/>
        <v>1.3634238726559096</v>
      </c>
      <c r="N6" s="34">
        <f t="shared" si="2"/>
        <v>1.372097371526223</v>
      </c>
      <c r="O6" s="34">
        <f t="shared" si="2"/>
        <v>1.380704317888054</v>
      </c>
      <c r="P6" s="34">
        <f t="shared" si="2"/>
        <v>1.3840992310532954</v>
      </c>
      <c r="Q6" s="34">
        <f t="shared" si="2"/>
        <v>1.3891772622242553</v>
      </c>
      <c r="R6" s="34">
        <f t="shared" si="2"/>
        <v>1.3888725835748661</v>
      </c>
      <c r="S6" s="34">
        <f t="shared" si="2"/>
        <v>1.3976132539073289</v>
      </c>
      <c r="T6" s="34">
        <f t="shared" si="2"/>
        <v>1.3974918112864443</v>
      </c>
      <c r="U6" s="40">
        <f>(F6/B6)^(1/4)-1</f>
        <v>3.5649195032725345E-3</v>
      </c>
      <c r="V6" s="40">
        <f>(O6/G6)^(1/8)-1</f>
        <v>4.6982951171807841E-3</v>
      </c>
      <c r="W6" s="35">
        <f>(T6/P6)^(1/4)-1</f>
        <v>2.4102783423554097E-3</v>
      </c>
      <c r="X6" s="29"/>
      <c r="Y6" s="29"/>
      <c r="Z6" s="29"/>
      <c r="AA6" s="29"/>
      <c r="AB6" s="29"/>
      <c r="AC6" s="29"/>
      <c r="AD6" s="29"/>
      <c r="AE6" s="29"/>
      <c r="AF6" s="29"/>
      <c r="AG6" s="29"/>
      <c r="AH6" s="29"/>
      <c r="AI6" s="29"/>
    </row>
    <row r="7" spans="1:42" x14ac:dyDescent="0.25">
      <c r="A7" s="9" t="s">
        <v>79</v>
      </c>
      <c r="B7" s="28"/>
      <c r="C7" s="36">
        <f>C6/B6-1</f>
        <v>9.4341474926311619E-3</v>
      </c>
      <c r="D7" s="36">
        <f t="shared" ref="D7:P7" si="3">D6/C6-1</f>
        <v>1.932390227505465E-2</v>
      </c>
      <c r="E7" s="36">
        <f t="shared" si="3"/>
        <v>-3.3106940760752157E-2</v>
      </c>
      <c r="F7" s="36">
        <f t="shared" si="3"/>
        <v>1.9561069213495541E-2</v>
      </c>
      <c r="G7" s="36">
        <f t="shared" si="3"/>
        <v>1.2775227036767589E-3</v>
      </c>
      <c r="H7" s="36">
        <f t="shared" si="3"/>
        <v>5.6356596504090195E-3</v>
      </c>
      <c r="I7" s="36">
        <f t="shared" si="3"/>
        <v>6.8546203670858397E-3</v>
      </c>
      <c r="J7" s="36">
        <f t="shared" si="3"/>
        <v>1.3053200315105151E-3</v>
      </c>
      <c r="K7" s="36">
        <f t="shared" si="3"/>
        <v>4.8708109057671312E-3</v>
      </c>
      <c r="L7" s="36">
        <f t="shared" si="3"/>
        <v>2.1635646752520277E-3</v>
      </c>
      <c r="M7" s="36">
        <f t="shared" si="3"/>
        <v>4.1364611789476147E-3</v>
      </c>
      <c r="N7" s="36">
        <f t="shared" si="3"/>
        <v>6.361557138806484E-3</v>
      </c>
      <c r="O7" s="36">
        <f t="shared" si="3"/>
        <v>6.2728393337401211E-3</v>
      </c>
      <c r="P7" s="36">
        <f t="shared" si="3"/>
        <v>2.4588270792360589E-3</v>
      </c>
      <c r="Q7" s="37">
        <v>1.6199999999999999E-2</v>
      </c>
      <c r="R7" s="37">
        <v>1.6500000000000001E-2</v>
      </c>
      <c r="S7" s="37">
        <v>1.6400000000000001E-2</v>
      </c>
      <c r="T7" s="37">
        <v>1.6299999999999999E-2</v>
      </c>
      <c r="X7" s="29"/>
      <c r="Y7" s="29"/>
      <c r="Z7" s="29"/>
      <c r="AA7" s="29"/>
      <c r="AB7" s="29"/>
      <c r="AC7" s="29"/>
      <c r="AD7" s="29"/>
      <c r="AE7" s="29"/>
      <c r="AF7" s="29"/>
      <c r="AG7" s="29"/>
      <c r="AH7" s="29"/>
      <c r="AI7" s="29"/>
    </row>
    <row r="9" spans="1:42" x14ac:dyDescent="0.25">
      <c r="A9" s="27" t="s">
        <v>116</v>
      </c>
      <c r="B9" s="14"/>
      <c r="C9" s="1"/>
      <c r="D9" s="1"/>
      <c r="E9" s="1"/>
      <c r="F9" s="1"/>
      <c r="G9" s="1"/>
      <c r="H9" s="1"/>
      <c r="I9" s="1"/>
      <c r="J9" s="1"/>
      <c r="K9" s="1"/>
      <c r="L9" s="1"/>
      <c r="M9" s="1"/>
      <c r="N9" s="1"/>
      <c r="O9" s="1"/>
      <c r="P9" s="1"/>
      <c r="Q9" s="1"/>
      <c r="R9" s="1"/>
      <c r="S9" s="1"/>
      <c r="T9" s="1"/>
      <c r="X9" s="29"/>
    </row>
    <row r="10" spans="1:42" x14ac:dyDescent="0.25">
      <c r="A10" s="39" t="s">
        <v>105</v>
      </c>
      <c r="B10" s="42">
        <f>B$4*X10</f>
        <v>38.053764915043502</v>
      </c>
      <c r="C10" s="42">
        <f t="shared" ref="C10:T10" si="4">C$4*Y10</f>
        <v>40.859065351937637</v>
      </c>
      <c r="D10" s="42">
        <f t="shared" si="4"/>
        <v>42.682544745558644</v>
      </c>
      <c r="E10" s="42">
        <f t="shared" si="4"/>
        <v>42.753166182510697</v>
      </c>
      <c r="F10" s="42">
        <f t="shared" si="4"/>
        <v>44.485800897444044</v>
      </c>
      <c r="G10" s="42">
        <f t="shared" si="4"/>
        <v>47.095156006476394</v>
      </c>
      <c r="H10" s="42">
        <f t="shared" si="4"/>
        <v>49.994124437167933</v>
      </c>
      <c r="I10" s="42">
        <f t="shared" si="4"/>
        <v>53.554645499773706</v>
      </c>
      <c r="J10" s="42">
        <f t="shared" si="4"/>
        <v>56.992207459497415</v>
      </c>
      <c r="K10" s="42">
        <f t="shared" si="4"/>
        <v>61.079971787506189</v>
      </c>
      <c r="L10" s="42">
        <f t="shared" si="4"/>
        <v>65.39318541245207</v>
      </c>
      <c r="M10" s="42">
        <f t="shared" si="4"/>
        <v>70.032547522846315</v>
      </c>
      <c r="N10" s="42">
        <f t="shared" si="4"/>
        <v>74.952054826374848</v>
      </c>
      <c r="O10" s="42">
        <f t="shared" si="4"/>
        <v>80.170820885133296</v>
      </c>
      <c r="P10" s="42">
        <f t="shared" si="4"/>
        <v>85.24486030648923</v>
      </c>
      <c r="Q10" s="42">
        <f t="shared" si="4"/>
        <v>90.692933358142767</v>
      </c>
      <c r="R10" s="42">
        <f t="shared" si="4"/>
        <v>95.742729822643739</v>
      </c>
      <c r="S10" s="42">
        <f t="shared" si="4"/>
        <v>101.83141861192605</v>
      </c>
      <c r="T10" s="42">
        <f t="shared" si="4"/>
        <v>107.43390129176885</v>
      </c>
      <c r="U10" s="40">
        <f>(F10/B10)^(1/4)-1</f>
        <v>3.9814682988742689E-2</v>
      </c>
      <c r="V10" s="40">
        <f>(O10/G10)^(1/8)-1</f>
        <v>6.8759557112103353E-2</v>
      </c>
      <c r="W10" s="35">
        <f>(T10/P10)^(1/4)-1</f>
        <v>5.9542266194818172E-2</v>
      </c>
      <c r="X10" s="33">
        <v>0.38450000000000001</v>
      </c>
      <c r="Y10" s="33">
        <v>0.3846</v>
      </c>
      <c r="Z10" s="33">
        <v>0.38469999999999999</v>
      </c>
      <c r="AA10" s="33">
        <v>0.38519999999999999</v>
      </c>
      <c r="AB10" s="33">
        <v>0.3856</v>
      </c>
      <c r="AC10" s="33">
        <v>0.38579999999999998</v>
      </c>
      <c r="AD10" s="33">
        <v>0.38640000000000002</v>
      </c>
      <c r="AE10" s="33">
        <v>0.38690000000000002</v>
      </c>
      <c r="AF10" s="33">
        <v>0.3871</v>
      </c>
      <c r="AG10" s="33">
        <v>0.38740000000000002</v>
      </c>
      <c r="AH10" s="33">
        <v>0.38769999999999999</v>
      </c>
      <c r="AI10" s="33">
        <v>0.38819999999999999</v>
      </c>
      <c r="AJ10" s="33">
        <v>0.38840000000000002</v>
      </c>
      <c r="AK10" s="33">
        <v>0.38890000000000002</v>
      </c>
      <c r="AL10" s="33">
        <v>0.38900000000000001</v>
      </c>
      <c r="AM10" s="33">
        <v>0.38950000000000001</v>
      </c>
      <c r="AN10" s="33">
        <v>0.38940000000000002</v>
      </c>
      <c r="AO10" s="33">
        <v>0.3896</v>
      </c>
      <c r="AP10" s="33">
        <v>0.38979999999999998</v>
      </c>
    </row>
    <row r="11" spans="1:42" x14ac:dyDescent="0.25">
      <c r="A11" s="39" t="s">
        <v>102</v>
      </c>
      <c r="B11" s="42">
        <f t="shared" ref="B11:B13" si="5">B$4*X11</f>
        <v>23.089579596045901</v>
      </c>
      <c r="C11" s="42">
        <f t="shared" ref="C11:C13" si="6">C$4*Y11</f>
        <v>24.817154618337575</v>
      </c>
      <c r="D11" s="42">
        <f t="shared" ref="D11:D13" si="7">D$4*Z11</f>
        <v>25.895778382150734</v>
      </c>
      <c r="E11" s="42">
        <f t="shared" ref="E11:E13" si="8">E$4*AA11</f>
        <v>25.938252691725729</v>
      </c>
      <c r="F11" s="42">
        <f t="shared" ref="F11:F13" si="9">F$4*AB11</f>
        <v>26.926830729936306</v>
      </c>
      <c r="G11" s="42">
        <f t="shared" ref="G11:G13" si="10">G$4*AC11</f>
        <v>28.515885026212771</v>
      </c>
      <c r="H11" s="42">
        <f t="shared" ref="H11:H13" si="11">H$4*AD11</f>
        <v>30.250068047126973</v>
      </c>
      <c r="I11" s="42">
        <f t="shared" ref="I11:I13" si="12">I$4*AE11</f>
        <v>32.417932220333419</v>
      </c>
      <c r="J11" s="42">
        <f t="shared" ref="J11:J13" si="13">J$4*AF11</f>
        <v>34.510393770359578</v>
      </c>
      <c r="K11" s="42">
        <f t="shared" ref="K11:K13" si="14">K$4*AG11</f>
        <v>36.941242616966186</v>
      </c>
      <c r="L11" s="42">
        <f t="shared" ref="L11:L13" si="15">L$4*AH11</f>
        <v>39.569876960952428</v>
      </c>
      <c r="M11" s="42">
        <f t="shared" ref="M11:M13" si="16">M$4*AI11</f>
        <v>42.304565672610671</v>
      </c>
      <c r="N11" s="42">
        <f t="shared" ref="N11:N13" si="17">N$4*AJ11</f>
        <v>45.233680873589762</v>
      </c>
      <c r="O11" s="42">
        <f t="shared" ref="O11:O13" si="18">O$4*AK11</f>
        <v>48.259164744689386</v>
      </c>
      <c r="P11" s="42">
        <f t="shared" ref="P11:P13" si="19">P$4*AL11</f>
        <v>51.278399258916401</v>
      </c>
      <c r="Q11" s="42">
        <f t="shared" ref="Q11:Q13" si="20">Q$4*AM11</f>
        <v>54.415760014885656</v>
      </c>
      <c r="R11" s="42">
        <f t="shared" ref="R11:R13" si="21">R$4*AN11</f>
        <v>57.386628506946707</v>
      </c>
      <c r="S11" s="42">
        <f t="shared" ref="S11:S13" si="22">S$4*AO11</f>
        <v>60.952481571614875</v>
      </c>
      <c r="T11" s="42">
        <f t="shared" ref="T11:T13" si="23">T$4*AP11</f>
        <v>64.300485303667713</v>
      </c>
      <c r="U11" s="40">
        <f t="shared" ref="U11:U13" si="24">(F11/B11)^(1/4)-1</f>
        <v>3.9183646473238243E-2</v>
      </c>
      <c r="V11" s="40">
        <f t="shared" ref="V11:V13" si="25">(O11/G11)^(1/8)-1</f>
        <v>6.7976307616819609E-2</v>
      </c>
      <c r="W11" s="35">
        <f t="shared" ref="W11:W13" si="26">(T11/P11)^(1/4)-1</f>
        <v>5.8205337661304535E-2</v>
      </c>
      <c r="X11" s="33">
        <v>0.23330000000000001</v>
      </c>
      <c r="Y11" s="33">
        <v>0.2336</v>
      </c>
      <c r="Z11" s="33">
        <v>0.2334</v>
      </c>
      <c r="AA11" s="33">
        <v>0.23369999999999999</v>
      </c>
      <c r="AB11" s="33">
        <v>0.2334</v>
      </c>
      <c r="AC11" s="33">
        <v>0.2336</v>
      </c>
      <c r="AD11" s="33">
        <v>0.23380000000000001</v>
      </c>
      <c r="AE11" s="33">
        <v>0.23419999999999999</v>
      </c>
      <c r="AF11" s="33">
        <v>0.2344</v>
      </c>
      <c r="AG11" s="33">
        <v>0.23430000000000001</v>
      </c>
      <c r="AH11" s="33">
        <v>0.2346</v>
      </c>
      <c r="AI11" s="33">
        <v>0.23449999999999999</v>
      </c>
      <c r="AJ11" s="33">
        <v>0.2344</v>
      </c>
      <c r="AK11" s="33">
        <v>0.2341</v>
      </c>
      <c r="AL11" s="33">
        <v>0.23400000000000001</v>
      </c>
      <c r="AM11" s="33">
        <v>0.23369999999999999</v>
      </c>
      <c r="AN11" s="33">
        <v>0.2334</v>
      </c>
      <c r="AO11" s="33">
        <v>0.23319999999999999</v>
      </c>
      <c r="AP11" s="33">
        <v>0.23330000000000001</v>
      </c>
    </row>
    <row r="12" spans="1:42" x14ac:dyDescent="0.25">
      <c r="A12" s="39" t="s">
        <v>104</v>
      </c>
      <c r="B12" s="42">
        <f t="shared" si="5"/>
        <v>27.335370271872598</v>
      </c>
      <c r="C12" s="42">
        <f t="shared" si="6"/>
        <v>29.364133289848056</v>
      </c>
      <c r="D12" s="42">
        <f t="shared" si="7"/>
        <v>30.67773231647249</v>
      </c>
      <c r="E12" s="42">
        <f t="shared" si="8"/>
        <v>30.677505536983272</v>
      </c>
      <c r="F12" s="42">
        <f t="shared" si="9"/>
        <v>31.910717137533773</v>
      </c>
      <c r="G12" s="42">
        <f t="shared" si="10"/>
        <v>33.813784898377307</v>
      </c>
      <c r="H12" s="42">
        <f t="shared" si="11"/>
        <v>35.865350139707431</v>
      </c>
      <c r="I12" s="42">
        <f t="shared" si="12"/>
        <v>38.356144399036687</v>
      </c>
      <c r="J12" s="42">
        <f t="shared" si="13"/>
        <v>40.841225392055236</v>
      </c>
      <c r="K12" s="42">
        <f t="shared" si="14"/>
        <v>43.720898752388912</v>
      </c>
      <c r="L12" s="42">
        <f t="shared" si="15"/>
        <v>46.80580075304475</v>
      </c>
      <c r="M12" s="42">
        <f t="shared" si="16"/>
        <v>50.079946399644875</v>
      </c>
      <c r="N12" s="42">
        <f t="shared" si="17"/>
        <v>53.62815663298035</v>
      </c>
      <c r="O12" s="42">
        <f t="shared" si="18"/>
        <v>57.329661322076547</v>
      </c>
      <c r="P12" s="42">
        <f t="shared" si="19"/>
        <v>60.964319118933936</v>
      </c>
      <c r="Q12" s="42">
        <f t="shared" si="20"/>
        <v>64.823909234677643</v>
      </c>
      <c r="R12" s="42">
        <f t="shared" si="21"/>
        <v>68.47547574629246</v>
      </c>
      <c r="S12" s="42">
        <f t="shared" si="22"/>
        <v>72.818873781526179</v>
      </c>
      <c r="T12" s="42">
        <f t="shared" si="23"/>
        <v>76.730626268928802</v>
      </c>
      <c r="U12" s="40">
        <f t="shared" si="24"/>
        <v>3.9448318012187844E-2</v>
      </c>
      <c r="V12" s="40">
        <f t="shared" si="25"/>
        <v>6.8219985063566524E-2</v>
      </c>
      <c r="W12" s="35">
        <f t="shared" si="26"/>
        <v>5.9188492590498409E-2</v>
      </c>
      <c r="X12" s="33">
        <v>0.2762</v>
      </c>
      <c r="Y12" s="33">
        <v>0.27639999999999998</v>
      </c>
      <c r="Z12" s="33">
        <v>0.27650000000000002</v>
      </c>
      <c r="AA12" s="33">
        <v>0.27639999999999998</v>
      </c>
      <c r="AB12" s="33">
        <v>0.27660000000000001</v>
      </c>
      <c r="AC12" s="33">
        <v>0.27700000000000002</v>
      </c>
      <c r="AD12" s="33">
        <v>0.2772</v>
      </c>
      <c r="AE12" s="33">
        <v>0.27710000000000001</v>
      </c>
      <c r="AF12" s="33">
        <v>0.27739999999999998</v>
      </c>
      <c r="AG12" s="33">
        <v>0.27729999999999999</v>
      </c>
      <c r="AH12" s="33">
        <v>0.27750000000000002</v>
      </c>
      <c r="AI12" s="33">
        <v>0.27760000000000001</v>
      </c>
      <c r="AJ12" s="33">
        <v>0.27789999999999998</v>
      </c>
      <c r="AK12" s="33">
        <v>0.27810000000000001</v>
      </c>
      <c r="AL12" s="33">
        <v>0.2782</v>
      </c>
      <c r="AM12" s="33">
        <v>0.27839999999999998</v>
      </c>
      <c r="AN12" s="33">
        <v>0.27850000000000003</v>
      </c>
      <c r="AO12" s="33">
        <v>0.27860000000000001</v>
      </c>
      <c r="AP12" s="33">
        <v>0.27839999999999998</v>
      </c>
    </row>
    <row r="13" spans="1:42" x14ac:dyDescent="0.25">
      <c r="A13" s="39" t="s">
        <v>103</v>
      </c>
      <c r="B13" s="42">
        <f t="shared" si="5"/>
        <v>10.490764840037999</v>
      </c>
      <c r="C13" s="42">
        <f t="shared" si="6"/>
        <v>11.197466167691697</v>
      </c>
      <c r="D13" s="42">
        <f t="shared" si="7"/>
        <v>11.694151848666184</v>
      </c>
      <c r="E13" s="42">
        <f t="shared" si="8"/>
        <v>11.620603580760307</v>
      </c>
      <c r="F13" s="42">
        <f t="shared" si="9"/>
        <v>12.032855377602214</v>
      </c>
      <c r="G13" s="42">
        <f t="shared" si="10"/>
        <v>12.634392552281771</v>
      </c>
      <c r="H13" s="42">
        <f t="shared" si="11"/>
        <v>13.261898951370892</v>
      </c>
      <c r="I13" s="42">
        <f t="shared" si="12"/>
        <v>14.091142186293521</v>
      </c>
      <c r="J13" s="42">
        <f t="shared" si="13"/>
        <v>14.884815743103044</v>
      </c>
      <c r="K13" s="42">
        <f t="shared" si="14"/>
        <v>15.924308597155717</v>
      </c>
      <c r="L13" s="42">
        <f t="shared" si="15"/>
        <v>16.900689136775075</v>
      </c>
      <c r="M13" s="42">
        <f t="shared" si="16"/>
        <v>17.986205533301849</v>
      </c>
      <c r="N13" s="42">
        <f t="shared" si="17"/>
        <v>19.162561905919212</v>
      </c>
      <c r="O13" s="42">
        <f t="shared" si="18"/>
        <v>20.388002534172493</v>
      </c>
      <c r="P13" s="42">
        <f t="shared" si="19"/>
        <v>21.650879687098033</v>
      </c>
      <c r="Q13" s="42">
        <f t="shared" si="20"/>
        <v>22.911898953636065</v>
      </c>
      <c r="R13" s="42">
        <f t="shared" si="21"/>
        <v>24.24302301107517</v>
      </c>
      <c r="S13" s="42">
        <f t="shared" si="22"/>
        <v>25.745366358508001</v>
      </c>
      <c r="T13" s="42">
        <f t="shared" si="23"/>
        <v>27.175430136912283</v>
      </c>
      <c r="U13" s="40">
        <f t="shared" si="24"/>
        <v>3.4880934912254524E-2</v>
      </c>
      <c r="V13" s="40">
        <f t="shared" si="25"/>
        <v>6.1640649627219712E-2</v>
      </c>
      <c r="W13" s="35">
        <f t="shared" si="26"/>
        <v>5.8461875923221385E-2</v>
      </c>
      <c r="X13" s="33">
        <v>0.106</v>
      </c>
      <c r="Y13" s="33">
        <v>0.10539999999999999</v>
      </c>
      <c r="Z13" s="33">
        <v>0.10539999999999999</v>
      </c>
      <c r="AA13" s="33">
        <v>0.1047</v>
      </c>
      <c r="AB13" s="33">
        <v>0.1043</v>
      </c>
      <c r="AC13" s="33">
        <v>0.10349999999999999</v>
      </c>
      <c r="AD13" s="33">
        <v>0.10249999999999999</v>
      </c>
      <c r="AE13" s="33">
        <v>0.1018</v>
      </c>
      <c r="AF13" s="33">
        <v>0.1011</v>
      </c>
      <c r="AG13" s="33">
        <v>0.10100000000000001</v>
      </c>
      <c r="AH13" s="33">
        <v>0.1002</v>
      </c>
      <c r="AI13" s="33">
        <v>9.9699999999999997E-2</v>
      </c>
      <c r="AJ13" s="33">
        <v>9.9299999999999999E-2</v>
      </c>
      <c r="AK13" s="33">
        <v>9.8900000000000002E-2</v>
      </c>
      <c r="AL13" s="33">
        <v>9.8799999999999999E-2</v>
      </c>
      <c r="AM13" s="33">
        <v>9.8400000000000001E-2</v>
      </c>
      <c r="AN13" s="33">
        <v>9.8599999999999993E-2</v>
      </c>
      <c r="AO13" s="33">
        <v>9.8500000000000004E-2</v>
      </c>
      <c r="AP13" s="33">
        <v>9.8599999999999993E-2</v>
      </c>
    </row>
    <row r="14" spans="1:42" x14ac:dyDescent="0.25">
      <c r="A14" s="27" t="s">
        <v>86</v>
      </c>
      <c r="B14" s="34">
        <f>SUM(B10:B13)</f>
        <v>98.969479622999998</v>
      </c>
      <c r="C14" s="34">
        <f t="shared" ref="C14:T14" si="27">SUM(C10:C13)</f>
        <v>106.23781942781497</v>
      </c>
      <c r="D14" s="34">
        <f t="shared" si="27"/>
        <v>110.95020729284805</v>
      </c>
      <c r="E14" s="34">
        <f t="shared" si="27"/>
        <v>110.98952799198001</v>
      </c>
      <c r="F14" s="34">
        <f t="shared" si="27"/>
        <v>115.35620414251635</v>
      </c>
      <c r="G14" s="34">
        <f t="shared" si="27"/>
        <v>122.05921848334825</v>
      </c>
      <c r="H14" s="34">
        <f t="shared" si="27"/>
        <v>129.37144157537321</v>
      </c>
      <c r="I14" s="34">
        <f t="shared" si="27"/>
        <v>138.41986430543733</v>
      </c>
      <c r="J14" s="34">
        <f>SUM(J10:J13)</f>
        <v>147.22864236501528</v>
      </c>
      <c r="K14" s="34">
        <f t="shared" si="27"/>
        <v>157.66642175401699</v>
      </c>
      <c r="L14" s="34">
        <f t="shared" si="27"/>
        <v>168.66955226322432</v>
      </c>
      <c r="M14" s="34">
        <f t="shared" si="27"/>
        <v>180.40326512840372</v>
      </c>
      <c r="N14" s="34">
        <f t="shared" si="27"/>
        <v>192.97645423886416</v>
      </c>
      <c r="O14" s="34">
        <f t="shared" si="27"/>
        <v>206.14764948607174</v>
      </c>
      <c r="P14" s="34">
        <f t="shared" si="27"/>
        <v>219.13845837143759</v>
      </c>
      <c r="Q14" s="34">
        <f t="shared" si="27"/>
        <v>232.84450156134213</v>
      </c>
      <c r="R14" s="34">
        <f t="shared" si="27"/>
        <v>245.84785708695807</v>
      </c>
      <c r="S14" s="34">
        <f t="shared" si="27"/>
        <v>261.34814032357514</v>
      </c>
      <c r="T14" s="34">
        <f t="shared" si="27"/>
        <v>275.64044300127762</v>
      </c>
      <c r="X14" s="43">
        <v>1</v>
      </c>
      <c r="Y14" s="43">
        <v>1</v>
      </c>
      <c r="Z14" s="43">
        <v>1</v>
      </c>
      <c r="AA14" s="43">
        <v>1</v>
      </c>
      <c r="AB14" s="43">
        <v>1</v>
      </c>
      <c r="AC14" s="43">
        <v>1</v>
      </c>
      <c r="AD14" s="43">
        <v>1</v>
      </c>
      <c r="AE14" s="43">
        <v>1</v>
      </c>
      <c r="AF14" s="43">
        <v>1</v>
      </c>
      <c r="AG14" s="43">
        <v>1</v>
      </c>
      <c r="AH14" s="43">
        <v>1</v>
      </c>
      <c r="AI14" s="43">
        <v>1</v>
      </c>
      <c r="AJ14" s="43">
        <v>1</v>
      </c>
      <c r="AK14" s="43">
        <v>1</v>
      </c>
      <c r="AL14" s="43">
        <v>1</v>
      </c>
      <c r="AM14" s="43">
        <v>1</v>
      </c>
      <c r="AN14" s="43">
        <v>1</v>
      </c>
      <c r="AO14" s="43">
        <v>1</v>
      </c>
      <c r="AP14" s="43">
        <v>1</v>
      </c>
    </row>
    <row r="15" spans="1:42" x14ac:dyDescent="0.25">
      <c r="B15" s="14"/>
      <c r="C15" s="1"/>
      <c r="D15" s="1"/>
      <c r="E15" s="1"/>
      <c r="F15" s="1"/>
      <c r="G15" s="1"/>
      <c r="H15" s="1"/>
      <c r="I15" s="1"/>
      <c r="J15" s="1"/>
      <c r="K15" s="1"/>
      <c r="L15" s="1"/>
      <c r="M15" s="1"/>
      <c r="N15" s="1"/>
      <c r="O15" s="1"/>
      <c r="P15" s="1"/>
      <c r="Q15" s="1"/>
      <c r="R15" s="1"/>
      <c r="S15" s="1"/>
      <c r="T15" s="1"/>
    </row>
    <row r="16" spans="1:42" x14ac:dyDescent="0.25">
      <c r="A16" s="27" t="s">
        <v>114</v>
      </c>
      <c r="B16" s="14"/>
      <c r="C16" s="1"/>
      <c r="D16" s="1"/>
      <c r="E16" s="1"/>
      <c r="F16" s="1"/>
      <c r="G16" s="1"/>
      <c r="H16" s="1"/>
      <c r="I16" s="1"/>
      <c r="J16" s="1"/>
      <c r="K16" s="1"/>
      <c r="L16" s="1"/>
      <c r="M16" s="1"/>
      <c r="N16" s="1"/>
      <c r="O16" s="1"/>
      <c r="P16" s="1"/>
      <c r="Q16" s="1"/>
      <c r="R16" s="1"/>
      <c r="S16" s="1"/>
      <c r="T16" s="1"/>
      <c r="X16" s="44"/>
    </row>
    <row r="17" spans="1:42" x14ac:dyDescent="0.25">
      <c r="A17" s="39" t="s">
        <v>105</v>
      </c>
      <c r="B17" s="42">
        <f>B$2*X17</f>
        <v>30.361562077735982</v>
      </c>
      <c r="C17" s="42">
        <f t="shared" ref="C17:T17" si="28">C$2*Y17</f>
        <v>32.294761512281234</v>
      </c>
      <c r="D17" s="42">
        <f t="shared" si="28"/>
        <v>33.087872494391824</v>
      </c>
      <c r="E17" s="42">
        <f t="shared" si="28"/>
        <v>34.275546453542582</v>
      </c>
      <c r="F17" s="42">
        <f t="shared" si="28"/>
        <v>34.987503649077439</v>
      </c>
      <c r="G17" s="42">
        <f t="shared" si="28"/>
        <v>36.98247082700739</v>
      </c>
      <c r="H17" s="42">
        <f t="shared" si="28"/>
        <v>39.026689884599278</v>
      </c>
      <c r="I17" s="42">
        <f t="shared" si="28"/>
        <v>41.478129702192945</v>
      </c>
      <c r="J17" s="42">
        <f t="shared" si="28"/>
        <v>44.082045677187367</v>
      </c>
      <c r="K17" s="42">
        <f t="shared" si="28"/>
        <v>47.001694661711319</v>
      </c>
      <c r="L17" s="42">
        <f t="shared" si="28"/>
        <v>50.148423475364581</v>
      </c>
      <c r="M17" s="42">
        <f t="shared" si="28"/>
        <v>53.495498761756615</v>
      </c>
      <c r="N17" s="42">
        <f t="shared" si="28"/>
        <v>56.848066632899432</v>
      </c>
      <c r="O17" s="42">
        <f t="shared" si="28"/>
        <v>60.424199929081027</v>
      </c>
      <c r="P17" s="42">
        <f t="shared" si="28"/>
        <v>64.090237143800721</v>
      </c>
      <c r="Q17" s="42">
        <f t="shared" si="28"/>
        <v>67.916884762129882</v>
      </c>
      <c r="R17" s="42">
        <f t="shared" si="28"/>
        <v>71.732652527883516</v>
      </c>
      <c r="S17" s="42">
        <f t="shared" si="28"/>
        <v>75.834476620669037</v>
      </c>
      <c r="T17" s="42">
        <f t="shared" si="28"/>
        <v>79.952856499129254</v>
      </c>
      <c r="U17" s="40">
        <f>(F17/B17)^(1/4)-1</f>
        <v>3.6089353867194252E-2</v>
      </c>
      <c r="V17" s="40">
        <f>(O17/G17)^(1/8)-1</f>
        <v>6.3290351848872106E-2</v>
      </c>
      <c r="W17" s="35">
        <f>(T17/P17)^(1/4)-1</f>
        <v>5.6843124826975622E-2</v>
      </c>
      <c r="X17" s="26">
        <v>0.4017</v>
      </c>
      <c r="Y17" s="26">
        <v>0.40179999999999999</v>
      </c>
      <c r="Z17" s="26">
        <v>0.40179999999999999</v>
      </c>
      <c r="AA17" s="26">
        <v>0.40229999999999999</v>
      </c>
      <c r="AB17" s="26">
        <v>0.40279999999999999</v>
      </c>
      <c r="AC17" s="26">
        <v>0.40289999999999998</v>
      </c>
      <c r="AD17" s="26">
        <v>0.40339999999999998</v>
      </c>
      <c r="AE17" s="26">
        <v>0.40350000000000003</v>
      </c>
      <c r="AF17" s="26">
        <v>0.4037</v>
      </c>
      <c r="AG17" s="26">
        <v>0.40389999999999998</v>
      </c>
      <c r="AH17" s="26">
        <v>0.4037</v>
      </c>
      <c r="AI17" s="26">
        <v>0.40429999999999999</v>
      </c>
      <c r="AJ17" s="26">
        <v>0.4042</v>
      </c>
      <c r="AK17" s="26">
        <v>0.4047</v>
      </c>
      <c r="AL17" s="26">
        <v>0.40479999999999999</v>
      </c>
      <c r="AM17" s="26">
        <v>0.4052</v>
      </c>
      <c r="AN17" s="26">
        <v>0.4052</v>
      </c>
      <c r="AO17" s="26">
        <v>0.40550000000000003</v>
      </c>
      <c r="AP17" s="26">
        <v>0.40539999999999998</v>
      </c>
    </row>
    <row r="18" spans="1:42" x14ac:dyDescent="0.25">
      <c r="A18" s="39" t="s">
        <v>102</v>
      </c>
      <c r="B18" s="42">
        <f t="shared" ref="B18:B20" si="29">B$2*X18</f>
        <v>16.00841137183092</v>
      </c>
      <c r="C18" s="42">
        <f t="shared" ref="C18:C20" si="30">C$2*Y18</f>
        <v>17.039545646101597</v>
      </c>
      <c r="D18" s="42">
        <f t="shared" ref="D18:D20" si="31">D$2*Z18</f>
        <v>17.449776459834812</v>
      </c>
      <c r="E18" s="42">
        <f t="shared" ref="E18:E20" si="32">E$2*AA18</f>
        <v>18.079221867864121</v>
      </c>
      <c r="F18" s="42">
        <f t="shared" ref="F18:F20" si="33">F$2*AB18</f>
        <v>18.405789531379121</v>
      </c>
      <c r="G18" s="42">
        <f t="shared" ref="G18:G20" si="34">G$2*AC18</f>
        <v>19.459627240817987</v>
      </c>
      <c r="H18" s="42">
        <f t="shared" ref="H18:H20" si="35">H$2*AD18</f>
        <v>20.538835554041711</v>
      </c>
      <c r="I18" s="42">
        <f t="shared" ref="I18:I20" si="36">I$2*AE18</f>
        <v>21.854399937264485</v>
      </c>
      <c r="J18" s="42">
        <f t="shared" ref="J18:J20" si="37">J$2*AF18</f>
        <v>23.236708744378177</v>
      </c>
      <c r="K18" s="42">
        <f t="shared" ref="K18:K20" si="38">K$2*AG18</f>
        <v>24.740183919484593</v>
      </c>
      <c r="L18" s="42">
        <f t="shared" ref="L18:L20" si="39">L$2*AH18</f>
        <v>26.459287095002864</v>
      </c>
      <c r="M18" s="42">
        <f t="shared" ref="M18:M20" si="40">M$2*AI18</f>
        <v>28.170150102344753</v>
      </c>
      <c r="N18" s="42">
        <f t="shared" ref="N18:N20" si="41">N$2*AJ18</f>
        <v>29.92891781167986</v>
      </c>
      <c r="O18" s="42">
        <f t="shared" ref="O18:O20" si="42">O$2*AK18</f>
        <v>31.742488027977828</v>
      </c>
      <c r="P18" s="42">
        <f t="shared" ref="P18:P20" si="43">P$2*AL18</f>
        <v>33.660040555266882</v>
      </c>
      <c r="Q18" s="42">
        <f t="shared" ref="Q18:Q20" si="44">Q$2*AM18</f>
        <v>35.58429080700931</v>
      </c>
      <c r="R18" s="42">
        <f t="shared" ref="R18:R20" si="45">R$2*AN18</f>
        <v>37.548113527058476</v>
      </c>
      <c r="S18" s="42">
        <f t="shared" ref="S18:S20" si="46">S$2*AO18</f>
        <v>39.628423171195486</v>
      </c>
      <c r="T18" s="42">
        <f t="shared" ref="T18:T20" si="47">T$2*AP18</f>
        <v>41.83029320045712</v>
      </c>
      <c r="U18" s="40">
        <f t="shared" ref="U18:U20" si="48">(F18/B18)^(1/4)-1</f>
        <v>3.5503458915492114E-2</v>
      </c>
      <c r="V18" s="40">
        <f t="shared" ref="V18:V20" si="49">(O18/G18)^(1/8)-1</f>
        <v>6.307353337530075E-2</v>
      </c>
      <c r="W18" s="35">
        <f t="shared" ref="W18:W20" si="50">(T18/P18)^(1/4)-1</f>
        <v>5.5830171901539494E-2</v>
      </c>
      <c r="X18" s="26">
        <v>0.21179999999999999</v>
      </c>
      <c r="Y18" s="26">
        <v>0.21199999999999999</v>
      </c>
      <c r="Z18" s="26">
        <v>0.21190000000000001</v>
      </c>
      <c r="AA18" s="26">
        <v>0.2122</v>
      </c>
      <c r="AB18" s="26">
        <v>0.21190000000000001</v>
      </c>
      <c r="AC18" s="26">
        <v>0.21199999999999999</v>
      </c>
      <c r="AD18" s="26">
        <v>0.21229999999999999</v>
      </c>
      <c r="AE18" s="26">
        <v>0.21260000000000001</v>
      </c>
      <c r="AF18" s="26">
        <v>0.21279999999999999</v>
      </c>
      <c r="AG18" s="26">
        <v>0.21260000000000001</v>
      </c>
      <c r="AH18" s="26">
        <v>0.21299999999999999</v>
      </c>
      <c r="AI18" s="26">
        <v>0.21290000000000001</v>
      </c>
      <c r="AJ18" s="26">
        <v>0.21279999999999999</v>
      </c>
      <c r="AK18" s="26">
        <v>0.21260000000000001</v>
      </c>
      <c r="AL18" s="26">
        <v>0.21260000000000001</v>
      </c>
      <c r="AM18" s="26">
        <v>0.21229999999999999</v>
      </c>
      <c r="AN18" s="26">
        <v>0.21210000000000001</v>
      </c>
      <c r="AO18" s="26">
        <v>0.21190000000000001</v>
      </c>
      <c r="AP18" s="26">
        <v>0.21210000000000001</v>
      </c>
    </row>
    <row r="19" spans="1:42" x14ac:dyDescent="0.25">
      <c r="A19" s="39" t="s">
        <v>104</v>
      </c>
      <c r="B19" s="42">
        <f t="shared" si="29"/>
        <v>20.127667366943221</v>
      </c>
      <c r="C19" s="42">
        <f t="shared" si="30"/>
        <v>21.428032402125879</v>
      </c>
      <c r="D19" s="42">
        <f t="shared" si="31"/>
        <v>21.962507700981334</v>
      </c>
      <c r="E19" s="42">
        <f t="shared" si="32"/>
        <v>22.731085741499278</v>
      </c>
      <c r="F19" s="42">
        <f t="shared" si="33"/>
        <v>23.183129900543126</v>
      </c>
      <c r="G19" s="42">
        <f t="shared" si="34"/>
        <v>24.526473578993237</v>
      </c>
      <c r="H19" s="42">
        <f t="shared" si="35"/>
        <v>25.869451847153812</v>
      </c>
      <c r="I19" s="42">
        <f t="shared" si="36"/>
        <v>27.477333505318892</v>
      </c>
      <c r="J19" s="42">
        <f t="shared" si="37"/>
        <v>29.220598026295118</v>
      </c>
      <c r="K19" s="42">
        <f t="shared" si="38"/>
        <v>31.128876756642185</v>
      </c>
      <c r="L19" s="42">
        <f t="shared" si="39"/>
        <v>33.254230776207827</v>
      </c>
      <c r="M19" s="42">
        <f t="shared" si="40"/>
        <v>35.434317507787334</v>
      </c>
      <c r="N19" s="42">
        <f t="shared" si="41"/>
        <v>37.706498427215088</v>
      </c>
      <c r="O19" s="42">
        <f t="shared" si="42"/>
        <v>40.04391010867193</v>
      </c>
      <c r="P19" s="42">
        <f t="shared" si="43"/>
        <v>42.510446326853994</v>
      </c>
      <c r="Q19" s="42">
        <f t="shared" si="44"/>
        <v>45.037677531057</v>
      </c>
      <c r="R19" s="42">
        <f t="shared" si="45"/>
        <v>47.550321986647361</v>
      </c>
      <c r="S19" s="42">
        <f t="shared" si="46"/>
        <v>50.269561814145092</v>
      </c>
      <c r="T19" s="42">
        <f t="shared" si="47"/>
        <v>53.052092743625487</v>
      </c>
      <c r="U19" s="40">
        <f t="shared" si="48"/>
        <v>3.5963980165123921E-2</v>
      </c>
      <c r="V19" s="40">
        <f t="shared" si="49"/>
        <v>6.3194376881487768E-2</v>
      </c>
      <c r="W19" s="35">
        <f t="shared" si="50"/>
        <v>5.6943357836172659E-2</v>
      </c>
      <c r="X19" s="26">
        <v>0.26629999999999998</v>
      </c>
      <c r="Y19" s="26">
        <v>0.2666</v>
      </c>
      <c r="Z19" s="26">
        <v>0.26669999999999999</v>
      </c>
      <c r="AA19" s="26">
        <v>0.26679999999999998</v>
      </c>
      <c r="AB19" s="26">
        <v>0.26690000000000003</v>
      </c>
      <c r="AC19" s="26">
        <v>0.26719999999999999</v>
      </c>
      <c r="AD19" s="26">
        <v>0.26740000000000003</v>
      </c>
      <c r="AE19" s="26">
        <v>0.26729999999999998</v>
      </c>
      <c r="AF19" s="26">
        <v>0.2676</v>
      </c>
      <c r="AG19" s="26">
        <v>0.26750000000000002</v>
      </c>
      <c r="AH19" s="26">
        <v>0.26769999999999999</v>
      </c>
      <c r="AI19" s="26">
        <v>0.26779999999999998</v>
      </c>
      <c r="AJ19" s="26">
        <v>0.2681</v>
      </c>
      <c r="AK19" s="26">
        <v>0.26819999999999999</v>
      </c>
      <c r="AL19" s="26">
        <v>0.26850000000000002</v>
      </c>
      <c r="AM19" s="26">
        <v>0.26869999999999999</v>
      </c>
      <c r="AN19" s="26">
        <v>0.26860000000000001</v>
      </c>
      <c r="AO19" s="26">
        <v>0.26879999999999998</v>
      </c>
      <c r="AP19" s="26">
        <v>0.26900000000000002</v>
      </c>
    </row>
    <row r="20" spans="1:42" x14ac:dyDescent="0.25">
      <c r="A20" s="39" t="s">
        <v>103</v>
      </c>
      <c r="B20" s="42">
        <f t="shared" si="29"/>
        <v>9.0925962607708204</v>
      </c>
      <c r="C20" s="42">
        <f t="shared" si="30"/>
        <v>9.6128757512912788</v>
      </c>
      <c r="D20" s="42">
        <f t="shared" si="31"/>
        <v>9.8489535846920422</v>
      </c>
      <c r="E20" s="42">
        <f t="shared" si="32"/>
        <v>10.10459808448956</v>
      </c>
      <c r="F20" s="42">
        <f t="shared" si="33"/>
        <v>10.284310903800321</v>
      </c>
      <c r="G20" s="42">
        <f t="shared" si="34"/>
        <v>10.822122885341702</v>
      </c>
      <c r="H20" s="42">
        <f t="shared" si="35"/>
        <v>11.31909448809647</v>
      </c>
      <c r="I20" s="42">
        <f t="shared" si="36"/>
        <v>11.996276917585913</v>
      </c>
      <c r="J20" s="42">
        <f t="shared" si="37"/>
        <v>12.655707441134544</v>
      </c>
      <c r="K20" s="42">
        <f t="shared" si="38"/>
        <v>13.498877397272873</v>
      </c>
      <c r="L20" s="42">
        <f t="shared" si="39"/>
        <v>14.360063794283244</v>
      </c>
      <c r="M20" s="42">
        <f t="shared" si="40"/>
        <v>15.216379811036386</v>
      </c>
      <c r="N20" s="42">
        <f t="shared" si="41"/>
        <v>16.159927897377894</v>
      </c>
      <c r="O20" s="42">
        <f t="shared" si="42"/>
        <v>17.095554464738765</v>
      </c>
      <c r="P20" s="42">
        <f t="shared" si="43"/>
        <v>18.064960617854897</v>
      </c>
      <c r="Q20" s="42">
        <f t="shared" si="44"/>
        <v>19.074386687883464</v>
      </c>
      <c r="R20" s="42">
        <f t="shared" si="45"/>
        <v>20.199150181222873</v>
      </c>
      <c r="S20" s="42">
        <f t="shared" si="46"/>
        <v>21.282277285899227</v>
      </c>
      <c r="T20" s="42">
        <f t="shared" si="47"/>
        <v>22.384433183648671</v>
      </c>
      <c r="U20" s="40">
        <f t="shared" si="48"/>
        <v>3.1268666160435998E-2</v>
      </c>
      <c r="V20" s="40">
        <f t="shared" si="49"/>
        <v>5.8818062173423336E-2</v>
      </c>
      <c r="W20" s="35">
        <f t="shared" si="50"/>
        <v>5.5060273299345708E-2</v>
      </c>
      <c r="X20" s="26">
        <v>0.1203</v>
      </c>
      <c r="Y20" s="26">
        <v>0.1196</v>
      </c>
      <c r="Z20" s="26">
        <v>0.1196</v>
      </c>
      <c r="AA20" s="26">
        <v>0.1186</v>
      </c>
      <c r="AB20" s="26">
        <v>0.11840000000000001</v>
      </c>
      <c r="AC20" s="26">
        <v>0.1179</v>
      </c>
      <c r="AD20" s="26">
        <v>0.11700000000000001</v>
      </c>
      <c r="AE20" s="26">
        <v>0.1167</v>
      </c>
      <c r="AF20" s="26">
        <v>0.1159</v>
      </c>
      <c r="AG20" s="26">
        <v>0.11600000000000001</v>
      </c>
      <c r="AH20" s="26">
        <v>0.11559999999999999</v>
      </c>
      <c r="AI20" s="26">
        <v>0.115</v>
      </c>
      <c r="AJ20" s="26">
        <v>0.1149</v>
      </c>
      <c r="AK20" s="26">
        <v>0.1145</v>
      </c>
      <c r="AL20" s="26">
        <v>0.11409999999999999</v>
      </c>
      <c r="AM20" s="26">
        <v>0.1138</v>
      </c>
      <c r="AN20" s="26">
        <v>0.11409999999999999</v>
      </c>
      <c r="AO20" s="26">
        <v>0.1138</v>
      </c>
      <c r="AP20" s="26">
        <v>0.1135</v>
      </c>
    </row>
    <row r="21" spans="1:42" x14ac:dyDescent="0.25">
      <c r="A21" s="27" t="s">
        <v>86</v>
      </c>
      <c r="B21" s="34">
        <f>SUM(B17:B20)</f>
        <v>75.590237077280932</v>
      </c>
      <c r="C21" s="34">
        <f t="shared" ref="C21:T21" si="51">SUM(C17:C20)</f>
        <v>80.375215311799991</v>
      </c>
      <c r="D21" s="34">
        <f t="shared" si="51"/>
        <v>82.349110239900014</v>
      </c>
      <c r="E21" s="34">
        <f t="shared" si="51"/>
        <v>85.190452147395547</v>
      </c>
      <c r="F21" s="34">
        <f t="shared" si="51"/>
        <v>86.860733984800007</v>
      </c>
      <c r="G21" s="34">
        <f t="shared" si="51"/>
        <v>91.790694532160316</v>
      </c>
      <c r="H21" s="34">
        <f t="shared" si="51"/>
        <v>96.754071773891269</v>
      </c>
      <c r="I21" s="34">
        <f t="shared" si="51"/>
        <v>102.80614006236225</v>
      </c>
      <c r="J21" s="34">
        <f t="shared" si="51"/>
        <v>109.1950598889952</v>
      </c>
      <c r="K21" s="34">
        <f t="shared" si="51"/>
        <v>116.36963273511098</v>
      </c>
      <c r="L21" s="34">
        <f t="shared" si="51"/>
        <v>124.22200514085851</v>
      </c>
      <c r="M21" s="34">
        <f t="shared" si="51"/>
        <v>132.31634618292509</v>
      </c>
      <c r="N21" s="34">
        <f t="shared" si="51"/>
        <v>140.64341076917225</v>
      </c>
      <c r="O21" s="34">
        <f t="shared" si="51"/>
        <v>149.30615253046955</v>
      </c>
      <c r="P21" s="34">
        <f t="shared" si="51"/>
        <v>158.3256846437765</v>
      </c>
      <c r="Q21" s="34">
        <f t="shared" si="51"/>
        <v>167.61323978807968</v>
      </c>
      <c r="R21" s="34">
        <f t="shared" si="51"/>
        <v>177.03023822281222</v>
      </c>
      <c r="S21" s="34">
        <f t="shared" si="51"/>
        <v>187.01473889190885</v>
      </c>
      <c r="T21" s="34">
        <f t="shared" si="51"/>
        <v>197.21967562686052</v>
      </c>
      <c r="X21" s="43">
        <v>1</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row>
    <row r="23" spans="1:42" x14ac:dyDescent="0.25">
      <c r="A23" s="8" t="s">
        <v>98</v>
      </c>
      <c r="B23" s="7">
        <v>2017</v>
      </c>
      <c r="C23" s="7">
        <v>2018</v>
      </c>
      <c r="D23" s="7">
        <v>2019</v>
      </c>
      <c r="E23" s="7">
        <v>2020</v>
      </c>
      <c r="F23" s="7">
        <v>2021</v>
      </c>
      <c r="G23" s="7" t="s">
        <v>7</v>
      </c>
      <c r="H23" s="7" t="s">
        <v>8</v>
      </c>
      <c r="I23" s="7" t="s">
        <v>9</v>
      </c>
      <c r="J23" s="7" t="s">
        <v>10</v>
      </c>
      <c r="K23" s="7" t="s">
        <v>11</v>
      </c>
      <c r="L23" s="7" t="s">
        <v>12</v>
      </c>
      <c r="M23" s="7" t="s">
        <v>88</v>
      </c>
      <c r="N23" s="7" t="s">
        <v>89</v>
      </c>
      <c r="O23" s="7" t="s">
        <v>90</v>
      </c>
      <c r="P23" s="7" t="s">
        <v>91</v>
      </c>
      <c r="Q23" s="7" t="s">
        <v>92</v>
      </c>
      <c r="R23" s="7" t="s">
        <v>93</v>
      </c>
      <c r="S23" s="7" t="s">
        <v>94</v>
      </c>
      <c r="T23" s="7" t="s">
        <v>95</v>
      </c>
      <c r="U23" s="41" t="s">
        <v>110</v>
      </c>
      <c r="V23" s="41" t="s">
        <v>111</v>
      </c>
      <c r="W23" s="41" t="s">
        <v>112</v>
      </c>
      <c r="X23" s="8">
        <v>2017</v>
      </c>
      <c r="Y23" s="8">
        <v>2018</v>
      </c>
      <c r="Z23" s="8">
        <v>2019</v>
      </c>
      <c r="AA23" s="8">
        <v>2020</v>
      </c>
      <c r="AB23" s="8">
        <v>2021</v>
      </c>
      <c r="AC23" s="8" t="s">
        <v>7</v>
      </c>
      <c r="AD23" s="8" t="s">
        <v>8</v>
      </c>
      <c r="AE23" s="8" t="s">
        <v>9</v>
      </c>
      <c r="AF23" s="8" t="s">
        <v>10</v>
      </c>
      <c r="AG23" s="8" t="s">
        <v>11</v>
      </c>
      <c r="AH23" s="8" t="s">
        <v>12</v>
      </c>
      <c r="AI23" s="8" t="s">
        <v>88</v>
      </c>
      <c r="AJ23" s="8" t="s">
        <v>89</v>
      </c>
      <c r="AK23" s="8" t="s">
        <v>90</v>
      </c>
      <c r="AL23" s="8" t="s">
        <v>91</v>
      </c>
      <c r="AM23" s="8" t="s">
        <v>92</v>
      </c>
      <c r="AN23" s="8" t="s">
        <v>93</v>
      </c>
      <c r="AO23" s="8" t="s">
        <v>94</v>
      </c>
      <c r="AP23" s="8" t="s">
        <v>95</v>
      </c>
    </row>
    <row r="24" spans="1:42" x14ac:dyDescent="0.25">
      <c r="A24" s="9" t="s">
        <v>113</v>
      </c>
      <c r="B24" s="10">
        <f>'India Agrochemicals Market'!B18</f>
        <v>0.53494400000000009</v>
      </c>
      <c r="C24" s="10">
        <f>'India Agrochemicals Market'!C18</f>
        <v>0</v>
      </c>
      <c r="D24" s="10">
        <f>'India Agrochemicals Market'!D18</f>
        <v>0</v>
      </c>
      <c r="E24" s="10">
        <f>'India Agrochemicals Market'!E18</f>
        <v>0</v>
      </c>
      <c r="F24" s="10">
        <f>'India Agrochemicals Market'!F18</f>
        <v>0.73187697368421056</v>
      </c>
      <c r="G24" s="10">
        <f>'India Agrochemicals Market'!G18</f>
        <v>0</v>
      </c>
      <c r="H24" s="10">
        <f>'India Agrochemicals Market'!H18</f>
        <v>0</v>
      </c>
      <c r="I24" s="10">
        <f>'India Agrochemicals Market'!I18</f>
        <v>0</v>
      </c>
      <c r="J24" s="10">
        <f>'India Agrochemicals Market'!J18</f>
        <v>1.0552166280628508</v>
      </c>
      <c r="K24" s="10">
        <f>'India Agrochemicals Market'!K18</f>
        <v>0</v>
      </c>
      <c r="L24" s="10">
        <f>'India Agrochemicals Market'!L18</f>
        <v>0</v>
      </c>
      <c r="M24" s="10">
        <f>'India Agrochemicals Market'!M18</f>
        <v>0</v>
      </c>
      <c r="N24" s="10">
        <f>'India Agrochemicals Market'!N18</f>
        <v>0</v>
      </c>
      <c r="O24" s="10">
        <f>'India Agrochemicals Market'!O18</f>
        <v>1.7037681687815995</v>
      </c>
      <c r="P24" s="10">
        <f>'India Agrochemicals Market'!P18</f>
        <v>0</v>
      </c>
      <c r="Q24" s="10">
        <f>'India Agrochemicals Market'!Q18</f>
        <v>0</v>
      </c>
      <c r="R24" s="10">
        <f>'India Agrochemicals Market'!R18</f>
        <v>0</v>
      </c>
      <c r="S24" s="10">
        <f>'India Agrochemicals Market'!S18</f>
        <v>0</v>
      </c>
      <c r="T24" s="10">
        <f>'India Agrochemicals Market'!T18</f>
        <v>2.6227823840710256</v>
      </c>
      <c r="U24" s="40">
        <f>(F24/B24)^(1/4)-1</f>
        <v>8.1514734709076331E-2</v>
      </c>
      <c r="V24" s="40" t="e">
        <f>(O24/G24)^(1/8)-1</f>
        <v>#DIV/0!</v>
      </c>
      <c r="W24" s="35" t="e">
        <f>(T24/P24)^(1/4)-1</f>
        <v>#DIV/0!</v>
      </c>
    </row>
    <row r="25" spans="1:42" x14ac:dyDescent="0.25">
      <c r="A25" s="9" t="s">
        <v>79</v>
      </c>
      <c r="B25" s="5"/>
      <c r="C25" s="25">
        <f>C24/B24-1</f>
        <v>-1</v>
      </c>
      <c r="D25" s="25" t="e">
        <f t="shared" ref="D25" si="52">D24/C24-1</f>
        <v>#DIV/0!</v>
      </c>
      <c r="E25" s="25" t="e">
        <f t="shared" ref="E25" si="53">E24/D24-1</f>
        <v>#DIV/0!</v>
      </c>
      <c r="F25" s="30">
        <v>4.9299999999999997E-2</v>
      </c>
      <c r="G25" s="25">
        <v>5.2200000000000003E-2</v>
      </c>
      <c r="H25" s="25">
        <v>5.6099999999999997E-2</v>
      </c>
      <c r="I25" s="25">
        <v>6.0400000000000002E-2</v>
      </c>
      <c r="J25" s="38">
        <v>6.3600000000000004E-2</v>
      </c>
      <c r="K25" s="25">
        <v>6.6500000000000004E-2</v>
      </c>
      <c r="L25" s="25">
        <v>6.83E-2</v>
      </c>
      <c r="M25" s="25">
        <v>6.5699999999999995E-2</v>
      </c>
      <c r="N25" s="25">
        <v>6.3200000000000006E-2</v>
      </c>
      <c r="O25" s="25">
        <v>6.2399999999999997E-2</v>
      </c>
      <c r="P25" s="25">
        <v>6.1499999999999999E-2</v>
      </c>
      <c r="Q25" s="25">
        <v>5.9200000000000003E-2</v>
      </c>
      <c r="R25" s="25">
        <v>5.7799999999999997E-2</v>
      </c>
      <c r="S25" s="25">
        <v>5.6399999999999999E-2</v>
      </c>
      <c r="T25" s="25">
        <v>5.5100000000000003E-2</v>
      </c>
      <c r="X25" s="29"/>
      <c r="Y25" s="29"/>
      <c r="Z25" s="29"/>
      <c r="AA25" s="29"/>
      <c r="AB25" s="29"/>
      <c r="AC25" s="29"/>
      <c r="AD25" s="29"/>
      <c r="AE25" s="29"/>
      <c r="AF25" s="29"/>
      <c r="AG25" s="29"/>
      <c r="AH25" s="29"/>
      <c r="AI25" s="29"/>
    </row>
    <row r="26" spans="1:42" x14ac:dyDescent="0.25">
      <c r="A26" s="31" t="s">
        <v>121</v>
      </c>
      <c r="B26" s="34">
        <f>'India Agrochemicals Market'!B11</f>
        <v>0.75157799999999997</v>
      </c>
      <c r="C26" s="34">
        <f>'India Agrochemicals Market'!C11</f>
        <v>0</v>
      </c>
      <c r="D26" s="34">
        <f>'India Agrochemicals Market'!D11</f>
        <v>0</v>
      </c>
      <c r="E26" s="34">
        <f>'India Agrochemicals Market'!E11</f>
        <v>0</v>
      </c>
      <c r="F26" s="34">
        <f>'India Agrochemicals Market'!F11</f>
        <v>1.0569249999999999</v>
      </c>
      <c r="G26" s="34">
        <f>'India Agrochemicals Market'!G11</f>
        <v>0</v>
      </c>
      <c r="H26" s="34">
        <f>'India Agrochemicals Market'!H11</f>
        <v>0</v>
      </c>
      <c r="I26" s="34">
        <f>'India Agrochemicals Market'!I11</f>
        <v>0</v>
      </c>
      <c r="J26" s="34">
        <f>'India Agrochemicals Market'!J11</f>
        <v>1.5786183562600602</v>
      </c>
      <c r="K26" s="34">
        <f>'India Agrochemicals Market'!K11</f>
        <v>0</v>
      </c>
      <c r="L26" s="34">
        <f>'India Agrochemicals Market'!L11</f>
        <v>0</v>
      </c>
      <c r="M26" s="34">
        <f>'India Agrochemicals Market'!M11</f>
        <v>0</v>
      </c>
      <c r="N26" s="34">
        <f>'India Agrochemicals Market'!N11</f>
        <v>0</v>
      </c>
      <c r="O26" s="34">
        <f>'India Agrochemicals Market'!O11</f>
        <v>2.6112559994046949</v>
      </c>
      <c r="P26" s="34">
        <f>'India Agrochemicals Market'!P11</f>
        <v>0</v>
      </c>
      <c r="Q26" s="34">
        <f>'India Agrochemicals Market'!Q11</f>
        <v>0</v>
      </c>
      <c r="R26" s="34">
        <f>'India Agrochemicals Market'!R11</f>
        <v>0</v>
      </c>
      <c r="S26" s="34">
        <f>'India Agrochemicals Market'!S11</f>
        <v>0</v>
      </c>
      <c r="T26" s="34">
        <f>'India Agrochemicals Market'!T11</f>
        <v>4.0286882566136022</v>
      </c>
      <c r="U26" s="40">
        <f>(F26/B26)^(1/4)-1</f>
        <v>8.8974042848951829E-2</v>
      </c>
      <c r="V26" s="40" t="e">
        <f>(O26/G26)^(1/8)-1</f>
        <v>#DIV/0!</v>
      </c>
      <c r="W26" s="35" t="e">
        <f>(T26/P26)^(1/4)-1</f>
        <v>#DIV/0!</v>
      </c>
    </row>
    <row r="27" spans="1:42" x14ac:dyDescent="0.25">
      <c r="A27" s="4" t="s">
        <v>79</v>
      </c>
      <c r="B27" s="4"/>
      <c r="C27" s="37">
        <f>C26/B26-1</f>
        <v>-1</v>
      </c>
      <c r="D27" s="37" t="e">
        <f t="shared" ref="D27" si="54">D26/C26-1</f>
        <v>#DIV/0!</v>
      </c>
      <c r="E27" s="37" t="e">
        <f t="shared" ref="E27" si="55">E26/D26-1</f>
        <v>#DIV/0!</v>
      </c>
      <c r="F27" s="37" t="e">
        <f t="shared" ref="F27" si="56">F26/E26-1</f>
        <v>#DIV/0!</v>
      </c>
      <c r="G27" s="37">
        <f t="shared" ref="G27" si="57">G26/F26-1</f>
        <v>-1</v>
      </c>
      <c r="H27" s="37" t="e">
        <f t="shared" ref="H27" si="58">H26/G26-1</f>
        <v>#DIV/0!</v>
      </c>
      <c r="I27" s="37" t="e">
        <f t="shared" ref="I27" si="59">I26/H26-1</f>
        <v>#DIV/0!</v>
      </c>
      <c r="J27" s="37" t="e">
        <f t="shared" ref="J27" si="60">J26/I26-1</f>
        <v>#DIV/0!</v>
      </c>
      <c r="K27" s="37">
        <f t="shared" ref="K27" si="61">K26/J26-1</f>
        <v>-1</v>
      </c>
      <c r="L27" s="37" t="e">
        <f t="shared" ref="L27" si="62">L26/K26-1</f>
        <v>#DIV/0!</v>
      </c>
      <c r="M27" s="37" t="e">
        <f t="shared" ref="M27" si="63">M26/L26-1</f>
        <v>#DIV/0!</v>
      </c>
      <c r="N27" s="37" t="e">
        <f t="shared" ref="N27" si="64">N26/M26-1</f>
        <v>#DIV/0!</v>
      </c>
      <c r="O27" s="37" t="e">
        <f t="shared" ref="O27" si="65">O26/N26-1</f>
        <v>#DIV/0!</v>
      </c>
      <c r="P27" s="37">
        <f t="shared" ref="P27" si="66">P26/O26-1</f>
        <v>-1</v>
      </c>
      <c r="Q27" s="37" t="e">
        <f t="shared" ref="Q27" si="67">Q26/P26-1</f>
        <v>#DIV/0!</v>
      </c>
      <c r="R27" s="37" t="e">
        <f t="shared" ref="R27" si="68">R26/Q26-1</f>
        <v>#DIV/0!</v>
      </c>
      <c r="S27" s="37" t="e">
        <f t="shared" ref="S27" si="69">S26/R26-1</f>
        <v>#DIV/0!</v>
      </c>
      <c r="T27" s="37" t="e">
        <f t="shared" ref="T27" si="70">T26/S26-1</f>
        <v>#DIV/0!</v>
      </c>
      <c r="U27" s="4"/>
      <c r="V27" s="4"/>
      <c r="W27" s="4"/>
    </row>
    <row r="28" spans="1:42" x14ac:dyDescent="0.25">
      <c r="A28" s="31" t="s">
        <v>87</v>
      </c>
      <c r="B28" s="34">
        <f>B26/B24</f>
        <v>1.4049657534246573</v>
      </c>
      <c r="C28" s="34" t="e">
        <f t="shared" ref="C28:T28" si="71">C26/C24</f>
        <v>#DIV/0!</v>
      </c>
      <c r="D28" s="34" t="e">
        <f t="shared" si="71"/>
        <v>#DIV/0!</v>
      </c>
      <c r="E28" s="34" t="e">
        <f t="shared" si="71"/>
        <v>#DIV/0!</v>
      </c>
      <c r="F28" s="34">
        <f t="shared" si="71"/>
        <v>1.4441293250141802</v>
      </c>
      <c r="G28" s="34" t="e">
        <f t="shared" si="71"/>
        <v>#DIV/0!</v>
      </c>
      <c r="H28" s="34" t="e">
        <f t="shared" si="71"/>
        <v>#DIV/0!</v>
      </c>
      <c r="I28" s="34" t="e">
        <f t="shared" si="71"/>
        <v>#DIV/0!</v>
      </c>
      <c r="J28" s="34">
        <f t="shared" si="71"/>
        <v>1.4960135334088334</v>
      </c>
      <c r="K28" s="34" t="e">
        <f t="shared" si="71"/>
        <v>#DIV/0!</v>
      </c>
      <c r="L28" s="34" t="e">
        <f t="shared" si="71"/>
        <v>#DIV/0!</v>
      </c>
      <c r="M28" s="34" t="e">
        <f t="shared" si="71"/>
        <v>#DIV/0!</v>
      </c>
      <c r="N28" s="34" t="e">
        <f t="shared" si="71"/>
        <v>#DIV/0!</v>
      </c>
      <c r="O28" s="34">
        <f t="shared" si="71"/>
        <v>1.5326357466063349</v>
      </c>
      <c r="P28" s="34" t="e">
        <f t="shared" si="71"/>
        <v>#DIV/0!</v>
      </c>
      <c r="Q28" s="34" t="e">
        <f t="shared" si="71"/>
        <v>#DIV/0!</v>
      </c>
      <c r="R28" s="34" t="e">
        <f t="shared" si="71"/>
        <v>#DIV/0!</v>
      </c>
      <c r="S28" s="34" t="e">
        <f t="shared" si="71"/>
        <v>#DIV/0!</v>
      </c>
      <c r="T28" s="34">
        <f t="shared" si="71"/>
        <v>1.5360360360360359</v>
      </c>
      <c r="U28" s="40">
        <f>(F28/B28)^(1/4)-1</f>
        <v>6.8970934010270657E-3</v>
      </c>
      <c r="V28" s="40" t="e">
        <f>(O28/G28)^(1/8)-1</f>
        <v>#DIV/0!</v>
      </c>
      <c r="W28" s="35" t="e">
        <f>(T28/P28)^(1/4)-1</f>
        <v>#DIV/0!</v>
      </c>
      <c r="X28" s="29"/>
      <c r="Y28" s="29"/>
      <c r="Z28" s="29"/>
      <c r="AA28" s="29"/>
      <c r="AB28" s="29"/>
      <c r="AC28" s="29"/>
      <c r="AD28" s="29"/>
      <c r="AE28" s="29"/>
      <c r="AF28" s="29"/>
      <c r="AG28" s="29"/>
      <c r="AH28" s="29"/>
      <c r="AI28" s="29"/>
    </row>
    <row r="29" spans="1:42" x14ac:dyDescent="0.25">
      <c r="A29" s="9" t="s">
        <v>79</v>
      </c>
      <c r="B29" s="28"/>
      <c r="C29" s="36" t="e">
        <f>C28/B28-1</f>
        <v>#DIV/0!</v>
      </c>
      <c r="D29" s="36" t="e">
        <f t="shared" ref="D29" si="72">D28/C28-1</f>
        <v>#DIV/0!</v>
      </c>
      <c r="E29" s="36" t="e">
        <f t="shared" ref="E29" si="73">E28/D28-1</f>
        <v>#DIV/0!</v>
      </c>
      <c r="F29" s="36" t="e">
        <f t="shared" ref="F29" si="74">F28/E28-1</f>
        <v>#DIV/0!</v>
      </c>
      <c r="G29" s="36" t="e">
        <f t="shared" ref="G29" si="75">G28/F28-1</f>
        <v>#DIV/0!</v>
      </c>
      <c r="H29" s="36" t="e">
        <f t="shared" ref="H29" si="76">H28/G28-1</f>
        <v>#DIV/0!</v>
      </c>
      <c r="I29" s="36" t="e">
        <f t="shared" ref="I29" si="77">I28/H28-1</f>
        <v>#DIV/0!</v>
      </c>
      <c r="J29" s="36" t="e">
        <f t="shared" ref="J29" si="78">J28/I28-1</f>
        <v>#DIV/0!</v>
      </c>
      <c r="K29" s="36" t="e">
        <f t="shared" ref="K29" si="79">K28/J28-1</f>
        <v>#DIV/0!</v>
      </c>
      <c r="L29" s="36" t="e">
        <f t="shared" ref="L29" si="80">L28/K28-1</f>
        <v>#DIV/0!</v>
      </c>
      <c r="M29" s="36" t="e">
        <f t="shared" ref="M29" si="81">M28/L28-1</f>
        <v>#DIV/0!</v>
      </c>
      <c r="N29" s="36" t="e">
        <f t="shared" ref="N29" si="82">N28/M28-1</f>
        <v>#DIV/0!</v>
      </c>
      <c r="O29" s="36" t="e">
        <f t="shared" ref="O29" si="83">O28/N28-1</f>
        <v>#DIV/0!</v>
      </c>
      <c r="P29" s="36" t="e">
        <f t="shared" ref="P29" si="84">P28/O28-1</f>
        <v>#DIV/0!</v>
      </c>
      <c r="Q29" s="37">
        <v>1.6199999999999999E-2</v>
      </c>
      <c r="R29" s="37">
        <v>1.6500000000000001E-2</v>
      </c>
      <c r="S29" s="37">
        <v>1.6400000000000001E-2</v>
      </c>
      <c r="T29" s="37">
        <v>1.6299999999999999E-2</v>
      </c>
      <c r="X29" s="29"/>
      <c r="Y29" s="29"/>
      <c r="Z29" s="29"/>
      <c r="AA29" s="29"/>
      <c r="AB29" s="29"/>
      <c r="AC29" s="29"/>
      <c r="AD29" s="29"/>
      <c r="AE29" s="29"/>
      <c r="AF29" s="29"/>
      <c r="AG29" s="29"/>
      <c r="AH29" s="29"/>
      <c r="AI29" s="29"/>
    </row>
    <row r="31" spans="1:42" x14ac:dyDescent="0.25">
      <c r="A31" s="27" t="s">
        <v>116</v>
      </c>
      <c r="B31" s="14"/>
      <c r="C31" s="1"/>
      <c r="D31" s="1"/>
      <c r="E31" s="1"/>
      <c r="F31" s="1"/>
      <c r="G31" s="1"/>
      <c r="H31" s="1"/>
      <c r="I31" s="1"/>
      <c r="J31" s="1"/>
      <c r="K31" s="1"/>
      <c r="L31" s="1"/>
      <c r="M31" s="1"/>
      <c r="N31" s="1"/>
      <c r="O31" s="1"/>
      <c r="P31" s="1"/>
      <c r="Q31" s="1"/>
      <c r="R31" s="1"/>
      <c r="S31" s="1"/>
      <c r="T31" s="1"/>
      <c r="X31" s="29"/>
    </row>
    <row r="32" spans="1:42" x14ac:dyDescent="0.25">
      <c r="A32" s="39" t="s">
        <v>105</v>
      </c>
      <c r="B32" s="42">
        <f>B$26*X32</f>
        <v>0.28770405839999996</v>
      </c>
      <c r="C32" s="42">
        <f t="shared" ref="C32:T32" si="85">C$26*Y32</f>
        <v>0</v>
      </c>
      <c r="D32" s="42">
        <f t="shared" si="85"/>
        <v>0</v>
      </c>
      <c r="E32" s="42">
        <f t="shared" si="85"/>
        <v>0</v>
      </c>
      <c r="F32" s="42">
        <f t="shared" si="85"/>
        <v>0.4057535075</v>
      </c>
      <c r="G32" s="42">
        <f t="shared" si="85"/>
        <v>0</v>
      </c>
      <c r="H32" s="42">
        <f t="shared" si="85"/>
        <v>0</v>
      </c>
      <c r="I32" s="42">
        <f t="shared" si="85"/>
        <v>0</v>
      </c>
      <c r="J32" s="42">
        <f t="shared" si="85"/>
        <v>0.60839951450262719</v>
      </c>
      <c r="K32" s="42">
        <f t="shared" si="85"/>
        <v>0</v>
      </c>
      <c r="L32" s="42">
        <f t="shared" si="85"/>
        <v>0</v>
      </c>
      <c r="M32" s="42">
        <f t="shared" si="85"/>
        <v>0</v>
      </c>
      <c r="N32" s="42">
        <f t="shared" si="85"/>
        <v>0</v>
      </c>
      <c r="O32" s="42">
        <f t="shared" si="85"/>
        <v>1.0110783229694977</v>
      </c>
      <c r="P32" s="42">
        <f t="shared" si="85"/>
        <v>0</v>
      </c>
      <c r="Q32" s="42">
        <f t="shared" si="85"/>
        <v>0</v>
      </c>
      <c r="R32" s="42">
        <f t="shared" si="85"/>
        <v>0</v>
      </c>
      <c r="S32" s="42">
        <f t="shared" si="85"/>
        <v>0</v>
      </c>
      <c r="T32" s="42">
        <f t="shared" si="85"/>
        <v>1.5635339123917391</v>
      </c>
      <c r="U32" s="40">
        <f>(F32/B32)^(1/4)-1</f>
        <v>8.9755510192756072E-2</v>
      </c>
      <c r="V32" s="40" t="e">
        <f>(O32/G32)^(1/8)-1</f>
        <v>#DIV/0!</v>
      </c>
      <c r="W32" s="35" t="e">
        <f>(T32/P32)^(1/4)-1</f>
        <v>#DIV/0!</v>
      </c>
      <c r="X32" s="33">
        <v>0.38279999999999997</v>
      </c>
      <c r="Y32" s="33">
        <v>0.38290000000000002</v>
      </c>
      <c r="Z32" s="33">
        <v>0.38300000000000001</v>
      </c>
      <c r="AA32" s="33">
        <v>0.38350000000000001</v>
      </c>
      <c r="AB32" s="33">
        <v>0.38390000000000002</v>
      </c>
      <c r="AC32" s="33">
        <v>0.3841</v>
      </c>
      <c r="AD32" s="33">
        <v>0.38469999999999999</v>
      </c>
      <c r="AE32" s="33">
        <v>0.38519999999999999</v>
      </c>
      <c r="AF32" s="33">
        <v>0.38540000000000002</v>
      </c>
      <c r="AG32" s="33">
        <v>0.38569999999999999</v>
      </c>
      <c r="AH32" s="33">
        <v>0.38600000000000001</v>
      </c>
      <c r="AI32" s="33">
        <v>0.38650000000000001</v>
      </c>
      <c r="AJ32" s="33">
        <v>0.38669999999999999</v>
      </c>
      <c r="AK32" s="33">
        <v>0.38719999999999999</v>
      </c>
      <c r="AL32" s="33">
        <v>0.38729999999999998</v>
      </c>
      <c r="AM32" s="33">
        <v>0.38779999999999998</v>
      </c>
      <c r="AN32" s="33">
        <v>0.38769999999999999</v>
      </c>
      <c r="AO32" s="33">
        <v>0.38790000000000002</v>
      </c>
      <c r="AP32" s="33">
        <v>0.3881</v>
      </c>
    </row>
    <row r="33" spans="1:42" x14ac:dyDescent="0.25">
      <c r="A33" s="39" t="s">
        <v>102</v>
      </c>
      <c r="B33" s="42">
        <f t="shared" ref="B33:B35" si="86">B$26*X33</f>
        <v>0.17632019879999999</v>
      </c>
      <c r="C33" s="42">
        <f t="shared" ref="C33:C35" si="87">C$26*Y33</f>
        <v>0</v>
      </c>
      <c r="D33" s="42">
        <f t="shared" ref="D33:D35" si="88">D$26*Z33</f>
        <v>0</v>
      </c>
      <c r="E33" s="42">
        <f t="shared" ref="E33:E35" si="89">E$26*AA33</f>
        <v>0</v>
      </c>
      <c r="F33" s="42">
        <f t="shared" ref="F33:F35" si="90">F$26*AB33</f>
        <v>0.24806029749999997</v>
      </c>
      <c r="G33" s="42">
        <f t="shared" ref="G33:G35" si="91">G$26*AC33</f>
        <v>0</v>
      </c>
      <c r="H33" s="42">
        <f t="shared" ref="H33:H35" si="92">H$26*AD33</f>
        <v>0</v>
      </c>
      <c r="I33" s="42">
        <f t="shared" ref="I33:I35" si="93">I$26*AE33</f>
        <v>0</v>
      </c>
      <c r="J33" s="42">
        <f t="shared" ref="J33:J35" si="94">J$26*AF33</f>
        <v>0.37208034657049616</v>
      </c>
      <c r="K33" s="42">
        <f t="shared" ref="K33:K35" si="95">K$26*AG33</f>
        <v>0</v>
      </c>
      <c r="L33" s="42">
        <f t="shared" ref="L33:L35" si="96">L$26*AH33</f>
        <v>0</v>
      </c>
      <c r="M33" s="42">
        <f t="shared" ref="M33:M35" si="97">M$26*AI33</f>
        <v>0</v>
      </c>
      <c r="N33" s="42">
        <f t="shared" ref="N33:N35" si="98">N$26*AJ33</f>
        <v>0</v>
      </c>
      <c r="O33" s="42">
        <f t="shared" ref="O33:O35" si="99">O$26*AK33</f>
        <v>0.61468966225986521</v>
      </c>
      <c r="P33" s="42">
        <f t="shared" ref="P33:P35" si="100">P$26*AL33</f>
        <v>0</v>
      </c>
      <c r="Q33" s="42">
        <f t="shared" ref="Q33:Q35" si="101">Q$26*AM33</f>
        <v>0</v>
      </c>
      <c r="R33" s="42">
        <f t="shared" ref="R33:R35" si="102">R$26*AN33</f>
        <v>0</v>
      </c>
      <c r="S33" s="42">
        <f t="shared" ref="S33:S35" si="103">S$26*AO33</f>
        <v>0</v>
      </c>
      <c r="T33" s="42">
        <f t="shared" ref="T33:T35" si="104">T$26*AP33</f>
        <v>0.94513026500155106</v>
      </c>
      <c r="U33" s="40">
        <f t="shared" ref="U33:U35" si="105">(F33/B33)^(1/4)-1</f>
        <v>8.9090070131281118E-2</v>
      </c>
      <c r="V33" s="40" t="e">
        <f t="shared" ref="V33:V35" si="106">(O33/G33)^(1/8)-1</f>
        <v>#DIV/0!</v>
      </c>
      <c r="W33" s="35" t="e">
        <f t="shared" ref="W33:W35" si="107">(T33/P33)^(1/4)-1</f>
        <v>#DIV/0!</v>
      </c>
      <c r="X33" s="33">
        <v>0.2346</v>
      </c>
      <c r="Y33" s="33">
        <v>0.2349</v>
      </c>
      <c r="Z33" s="33">
        <v>0.23469999999999999</v>
      </c>
      <c r="AA33" s="33">
        <v>0.23499999999999999</v>
      </c>
      <c r="AB33" s="33">
        <v>0.23469999999999999</v>
      </c>
      <c r="AC33" s="33">
        <v>0.2349</v>
      </c>
      <c r="AD33" s="33">
        <v>0.2351</v>
      </c>
      <c r="AE33" s="33">
        <v>0.23549999999999999</v>
      </c>
      <c r="AF33" s="33">
        <v>0.23569999999999999</v>
      </c>
      <c r="AG33" s="33">
        <v>0.2356</v>
      </c>
      <c r="AH33" s="33">
        <v>0.2359</v>
      </c>
      <c r="AI33" s="33">
        <v>0.23580000000000001</v>
      </c>
      <c r="AJ33" s="33">
        <v>0.23569999999999999</v>
      </c>
      <c r="AK33" s="33">
        <v>0.2354</v>
      </c>
      <c r="AL33" s="33">
        <v>0.23530000000000001</v>
      </c>
      <c r="AM33" s="33">
        <v>0.23499999999999999</v>
      </c>
      <c r="AN33" s="33">
        <v>0.23469999999999999</v>
      </c>
      <c r="AO33" s="33">
        <v>0.23449999999999999</v>
      </c>
      <c r="AP33" s="33">
        <v>0.2346</v>
      </c>
    </row>
    <row r="34" spans="1:42" x14ac:dyDescent="0.25">
      <c r="A34" s="39" t="s">
        <v>104</v>
      </c>
      <c r="B34" s="42">
        <f t="shared" si="86"/>
        <v>0.20698458119999996</v>
      </c>
      <c r="C34" s="42">
        <f t="shared" si="87"/>
        <v>0</v>
      </c>
      <c r="D34" s="42">
        <f t="shared" si="88"/>
        <v>0</v>
      </c>
      <c r="E34" s="42">
        <f t="shared" si="89"/>
        <v>0</v>
      </c>
      <c r="F34" s="42">
        <f t="shared" si="90"/>
        <v>0.29149991499999994</v>
      </c>
      <c r="G34" s="42">
        <f t="shared" si="91"/>
        <v>0</v>
      </c>
      <c r="H34" s="42">
        <f t="shared" si="92"/>
        <v>0</v>
      </c>
      <c r="I34" s="42">
        <f t="shared" si="93"/>
        <v>0</v>
      </c>
      <c r="J34" s="42">
        <f t="shared" si="94"/>
        <v>0.43664583734153267</v>
      </c>
      <c r="K34" s="42">
        <f t="shared" si="95"/>
        <v>0</v>
      </c>
      <c r="L34" s="42">
        <f t="shared" si="96"/>
        <v>0</v>
      </c>
      <c r="M34" s="42">
        <f t="shared" si="97"/>
        <v>0</v>
      </c>
      <c r="N34" s="42">
        <f t="shared" si="98"/>
        <v>0</v>
      </c>
      <c r="O34" s="42">
        <f t="shared" si="99"/>
        <v>0.72410128863492185</v>
      </c>
      <c r="P34" s="42">
        <f t="shared" si="100"/>
        <v>0</v>
      </c>
      <c r="Q34" s="42">
        <f t="shared" si="101"/>
        <v>0</v>
      </c>
      <c r="R34" s="42">
        <f t="shared" si="102"/>
        <v>0</v>
      </c>
      <c r="S34" s="42">
        <f t="shared" si="103"/>
        <v>0</v>
      </c>
      <c r="T34" s="42">
        <f t="shared" si="104"/>
        <v>1.118363860035936</v>
      </c>
      <c r="U34" s="40">
        <f t="shared" si="105"/>
        <v>8.9369243074716387E-2</v>
      </c>
      <c r="V34" s="40" t="e">
        <f t="shared" si="106"/>
        <v>#DIV/0!</v>
      </c>
      <c r="W34" s="35" t="e">
        <f t="shared" si="107"/>
        <v>#DIV/0!</v>
      </c>
      <c r="X34" s="33">
        <v>0.27539999999999998</v>
      </c>
      <c r="Y34" s="33">
        <v>0.27560000000000001</v>
      </c>
      <c r="Z34" s="33">
        <v>0.2757</v>
      </c>
      <c r="AA34" s="33">
        <v>0.27560000000000001</v>
      </c>
      <c r="AB34" s="33">
        <v>0.27579999999999999</v>
      </c>
      <c r="AC34" s="33">
        <v>0.2762</v>
      </c>
      <c r="AD34" s="33">
        <v>0.27639999999999998</v>
      </c>
      <c r="AE34" s="33">
        <v>0.27629999999999999</v>
      </c>
      <c r="AF34" s="33">
        <v>0.27660000000000001</v>
      </c>
      <c r="AG34" s="33">
        <v>0.27650000000000002</v>
      </c>
      <c r="AH34" s="33">
        <v>0.2767</v>
      </c>
      <c r="AI34" s="33">
        <v>0.27679999999999999</v>
      </c>
      <c r="AJ34" s="33">
        <v>0.27710000000000001</v>
      </c>
      <c r="AK34" s="33">
        <v>0.27729999999999999</v>
      </c>
      <c r="AL34" s="33">
        <v>0.27739999999999998</v>
      </c>
      <c r="AM34" s="33">
        <v>0.27760000000000001</v>
      </c>
      <c r="AN34" s="33">
        <v>0.2777</v>
      </c>
      <c r="AO34" s="33">
        <v>0.27779999999999999</v>
      </c>
      <c r="AP34" s="33">
        <v>0.27760000000000001</v>
      </c>
    </row>
    <row r="35" spans="1:42" x14ac:dyDescent="0.25">
      <c r="A35" s="39" t="s">
        <v>103</v>
      </c>
      <c r="B35" s="42">
        <f t="shared" si="86"/>
        <v>8.0569161599999994E-2</v>
      </c>
      <c r="C35" s="42">
        <f t="shared" si="87"/>
        <v>0</v>
      </c>
      <c r="D35" s="42">
        <f t="shared" si="88"/>
        <v>0</v>
      </c>
      <c r="E35" s="42">
        <f t="shared" si="89"/>
        <v>0</v>
      </c>
      <c r="F35" s="42">
        <f t="shared" si="90"/>
        <v>0.11150558749999999</v>
      </c>
      <c r="G35" s="42">
        <f t="shared" si="91"/>
        <v>0</v>
      </c>
      <c r="H35" s="42">
        <f t="shared" si="92"/>
        <v>0</v>
      </c>
      <c r="I35" s="42">
        <f t="shared" si="93"/>
        <v>0</v>
      </c>
      <c r="J35" s="42">
        <f t="shared" si="94"/>
        <v>0.16149265784540418</v>
      </c>
      <c r="K35" s="42">
        <f t="shared" si="95"/>
        <v>0</v>
      </c>
      <c r="L35" s="42">
        <f t="shared" si="96"/>
        <v>0</v>
      </c>
      <c r="M35" s="42">
        <f t="shared" si="97"/>
        <v>0</v>
      </c>
      <c r="N35" s="42">
        <f t="shared" si="98"/>
        <v>0</v>
      </c>
      <c r="O35" s="42">
        <f t="shared" si="99"/>
        <v>0.26138672554040993</v>
      </c>
      <c r="P35" s="42">
        <f t="shared" si="100"/>
        <v>0</v>
      </c>
      <c r="Q35" s="42">
        <f t="shared" si="101"/>
        <v>0</v>
      </c>
      <c r="R35" s="42">
        <f t="shared" si="102"/>
        <v>0</v>
      </c>
      <c r="S35" s="42">
        <f t="shared" si="103"/>
        <v>0</v>
      </c>
      <c r="T35" s="42">
        <f t="shared" si="104"/>
        <v>0.40206308801003748</v>
      </c>
      <c r="U35" s="40">
        <f t="shared" si="105"/>
        <v>8.4630834037166203E-2</v>
      </c>
      <c r="V35" s="40" t="e">
        <f t="shared" si="106"/>
        <v>#DIV/0!</v>
      </c>
      <c r="W35" s="35" t="e">
        <f t="shared" si="107"/>
        <v>#DIV/0!</v>
      </c>
      <c r="X35" s="33">
        <v>0.1072</v>
      </c>
      <c r="Y35" s="33">
        <v>0.1066</v>
      </c>
      <c r="Z35" s="33">
        <v>0.1066</v>
      </c>
      <c r="AA35" s="33">
        <v>0.10589999999999999</v>
      </c>
      <c r="AB35" s="33">
        <v>0.1055</v>
      </c>
      <c r="AC35" s="33">
        <v>0.1047</v>
      </c>
      <c r="AD35" s="33">
        <v>0.1037</v>
      </c>
      <c r="AE35" s="33">
        <v>0.10299999999999999</v>
      </c>
      <c r="AF35" s="33">
        <v>0.1023</v>
      </c>
      <c r="AG35" s="33">
        <v>0.1022</v>
      </c>
      <c r="AH35" s="33">
        <v>0.1014</v>
      </c>
      <c r="AI35" s="33">
        <v>0.1009</v>
      </c>
      <c r="AJ35" s="33">
        <v>0.10050000000000001</v>
      </c>
      <c r="AK35" s="33">
        <v>0.10009999999999999</v>
      </c>
      <c r="AL35" s="33">
        <v>0.1</v>
      </c>
      <c r="AM35" s="33">
        <v>9.9599999999999994E-2</v>
      </c>
      <c r="AN35" s="33">
        <v>9.98E-2</v>
      </c>
      <c r="AO35" s="33">
        <v>9.9699999999999997E-2</v>
      </c>
      <c r="AP35" s="33">
        <v>9.98E-2</v>
      </c>
    </row>
    <row r="36" spans="1:42" x14ac:dyDescent="0.25">
      <c r="A36" s="27" t="s">
        <v>86</v>
      </c>
      <c r="B36" s="34">
        <f>SUM(B32:B35)</f>
        <v>0.75157799999999986</v>
      </c>
      <c r="C36" s="34">
        <f t="shared" ref="C36:I36" si="108">SUM(C32:C35)</f>
        <v>0</v>
      </c>
      <c r="D36" s="34">
        <f t="shared" si="108"/>
        <v>0</v>
      </c>
      <c r="E36" s="34">
        <f t="shared" si="108"/>
        <v>0</v>
      </c>
      <c r="F36" s="34">
        <f t="shared" si="108"/>
        <v>1.0568193074999999</v>
      </c>
      <c r="G36" s="34">
        <f t="shared" si="108"/>
        <v>0</v>
      </c>
      <c r="H36" s="34">
        <f t="shared" si="108"/>
        <v>0</v>
      </c>
      <c r="I36" s="34">
        <f t="shared" si="108"/>
        <v>0</v>
      </c>
      <c r="J36" s="34">
        <f>SUM(J32:J35)</f>
        <v>1.5786183562600602</v>
      </c>
      <c r="K36" s="34">
        <f t="shared" ref="K36:T36" si="109">SUM(K32:K35)</f>
        <v>0</v>
      </c>
      <c r="L36" s="34">
        <f t="shared" si="109"/>
        <v>0</v>
      </c>
      <c r="M36" s="34">
        <f t="shared" si="109"/>
        <v>0</v>
      </c>
      <c r="N36" s="34">
        <f t="shared" si="109"/>
        <v>0</v>
      </c>
      <c r="O36" s="34">
        <f t="shared" si="109"/>
        <v>2.6112559994046949</v>
      </c>
      <c r="P36" s="34">
        <f t="shared" si="109"/>
        <v>0</v>
      </c>
      <c r="Q36" s="34">
        <f t="shared" si="109"/>
        <v>0</v>
      </c>
      <c r="R36" s="34">
        <f t="shared" si="109"/>
        <v>0</v>
      </c>
      <c r="S36" s="34">
        <f t="shared" si="109"/>
        <v>0</v>
      </c>
      <c r="T36" s="34">
        <f t="shared" si="109"/>
        <v>4.0290911254392636</v>
      </c>
      <c r="X36" s="43">
        <v>1</v>
      </c>
      <c r="Y36" s="43">
        <v>1</v>
      </c>
      <c r="Z36" s="43">
        <v>1</v>
      </c>
      <c r="AA36" s="43">
        <v>1</v>
      </c>
      <c r="AB36" s="43">
        <v>1</v>
      </c>
      <c r="AC36" s="43">
        <v>1</v>
      </c>
      <c r="AD36" s="43">
        <v>1</v>
      </c>
      <c r="AE36" s="43">
        <v>1</v>
      </c>
      <c r="AF36" s="43">
        <v>1</v>
      </c>
      <c r="AG36" s="43">
        <v>1</v>
      </c>
      <c r="AH36" s="43">
        <v>1</v>
      </c>
      <c r="AI36" s="43">
        <v>1</v>
      </c>
      <c r="AJ36" s="43">
        <v>1</v>
      </c>
      <c r="AK36" s="43">
        <v>1</v>
      </c>
      <c r="AL36" s="43">
        <v>1</v>
      </c>
      <c r="AM36" s="43">
        <v>1</v>
      </c>
      <c r="AN36" s="43">
        <v>1</v>
      </c>
      <c r="AO36" s="43">
        <v>1</v>
      </c>
      <c r="AP36" s="43">
        <v>1</v>
      </c>
    </row>
    <row r="37" spans="1:42" x14ac:dyDescent="0.25">
      <c r="B37" s="14"/>
      <c r="C37" s="1"/>
      <c r="D37" s="1"/>
      <c r="E37" s="1"/>
      <c r="F37" s="1"/>
      <c r="G37" s="1"/>
      <c r="H37" s="1"/>
      <c r="I37" s="1"/>
      <c r="J37" s="1"/>
      <c r="K37" s="1"/>
      <c r="L37" s="1"/>
      <c r="M37" s="1"/>
      <c r="N37" s="1"/>
      <c r="O37" s="1"/>
      <c r="P37" s="1"/>
      <c r="Q37" s="1"/>
      <c r="R37" s="1"/>
      <c r="S37" s="1"/>
      <c r="T37" s="1"/>
    </row>
    <row r="38" spans="1:42" x14ac:dyDescent="0.25">
      <c r="A38" s="27" t="s">
        <v>114</v>
      </c>
      <c r="B38" s="14"/>
      <c r="C38" s="1"/>
      <c r="D38" s="1"/>
      <c r="E38" s="1"/>
      <c r="F38" s="1"/>
      <c r="G38" s="1"/>
      <c r="H38" s="1"/>
      <c r="I38" s="1"/>
      <c r="J38" s="1"/>
      <c r="K38" s="1"/>
      <c r="L38" s="1"/>
      <c r="M38" s="1"/>
      <c r="N38" s="1"/>
      <c r="O38" s="1"/>
      <c r="P38" s="1"/>
      <c r="Q38" s="1"/>
      <c r="R38" s="1"/>
      <c r="S38" s="1"/>
      <c r="T38" s="1"/>
      <c r="X38" s="44"/>
    </row>
    <row r="39" spans="1:42" x14ac:dyDescent="0.25">
      <c r="A39" s="39" t="s">
        <v>105</v>
      </c>
      <c r="B39" s="42">
        <f>B$24*X39</f>
        <v>0.21558243200000005</v>
      </c>
      <c r="C39" s="42">
        <f t="shared" ref="C39:T39" si="110">C$24*Y39</f>
        <v>0</v>
      </c>
      <c r="D39" s="42">
        <f t="shared" si="110"/>
        <v>0</v>
      </c>
      <c r="E39" s="42">
        <f t="shared" si="110"/>
        <v>0</v>
      </c>
      <c r="F39" s="42">
        <f t="shared" si="110"/>
        <v>0.29480004500000001</v>
      </c>
      <c r="G39" s="42">
        <f t="shared" si="110"/>
        <v>0</v>
      </c>
      <c r="H39" s="42">
        <f t="shared" si="110"/>
        <v>0</v>
      </c>
      <c r="I39" s="42">
        <f t="shared" si="110"/>
        <v>0</v>
      </c>
      <c r="J39" s="42">
        <f t="shared" si="110"/>
        <v>0.42599095274897286</v>
      </c>
      <c r="K39" s="42">
        <f t="shared" si="110"/>
        <v>0</v>
      </c>
      <c r="L39" s="42">
        <f t="shared" si="110"/>
        <v>0</v>
      </c>
      <c r="M39" s="42">
        <f t="shared" si="110"/>
        <v>0</v>
      </c>
      <c r="N39" s="42">
        <f t="shared" si="110"/>
        <v>0</v>
      </c>
      <c r="O39" s="42">
        <f t="shared" si="110"/>
        <v>0.68951497790591332</v>
      </c>
      <c r="P39" s="42">
        <f t="shared" si="110"/>
        <v>0</v>
      </c>
      <c r="Q39" s="42">
        <f t="shared" si="110"/>
        <v>0</v>
      </c>
      <c r="R39" s="42">
        <f t="shared" si="110"/>
        <v>0</v>
      </c>
      <c r="S39" s="42">
        <f t="shared" si="110"/>
        <v>0</v>
      </c>
      <c r="T39" s="42">
        <f t="shared" si="110"/>
        <v>1.0632759785023937</v>
      </c>
      <c r="U39" s="40">
        <f>(F39/B39)^(1/4)-1</f>
        <v>8.1380526760260974E-2</v>
      </c>
      <c r="V39" s="40" t="e">
        <f>(O39/G39)^(1/8)-1</f>
        <v>#DIV/0!</v>
      </c>
      <c r="W39" s="35" t="e">
        <f>(T39/P39)^(1/4)-1</f>
        <v>#DIV/0!</v>
      </c>
      <c r="X39" s="26">
        <v>0.40300000000000002</v>
      </c>
      <c r="Y39" s="26">
        <v>0.40179999999999999</v>
      </c>
      <c r="Z39" s="26">
        <v>0.40179999999999999</v>
      </c>
      <c r="AA39" s="26">
        <v>0.40229999999999999</v>
      </c>
      <c r="AB39" s="26">
        <v>0.40279999999999999</v>
      </c>
      <c r="AC39" s="26">
        <v>0.40289999999999998</v>
      </c>
      <c r="AD39" s="26">
        <v>0.40339999999999998</v>
      </c>
      <c r="AE39" s="26">
        <v>0.40350000000000003</v>
      </c>
      <c r="AF39" s="26">
        <v>0.4037</v>
      </c>
      <c r="AG39" s="26">
        <v>0.40389999999999998</v>
      </c>
      <c r="AH39" s="26">
        <v>0.4037</v>
      </c>
      <c r="AI39" s="26">
        <v>0.40429999999999999</v>
      </c>
      <c r="AJ39" s="26">
        <v>0.4042</v>
      </c>
      <c r="AK39" s="26">
        <v>0.4047</v>
      </c>
      <c r="AL39" s="26">
        <v>0.40479999999999999</v>
      </c>
      <c r="AM39" s="26">
        <v>0.4052</v>
      </c>
      <c r="AN39" s="26">
        <v>0.4052</v>
      </c>
      <c r="AO39" s="26">
        <v>0.40550000000000003</v>
      </c>
      <c r="AP39" s="26">
        <v>0.40539999999999998</v>
      </c>
    </row>
    <row r="40" spans="1:42" x14ac:dyDescent="0.25">
      <c r="A40" s="39" t="s">
        <v>102</v>
      </c>
      <c r="B40" s="42">
        <f t="shared" ref="B40:B42" si="111">B$24*X40</f>
        <v>0.11287318400000002</v>
      </c>
      <c r="C40" s="42">
        <f t="shared" ref="C40:C42" si="112">C$24*Y40</f>
        <v>0</v>
      </c>
      <c r="D40" s="42">
        <f t="shared" ref="D40:D42" si="113">D$24*Z40</f>
        <v>0</v>
      </c>
      <c r="E40" s="42">
        <f t="shared" ref="E40:E42" si="114">E$24*AA40</f>
        <v>0</v>
      </c>
      <c r="F40" s="42">
        <f t="shared" ref="F40:F42" si="115">F$24*AB40</f>
        <v>0.15508473072368423</v>
      </c>
      <c r="G40" s="42">
        <f t="shared" ref="G40:G42" si="116">G$24*AC40</f>
        <v>0</v>
      </c>
      <c r="H40" s="42">
        <f t="shared" ref="H40:H42" si="117">H$24*AD40</f>
        <v>0</v>
      </c>
      <c r="I40" s="42">
        <f t="shared" ref="I40:I42" si="118">I$24*AE40</f>
        <v>0</v>
      </c>
      <c r="J40" s="42">
        <f t="shared" ref="J40:J42" si="119">J$24*AF40</f>
        <v>0.22455009845177462</v>
      </c>
      <c r="K40" s="42">
        <f t="shared" ref="K40:K42" si="120">K$24*AG40</f>
        <v>0</v>
      </c>
      <c r="L40" s="42">
        <f t="shared" ref="L40:L42" si="121">L$24*AH40</f>
        <v>0</v>
      </c>
      <c r="M40" s="42">
        <f t="shared" ref="M40:M42" si="122">M$24*AI40</f>
        <v>0</v>
      </c>
      <c r="N40" s="42">
        <f t="shared" ref="N40:N42" si="123">N$24*AJ40</f>
        <v>0</v>
      </c>
      <c r="O40" s="42">
        <f t="shared" ref="O40:O42" si="124">O$24*AK40</f>
        <v>0.36222111268296808</v>
      </c>
      <c r="P40" s="42">
        <f t="shared" ref="P40:P42" si="125">P$24*AL40</f>
        <v>0</v>
      </c>
      <c r="Q40" s="42">
        <f t="shared" ref="Q40:Q42" si="126">Q$24*AM40</f>
        <v>0</v>
      </c>
      <c r="R40" s="42">
        <f t="shared" ref="R40:R42" si="127">R$24*AN40</f>
        <v>0</v>
      </c>
      <c r="S40" s="42">
        <f t="shared" ref="S40:S42" si="128">S$24*AO40</f>
        <v>0</v>
      </c>
      <c r="T40" s="42">
        <f t="shared" ref="T40:T42" si="129">T$24*AP40</f>
        <v>0.55629214366146451</v>
      </c>
      <c r="U40" s="40">
        <f t="shared" ref="U40:U42" si="130">(F40/B40)^(1/4)-1</f>
        <v>8.2666168599904388E-2</v>
      </c>
      <c r="V40" s="40" t="e">
        <f t="shared" ref="V40:V42" si="131">(O40/G40)^(1/8)-1</f>
        <v>#DIV/0!</v>
      </c>
      <c r="W40" s="35" t="e">
        <f t="shared" ref="W40:W42" si="132">(T40/P40)^(1/4)-1</f>
        <v>#DIV/0!</v>
      </c>
      <c r="X40" s="26">
        <v>0.21099999999999999</v>
      </c>
      <c r="Y40" s="26">
        <v>0.21199999999999999</v>
      </c>
      <c r="Z40" s="26">
        <v>0.21190000000000001</v>
      </c>
      <c r="AA40" s="26">
        <v>0.2122</v>
      </c>
      <c r="AB40" s="26">
        <v>0.21190000000000001</v>
      </c>
      <c r="AC40" s="26">
        <v>0.21199999999999999</v>
      </c>
      <c r="AD40" s="26">
        <v>0.21229999999999999</v>
      </c>
      <c r="AE40" s="26">
        <v>0.21260000000000001</v>
      </c>
      <c r="AF40" s="26">
        <v>0.21279999999999999</v>
      </c>
      <c r="AG40" s="26">
        <v>0.21260000000000001</v>
      </c>
      <c r="AH40" s="26">
        <v>0.21299999999999999</v>
      </c>
      <c r="AI40" s="26">
        <v>0.21290000000000001</v>
      </c>
      <c r="AJ40" s="26">
        <v>0.21279999999999999</v>
      </c>
      <c r="AK40" s="26">
        <v>0.21260000000000001</v>
      </c>
      <c r="AL40" s="26">
        <v>0.21260000000000001</v>
      </c>
      <c r="AM40" s="26">
        <v>0.21229999999999999</v>
      </c>
      <c r="AN40" s="26">
        <v>0.21210000000000001</v>
      </c>
      <c r="AO40" s="26">
        <v>0.21190000000000001</v>
      </c>
      <c r="AP40" s="26">
        <v>0.21210000000000001</v>
      </c>
    </row>
    <row r="41" spans="1:42" x14ac:dyDescent="0.25">
      <c r="A41" s="39" t="s">
        <v>104</v>
      </c>
      <c r="B41" s="42">
        <f t="shared" si="111"/>
        <v>0.14154618240000003</v>
      </c>
      <c r="C41" s="42">
        <f t="shared" si="112"/>
        <v>0</v>
      </c>
      <c r="D41" s="42">
        <f t="shared" si="113"/>
        <v>0</v>
      </c>
      <c r="E41" s="42">
        <f t="shared" si="114"/>
        <v>0</v>
      </c>
      <c r="F41" s="42">
        <f t="shared" si="115"/>
        <v>0.19533796427631581</v>
      </c>
      <c r="G41" s="42">
        <f t="shared" si="116"/>
        <v>0</v>
      </c>
      <c r="H41" s="42">
        <f t="shared" si="117"/>
        <v>0</v>
      </c>
      <c r="I41" s="42">
        <f t="shared" si="118"/>
        <v>0</v>
      </c>
      <c r="J41" s="42">
        <f t="shared" si="119"/>
        <v>0.28237596966961886</v>
      </c>
      <c r="K41" s="42">
        <f t="shared" si="120"/>
        <v>0</v>
      </c>
      <c r="L41" s="42">
        <f t="shared" si="121"/>
        <v>0</v>
      </c>
      <c r="M41" s="42">
        <f t="shared" si="122"/>
        <v>0</v>
      </c>
      <c r="N41" s="42">
        <f t="shared" si="123"/>
        <v>0</v>
      </c>
      <c r="O41" s="42">
        <f t="shared" si="124"/>
        <v>0.45695062286722499</v>
      </c>
      <c r="P41" s="42">
        <f t="shared" si="125"/>
        <v>0</v>
      </c>
      <c r="Q41" s="42">
        <f t="shared" si="126"/>
        <v>0</v>
      </c>
      <c r="R41" s="42">
        <f t="shared" si="127"/>
        <v>0</v>
      </c>
      <c r="S41" s="42">
        <f t="shared" si="128"/>
        <v>0</v>
      </c>
      <c r="T41" s="42">
        <f t="shared" si="129"/>
        <v>0.70552846131510594</v>
      </c>
      <c r="U41" s="40">
        <f t="shared" si="130"/>
        <v>8.3857342857435846E-2</v>
      </c>
      <c r="V41" s="40" t="e">
        <f t="shared" si="131"/>
        <v>#DIV/0!</v>
      </c>
      <c r="W41" s="35" t="e">
        <f t="shared" si="132"/>
        <v>#DIV/0!</v>
      </c>
      <c r="X41" s="26">
        <v>0.2646</v>
      </c>
      <c r="Y41" s="26">
        <v>0.2666</v>
      </c>
      <c r="Z41" s="26">
        <v>0.26669999999999999</v>
      </c>
      <c r="AA41" s="26">
        <v>0.26679999999999998</v>
      </c>
      <c r="AB41" s="26">
        <v>0.26690000000000003</v>
      </c>
      <c r="AC41" s="26">
        <v>0.26719999999999999</v>
      </c>
      <c r="AD41" s="26">
        <v>0.26740000000000003</v>
      </c>
      <c r="AE41" s="26">
        <v>0.26729999999999998</v>
      </c>
      <c r="AF41" s="26">
        <v>0.2676</v>
      </c>
      <c r="AG41" s="26">
        <v>0.26750000000000002</v>
      </c>
      <c r="AH41" s="26">
        <v>0.26769999999999999</v>
      </c>
      <c r="AI41" s="26">
        <v>0.26779999999999998</v>
      </c>
      <c r="AJ41" s="26">
        <v>0.2681</v>
      </c>
      <c r="AK41" s="26">
        <v>0.26819999999999999</v>
      </c>
      <c r="AL41" s="26">
        <v>0.26850000000000002</v>
      </c>
      <c r="AM41" s="26">
        <v>0.26869999999999999</v>
      </c>
      <c r="AN41" s="26">
        <v>0.26860000000000001</v>
      </c>
      <c r="AO41" s="26">
        <v>0.26879999999999998</v>
      </c>
      <c r="AP41" s="26">
        <v>0.26900000000000002</v>
      </c>
    </row>
    <row r="42" spans="1:42" x14ac:dyDescent="0.25">
      <c r="A42" s="39" t="s">
        <v>103</v>
      </c>
      <c r="B42" s="42">
        <f t="shared" si="111"/>
        <v>6.4995696000000006E-2</v>
      </c>
      <c r="C42" s="42">
        <f t="shared" si="112"/>
        <v>0</v>
      </c>
      <c r="D42" s="42">
        <f t="shared" si="113"/>
        <v>0</v>
      </c>
      <c r="E42" s="42">
        <f t="shared" si="114"/>
        <v>0</v>
      </c>
      <c r="F42" s="42">
        <f t="shared" si="115"/>
        <v>8.6654233684210533E-2</v>
      </c>
      <c r="G42" s="42">
        <f t="shared" si="116"/>
        <v>0</v>
      </c>
      <c r="H42" s="42">
        <f t="shared" si="117"/>
        <v>0</v>
      </c>
      <c r="I42" s="42">
        <f t="shared" si="118"/>
        <v>0</v>
      </c>
      <c r="J42" s="42">
        <f t="shared" si="119"/>
        <v>0.12229960719248441</v>
      </c>
      <c r="K42" s="42">
        <f t="shared" si="120"/>
        <v>0</v>
      </c>
      <c r="L42" s="42">
        <f t="shared" si="121"/>
        <v>0</v>
      </c>
      <c r="M42" s="42">
        <f t="shared" si="122"/>
        <v>0</v>
      </c>
      <c r="N42" s="42">
        <f t="shared" si="123"/>
        <v>0</v>
      </c>
      <c r="O42" s="42">
        <f t="shared" si="124"/>
        <v>0.19508145532549315</v>
      </c>
      <c r="P42" s="42">
        <f t="shared" si="125"/>
        <v>0</v>
      </c>
      <c r="Q42" s="42">
        <f t="shared" si="126"/>
        <v>0</v>
      </c>
      <c r="R42" s="42">
        <f t="shared" si="127"/>
        <v>0</v>
      </c>
      <c r="S42" s="42">
        <f t="shared" si="128"/>
        <v>0</v>
      </c>
      <c r="T42" s="42">
        <f t="shared" si="129"/>
        <v>0.2976858005920614</v>
      </c>
      <c r="U42" s="40">
        <f t="shared" si="130"/>
        <v>7.4549179337339622E-2</v>
      </c>
      <c r="V42" s="40" t="e">
        <f t="shared" si="131"/>
        <v>#DIV/0!</v>
      </c>
      <c r="W42" s="35" t="e">
        <f t="shared" si="132"/>
        <v>#DIV/0!</v>
      </c>
      <c r="X42" s="26">
        <v>0.1215</v>
      </c>
      <c r="Y42" s="26">
        <v>0.1196</v>
      </c>
      <c r="Z42" s="26">
        <v>0.1196</v>
      </c>
      <c r="AA42" s="26">
        <v>0.1186</v>
      </c>
      <c r="AB42" s="26">
        <v>0.11840000000000001</v>
      </c>
      <c r="AC42" s="26">
        <v>0.1179</v>
      </c>
      <c r="AD42" s="26">
        <v>0.11700000000000001</v>
      </c>
      <c r="AE42" s="26">
        <v>0.1167</v>
      </c>
      <c r="AF42" s="26">
        <v>0.1159</v>
      </c>
      <c r="AG42" s="26">
        <v>0.11600000000000001</v>
      </c>
      <c r="AH42" s="26">
        <v>0.11559999999999999</v>
      </c>
      <c r="AI42" s="26">
        <v>0.115</v>
      </c>
      <c r="AJ42" s="26">
        <v>0.1149</v>
      </c>
      <c r="AK42" s="26">
        <v>0.1145</v>
      </c>
      <c r="AL42" s="26">
        <v>0.11409999999999999</v>
      </c>
      <c r="AM42" s="26">
        <v>0.1138</v>
      </c>
      <c r="AN42" s="26">
        <v>0.11409999999999999</v>
      </c>
      <c r="AO42" s="26">
        <v>0.1138</v>
      </c>
      <c r="AP42" s="26">
        <v>0.1135</v>
      </c>
    </row>
    <row r="43" spans="1:42" x14ac:dyDescent="0.25">
      <c r="A43" s="27" t="s">
        <v>86</v>
      </c>
      <c r="B43" s="34">
        <f>SUM(B39:B42)</f>
        <v>0.53499749440000011</v>
      </c>
      <c r="C43" s="34">
        <f t="shared" ref="C43:T43" si="133">SUM(C39:C42)</f>
        <v>0</v>
      </c>
      <c r="D43" s="34">
        <f t="shared" si="133"/>
        <v>0</v>
      </c>
      <c r="E43" s="34">
        <f t="shared" si="133"/>
        <v>0</v>
      </c>
      <c r="F43" s="34">
        <f t="shared" si="133"/>
        <v>0.73187697368421056</v>
      </c>
      <c r="G43" s="34">
        <f t="shared" si="133"/>
        <v>0</v>
      </c>
      <c r="H43" s="34">
        <f t="shared" si="133"/>
        <v>0</v>
      </c>
      <c r="I43" s="34">
        <f t="shared" si="133"/>
        <v>0</v>
      </c>
      <c r="J43" s="34">
        <f t="shared" si="133"/>
        <v>1.0552166280628508</v>
      </c>
      <c r="K43" s="34">
        <f t="shared" si="133"/>
        <v>0</v>
      </c>
      <c r="L43" s="34">
        <f t="shared" si="133"/>
        <v>0</v>
      </c>
      <c r="M43" s="34">
        <f t="shared" si="133"/>
        <v>0</v>
      </c>
      <c r="N43" s="34">
        <f t="shared" si="133"/>
        <v>0</v>
      </c>
      <c r="O43" s="34">
        <f t="shared" si="133"/>
        <v>1.7037681687815993</v>
      </c>
      <c r="P43" s="34">
        <f t="shared" si="133"/>
        <v>0</v>
      </c>
      <c r="Q43" s="34">
        <f t="shared" si="133"/>
        <v>0</v>
      </c>
      <c r="R43" s="34">
        <f t="shared" si="133"/>
        <v>0</v>
      </c>
      <c r="S43" s="34">
        <f t="shared" si="133"/>
        <v>0</v>
      </c>
      <c r="T43" s="34">
        <f t="shared" si="133"/>
        <v>2.6227823840710256</v>
      </c>
      <c r="X43" s="43">
        <v>1</v>
      </c>
      <c r="Y43" s="43">
        <v>1</v>
      </c>
      <c r="Z43" s="43">
        <v>1</v>
      </c>
      <c r="AA43" s="43">
        <v>1</v>
      </c>
      <c r="AB43" s="43">
        <v>1</v>
      </c>
      <c r="AC43" s="43">
        <v>1</v>
      </c>
      <c r="AD43" s="43">
        <v>1</v>
      </c>
      <c r="AE43" s="43">
        <v>1</v>
      </c>
      <c r="AF43" s="43">
        <v>1</v>
      </c>
      <c r="AG43" s="43">
        <v>1</v>
      </c>
      <c r="AH43" s="43">
        <v>1</v>
      </c>
      <c r="AI43" s="43">
        <v>1</v>
      </c>
      <c r="AJ43" s="43">
        <v>1</v>
      </c>
      <c r="AK43" s="43">
        <v>1</v>
      </c>
      <c r="AL43" s="43">
        <v>1</v>
      </c>
      <c r="AM43" s="43">
        <v>1</v>
      </c>
      <c r="AN43" s="43">
        <v>1</v>
      </c>
      <c r="AO43" s="43">
        <v>1</v>
      </c>
      <c r="AP43" s="43">
        <v>1</v>
      </c>
    </row>
    <row r="45" spans="1:42" x14ac:dyDescent="0.25">
      <c r="A45" s="8" t="s">
        <v>99</v>
      </c>
      <c r="B45" s="7">
        <v>2017</v>
      </c>
      <c r="C45" s="7">
        <v>2018</v>
      </c>
      <c r="D45" s="7">
        <v>2019</v>
      </c>
      <c r="E45" s="7">
        <v>2020</v>
      </c>
      <c r="F45" s="7">
        <v>2021</v>
      </c>
      <c r="G45" s="7" t="s">
        <v>7</v>
      </c>
      <c r="H45" s="7" t="s">
        <v>8</v>
      </c>
      <c r="I45" s="7" t="s">
        <v>9</v>
      </c>
      <c r="J45" s="7" t="s">
        <v>10</v>
      </c>
      <c r="K45" s="7" t="s">
        <v>11</v>
      </c>
      <c r="L45" s="7" t="s">
        <v>12</v>
      </c>
      <c r="M45" s="7" t="s">
        <v>88</v>
      </c>
      <c r="N45" s="7" t="s">
        <v>89</v>
      </c>
      <c r="O45" s="7" t="s">
        <v>90</v>
      </c>
      <c r="P45" s="7" t="s">
        <v>91</v>
      </c>
      <c r="Q45" s="7" t="s">
        <v>92</v>
      </c>
      <c r="R45" s="7" t="s">
        <v>93</v>
      </c>
      <c r="S45" s="7" t="s">
        <v>94</v>
      </c>
      <c r="T45" s="7" t="s">
        <v>95</v>
      </c>
      <c r="U45" s="41" t="s">
        <v>110</v>
      </c>
      <c r="V45" s="41" t="s">
        <v>111</v>
      </c>
      <c r="W45" s="41" t="s">
        <v>112</v>
      </c>
      <c r="X45" s="8">
        <v>2017</v>
      </c>
      <c r="Y45" s="8">
        <v>2018</v>
      </c>
      <c r="Z45" s="8">
        <v>2019</v>
      </c>
      <c r="AA45" s="8">
        <v>2020</v>
      </c>
      <c r="AB45" s="8">
        <v>2021</v>
      </c>
      <c r="AC45" s="8" t="s">
        <v>7</v>
      </c>
      <c r="AD45" s="8" t="s">
        <v>8</v>
      </c>
      <c r="AE45" s="8" t="s">
        <v>9</v>
      </c>
      <c r="AF45" s="8" t="s">
        <v>10</v>
      </c>
      <c r="AG45" s="8" t="s">
        <v>11</v>
      </c>
      <c r="AH45" s="8" t="s">
        <v>12</v>
      </c>
      <c r="AI45" s="8" t="s">
        <v>88</v>
      </c>
      <c r="AJ45" s="8" t="s">
        <v>89</v>
      </c>
      <c r="AK45" s="8" t="s">
        <v>90</v>
      </c>
      <c r="AL45" s="8" t="s">
        <v>91</v>
      </c>
      <c r="AM45" s="8" t="s">
        <v>92</v>
      </c>
      <c r="AN45" s="8" t="s">
        <v>93</v>
      </c>
      <c r="AO45" s="8" t="s">
        <v>94</v>
      </c>
      <c r="AP45" s="8" t="s">
        <v>95</v>
      </c>
    </row>
    <row r="46" spans="1:42" x14ac:dyDescent="0.25">
      <c r="A46" s="9" t="s">
        <v>113</v>
      </c>
      <c r="B46" s="10">
        <f>'India Agrochemicals Market'!B19</f>
        <v>0.5923466666666668</v>
      </c>
      <c r="C46" s="10">
        <f>'India Agrochemicals Market'!C19</f>
        <v>0</v>
      </c>
      <c r="D46" s="10">
        <f>'India Agrochemicals Market'!D19</f>
        <v>0</v>
      </c>
      <c r="E46" s="10">
        <f>'India Agrochemicals Market'!E19</f>
        <v>0</v>
      </c>
      <c r="F46" s="10">
        <f>'India Agrochemicals Market'!F19</f>
        <v>0.81573355263157898</v>
      </c>
      <c r="G46" s="10">
        <f>'India Agrochemicals Market'!G19</f>
        <v>0</v>
      </c>
      <c r="H46" s="10">
        <f>'India Agrochemicals Market'!H19</f>
        <v>0</v>
      </c>
      <c r="I46" s="10">
        <f>'India Agrochemicals Market'!I19</f>
        <v>0</v>
      </c>
      <c r="J46" s="10">
        <f>'India Agrochemicals Market'!J19</f>
        <v>1.1711351024933112</v>
      </c>
      <c r="K46" s="10">
        <f>'India Agrochemicals Market'!K19</f>
        <v>0</v>
      </c>
      <c r="L46" s="10">
        <f>'India Agrochemicals Market'!L19</f>
        <v>0</v>
      </c>
      <c r="M46" s="10">
        <f>'India Agrochemicals Market'!M19</f>
        <v>0</v>
      </c>
      <c r="N46" s="10">
        <f>'India Agrochemicals Market'!N19</f>
        <v>0</v>
      </c>
      <c r="O46" s="10">
        <f>'India Agrochemicals Market'!O19</f>
        <v>1.8849380871814527</v>
      </c>
      <c r="P46" s="10">
        <f>'India Agrochemicals Market'!P19</f>
        <v>0</v>
      </c>
      <c r="Q46" s="10">
        <f>'India Agrochemicals Market'!Q19</f>
        <v>0</v>
      </c>
      <c r="R46" s="10">
        <f>'India Agrochemicals Market'!R19</f>
        <v>0</v>
      </c>
      <c r="S46" s="10">
        <f>'India Agrochemicals Market'!S19</f>
        <v>0</v>
      </c>
      <c r="T46" s="10">
        <f>'India Agrochemicals Market'!T19</f>
        <v>2.873837004167914</v>
      </c>
      <c r="U46" s="40">
        <f>(F46/B46)^(1/4)-1</f>
        <v>8.3285909620847587E-2</v>
      </c>
      <c r="V46" s="40" t="e">
        <f>(O46/G46)^(1/8)-1</f>
        <v>#DIV/0!</v>
      </c>
      <c r="W46" s="35" t="e">
        <f>(T46/P46)^(1/4)-1</f>
        <v>#DIV/0!</v>
      </c>
    </row>
    <row r="47" spans="1:42" x14ac:dyDescent="0.25">
      <c r="A47" s="9" t="s">
        <v>79</v>
      </c>
      <c r="B47" s="5"/>
      <c r="C47" s="25">
        <f>C46/B46-1</f>
        <v>-1</v>
      </c>
      <c r="D47" s="25" t="e">
        <f t="shared" ref="D47" si="134">D46/C46-1</f>
        <v>#DIV/0!</v>
      </c>
      <c r="E47" s="25" t="e">
        <f t="shared" ref="E47" si="135">E46/D46-1</f>
        <v>#DIV/0!</v>
      </c>
      <c r="F47" s="30">
        <v>4.9299999999999997E-2</v>
      </c>
      <c r="G47" s="25">
        <v>5.2200000000000003E-2</v>
      </c>
      <c r="H47" s="25">
        <v>5.6099999999999997E-2</v>
      </c>
      <c r="I47" s="25">
        <v>6.0400000000000002E-2</v>
      </c>
      <c r="J47" s="38">
        <v>6.3600000000000004E-2</v>
      </c>
      <c r="K47" s="25">
        <v>6.6500000000000004E-2</v>
      </c>
      <c r="L47" s="25">
        <v>6.83E-2</v>
      </c>
      <c r="M47" s="25">
        <v>6.5699999999999995E-2</v>
      </c>
      <c r="N47" s="25">
        <v>6.3200000000000006E-2</v>
      </c>
      <c r="O47" s="25">
        <v>6.2399999999999997E-2</v>
      </c>
      <c r="P47" s="25">
        <v>6.1499999999999999E-2</v>
      </c>
      <c r="Q47" s="25">
        <v>5.9200000000000003E-2</v>
      </c>
      <c r="R47" s="25">
        <v>5.7799999999999997E-2</v>
      </c>
      <c r="S47" s="25">
        <v>5.6399999999999999E-2</v>
      </c>
      <c r="T47" s="25">
        <v>5.5100000000000003E-2</v>
      </c>
      <c r="X47" s="29"/>
      <c r="Y47" s="29"/>
      <c r="Z47" s="29"/>
      <c r="AA47" s="29"/>
      <c r="AB47" s="29"/>
      <c r="AC47" s="29"/>
      <c r="AD47" s="29"/>
      <c r="AE47" s="29"/>
      <c r="AF47" s="29"/>
      <c r="AG47" s="29"/>
      <c r="AH47" s="29"/>
      <c r="AI47" s="29"/>
    </row>
    <row r="48" spans="1:42" x14ac:dyDescent="0.25">
      <c r="A48" s="31" t="s">
        <v>121</v>
      </c>
      <c r="B48" s="34">
        <f>'India Agrochemicals Market'!B12</f>
        <v>0.83493399999999995</v>
      </c>
      <c r="C48" s="34">
        <f>'India Agrochemicals Market'!C12</f>
        <v>0</v>
      </c>
      <c r="D48" s="34">
        <f>'India Agrochemicals Market'!D12</f>
        <v>0</v>
      </c>
      <c r="E48" s="34">
        <f>'India Agrochemicals Market'!E12</f>
        <v>0</v>
      </c>
      <c r="F48" s="34">
        <f>'India Agrochemicals Market'!F12</f>
        <v>1.1641949999999999</v>
      </c>
      <c r="G48" s="34">
        <f>'India Agrochemicals Market'!G12</f>
        <v>0</v>
      </c>
      <c r="H48" s="34">
        <f>'India Agrochemicals Market'!H12</f>
        <v>0</v>
      </c>
      <c r="I48" s="34">
        <f>'India Agrochemicals Market'!I12</f>
        <v>0</v>
      </c>
      <c r="J48" s="34">
        <f>'India Agrochemicals Market'!J12</f>
        <v>1.7389683819397161</v>
      </c>
      <c r="K48" s="34">
        <f>'India Agrochemicals Market'!K12</f>
        <v>0</v>
      </c>
      <c r="L48" s="34">
        <f>'India Agrochemicals Market'!L12</f>
        <v>0</v>
      </c>
      <c r="M48" s="34">
        <f>'India Agrochemicals Market'!M12</f>
        <v>0</v>
      </c>
      <c r="N48" s="34">
        <f>'India Agrochemicals Market'!N12</f>
        <v>0</v>
      </c>
      <c r="O48" s="34">
        <f>'India Agrochemicals Market'!O12</f>
        <v>3.0040863480031854</v>
      </c>
      <c r="P48" s="34">
        <f>'India Agrochemicals Market'!P12</f>
        <v>0</v>
      </c>
      <c r="Q48" s="34">
        <f>'India Agrochemicals Market'!Q12</f>
        <v>0</v>
      </c>
      <c r="R48" s="34">
        <f>'India Agrochemicals Market'!R12</f>
        <v>0</v>
      </c>
      <c r="S48" s="34">
        <f>'India Agrochemicals Market'!S12</f>
        <v>0</v>
      </c>
      <c r="T48" s="34">
        <f>'India Agrochemicals Market'!T12</f>
        <v>4.6548480149729006</v>
      </c>
      <c r="U48" s="40">
        <f>(F48/B48)^(1/4)-1</f>
        <v>8.6659286426891358E-2</v>
      </c>
      <c r="V48" s="40" t="e">
        <f>(O48/G48)^(1/8)-1</f>
        <v>#DIV/0!</v>
      </c>
      <c r="W48" s="35" t="e">
        <f>(T48/P48)^(1/4)-1</f>
        <v>#DIV/0!</v>
      </c>
    </row>
    <row r="49" spans="1:42" x14ac:dyDescent="0.25">
      <c r="A49" s="4" t="s">
        <v>79</v>
      </c>
      <c r="B49" s="4"/>
      <c r="C49" s="37">
        <f>C48/B48-1</f>
        <v>-1</v>
      </c>
      <c r="D49" s="37" t="e">
        <f t="shared" ref="D49" si="136">D48/C48-1</f>
        <v>#DIV/0!</v>
      </c>
      <c r="E49" s="37" t="e">
        <f t="shared" ref="E49" si="137">E48/D48-1</f>
        <v>#DIV/0!</v>
      </c>
      <c r="F49" s="37" t="e">
        <f t="shared" ref="F49" si="138">F48/E48-1</f>
        <v>#DIV/0!</v>
      </c>
      <c r="G49" s="37">
        <f t="shared" ref="G49" si="139">G48/F48-1</f>
        <v>-1</v>
      </c>
      <c r="H49" s="37" t="e">
        <f t="shared" ref="H49" si="140">H48/G48-1</f>
        <v>#DIV/0!</v>
      </c>
      <c r="I49" s="37" t="e">
        <f t="shared" ref="I49" si="141">I48/H48-1</f>
        <v>#DIV/0!</v>
      </c>
      <c r="J49" s="37" t="e">
        <f t="shared" ref="J49" si="142">J48/I48-1</f>
        <v>#DIV/0!</v>
      </c>
      <c r="K49" s="37">
        <f t="shared" ref="K49" si="143">K48/J48-1</f>
        <v>-1</v>
      </c>
      <c r="L49" s="37" t="e">
        <f t="shared" ref="L49" si="144">L48/K48-1</f>
        <v>#DIV/0!</v>
      </c>
      <c r="M49" s="37" t="e">
        <f t="shared" ref="M49" si="145">M48/L48-1</f>
        <v>#DIV/0!</v>
      </c>
      <c r="N49" s="37" t="e">
        <f t="shared" ref="N49" si="146">N48/M48-1</f>
        <v>#DIV/0!</v>
      </c>
      <c r="O49" s="37" t="e">
        <f t="shared" ref="O49" si="147">O48/N48-1</f>
        <v>#DIV/0!</v>
      </c>
      <c r="P49" s="37">
        <f t="shared" ref="P49" si="148">P48/O48-1</f>
        <v>-1</v>
      </c>
      <c r="Q49" s="37" t="e">
        <f t="shared" ref="Q49" si="149">Q48/P48-1</f>
        <v>#DIV/0!</v>
      </c>
      <c r="R49" s="37" t="e">
        <f t="shared" ref="R49" si="150">R48/Q48-1</f>
        <v>#DIV/0!</v>
      </c>
      <c r="S49" s="37" t="e">
        <f t="shared" ref="S49" si="151">S48/R48-1</f>
        <v>#DIV/0!</v>
      </c>
      <c r="T49" s="37" t="e">
        <f t="shared" ref="T49" si="152">T48/S48-1</f>
        <v>#DIV/0!</v>
      </c>
      <c r="U49" s="4"/>
      <c r="V49" s="4"/>
      <c r="W49" s="4"/>
    </row>
    <row r="50" spans="1:42" x14ac:dyDescent="0.25">
      <c r="A50" s="31" t="s">
        <v>87</v>
      </c>
      <c r="B50" s="34">
        <f>B48/B46</f>
        <v>1.4095360824742265</v>
      </c>
      <c r="C50" s="34" t="e">
        <f t="shared" ref="C50:T50" si="153">C48/C46</f>
        <v>#DIV/0!</v>
      </c>
      <c r="D50" s="34" t="e">
        <f t="shared" si="153"/>
        <v>#DIV/0!</v>
      </c>
      <c r="E50" s="34" t="e">
        <f t="shared" si="153"/>
        <v>#DIV/0!</v>
      </c>
      <c r="F50" s="34">
        <f t="shared" si="153"/>
        <v>1.4271755725190838</v>
      </c>
      <c r="G50" s="34" t="e">
        <f t="shared" si="153"/>
        <v>#DIV/0!</v>
      </c>
      <c r="H50" s="34" t="e">
        <f t="shared" si="153"/>
        <v>#DIV/0!</v>
      </c>
      <c r="I50" s="34" t="e">
        <f t="shared" si="153"/>
        <v>#DIV/0!</v>
      </c>
      <c r="J50" s="34">
        <f t="shared" si="153"/>
        <v>1.484857193877551</v>
      </c>
      <c r="K50" s="34" t="e">
        <f t="shared" si="153"/>
        <v>#DIV/0!</v>
      </c>
      <c r="L50" s="34" t="e">
        <f t="shared" si="153"/>
        <v>#DIV/0!</v>
      </c>
      <c r="M50" s="34" t="e">
        <f t="shared" si="153"/>
        <v>#DIV/0!</v>
      </c>
      <c r="N50" s="34" t="e">
        <f t="shared" si="153"/>
        <v>#DIV/0!</v>
      </c>
      <c r="O50" s="34">
        <f t="shared" si="153"/>
        <v>1.5937321063394685</v>
      </c>
      <c r="P50" s="34" t="e">
        <f t="shared" si="153"/>
        <v>#DIV/0!</v>
      </c>
      <c r="Q50" s="34" t="e">
        <f t="shared" si="153"/>
        <v>#DIV/0!</v>
      </c>
      <c r="R50" s="34" t="e">
        <f t="shared" si="153"/>
        <v>#DIV/0!</v>
      </c>
      <c r="S50" s="34" t="e">
        <f t="shared" si="153"/>
        <v>#DIV/0!</v>
      </c>
      <c r="T50" s="34">
        <f t="shared" si="153"/>
        <v>1.6197327852004111</v>
      </c>
      <c r="U50" s="40">
        <f>(F50/B50)^(1/4)-1</f>
        <v>3.1140226011288075E-3</v>
      </c>
      <c r="V50" s="40" t="e">
        <f>(O50/G50)^(1/8)-1</f>
        <v>#DIV/0!</v>
      </c>
      <c r="W50" s="35" t="e">
        <f>(T50/P50)^(1/4)-1</f>
        <v>#DIV/0!</v>
      </c>
      <c r="X50" s="29"/>
      <c r="Y50" s="29"/>
      <c r="Z50" s="29"/>
      <c r="AA50" s="29"/>
      <c r="AB50" s="29"/>
      <c r="AC50" s="29"/>
      <c r="AD50" s="29"/>
      <c r="AE50" s="29"/>
      <c r="AF50" s="29"/>
      <c r="AG50" s="29"/>
      <c r="AH50" s="29"/>
      <c r="AI50" s="29"/>
    </row>
    <row r="51" spans="1:42" x14ac:dyDescent="0.25">
      <c r="A51" s="9" t="s">
        <v>79</v>
      </c>
      <c r="B51" s="28"/>
      <c r="C51" s="36" t="e">
        <f>C50/B50-1</f>
        <v>#DIV/0!</v>
      </c>
      <c r="D51" s="36" t="e">
        <f t="shared" ref="D51" si="154">D50/C50-1</f>
        <v>#DIV/0!</v>
      </c>
      <c r="E51" s="36" t="e">
        <f t="shared" ref="E51" si="155">E50/D50-1</f>
        <v>#DIV/0!</v>
      </c>
      <c r="F51" s="36" t="e">
        <f t="shared" ref="F51" si="156">F50/E50-1</f>
        <v>#DIV/0!</v>
      </c>
      <c r="G51" s="36" t="e">
        <f t="shared" ref="G51" si="157">G50/F50-1</f>
        <v>#DIV/0!</v>
      </c>
      <c r="H51" s="36" t="e">
        <f t="shared" ref="H51" si="158">H50/G50-1</f>
        <v>#DIV/0!</v>
      </c>
      <c r="I51" s="36" t="e">
        <f t="shared" ref="I51" si="159">I50/H50-1</f>
        <v>#DIV/0!</v>
      </c>
      <c r="J51" s="36" t="e">
        <f t="shared" ref="J51" si="160">J50/I50-1</f>
        <v>#DIV/0!</v>
      </c>
      <c r="K51" s="36" t="e">
        <f t="shared" ref="K51" si="161">K50/J50-1</f>
        <v>#DIV/0!</v>
      </c>
      <c r="L51" s="36" t="e">
        <f t="shared" ref="L51" si="162">L50/K50-1</f>
        <v>#DIV/0!</v>
      </c>
      <c r="M51" s="36" t="e">
        <f t="shared" ref="M51" si="163">M50/L50-1</f>
        <v>#DIV/0!</v>
      </c>
      <c r="N51" s="36" t="e">
        <f t="shared" ref="N51" si="164">N50/M50-1</f>
        <v>#DIV/0!</v>
      </c>
      <c r="O51" s="36" t="e">
        <f t="shared" ref="O51" si="165">O50/N50-1</f>
        <v>#DIV/0!</v>
      </c>
      <c r="P51" s="36" t="e">
        <f t="shared" ref="P51" si="166">P50/O50-1</f>
        <v>#DIV/0!</v>
      </c>
      <c r="Q51" s="37">
        <v>1.6199999999999999E-2</v>
      </c>
      <c r="R51" s="37">
        <v>1.6500000000000001E-2</v>
      </c>
      <c r="S51" s="37">
        <v>1.6400000000000001E-2</v>
      </c>
      <c r="T51" s="37">
        <v>1.6299999999999999E-2</v>
      </c>
      <c r="X51" s="29"/>
      <c r="Y51" s="29"/>
      <c r="Z51" s="29"/>
      <c r="AA51" s="29"/>
      <c r="AB51" s="29"/>
      <c r="AC51" s="29"/>
      <c r="AD51" s="29"/>
      <c r="AE51" s="29"/>
      <c r="AF51" s="29"/>
      <c r="AG51" s="29"/>
      <c r="AH51" s="29"/>
      <c r="AI51" s="29"/>
    </row>
    <row r="53" spans="1:42" x14ac:dyDescent="0.25">
      <c r="A53" s="27" t="s">
        <v>116</v>
      </c>
      <c r="B53" s="14"/>
      <c r="C53" s="1"/>
      <c r="D53" s="1"/>
      <c r="E53" s="1"/>
      <c r="F53" s="1"/>
      <c r="G53" s="1"/>
      <c r="H53" s="1"/>
      <c r="I53" s="1"/>
      <c r="J53" s="1"/>
      <c r="K53" s="1"/>
      <c r="L53" s="1"/>
      <c r="M53" s="1"/>
      <c r="N53" s="1"/>
      <c r="O53" s="1"/>
      <c r="P53" s="1"/>
      <c r="Q53" s="1"/>
      <c r="R53" s="1"/>
      <c r="S53" s="1"/>
      <c r="T53" s="1"/>
      <c r="X53" s="29"/>
    </row>
    <row r="54" spans="1:42" x14ac:dyDescent="0.25">
      <c r="A54" s="39" t="s">
        <v>105</v>
      </c>
      <c r="B54" s="42">
        <f>B$48*X54</f>
        <v>0.31785937379999996</v>
      </c>
      <c r="C54" s="42">
        <f t="shared" ref="C54:T54" si="167">C$48*Y54</f>
        <v>0</v>
      </c>
      <c r="D54" s="42">
        <f t="shared" si="167"/>
        <v>0</v>
      </c>
      <c r="E54" s="42">
        <f t="shared" si="167"/>
        <v>0</v>
      </c>
      <c r="F54" s="42">
        <f t="shared" si="167"/>
        <v>0.44448965099999993</v>
      </c>
      <c r="G54" s="42">
        <f t="shared" si="167"/>
        <v>0</v>
      </c>
      <c r="H54" s="42">
        <f t="shared" si="167"/>
        <v>0</v>
      </c>
      <c r="I54" s="42">
        <f t="shared" si="167"/>
        <v>0</v>
      </c>
      <c r="J54" s="42">
        <f t="shared" si="167"/>
        <v>0.66654658079749318</v>
      </c>
      <c r="K54" s="42">
        <f t="shared" si="167"/>
        <v>0</v>
      </c>
      <c r="L54" s="42">
        <f t="shared" si="167"/>
        <v>0</v>
      </c>
      <c r="M54" s="42">
        <f t="shared" si="167"/>
        <v>0</v>
      </c>
      <c r="N54" s="42">
        <f t="shared" si="167"/>
        <v>0</v>
      </c>
      <c r="O54" s="42">
        <f t="shared" si="167"/>
        <v>1.1568736526160266</v>
      </c>
      <c r="P54" s="42">
        <f t="shared" si="167"/>
        <v>0</v>
      </c>
      <c r="Q54" s="42">
        <f t="shared" si="167"/>
        <v>0</v>
      </c>
      <c r="R54" s="42">
        <f t="shared" si="167"/>
        <v>0</v>
      </c>
      <c r="S54" s="42">
        <f t="shared" si="167"/>
        <v>0</v>
      </c>
      <c r="T54" s="42">
        <f t="shared" si="167"/>
        <v>1.7967713337795397</v>
      </c>
      <c r="U54" s="40">
        <f>(F54/B54)^(1/4)-1</f>
        <v>8.7443389541290495E-2</v>
      </c>
      <c r="V54" s="40" t="e">
        <f>(O54/G54)^(1/8)-1</f>
        <v>#DIV/0!</v>
      </c>
      <c r="W54" s="35" t="e">
        <f>(T54/P54)^(1/4)-1</f>
        <v>#DIV/0!</v>
      </c>
      <c r="X54" s="33">
        <v>0.38069999999999998</v>
      </c>
      <c r="Y54" s="33">
        <v>0.38080000000000003</v>
      </c>
      <c r="Z54" s="33">
        <v>0.38090000000000002</v>
      </c>
      <c r="AA54" s="33">
        <v>0.38140000000000002</v>
      </c>
      <c r="AB54" s="33">
        <v>0.38179999999999997</v>
      </c>
      <c r="AC54" s="33">
        <v>0.38200000000000001</v>
      </c>
      <c r="AD54" s="33">
        <v>0.3826</v>
      </c>
      <c r="AE54" s="33">
        <v>0.3831</v>
      </c>
      <c r="AF54" s="33">
        <v>0.38329999999999997</v>
      </c>
      <c r="AG54" s="33">
        <v>0.3836</v>
      </c>
      <c r="AH54" s="33">
        <v>0.38390000000000002</v>
      </c>
      <c r="AI54" s="33">
        <v>0.38440000000000002</v>
      </c>
      <c r="AJ54" s="33">
        <v>0.3846</v>
      </c>
      <c r="AK54" s="33">
        <v>0.3851</v>
      </c>
      <c r="AL54" s="33">
        <v>0.38519999999999999</v>
      </c>
      <c r="AM54" s="33">
        <v>0.38569999999999999</v>
      </c>
      <c r="AN54" s="33">
        <v>0.3856</v>
      </c>
      <c r="AO54" s="33">
        <v>0.38579999999999998</v>
      </c>
      <c r="AP54" s="33">
        <v>0.38600000000000001</v>
      </c>
    </row>
    <row r="55" spans="1:42" x14ac:dyDescent="0.25">
      <c r="A55" s="39" t="s">
        <v>102</v>
      </c>
      <c r="B55" s="42">
        <f t="shared" ref="B55:B57" si="168">B$48*X55</f>
        <v>0.1925357804</v>
      </c>
      <c r="C55" s="42">
        <f t="shared" ref="C55:C57" si="169">C$48*Y55</f>
        <v>0</v>
      </c>
      <c r="D55" s="42">
        <f t="shared" ref="D55:D57" si="170">D$48*Z55</f>
        <v>0</v>
      </c>
      <c r="E55" s="42">
        <f t="shared" ref="E55:E57" si="171">E$48*AA55</f>
        <v>0</v>
      </c>
      <c r="F55" s="42">
        <f t="shared" ref="F55:F57" si="172">F$48*AB55</f>
        <v>0.26857978649999997</v>
      </c>
      <c r="G55" s="42">
        <f t="shared" ref="G55:G57" si="173">G$48*AC55</f>
        <v>0</v>
      </c>
      <c r="H55" s="42">
        <f t="shared" ref="H55:H57" si="174">H$48*AD55</f>
        <v>0</v>
      </c>
      <c r="I55" s="42">
        <f t="shared" ref="I55:I57" si="175">I$48*AE55</f>
        <v>0</v>
      </c>
      <c r="J55" s="42">
        <f t="shared" ref="J55:J57" si="176">J$48*AF55</f>
        <v>0.4029189740954322</v>
      </c>
      <c r="K55" s="42">
        <f t="shared" ref="K55:K57" si="177">K$48*AG55</f>
        <v>0</v>
      </c>
      <c r="L55" s="42">
        <f t="shared" ref="L55:L57" si="178">L$48*AH55</f>
        <v>0</v>
      </c>
      <c r="M55" s="42">
        <f t="shared" ref="M55:M57" si="179">M$48*AI55</f>
        <v>0</v>
      </c>
      <c r="N55" s="42">
        <f t="shared" ref="N55:N57" si="180">N$48*AJ55</f>
        <v>0</v>
      </c>
      <c r="O55" s="42">
        <f t="shared" ref="O55:O57" si="181">O$48*AK55</f>
        <v>0.6951455809279371</v>
      </c>
      <c r="P55" s="42">
        <f t="shared" ref="P55:P57" si="182">P$48*AL55</f>
        <v>0</v>
      </c>
      <c r="Q55" s="42">
        <f t="shared" ref="Q55:Q57" si="183">Q$48*AM55</f>
        <v>0</v>
      </c>
      <c r="R55" s="42">
        <f t="shared" ref="R55:R57" si="184">R$48*AN55</f>
        <v>0</v>
      </c>
      <c r="S55" s="42">
        <f t="shared" ref="S55:S57" si="185">S$48*AO55</f>
        <v>0</v>
      </c>
      <c r="T55" s="42">
        <f t="shared" ref="T55:T57" si="186">T$48*AP55</f>
        <v>1.0734079522527509</v>
      </c>
      <c r="U55" s="40">
        <f t="shared" ref="U55:U57" si="187">(F55/B55)^(1/4)-1</f>
        <v>8.6777075089010891E-2</v>
      </c>
      <c r="V55" s="40" t="e">
        <f t="shared" ref="V55:V57" si="188">(O55/G55)^(1/8)-1</f>
        <v>#DIV/0!</v>
      </c>
      <c r="W55" s="35" t="e">
        <f t="shared" ref="W55:W57" si="189">(T55/P55)^(1/4)-1</f>
        <v>#DIV/0!</v>
      </c>
      <c r="X55" s="33">
        <v>0.2306</v>
      </c>
      <c r="Y55" s="33">
        <v>0.23089999999999999</v>
      </c>
      <c r="Z55" s="33">
        <v>0.23069999999999999</v>
      </c>
      <c r="AA55" s="33">
        <v>0.23100000000000001</v>
      </c>
      <c r="AB55" s="33">
        <v>0.23069999999999999</v>
      </c>
      <c r="AC55" s="33">
        <v>0.23089999999999999</v>
      </c>
      <c r="AD55" s="33">
        <v>0.2311</v>
      </c>
      <c r="AE55" s="33">
        <v>0.23150000000000001</v>
      </c>
      <c r="AF55" s="33">
        <v>0.23169999999999999</v>
      </c>
      <c r="AG55" s="33">
        <v>0.2316</v>
      </c>
      <c r="AH55" s="33">
        <v>0.2319</v>
      </c>
      <c r="AI55" s="33">
        <v>0.23180000000000001</v>
      </c>
      <c r="AJ55" s="33">
        <v>0.23169999999999999</v>
      </c>
      <c r="AK55" s="33">
        <v>0.23139999999999999</v>
      </c>
      <c r="AL55" s="33">
        <v>0.23130000000000001</v>
      </c>
      <c r="AM55" s="33">
        <v>0.23100000000000001</v>
      </c>
      <c r="AN55" s="33">
        <v>0.23069999999999999</v>
      </c>
      <c r="AO55" s="33">
        <v>0.23050000000000001</v>
      </c>
      <c r="AP55" s="33">
        <v>0.2306</v>
      </c>
    </row>
    <row r="56" spans="1:42" x14ac:dyDescent="0.25">
      <c r="A56" s="39" t="s">
        <v>104</v>
      </c>
      <c r="B56" s="42">
        <f t="shared" si="168"/>
        <v>0.23403200019999998</v>
      </c>
      <c r="C56" s="42">
        <f t="shared" si="169"/>
        <v>0</v>
      </c>
      <c r="D56" s="42">
        <f t="shared" si="170"/>
        <v>0</v>
      </c>
      <c r="E56" s="42">
        <f t="shared" si="171"/>
        <v>0</v>
      </c>
      <c r="F56" s="42">
        <f t="shared" si="172"/>
        <v>0.32678953649999998</v>
      </c>
      <c r="G56" s="42">
        <f t="shared" si="173"/>
        <v>0</v>
      </c>
      <c r="H56" s="42">
        <f t="shared" si="174"/>
        <v>0</v>
      </c>
      <c r="I56" s="42">
        <f t="shared" si="175"/>
        <v>0</v>
      </c>
      <c r="J56" s="42">
        <f t="shared" si="176"/>
        <v>0.48951959951603002</v>
      </c>
      <c r="K56" s="42">
        <f t="shared" si="177"/>
        <v>0</v>
      </c>
      <c r="L56" s="42">
        <f t="shared" si="178"/>
        <v>0</v>
      </c>
      <c r="M56" s="42">
        <f t="shared" si="179"/>
        <v>0</v>
      </c>
      <c r="N56" s="42">
        <f t="shared" si="180"/>
        <v>0</v>
      </c>
      <c r="O56" s="42">
        <f t="shared" si="181"/>
        <v>0.84775316740649898</v>
      </c>
      <c r="P56" s="42">
        <f t="shared" si="182"/>
        <v>0</v>
      </c>
      <c r="Q56" s="42">
        <f t="shared" si="183"/>
        <v>0</v>
      </c>
      <c r="R56" s="42">
        <f t="shared" si="184"/>
        <v>0</v>
      </c>
      <c r="S56" s="42">
        <f t="shared" si="185"/>
        <v>0</v>
      </c>
      <c r="T56" s="42">
        <f t="shared" si="186"/>
        <v>1.3149945642298444</v>
      </c>
      <c r="U56" s="40">
        <f t="shared" si="187"/>
        <v>8.704675637130066E-2</v>
      </c>
      <c r="V56" s="40" t="e">
        <f t="shared" si="188"/>
        <v>#DIV/0!</v>
      </c>
      <c r="W56" s="35" t="e">
        <f t="shared" si="189"/>
        <v>#DIV/0!</v>
      </c>
      <c r="X56" s="33">
        <v>0.28029999999999999</v>
      </c>
      <c r="Y56" s="33">
        <v>0.28050000000000003</v>
      </c>
      <c r="Z56" s="33">
        <v>0.28060000000000002</v>
      </c>
      <c r="AA56" s="33">
        <v>0.28050000000000003</v>
      </c>
      <c r="AB56" s="33">
        <v>0.28070000000000001</v>
      </c>
      <c r="AC56" s="33">
        <v>0.28110000000000002</v>
      </c>
      <c r="AD56" s="33">
        <v>0.28129999999999999</v>
      </c>
      <c r="AE56" s="33">
        <v>0.28120000000000001</v>
      </c>
      <c r="AF56" s="33">
        <v>0.28149999999999997</v>
      </c>
      <c r="AG56" s="33">
        <v>0.28139999999999998</v>
      </c>
      <c r="AH56" s="33">
        <v>0.28160000000000002</v>
      </c>
      <c r="AI56" s="33">
        <v>0.28170000000000001</v>
      </c>
      <c r="AJ56" s="33">
        <v>0.28199999999999997</v>
      </c>
      <c r="AK56" s="33">
        <v>0.28220000000000001</v>
      </c>
      <c r="AL56" s="33">
        <v>0.2823</v>
      </c>
      <c r="AM56" s="33">
        <v>0.28249999999999997</v>
      </c>
      <c r="AN56" s="33">
        <v>0.28260000000000002</v>
      </c>
      <c r="AO56" s="33">
        <v>0.28270000000000001</v>
      </c>
      <c r="AP56" s="33">
        <v>0.28249999999999997</v>
      </c>
    </row>
    <row r="57" spans="1:42" x14ac:dyDescent="0.25">
      <c r="A57" s="39" t="s">
        <v>103</v>
      </c>
      <c r="B57" s="42">
        <f t="shared" si="168"/>
        <v>9.0506845599999997E-2</v>
      </c>
      <c r="C57" s="42">
        <f t="shared" si="169"/>
        <v>0</v>
      </c>
      <c r="D57" s="42">
        <f t="shared" si="170"/>
        <v>0</v>
      </c>
      <c r="E57" s="42">
        <f t="shared" si="171"/>
        <v>0</v>
      </c>
      <c r="F57" s="42">
        <f t="shared" si="172"/>
        <v>0.1242196065</v>
      </c>
      <c r="G57" s="42">
        <f t="shared" si="173"/>
        <v>0</v>
      </c>
      <c r="H57" s="42">
        <f t="shared" si="174"/>
        <v>0</v>
      </c>
      <c r="I57" s="42">
        <f t="shared" si="175"/>
        <v>0</v>
      </c>
      <c r="J57" s="42">
        <f t="shared" si="176"/>
        <v>0.17998322753076063</v>
      </c>
      <c r="K57" s="42">
        <f t="shared" si="177"/>
        <v>0</v>
      </c>
      <c r="L57" s="42">
        <f t="shared" si="178"/>
        <v>0</v>
      </c>
      <c r="M57" s="42">
        <f t="shared" si="179"/>
        <v>0</v>
      </c>
      <c r="N57" s="42">
        <f t="shared" si="180"/>
        <v>0</v>
      </c>
      <c r="O57" s="42">
        <f t="shared" si="181"/>
        <v>0.30431394705272269</v>
      </c>
      <c r="P57" s="42">
        <f t="shared" si="182"/>
        <v>0</v>
      </c>
      <c r="Q57" s="42">
        <f t="shared" si="183"/>
        <v>0</v>
      </c>
      <c r="R57" s="42">
        <f t="shared" si="184"/>
        <v>0</v>
      </c>
      <c r="S57" s="42">
        <f t="shared" si="185"/>
        <v>0</v>
      </c>
      <c r="T57" s="42">
        <f t="shared" si="186"/>
        <v>0.470139649512263</v>
      </c>
      <c r="U57" s="40">
        <f t="shared" si="187"/>
        <v>8.2373572992827215E-2</v>
      </c>
      <c r="V57" s="40" t="e">
        <f t="shared" si="188"/>
        <v>#DIV/0!</v>
      </c>
      <c r="W57" s="35" t="e">
        <f t="shared" si="189"/>
        <v>#DIV/0!</v>
      </c>
      <c r="X57" s="33">
        <v>0.1084</v>
      </c>
      <c r="Y57" s="33">
        <v>0.10780000000000001</v>
      </c>
      <c r="Z57" s="33">
        <v>0.10780000000000001</v>
      </c>
      <c r="AA57" s="33">
        <v>0.1071</v>
      </c>
      <c r="AB57" s="33">
        <v>0.1067</v>
      </c>
      <c r="AC57" s="33">
        <v>0.10589999999999999</v>
      </c>
      <c r="AD57" s="33">
        <v>0.10489999999999999</v>
      </c>
      <c r="AE57" s="33">
        <v>0.1042</v>
      </c>
      <c r="AF57" s="33">
        <v>0.10349999999999999</v>
      </c>
      <c r="AG57" s="33">
        <v>0.10340000000000001</v>
      </c>
      <c r="AH57" s="33">
        <v>0.1026</v>
      </c>
      <c r="AI57" s="33">
        <v>0.1021</v>
      </c>
      <c r="AJ57" s="33">
        <v>0.1017</v>
      </c>
      <c r="AK57" s="33">
        <v>0.1013</v>
      </c>
      <c r="AL57" s="33">
        <v>0.1012</v>
      </c>
      <c r="AM57" s="33">
        <v>0.1008</v>
      </c>
      <c r="AN57" s="33">
        <v>0.10100000000000001</v>
      </c>
      <c r="AO57" s="33">
        <v>0.1009</v>
      </c>
      <c r="AP57" s="33">
        <v>0.10100000000000001</v>
      </c>
    </row>
    <row r="58" spans="1:42" x14ac:dyDescent="0.25">
      <c r="A58" s="27" t="s">
        <v>86</v>
      </c>
      <c r="B58" s="34">
        <f>SUM(B54:B57)</f>
        <v>0.83493399999999984</v>
      </c>
      <c r="C58" s="34">
        <f t="shared" ref="C58:I58" si="190">SUM(C54:C57)</f>
        <v>0</v>
      </c>
      <c r="D58" s="34">
        <f t="shared" si="190"/>
        <v>0</v>
      </c>
      <c r="E58" s="34">
        <f t="shared" si="190"/>
        <v>0</v>
      </c>
      <c r="F58" s="34">
        <f t="shared" si="190"/>
        <v>1.1640785805</v>
      </c>
      <c r="G58" s="34">
        <f t="shared" si="190"/>
        <v>0</v>
      </c>
      <c r="H58" s="34">
        <f t="shared" si="190"/>
        <v>0</v>
      </c>
      <c r="I58" s="34">
        <f t="shared" si="190"/>
        <v>0</v>
      </c>
      <c r="J58" s="34">
        <f>SUM(J54:J57)</f>
        <v>1.7389683819397161</v>
      </c>
      <c r="K58" s="34">
        <f t="shared" ref="K58:T58" si="191">SUM(K54:K57)</f>
        <v>0</v>
      </c>
      <c r="L58" s="34">
        <f t="shared" si="191"/>
        <v>0</v>
      </c>
      <c r="M58" s="34">
        <f t="shared" si="191"/>
        <v>0</v>
      </c>
      <c r="N58" s="34">
        <f t="shared" si="191"/>
        <v>0</v>
      </c>
      <c r="O58" s="34">
        <f t="shared" si="191"/>
        <v>3.004086348003185</v>
      </c>
      <c r="P58" s="34">
        <f t="shared" si="191"/>
        <v>0</v>
      </c>
      <c r="Q58" s="34">
        <f t="shared" si="191"/>
        <v>0</v>
      </c>
      <c r="R58" s="34">
        <f t="shared" si="191"/>
        <v>0</v>
      </c>
      <c r="S58" s="34">
        <f t="shared" si="191"/>
        <v>0</v>
      </c>
      <c r="T58" s="34">
        <f t="shared" si="191"/>
        <v>4.6553134997743983</v>
      </c>
      <c r="X58" s="43">
        <v>1</v>
      </c>
      <c r="Y58" s="43">
        <v>1</v>
      </c>
      <c r="Z58" s="43">
        <v>1</v>
      </c>
      <c r="AA58" s="43">
        <v>1</v>
      </c>
      <c r="AB58" s="43">
        <v>1</v>
      </c>
      <c r="AC58" s="43">
        <v>1</v>
      </c>
      <c r="AD58" s="43">
        <v>1</v>
      </c>
      <c r="AE58" s="43">
        <v>1</v>
      </c>
      <c r="AF58" s="43">
        <v>1</v>
      </c>
      <c r="AG58" s="43">
        <v>1</v>
      </c>
      <c r="AH58" s="43">
        <v>1</v>
      </c>
      <c r="AI58" s="43">
        <v>1</v>
      </c>
      <c r="AJ58" s="43">
        <v>1</v>
      </c>
      <c r="AK58" s="43">
        <v>1</v>
      </c>
      <c r="AL58" s="43">
        <v>1</v>
      </c>
      <c r="AM58" s="43">
        <v>1</v>
      </c>
      <c r="AN58" s="43">
        <v>1</v>
      </c>
      <c r="AO58" s="43">
        <v>1</v>
      </c>
      <c r="AP58" s="43">
        <v>1</v>
      </c>
    </row>
    <row r="59" spans="1:42" x14ac:dyDescent="0.25">
      <c r="B59" s="14"/>
      <c r="C59" s="1"/>
      <c r="D59" s="1"/>
      <c r="E59" s="1"/>
      <c r="F59" s="1"/>
      <c r="G59" s="1"/>
      <c r="H59" s="1"/>
      <c r="I59" s="1"/>
      <c r="J59" s="1"/>
      <c r="K59" s="1"/>
      <c r="L59" s="1"/>
      <c r="M59" s="1"/>
      <c r="N59" s="1"/>
      <c r="O59" s="1"/>
      <c r="P59" s="1"/>
      <c r="Q59" s="1"/>
      <c r="R59" s="1"/>
      <c r="S59" s="1"/>
      <c r="T59" s="1"/>
    </row>
    <row r="60" spans="1:42" x14ac:dyDescent="0.25">
      <c r="A60" s="27" t="s">
        <v>114</v>
      </c>
      <c r="B60" s="14"/>
      <c r="C60" s="1"/>
      <c r="D60" s="1"/>
      <c r="E60" s="1"/>
      <c r="F60" s="1"/>
      <c r="G60" s="1"/>
      <c r="H60" s="1"/>
      <c r="I60" s="1"/>
      <c r="J60" s="1"/>
      <c r="K60" s="1"/>
      <c r="L60" s="1"/>
      <c r="M60" s="1"/>
      <c r="N60" s="1"/>
      <c r="O60" s="1"/>
      <c r="P60" s="1"/>
      <c r="Q60" s="1"/>
      <c r="R60" s="1"/>
      <c r="S60" s="1"/>
      <c r="T60" s="1"/>
      <c r="X60" s="44"/>
    </row>
    <row r="61" spans="1:42" x14ac:dyDescent="0.25">
      <c r="A61" s="39" t="s">
        <v>105</v>
      </c>
      <c r="B61" s="42">
        <f>B$46*X61</f>
        <v>0.24037427733333339</v>
      </c>
      <c r="C61" s="42">
        <f t="shared" ref="C61:T61" si="192">C$46*Y61</f>
        <v>0</v>
      </c>
      <c r="D61" s="42">
        <f t="shared" si="192"/>
        <v>0</v>
      </c>
      <c r="E61" s="42">
        <f t="shared" si="192"/>
        <v>0</v>
      </c>
      <c r="F61" s="42">
        <f t="shared" si="192"/>
        <v>0.33192198256578948</v>
      </c>
      <c r="G61" s="42">
        <f t="shared" si="192"/>
        <v>0</v>
      </c>
      <c r="H61" s="42">
        <f t="shared" si="192"/>
        <v>0</v>
      </c>
      <c r="I61" s="42">
        <f t="shared" si="192"/>
        <v>0</v>
      </c>
      <c r="J61" s="42">
        <f t="shared" si="192"/>
        <v>0.4775888947967723</v>
      </c>
      <c r="K61" s="42">
        <f t="shared" si="192"/>
        <v>0</v>
      </c>
      <c r="L61" s="42">
        <f t="shared" si="192"/>
        <v>0</v>
      </c>
      <c r="M61" s="42">
        <f t="shared" si="192"/>
        <v>0</v>
      </c>
      <c r="N61" s="42">
        <f t="shared" si="192"/>
        <v>0</v>
      </c>
      <c r="O61" s="42">
        <f t="shared" si="192"/>
        <v>0.77056269003977784</v>
      </c>
      <c r="P61" s="42">
        <f t="shared" si="192"/>
        <v>0</v>
      </c>
      <c r="Q61" s="42">
        <f t="shared" si="192"/>
        <v>0</v>
      </c>
      <c r="R61" s="42">
        <f t="shared" si="192"/>
        <v>0</v>
      </c>
      <c r="S61" s="42">
        <f t="shared" si="192"/>
        <v>0</v>
      </c>
      <c r="T61" s="42">
        <f t="shared" si="192"/>
        <v>1.1768362532067607</v>
      </c>
      <c r="U61" s="40">
        <f>(F61/B61)^(1/4)-1</f>
        <v>8.4019278967564448E-2</v>
      </c>
      <c r="V61" s="40" t="e">
        <f>(O61/G61)^(1/8)-1</f>
        <v>#DIV/0!</v>
      </c>
      <c r="W61" s="35" t="e">
        <f>(T61/P61)^(1/4)-1</f>
        <v>#DIV/0!</v>
      </c>
      <c r="X61" s="26">
        <v>0.40579999999999999</v>
      </c>
      <c r="Y61" s="26">
        <v>0.40589999999999998</v>
      </c>
      <c r="Z61" s="26">
        <v>0.40589999999999998</v>
      </c>
      <c r="AA61" s="26">
        <v>0.40639999999999998</v>
      </c>
      <c r="AB61" s="26">
        <v>0.40689999999999998</v>
      </c>
      <c r="AC61" s="26">
        <v>0.40699999999999997</v>
      </c>
      <c r="AD61" s="26">
        <v>0.40749999999999997</v>
      </c>
      <c r="AE61" s="26">
        <v>0.40760000000000002</v>
      </c>
      <c r="AF61" s="26">
        <v>0.4078</v>
      </c>
      <c r="AG61" s="26">
        <v>0.40799999999999997</v>
      </c>
      <c r="AH61" s="26">
        <v>0.4078</v>
      </c>
      <c r="AI61" s="26">
        <v>0.40839999999999999</v>
      </c>
      <c r="AJ61" s="26">
        <v>0.4083</v>
      </c>
      <c r="AK61" s="26">
        <v>0.4088</v>
      </c>
      <c r="AL61" s="26">
        <v>0.40889999999999999</v>
      </c>
      <c r="AM61" s="26">
        <v>0.4093</v>
      </c>
      <c r="AN61" s="26">
        <v>0.4093</v>
      </c>
      <c r="AO61" s="26">
        <v>0.40960000000000002</v>
      </c>
      <c r="AP61" s="26">
        <v>0.40949999999999998</v>
      </c>
    </row>
    <row r="62" spans="1:42" x14ac:dyDescent="0.25">
      <c r="A62" s="39" t="s">
        <v>102</v>
      </c>
      <c r="B62" s="42">
        <f t="shared" ref="B62:B64" si="193">B$46*X62</f>
        <v>0.12320810666666669</v>
      </c>
      <c r="C62" s="42">
        <f t="shared" ref="C62:C64" si="194">C$46*Y62</f>
        <v>0</v>
      </c>
      <c r="D62" s="42">
        <f t="shared" ref="D62:D64" si="195">D$46*Z62</f>
        <v>0</v>
      </c>
      <c r="E62" s="42">
        <f t="shared" ref="E62:E64" si="196">E$46*AA62</f>
        <v>0</v>
      </c>
      <c r="F62" s="42">
        <f t="shared" ref="F62:F64" si="197">F$46*AB62</f>
        <v>0.16975415230263161</v>
      </c>
      <c r="G62" s="42">
        <f t="shared" ref="G62:G64" si="198">G$46*AC62</f>
        <v>0</v>
      </c>
      <c r="H62" s="42">
        <f t="shared" ref="H62:H64" si="199">H$46*AD62</f>
        <v>0</v>
      </c>
      <c r="I62" s="42">
        <f t="shared" ref="I62:I64" si="200">I$46*AE62</f>
        <v>0</v>
      </c>
      <c r="J62" s="42">
        <f t="shared" ref="J62:J64" si="201">J$46*AF62</f>
        <v>0.24476723642110204</v>
      </c>
      <c r="K62" s="42">
        <f t="shared" ref="K62:K64" si="202">K$46*AG62</f>
        <v>0</v>
      </c>
      <c r="L62" s="42">
        <f t="shared" ref="L62:L64" si="203">L$46*AH62</f>
        <v>0</v>
      </c>
      <c r="M62" s="42">
        <f t="shared" ref="M62:M64" si="204">M$46*AI62</f>
        <v>0</v>
      </c>
      <c r="N62" s="42">
        <f t="shared" ref="N62:N64" si="205">N$46*AJ62</f>
        <v>0</v>
      </c>
      <c r="O62" s="42">
        <f t="shared" ref="O62:O64" si="206">O$46*AK62</f>
        <v>0.39357507260348734</v>
      </c>
      <c r="P62" s="42">
        <f t="shared" ref="P62:P64" si="207">P$46*AL62</f>
        <v>0</v>
      </c>
      <c r="Q62" s="42">
        <f t="shared" ref="Q62:Q64" si="208">Q$46*AM62</f>
        <v>0</v>
      </c>
      <c r="R62" s="42">
        <f t="shared" ref="R62:R64" si="209">R$46*AN62</f>
        <v>0</v>
      </c>
      <c r="S62" s="42">
        <f t="shared" ref="S62:S64" si="210">S$46*AO62</f>
        <v>0</v>
      </c>
      <c r="T62" s="42">
        <f t="shared" ref="T62:T64" si="211">T$46*AP62</f>
        <v>0.59862024796817648</v>
      </c>
      <c r="U62" s="40">
        <f t="shared" ref="U62:U64" si="212">(F62/B62)^(1/4)-1</f>
        <v>8.3416088786764098E-2</v>
      </c>
      <c r="V62" s="40" t="e">
        <f t="shared" ref="V62:V64" si="213">(O62/G62)^(1/8)-1</f>
        <v>#DIV/0!</v>
      </c>
      <c r="W62" s="35" t="e">
        <f t="shared" ref="W62:W64" si="214">(T62/P62)^(1/4)-1</f>
        <v>#DIV/0!</v>
      </c>
      <c r="X62" s="26">
        <v>0.20799999999999999</v>
      </c>
      <c r="Y62" s="26">
        <v>0.2082</v>
      </c>
      <c r="Z62" s="26">
        <v>0.20810000000000001</v>
      </c>
      <c r="AA62" s="26">
        <v>0.2084</v>
      </c>
      <c r="AB62" s="26">
        <v>0.20810000000000001</v>
      </c>
      <c r="AC62" s="26">
        <v>0.2082</v>
      </c>
      <c r="AD62" s="26">
        <v>0.20849999999999999</v>
      </c>
      <c r="AE62" s="26">
        <v>0.20880000000000001</v>
      </c>
      <c r="AF62" s="26">
        <v>0.20899999999999999</v>
      </c>
      <c r="AG62" s="26">
        <v>0.20880000000000001</v>
      </c>
      <c r="AH62" s="26">
        <v>0.2092</v>
      </c>
      <c r="AI62" s="26">
        <v>0.20910000000000001</v>
      </c>
      <c r="AJ62" s="26">
        <v>0.20899999999999999</v>
      </c>
      <c r="AK62" s="26">
        <v>0.20880000000000001</v>
      </c>
      <c r="AL62" s="26">
        <v>0.20880000000000001</v>
      </c>
      <c r="AM62" s="26">
        <v>0.20849999999999999</v>
      </c>
      <c r="AN62" s="26">
        <v>0.20830000000000001</v>
      </c>
      <c r="AO62" s="26">
        <v>0.20810000000000001</v>
      </c>
      <c r="AP62" s="26">
        <v>0.20830000000000001</v>
      </c>
    </row>
    <row r="63" spans="1:42" x14ac:dyDescent="0.25">
      <c r="A63" s="39" t="s">
        <v>104</v>
      </c>
      <c r="B63" s="42">
        <f t="shared" si="193"/>
        <v>0.15614258133333336</v>
      </c>
      <c r="C63" s="42">
        <f t="shared" si="194"/>
        <v>0</v>
      </c>
      <c r="D63" s="42">
        <f t="shared" si="195"/>
        <v>0</v>
      </c>
      <c r="E63" s="42">
        <f t="shared" si="196"/>
        <v>0</v>
      </c>
      <c r="F63" s="42">
        <f t="shared" si="197"/>
        <v>0.21551680460526315</v>
      </c>
      <c r="G63" s="42">
        <f t="shared" si="198"/>
        <v>0</v>
      </c>
      <c r="H63" s="42">
        <f t="shared" si="199"/>
        <v>0</v>
      </c>
      <c r="I63" s="42">
        <f t="shared" si="200"/>
        <v>0</v>
      </c>
      <c r="J63" s="42">
        <f t="shared" si="201"/>
        <v>0.31023368865047818</v>
      </c>
      <c r="K63" s="42">
        <f t="shared" si="202"/>
        <v>0</v>
      </c>
      <c r="L63" s="42">
        <f t="shared" si="203"/>
        <v>0</v>
      </c>
      <c r="M63" s="42">
        <f t="shared" si="204"/>
        <v>0</v>
      </c>
      <c r="N63" s="42">
        <f t="shared" si="205"/>
        <v>0</v>
      </c>
      <c r="O63" s="42">
        <f t="shared" si="206"/>
        <v>0.50045106214667567</v>
      </c>
      <c r="P63" s="42">
        <f t="shared" si="207"/>
        <v>0</v>
      </c>
      <c r="Q63" s="42">
        <f t="shared" si="208"/>
        <v>0</v>
      </c>
      <c r="R63" s="42">
        <f t="shared" si="209"/>
        <v>0</v>
      </c>
      <c r="S63" s="42">
        <f t="shared" si="210"/>
        <v>0</v>
      </c>
      <c r="T63" s="42">
        <f t="shared" si="211"/>
        <v>0.76530279420991543</v>
      </c>
      <c r="U63" s="40">
        <f t="shared" si="212"/>
        <v>8.3901821502146312E-2</v>
      </c>
      <c r="V63" s="40" t="e">
        <f t="shared" si="213"/>
        <v>#DIV/0!</v>
      </c>
      <c r="W63" s="35" t="e">
        <f t="shared" si="214"/>
        <v>#DIV/0!</v>
      </c>
      <c r="X63" s="26">
        <v>0.2636</v>
      </c>
      <c r="Y63" s="26">
        <v>0.26390000000000002</v>
      </c>
      <c r="Z63" s="26">
        <v>0.26400000000000001</v>
      </c>
      <c r="AA63" s="26">
        <v>0.2641</v>
      </c>
      <c r="AB63" s="26">
        <v>0.26419999999999999</v>
      </c>
      <c r="AC63" s="26">
        <v>0.26450000000000001</v>
      </c>
      <c r="AD63" s="26">
        <v>0.26469999999999999</v>
      </c>
      <c r="AE63" s="26">
        <v>0.2646</v>
      </c>
      <c r="AF63" s="26">
        <v>0.26490000000000002</v>
      </c>
      <c r="AG63" s="26">
        <v>0.26479999999999998</v>
      </c>
      <c r="AH63" s="26">
        <v>0.26500000000000001</v>
      </c>
      <c r="AI63" s="26">
        <v>0.2651</v>
      </c>
      <c r="AJ63" s="26">
        <v>0.26540000000000002</v>
      </c>
      <c r="AK63" s="26">
        <v>0.26550000000000001</v>
      </c>
      <c r="AL63" s="26">
        <v>0.26579999999999998</v>
      </c>
      <c r="AM63" s="26">
        <v>0.26600000000000001</v>
      </c>
      <c r="AN63" s="26">
        <v>0.26590000000000003</v>
      </c>
      <c r="AO63" s="26">
        <v>0.2661</v>
      </c>
      <c r="AP63" s="26">
        <v>0.26629999999999998</v>
      </c>
    </row>
    <row r="64" spans="1:42" x14ac:dyDescent="0.25">
      <c r="A64" s="39" t="s">
        <v>103</v>
      </c>
      <c r="B64" s="42">
        <f t="shared" si="193"/>
        <v>7.2680936000000015E-2</v>
      </c>
      <c r="C64" s="42">
        <f t="shared" si="194"/>
        <v>0</v>
      </c>
      <c r="D64" s="42">
        <f t="shared" si="195"/>
        <v>0</v>
      </c>
      <c r="E64" s="42">
        <f t="shared" si="196"/>
        <v>0</v>
      </c>
      <c r="F64" s="42">
        <f t="shared" si="197"/>
        <v>9.8540613157894752E-2</v>
      </c>
      <c r="G64" s="42">
        <f t="shared" si="198"/>
        <v>0</v>
      </c>
      <c r="H64" s="42">
        <f t="shared" si="199"/>
        <v>0</v>
      </c>
      <c r="I64" s="42">
        <f t="shared" si="200"/>
        <v>0</v>
      </c>
      <c r="J64" s="42">
        <f t="shared" si="201"/>
        <v>0.13854528262495872</v>
      </c>
      <c r="K64" s="42">
        <f t="shared" si="202"/>
        <v>0</v>
      </c>
      <c r="L64" s="42">
        <f t="shared" si="203"/>
        <v>0</v>
      </c>
      <c r="M64" s="42">
        <f t="shared" si="204"/>
        <v>0</v>
      </c>
      <c r="N64" s="42">
        <f t="shared" si="205"/>
        <v>0</v>
      </c>
      <c r="O64" s="42">
        <f t="shared" si="206"/>
        <v>0.22034926239151184</v>
      </c>
      <c r="P64" s="42">
        <f t="shared" si="207"/>
        <v>0</v>
      </c>
      <c r="Q64" s="42">
        <f t="shared" si="208"/>
        <v>0</v>
      </c>
      <c r="R64" s="42">
        <f t="shared" si="209"/>
        <v>0</v>
      </c>
      <c r="S64" s="42">
        <f t="shared" si="210"/>
        <v>0</v>
      </c>
      <c r="T64" s="42">
        <f t="shared" si="211"/>
        <v>0.33307770878306125</v>
      </c>
      <c r="U64" s="40">
        <f t="shared" si="212"/>
        <v>7.906768579750012E-2</v>
      </c>
      <c r="V64" s="40" t="e">
        <f t="shared" si="213"/>
        <v>#DIV/0!</v>
      </c>
      <c r="W64" s="35" t="e">
        <f t="shared" si="214"/>
        <v>#DIV/0!</v>
      </c>
      <c r="X64" s="26">
        <v>0.1227</v>
      </c>
      <c r="Y64" s="26">
        <v>0.122</v>
      </c>
      <c r="Z64" s="26">
        <v>0.122</v>
      </c>
      <c r="AA64" s="26">
        <v>0.121</v>
      </c>
      <c r="AB64" s="26">
        <v>0.1208</v>
      </c>
      <c r="AC64" s="26">
        <v>0.1203</v>
      </c>
      <c r="AD64" s="26">
        <v>0.11940000000000001</v>
      </c>
      <c r="AE64" s="26">
        <v>0.1191</v>
      </c>
      <c r="AF64" s="26">
        <v>0.1183</v>
      </c>
      <c r="AG64" s="26">
        <v>0.11840000000000001</v>
      </c>
      <c r="AH64" s="26">
        <v>0.11799999999999999</v>
      </c>
      <c r="AI64" s="26">
        <v>0.1174</v>
      </c>
      <c r="AJ64" s="26">
        <v>0.1173</v>
      </c>
      <c r="AK64" s="26">
        <v>0.1169</v>
      </c>
      <c r="AL64" s="26">
        <v>0.11650000000000001</v>
      </c>
      <c r="AM64" s="26">
        <v>0.1162</v>
      </c>
      <c r="AN64" s="26">
        <v>0.11650000000000001</v>
      </c>
      <c r="AO64" s="26">
        <v>0.1162</v>
      </c>
      <c r="AP64" s="26">
        <v>0.1159</v>
      </c>
    </row>
    <row r="65" spans="1:42" x14ac:dyDescent="0.25">
      <c r="A65" s="27" t="s">
        <v>86</v>
      </c>
      <c r="B65" s="34">
        <f>SUM(B61:B64)</f>
        <v>0.59240590133333348</v>
      </c>
      <c r="C65" s="34">
        <f t="shared" ref="C65:T65" si="215">SUM(C61:C64)</f>
        <v>0</v>
      </c>
      <c r="D65" s="34">
        <f t="shared" si="215"/>
        <v>0</v>
      </c>
      <c r="E65" s="34">
        <f t="shared" si="215"/>
        <v>0</v>
      </c>
      <c r="F65" s="34">
        <f t="shared" si="215"/>
        <v>0.81573355263157898</v>
      </c>
      <c r="G65" s="34">
        <f t="shared" si="215"/>
        <v>0</v>
      </c>
      <c r="H65" s="34">
        <f t="shared" si="215"/>
        <v>0</v>
      </c>
      <c r="I65" s="34">
        <f t="shared" si="215"/>
        <v>0</v>
      </c>
      <c r="J65" s="34">
        <f t="shared" si="215"/>
        <v>1.1711351024933112</v>
      </c>
      <c r="K65" s="34">
        <f t="shared" si="215"/>
        <v>0</v>
      </c>
      <c r="L65" s="34">
        <f t="shared" si="215"/>
        <v>0</v>
      </c>
      <c r="M65" s="34">
        <f t="shared" si="215"/>
        <v>0</v>
      </c>
      <c r="N65" s="34">
        <f t="shared" si="215"/>
        <v>0</v>
      </c>
      <c r="O65" s="34">
        <f t="shared" si="215"/>
        <v>1.8849380871814527</v>
      </c>
      <c r="P65" s="34">
        <f t="shared" si="215"/>
        <v>0</v>
      </c>
      <c r="Q65" s="34">
        <f t="shared" si="215"/>
        <v>0</v>
      </c>
      <c r="R65" s="34">
        <f t="shared" si="215"/>
        <v>0</v>
      </c>
      <c r="S65" s="34">
        <f t="shared" si="215"/>
        <v>0</v>
      </c>
      <c r="T65" s="34">
        <f t="shared" si="215"/>
        <v>2.873837004167914</v>
      </c>
      <c r="X65" s="43">
        <v>1</v>
      </c>
      <c r="Y65" s="43">
        <v>1</v>
      </c>
      <c r="Z65" s="43">
        <v>1</v>
      </c>
      <c r="AA65" s="43">
        <v>1</v>
      </c>
      <c r="AB65" s="43">
        <v>1</v>
      </c>
      <c r="AC65" s="43">
        <v>1</v>
      </c>
      <c r="AD65" s="43">
        <v>1</v>
      </c>
      <c r="AE65" s="43">
        <v>1</v>
      </c>
      <c r="AF65" s="43">
        <v>1</v>
      </c>
      <c r="AG65" s="43">
        <v>1</v>
      </c>
      <c r="AH65" s="43">
        <v>1</v>
      </c>
      <c r="AI65" s="43">
        <v>1</v>
      </c>
      <c r="AJ65" s="43">
        <v>1</v>
      </c>
      <c r="AK65" s="43">
        <v>1</v>
      </c>
      <c r="AL65" s="43">
        <v>1</v>
      </c>
      <c r="AM65" s="43">
        <v>1</v>
      </c>
      <c r="AN65" s="43">
        <v>1</v>
      </c>
      <c r="AO65" s="43">
        <v>1</v>
      </c>
      <c r="AP65" s="43">
        <v>1</v>
      </c>
    </row>
    <row r="67" spans="1:42" x14ac:dyDescent="0.25">
      <c r="A67" s="8" t="s">
        <v>96</v>
      </c>
      <c r="B67" s="7">
        <v>2017</v>
      </c>
      <c r="C67" s="7">
        <v>2018</v>
      </c>
      <c r="D67" s="7">
        <v>2019</v>
      </c>
      <c r="E67" s="7">
        <v>2020</v>
      </c>
      <c r="F67" s="7">
        <v>2021</v>
      </c>
      <c r="G67" s="7" t="s">
        <v>7</v>
      </c>
      <c r="H67" s="7" t="s">
        <v>8</v>
      </c>
      <c r="I67" s="7" t="s">
        <v>9</v>
      </c>
      <c r="J67" s="7" t="s">
        <v>10</v>
      </c>
      <c r="K67" s="7" t="s">
        <v>11</v>
      </c>
      <c r="L67" s="7" t="s">
        <v>12</v>
      </c>
      <c r="M67" s="7" t="s">
        <v>88</v>
      </c>
      <c r="N67" s="7" t="s">
        <v>89</v>
      </c>
      <c r="O67" s="7" t="s">
        <v>90</v>
      </c>
      <c r="P67" s="7" t="s">
        <v>91</v>
      </c>
      <c r="Q67" s="7" t="s">
        <v>92</v>
      </c>
      <c r="R67" s="7" t="s">
        <v>93</v>
      </c>
      <c r="S67" s="7" t="s">
        <v>94</v>
      </c>
      <c r="T67" s="7" t="s">
        <v>95</v>
      </c>
      <c r="U67" s="41" t="s">
        <v>110</v>
      </c>
      <c r="V67" s="41" t="s">
        <v>111</v>
      </c>
      <c r="W67" s="41" t="s">
        <v>112</v>
      </c>
      <c r="X67" s="8">
        <v>2017</v>
      </c>
      <c r="Y67" s="8">
        <v>2018</v>
      </c>
      <c r="Z67" s="8">
        <v>2019</v>
      </c>
      <c r="AA67" s="8">
        <v>2020</v>
      </c>
      <c r="AB67" s="8">
        <v>2021</v>
      </c>
      <c r="AC67" s="8" t="s">
        <v>7</v>
      </c>
      <c r="AD67" s="8" t="s">
        <v>8</v>
      </c>
      <c r="AE67" s="8" t="s">
        <v>9</v>
      </c>
      <c r="AF67" s="8" t="s">
        <v>10</v>
      </c>
      <c r="AG67" s="8" t="s">
        <v>11</v>
      </c>
      <c r="AH67" s="8" t="s">
        <v>12</v>
      </c>
      <c r="AI67" s="8" t="s">
        <v>88</v>
      </c>
      <c r="AJ67" s="8" t="s">
        <v>89</v>
      </c>
      <c r="AK67" s="8" t="s">
        <v>90</v>
      </c>
      <c r="AL67" s="8" t="s">
        <v>91</v>
      </c>
      <c r="AM67" s="8" t="s">
        <v>92</v>
      </c>
      <c r="AN67" s="8" t="s">
        <v>93</v>
      </c>
      <c r="AO67" s="8" t="s">
        <v>94</v>
      </c>
      <c r="AP67" s="8" t="s">
        <v>95</v>
      </c>
    </row>
    <row r="68" spans="1:42" x14ac:dyDescent="0.25">
      <c r="A68" s="9" t="s">
        <v>113</v>
      </c>
      <c r="B68" s="10">
        <f>'India Agrochemicals Market'!B20</f>
        <v>0.19724533333333333</v>
      </c>
      <c r="C68" s="10">
        <f>'India Agrochemicals Market'!C20</f>
        <v>0</v>
      </c>
      <c r="D68" s="10">
        <f>'India Agrochemicals Market'!D20</f>
        <v>0</v>
      </c>
      <c r="E68" s="10">
        <f>'India Agrochemicals Market'!E20</f>
        <v>0</v>
      </c>
      <c r="F68" s="10">
        <f>'India Agrochemicals Market'!F20</f>
        <v>0.25115460526315786</v>
      </c>
      <c r="G68" s="10">
        <f>'India Agrochemicals Market'!G20</f>
        <v>0</v>
      </c>
      <c r="H68" s="10">
        <f>'India Agrochemicals Market'!H20</f>
        <v>0</v>
      </c>
      <c r="I68" s="10">
        <f>'India Agrochemicals Market'!I20</f>
        <v>0</v>
      </c>
      <c r="J68" s="10">
        <f>'India Agrochemicals Market'!J20</f>
        <v>0.36508344266500631</v>
      </c>
      <c r="K68" s="10">
        <f>'India Agrochemicals Market'!K20</f>
        <v>0</v>
      </c>
      <c r="L68" s="10">
        <f>'India Agrochemicals Market'!L20</f>
        <v>0</v>
      </c>
      <c r="M68" s="10">
        <f>'India Agrochemicals Market'!M20</f>
        <v>0</v>
      </c>
      <c r="N68" s="10">
        <f>'India Agrochemicals Market'!N20</f>
        <v>0</v>
      </c>
      <c r="O68" s="10">
        <f>'India Agrochemicals Market'!O20</f>
        <v>0.58302021612718757</v>
      </c>
      <c r="P68" s="10">
        <f>'India Agrochemicals Market'!P20</f>
        <v>0</v>
      </c>
      <c r="Q68" s="10">
        <f>'India Agrochemicals Market'!Q20</f>
        <v>0</v>
      </c>
      <c r="R68" s="10">
        <f>'India Agrochemicals Market'!R20</f>
        <v>0</v>
      </c>
      <c r="S68" s="10">
        <f>'India Agrochemicals Market'!S20</f>
        <v>0</v>
      </c>
      <c r="T68" s="10">
        <f>'India Agrochemicals Market'!T20</f>
        <v>0.87721437845618766</v>
      </c>
      <c r="U68" s="40">
        <f>(F68/B68)^(1/4)-1</f>
        <v>6.2266785242559131E-2</v>
      </c>
      <c r="V68" s="40" t="e">
        <f>(O68/G68)^(1/8)-1</f>
        <v>#DIV/0!</v>
      </c>
      <c r="W68" s="35" t="e">
        <f>(T68/P68)^(1/4)-1</f>
        <v>#DIV/0!</v>
      </c>
    </row>
    <row r="69" spans="1:42" x14ac:dyDescent="0.25">
      <c r="A69" s="9" t="s">
        <v>79</v>
      </c>
      <c r="B69" s="5"/>
      <c r="C69" s="25">
        <f>C68/B68-1</f>
        <v>-1</v>
      </c>
      <c r="D69" s="25" t="e">
        <f t="shared" ref="D69" si="216">D68/C68-1</f>
        <v>#DIV/0!</v>
      </c>
      <c r="E69" s="25" t="e">
        <f t="shared" ref="E69" si="217">E68/D68-1</f>
        <v>#DIV/0!</v>
      </c>
      <c r="F69" s="30">
        <v>4.9299999999999997E-2</v>
      </c>
      <c r="G69" s="25">
        <v>5.2200000000000003E-2</v>
      </c>
      <c r="H69" s="25">
        <v>5.6099999999999997E-2</v>
      </c>
      <c r="I69" s="25">
        <v>6.0400000000000002E-2</v>
      </c>
      <c r="J69" s="38">
        <v>6.3600000000000004E-2</v>
      </c>
      <c r="K69" s="25">
        <v>6.6500000000000004E-2</v>
      </c>
      <c r="L69" s="25">
        <v>6.83E-2</v>
      </c>
      <c r="M69" s="25">
        <v>6.5699999999999995E-2</v>
      </c>
      <c r="N69" s="25">
        <v>6.3200000000000006E-2</v>
      </c>
      <c r="O69" s="25">
        <v>6.2399999999999997E-2</v>
      </c>
      <c r="P69" s="25">
        <v>6.1499999999999999E-2</v>
      </c>
      <c r="Q69" s="25">
        <v>5.9200000000000003E-2</v>
      </c>
      <c r="R69" s="25">
        <v>5.7799999999999997E-2</v>
      </c>
      <c r="S69" s="25">
        <v>5.6399999999999999E-2</v>
      </c>
      <c r="T69" s="25">
        <v>5.5100000000000003E-2</v>
      </c>
      <c r="X69" s="29"/>
      <c r="Y69" s="29"/>
      <c r="Z69" s="29"/>
      <c r="AA69" s="29"/>
      <c r="AB69" s="29"/>
      <c r="AC69" s="29"/>
      <c r="AD69" s="29"/>
      <c r="AE69" s="29"/>
      <c r="AF69" s="29"/>
      <c r="AG69" s="29"/>
      <c r="AH69" s="29"/>
      <c r="AI69" s="29"/>
    </row>
    <row r="70" spans="1:42" x14ac:dyDescent="0.25">
      <c r="A70" s="31" t="s">
        <v>121</v>
      </c>
      <c r="B70" s="34">
        <f>'India Agrochemicals Market'!B13</f>
        <v>0.37830800000000003</v>
      </c>
      <c r="C70" s="34">
        <f>'India Agrochemicals Market'!C13</f>
        <v>0</v>
      </c>
      <c r="D70" s="34">
        <f>'India Agrochemicals Market'!D13</f>
        <v>0</v>
      </c>
      <c r="E70" s="34">
        <f>'India Agrochemicals Market'!E13</f>
        <v>0</v>
      </c>
      <c r="F70" s="34">
        <f>'India Agrochemicals Market'!F13</f>
        <v>0.47009500000000004</v>
      </c>
      <c r="G70" s="34">
        <f>'India Agrochemicals Market'!G13</f>
        <v>0</v>
      </c>
      <c r="H70" s="34">
        <f>'India Agrochemicals Market'!H13</f>
        <v>0</v>
      </c>
      <c r="I70" s="34">
        <f>'India Agrochemicals Market'!I13</f>
        <v>0</v>
      </c>
      <c r="J70" s="34">
        <f>'India Agrochemicals Market'!J13</f>
        <v>0.55200957116157445</v>
      </c>
      <c r="K70" s="34">
        <f>'India Agrochemicals Market'!K13</f>
        <v>0</v>
      </c>
      <c r="L70" s="34">
        <f>'India Agrochemicals Market'!L13</f>
        <v>0</v>
      </c>
      <c r="M70" s="34">
        <f>'India Agrochemicals Market'!M13</f>
        <v>0</v>
      </c>
      <c r="N70" s="34">
        <f>'India Agrochemicals Market'!N13</f>
        <v>0</v>
      </c>
      <c r="O70" s="34">
        <f>'India Agrochemicals Market'!O13</f>
        <v>0.77195731294354486</v>
      </c>
      <c r="P70" s="34">
        <f>'India Agrochemicals Market'!P13</f>
        <v>0</v>
      </c>
      <c r="Q70" s="34">
        <f>'India Agrochemicals Market'!Q13</f>
        <v>0</v>
      </c>
      <c r="R70" s="34">
        <f>'India Agrochemicals Market'!R13</f>
        <v>0</v>
      </c>
      <c r="S70" s="34">
        <f>'India Agrochemicals Market'!S13</f>
        <v>0</v>
      </c>
      <c r="T70" s="34">
        <f>'India Agrochemicals Market'!T13</f>
        <v>1.2097879104904168</v>
      </c>
      <c r="U70" s="40">
        <f>(F70/B70)^(1/4)-1</f>
        <v>5.5808190309494021E-2</v>
      </c>
      <c r="V70" s="40" t="e">
        <f>(O70/G70)^(1/8)-1</f>
        <v>#DIV/0!</v>
      </c>
      <c r="W70" s="35" t="e">
        <f>(T70/P70)^(1/4)-1</f>
        <v>#DIV/0!</v>
      </c>
    </row>
    <row r="71" spans="1:42" x14ac:dyDescent="0.25">
      <c r="A71" s="4" t="s">
        <v>79</v>
      </c>
      <c r="B71" s="4"/>
      <c r="C71" s="37">
        <f>C70/B70-1</f>
        <v>-1</v>
      </c>
      <c r="D71" s="37" t="e">
        <f t="shared" ref="D71" si="218">D70/C70-1</f>
        <v>#DIV/0!</v>
      </c>
      <c r="E71" s="37" t="e">
        <f t="shared" ref="E71" si="219">E70/D70-1</f>
        <v>#DIV/0!</v>
      </c>
      <c r="F71" s="37" t="e">
        <f t="shared" ref="F71" si="220">F70/E70-1</f>
        <v>#DIV/0!</v>
      </c>
      <c r="G71" s="37">
        <f t="shared" ref="G71" si="221">G70/F70-1</f>
        <v>-1</v>
      </c>
      <c r="H71" s="37" t="e">
        <f t="shared" ref="H71" si="222">H70/G70-1</f>
        <v>#DIV/0!</v>
      </c>
      <c r="I71" s="37" t="e">
        <f t="shared" ref="I71" si="223">I70/H70-1</f>
        <v>#DIV/0!</v>
      </c>
      <c r="J71" s="37" t="e">
        <f t="shared" ref="J71" si="224">J70/I70-1</f>
        <v>#DIV/0!</v>
      </c>
      <c r="K71" s="37">
        <f t="shared" ref="K71" si="225">K70/J70-1</f>
        <v>-1</v>
      </c>
      <c r="L71" s="37" t="e">
        <f t="shared" ref="L71" si="226">L70/K70-1</f>
        <v>#DIV/0!</v>
      </c>
      <c r="M71" s="37" t="e">
        <f t="shared" ref="M71" si="227">M70/L70-1</f>
        <v>#DIV/0!</v>
      </c>
      <c r="N71" s="37" t="e">
        <f t="shared" ref="N71" si="228">N70/M70-1</f>
        <v>#DIV/0!</v>
      </c>
      <c r="O71" s="37" t="e">
        <f t="shared" ref="O71" si="229">O70/N70-1</f>
        <v>#DIV/0!</v>
      </c>
      <c r="P71" s="37">
        <f t="shared" ref="P71" si="230">P70/O70-1</f>
        <v>-1</v>
      </c>
      <c r="Q71" s="37" t="e">
        <f t="shared" ref="Q71" si="231">Q70/P70-1</f>
        <v>#DIV/0!</v>
      </c>
      <c r="R71" s="37" t="e">
        <f t="shared" ref="R71" si="232">R70/Q70-1</f>
        <v>#DIV/0!</v>
      </c>
      <c r="S71" s="37" t="e">
        <f t="shared" ref="S71" si="233">S70/R70-1</f>
        <v>#DIV/0!</v>
      </c>
      <c r="T71" s="37" t="e">
        <f t="shared" ref="T71" si="234">T70/S70-1</f>
        <v>#DIV/0!</v>
      </c>
      <c r="U71" s="4"/>
      <c r="V71" s="4"/>
      <c r="W71" s="4"/>
    </row>
    <row r="72" spans="1:42" x14ac:dyDescent="0.25">
      <c r="A72" s="31" t="s">
        <v>87</v>
      </c>
      <c r="B72" s="34">
        <f>B70/B68</f>
        <v>1.9179566563467494</v>
      </c>
      <c r="C72" s="34" t="e">
        <f t="shared" ref="C72:T72" si="235">C70/C68</f>
        <v>#DIV/0!</v>
      </c>
      <c r="D72" s="34" t="e">
        <f t="shared" si="235"/>
        <v>#DIV/0!</v>
      </c>
      <c r="E72" s="34" t="e">
        <f t="shared" si="235"/>
        <v>#DIV/0!</v>
      </c>
      <c r="F72" s="34">
        <f t="shared" si="235"/>
        <v>1.871735537190083</v>
      </c>
      <c r="G72" s="34" t="e">
        <f t="shared" si="235"/>
        <v>#DIV/0!</v>
      </c>
      <c r="H72" s="34" t="e">
        <f t="shared" si="235"/>
        <v>#DIV/0!</v>
      </c>
      <c r="I72" s="34" t="e">
        <f t="shared" si="235"/>
        <v>#DIV/0!</v>
      </c>
      <c r="J72" s="34">
        <f t="shared" si="235"/>
        <v>1.5120093289689065</v>
      </c>
      <c r="K72" s="34" t="e">
        <f t="shared" si="235"/>
        <v>#DIV/0!</v>
      </c>
      <c r="L72" s="34" t="e">
        <f t="shared" si="235"/>
        <v>#DIV/0!</v>
      </c>
      <c r="M72" s="34" t="e">
        <f t="shared" si="235"/>
        <v>#DIV/0!</v>
      </c>
      <c r="N72" s="34" t="e">
        <f t="shared" si="235"/>
        <v>#DIV/0!</v>
      </c>
      <c r="O72" s="34">
        <f t="shared" si="235"/>
        <v>1.3240661157024787</v>
      </c>
      <c r="P72" s="34" t="e">
        <f t="shared" si="235"/>
        <v>#DIV/0!</v>
      </c>
      <c r="Q72" s="34" t="e">
        <f t="shared" si="235"/>
        <v>#DIV/0!</v>
      </c>
      <c r="R72" s="34" t="e">
        <f t="shared" si="235"/>
        <v>#DIV/0!</v>
      </c>
      <c r="S72" s="34" t="e">
        <f t="shared" si="235"/>
        <v>#DIV/0!</v>
      </c>
      <c r="T72" s="34">
        <f t="shared" si="235"/>
        <v>1.3791245791245765</v>
      </c>
      <c r="U72" s="40">
        <f>(F72/B72)^(1/4)-1</f>
        <v>-6.0800121238756555E-3</v>
      </c>
      <c r="V72" s="40" t="e">
        <f>(O72/G72)^(1/8)-1</f>
        <v>#DIV/0!</v>
      </c>
      <c r="W72" s="35" t="e">
        <f>(T72/P72)^(1/4)-1</f>
        <v>#DIV/0!</v>
      </c>
      <c r="X72" s="29"/>
      <c r="Y72" s="29"/>
      <c r="Z72" s="29"/>
      <c r="AA72" s="29"/>
      <c r="AB72" s="29"/>
      <c r="AC72" s="29"/>
      <c r="AD72" s="29"/>
      <c r="AE72" s="29"/>
      <c r="AF72" s="29"/>
      <c r="AG72" s="29"/>
      <c r="AH72" s="29"/>
      <c r="AI72" s="29"/>
    </row>
    <row r="73" spans="1:42" x14ac:dyDescent="0.25">
      <c r="A73" s="9" t="s">
        <v>79</v>
      </c>
      <c r="B73" s="28"/>
      <c r="C73" s="36" t="e">
        <f>C72/B72-1</f>
        <v>#DIV/0!</v>
      </c>
      <c r="D73" s="36" t="e">
        <f t="shared" ref="D73" si="236">D72/C72-1</f>
        <v>#DIV/0!</v>
      </c>
      <c r="E73" s="36" t="e">
        <f t="shared" ref="E73" si="237">E72/D72-1</f>
        <v>#DIV/0!</v>
      </c>
      <c r="F73" s="36" t="e">
        <f t="shared" ref="F73" si="238">F72/E72-1</f>
        <v>#DIV/0!</v>
      </c>
      <c r="G73" s="36" t="e">
        <f t="shared" ref="G73" si="239">G72/F72-1</f>
        <v>#DIV/0!</v>
      </c>
      <c r="H73" s="36" t="e">
        <f t="shared" ref="H73" si="240">H72/G72-1</f>
        <v>#DIV/0!</v>
      </c>
      <c r="I73" s="36" t="e">
        <f t="shared" ref="I73" si="241">I72/H72-1</f>
        <v>#DIV/0!</v>
      </c>
      <c r="J73" s="36" t="e">
        <f t="shared" ref="J73" si="242">J72/I72-1</f>
        <v>#DIV/0!</v>
      </c>
      <c r="K73" s="36" t="e">
        <f t="shared" ref="K73" si="243">K72/J72-1</f>
        <v>#DIV/0!</v>
      </c>
      <c r="L73" s="36" t="e">
        <f t="shared" ref="L73" si="244">L72/K72-1</f>
        <v>#DIV/0!</v>
      </c>
      <c r="M73" s="36" t="e">
        <f t="shared" ref="M73" si="245">M72/L72-1</f>
        <v>#DIV/0!</v>
      </c>
      <c r="N73" s="36" t="e">
        <f t="shared" ref="N73" si="246">N72/M72-1</f>
        <v>#DIV/0!</v>
      </c>
      <c r="O73" s="36" t="e">
        <f t="shared" ref="O73" si="247">O72/N72-1</f>
        <v>#DIV/0!</v>
      </c>
      <c r="P73" s="36" t="e">
        <f t="shared" ref="P73" si="248">P72/O72-1</f>
        <v>#DIV/0!</v>
      </c>
      <c r="Q73" s="37">
        <v>1.6199999999999999E-2</v>
      </c>
      <c r="R73" s="37">
        <v>1.6500000000000001E-2</v>
      </c>
      <c r="S73" s="37">
        <v>1.6400000000000001E-2</v>
      </c>
      <c r="T73" s="37">
        <v>1.6299999999999999E-2</v>
      </c>
      <c r="X73" s="29"/>
      <c r="Y73" s="29"/>
      <c r="Z73" s="29"/>
      <c r="AA73" s="29"/>
      <c r="AB73" s="29"/>
      <c r="AC73" s="29"/>
      <c r="AD73" s="29"/>
      <c r="AE73" s="29"/>
      <c r="AF73" s="29"/>
      <c r="AG73" s="29"/>
      <c r="AH73" s="29"/>
      <c r="AI73" s="29"/>
    </row>
    <row r="75" spans="1:42" x14ac:dyDescent="0.25">
      <c r="A75" s="27" t="s">
        <v>116</v>
      </c>
      <c r="B75" s="14"/>
      <c r="C75" s="1"/>
      <c r="D75" s="1"/>
      <c r="E75" s="1"/>
      <c r="F75" s="1"/>
      <c r="G75" s="1"/>
      <c r="H75" s="1"/>
      <c r="I75" s="1"/>
      <c r="J75" s="1"/>
      <c r="K75" s="1"/>
      <c r="L75" s="1"/>
      <c r="M75" s="1"/>
      <c r="N75" s="1"/>
      <c r="O75" s="1"/>
      <c r="P75" s="1"/>
      <c r="Q75" s="1"/>
      <c r="R75" s="1"/>
      <c r="S75" s="1"/>
      <c r="T75" s="1"/>
      <c r="X75" s="29"/>
    </row>
    <row r="76" spans="1:42" x14ac:dyDescent="0.25">
      <c r="A76" s="39" t="s">
        <v>105</v>
      </c>
      <c r="B76" s="42">
        <f>B$70*X76</f>
        <v>0.14761578160000002</v>
      </c>
      <c r="C76" s="42">
        <f t="shared" ref="C76:T76" si="249">C$70*Y76</f>
        <v>0</v>
      </c>
      <c r="D76" s="42">
        <f t="shared" si="249"/>
        <v>0</v>
      </c>
      <c r="E76" s="42">
        <f t="shared" si="249"/>
        <v>0</v>
      </c>
      <c r="F76" s="42">
        <f t="shared" si="249"/>
        <v>0.18394817350000001</v>
      </c>
      <c r="G76" s="42">
        <f t="shared" si="249"/>
        <v>0</v>
      </c>
      <c r="H76" s="42">
        <f t="shared" si="249"/>
        <v>0</v>
      </c>
      <c r="I76" s="42">
        <f t="shared" si="249"/>
        <v>0</v>
      </c>
      <c r="J76" s="42">
        <f t="shared" si="249"/>
        <v>0.21682935955226643</v>
      </c>
      <c r="K76" s="42">
        <f t="shared" si="249"/>
        <v>0</v>
      </c>
      <c r="L76" s="42">
        <f t="shared" si="249"/>
        <v>0</v>
      </c>
      <c r="M76" s="42">
        <f t="shared" si="249"/>
        <v>0</v>
      </c>
      <c r="N76" s="42">
        <f t="shared" si="249"/>
        <v>0</v>
      </c>
      <c r="O76" s="42">
        <f t="shared" si="249"/>
        <v>0.30461435568752282</v>
      </c>
      <c r="P76" s="42">
        <f t="shared" si="249"/>
        <v>0</v>
      </c>
      <c r="Q76" s="42">
        <f t="shared" si="249"/>
        <v>0</v>
      </c>
      <c r="R76" s="42">
        <f t="shared" si="249"/>
        <v>0</v>
      </c>
      <c r="S76" s="42">
        <f t="shared" si="249"/>
        <v>0</v>
      </c>
      <c r="T76" s="42">
        <f t="shared" si="249"/>
        <v>0.47847111859895985</v>
      </c>
      <c r="U76" s="40">
        <f>(F76/B76)^(1/4)-1</f>
        <v>5.6551503521844904E-2</v>
      </c>
      <c r="V76" s="40" t="e">
        <f>(O76/G76)^(1/8)-1</f>
        <v>#DIV/0!</v>
      </c>
      <c r="W76" s="35" t="e">
        <f>(T76/P76)^(1/4)-1</f>
        <v>#DIV/0!</v>
      </c>
      <c r="X76" s="33">
        <v>0.39019999999999999</v>
      </c>
      <c r="Y76" s="33">
        <v>0.39029999999999998</v>
      </c>
      <c r="Z76" s="33">
        <v>0.39040000000000002</v>
      </c>
      <c r="AA76" s="33">
        <v>0.39090000000000003</v>
      </c>
      <c r="AB76" s="33">
        <v>0.39129999999999998</v>
      </c>
      <c r="AC76" s="33">
        <v>0.39150000000000001</v>
      </c>
      <c r="AD76" s="33">
        <v>0.3921</v>
      </c>
      <c r="AE76" s="33">
        <v>0.3926</v>
      </c>
      <c r="AF76" s="33">
        <v>0.39279999999999998</v>
      </c>
      <c r="AG76" s="33">
        <v>0.3931</v>
      </c>
      <c r="AH76" s="33">
        <v>0.39340000000000003</v>
      </c>
      <c r="AI76" s="33">
        <v>0.39389999999999997</v>
      </c>
      <c r="AJ76" s="33">
        <v>0.39410000000000001</v>
      </c>
      <c r="AK76" s="33">
        <v>0.39460000000000001</v>
      </c>
      <c r="AL76" s="33">
        <v>0.3947</v>
      </c>
      <c r="AM76" s="33">
        <v>0.3952</v>
      </c>
      <c r="AN76" s="33">
        <v>0.39510000000000001</v>
      </c>
      <c r="AO76" s="33">
        <v>0.39529999999999998</v>
      </c>
      <c r="AP76" s="33">
        <v>0.39550000000000002</v>
      </c>
    </row>
    <row r="77" spans="1:42" x14ac:dyDescent="0.25">
      <c r="A77" s="39" t="s">
        <v>102</v>
      </c>
      <c r="B77" s="42">
        <f t="shared" ref="B77:B79" si="250">B$70*X77</f>
        <v>8.7010840000000006E-2</v>
      </c>
      <c r="C77" s="42">
        <f t="shared" ref="C77:C79" si="251">C$70*Y77</f>
        <v>0</v>
      </c>
      <c r="D77" s="42">
        <f t="shared" ref="D77:D79" si="252">D$70*Z77</f>
        <v>0</v>
      </c>
      <c r="E77" s="42">
        <f t="shared" ref="E77:E79" si="253">E$70*AA77</f>
        <v>0</v>
      </c>
      <c r="F77" s="42">
        <f t="shared" ref="F77:F79" si="254">F$70*AB77</f>
        <v>0.10816885950000001</v>
      </c>
      <c r="G77" s="42">
        <f t="shared" ref="G77:G79" si="255">G$70*AC77</f>
        <v>0</v>
      </c>
      <c r="H77" s="42">
        <f t="shared" ref="H77:H79" si="256">H$70*AD77</f>
        <v>0</v>
      </c>
      <c r="I77" s="42">
        <f t="shared" ref="I77:I79" si="257">I$70*AE77</f>
        <v>0</v>
      </c>
      <c r="J77" s="42">
        <f t="shared" ref="J77:J79" si="258">J$70*AF77</f>
        <v>0.12756941189543985</v>
      </c>
      <c r="K77" s="42">
        <f t="shared" ref="K77:K79" si="259">K$70*AG77</f>
        <v>0</v>
      </c>
      <c r="L77" s="42">
        <f t="shared" ref="L77:L79" si="260">L$70*AH77</f>
        <v>0</v>
      </c>
      <c r="M77" s="42">
        <f t="shared" ref="M77:M79" si="261">M$70*AI77</f>
        <v>0</v>
      </c>
      <c r="N77" s="42">
        <f t="shared" ref="N77:N79" si="262">N$70*AJ77</f>
        <v>0</v>
      </c>
      <c r="O77" s="42">
        <f t="shared" ref="O77:O79" si="263">O$70*AK77</f>
        <v>0.17816774782737016</v>
      </c>
      <c r="P77" s="42">
        <f t="shared" ref="P77:P79" si="264">P$70*AL77</f>
        <v>0</v>
      </c>
      <c r="Q77" s="42">
        <f t="shared" ref="Q77:Q79" si="265">Q$70*AM77</f>
        <v>0</v>
      </c>
      <c r="R77" s="42">
        <f t="shared" ref="R77:R79" si="266">R$70*AN77</f>
        <v>0</v>
      </c>
      <c r="S77" s="42">
        <f t="shared" ref="S77:S79" si="267">S$70*AO77</f>
        <v>0</v>
      </c>
      <c r="T77" s="42">
        <f t="shared" ref="T77:T79" si="268">T$70*AP77</f>
        <v>0.27825121941279585</v>
      </c>
      <c r="U77" s="40">
        <f t="shared" ref="U77:U79" si="269">(F77/B77)^(1/4)-1</f>
        <v>5.5922933362897886E-2</v>
      </c>
      <c r="V77" s="40" t="e">
        <f t="shared" ref="V77:V79" si="270">(O77/G77)^(1/8)-1</f>
        <v>#DIV/0!</v>
      </c>
      <c r="W77" s="35" t="e">
        <f t="shared" ref="W77:W79" si="271">(T77/P77)^(1/4)-1</f>
        <v>#DIV/0!</v>
      </c>
      <c r="X77" s="33">
        <v>0.23</v>
      </c>
      <c r="Y77" s="33">
        <v>0.2303</v>
      </c>
      <c r="Z77" s="33">
        <v>0.2301</v>
      </c>
      <c r="AA77" s="33">
        <v>0.23039999999999999</v>
      </c>
      <c r="AB77" s="33">
        <v>0.2301</v>
      </c>
      <c r="AC77" s="33">
        <v>0.2303</v>
      </c>
      <c r="AD77" s="33">
        <v>0.23050000000000001</v>
      </c>
      <c r="AE77" s="33">
        <v>0.23089999999999999</v>
      </c>
      <c r="AF77" s="33">
        <v>0.2311</v>
      </c>
      <c r="AG77" s="33">
        <v>0.23100000000000001</v>
      </c>
      <c r="AH77" s="33">
        <v>0.23130000000000001</v>
      </c>
      <c r="AI77" s="33">
        <v>0.23119999999999999</v>
      </c>
      <c r="AJ77" s="33">
        <v>0.2311</v>
      </c>
      <c r="AK77" s="33">
        <v>0.23080000000000001</v>
      </c>
      <c r="AL77" s="33">
        <v>0.23069999999999999</v>
      </c>
      <c r="AM77" s="33">
        <v>0.23039999999999999</v>
      </c>
      <c r="AN77" s="33">
        <v>0.2301</v>
      </c>
      <c r="AO77" s="33">
        <v>0.22989999999999999</v>
      </c>
      <c r="AP77" s="33">
        <v>0.23</v>
      </c>
    </row>
    <row r="78" spans="1:42" x14ac:dyDescent="0.25">
      <c r="A78" s="39" t="s">
        <v>104</v>
      </c>
      <c r="B78" s="42">
        <f t="shared" si="250"/>
        <v>0.1050939624</v>
      </c>
      <c r="C78" s="42">
        <f t="shared" si="251"/>
        <v>0</v>
      </c>
      <c r="D78" s="42">
        <f t="shared" si="252"/>
        <v>0</v>
      </c>
      <c r="E78" s="42">
        <f t="shared" si="253"/>
        <v>0</v>
      </c>
      <c r="F78" s="42">
        <f t="shared" si="254"/>
        <v>0.130780429</v>
      </c>
      <c r="G78" s="42">
        <f t="shared" si="255"/>
        <v>0</v>
      </c>
      <c r="H78" s="42">
        <f t="shared" si="256"/>
        <v>0</v>
      </c>
      <c r="I78" s="42">
        <f t="shared" si="257"/>
        <v>0</v>
      </c>
      <c r="J78" s="42">
        <f t="shared" si="258"/>
        <v>0.15401067035407928</v>
      </c>
      <c r="K78" s="42">
        <f t="shared" si="259"/>
        <v>0</v>
      </c>
      <c r="L78" s="42">
        <f t="shared" si="260"/>
        <v>0</v>
      </c>
      <c r="M78" s="42">
        <f t="shared" si="261"/>
        <v>0</v>
      </c>
      <c r="N78" s="42">
        <f t="shared" si="262"/>
        <v>0</v>
      </c>
      <c r="O78" s="42">
        <f t="shared" si="263"/>
        <v>0.21591646043030949</v>
      </c>
      <c r="P78" s="42">
        <f t="shared" si="264"/>
        <v>0</v>
      </c>
      <c r="Q78" s="42">
        <f t="shared" si="265"/>
        <v>0</v>
      </c>
      <c r="R78" s="42">
        <f t="shared" si="266"/>
        <v>0</v>
      </c>
      <c r="S78" s="42">
        <f t="shared" si="267"/>
        <v>0</v>
      </c>
      <c r="T78" s="42">
        <f t="shared" si="268"/>
        <v>0.33874061493731672</v>
      </c>
      <c r="U78" s="40">
        <f t="shared" si="269"/>
        <v>5.6188045809082876E-2</v>
      </c>
      <c r="V78" s="40" t="e">
        <f t="shared" si="270"/>
        <v>#DIV/0!</v>
      </c>
      <c r="W78" s="35" t="e">
        <f t="shared" si="271"/>
        <v>#DIV/0!</v>
      </c>
      <c r="X78" s="33">
        <v>0.27779999999999999</v>
      </c>
      <c r="Y78" s="33">
        <v>0.27800000000000002</v>
      </c>
      <c r="Z78" s="33">
        <v>0.27810000000000001</v>
      </c>
      <c r="AA78" s="33">
        <v>0.27800000000000002</v>
      </c>
      <c r="AB78" s="33">
        <v>0.2782</v>
      </c>
      <c r="AC78" s="33">
        <v>0.27860000000000001</v>
      </c>
      <c r="AD78" s="33">
        <v>0.27879999999999999</v>
      </c>
      <c r="AE78" s="33">
        <v>0.2787</v>
      </c>
      <c r="AF78" s="33">
        <v>0.27900000000000003</v>
      </c>
      <c r="AG78" s="33">
        <v>0.27889999999999998</v>
      </c>
      <c r="AH78" s="33">
        <v>0.27910000000000001</v>
      </c>
      <c r="AI78" s="33">
        <v>0.2792</v>
      </c>
      <c r="AJ78" s="33">
        <v>0.27950000000000003</v>
      </c>
      <c r="AK78" s="33">
        <v>0.2797</v>
      </c>
      <c r="AL78" s="33">
        <v>0.27979999999999999</v>
      </c>
      <c r="AM78" s="33">
        <v>0.28000000000000003</v>
      </c>
      <c r="AN78" s="33">
        <v>0.28010000000000002</v>
      </c>
      <c r="AO78" s="33">
        <v>0.2802</v>
      </c>
      <c r="AP78" s="33">
        <v>0.28000000000000003</v>
      </c>
    </row>
    <row r="79" spans="1:42" x14ac:dyDescent="0.25">
      <c r="A79" s="39" t="s">
        <v>103</v>
      </c>
      <c r="B79" s="42">
        <f t="shared" si="250"/>
        <v>3.8587415999999999E-2</v>
      </c>
      <c r="C79" s="42">
        <f t="shared" si="251"/>
        <v>0</v>
      </c>
      <c r="D79" s="42">
        <f t="shared" si="252"/>
        <v>0</v>
      </c>
      <c r="E79" s="42">
        <f t="shared" si="253"/>
        <v>0</v>
      </c>
      <c r="F79" s="42">
        <f t="shared" si="254"/>
        <v>4.7150528500000004E-2</v>
      </c>
      <c r="G79" s="42">
        <f t="shared" si="255"/>
        <v>0</v>
      </c>
      <c r="H79" s="42">
        <f t="shared" si="256"/>
        <v>0</v>
      </c>
      <c r="I79" s="42">
        <f t="shared" si="257"/>
        <v>0</v>
      </c>
      <c r="J79" s="42">
        <f t="shared" si="258"/>
        <v>5.3600129359788883E-2</v>
      </c>
      <c r="K79" s="42">
        <f t="shared" si="259"/>
        <v>0</v>
      </c>
      <c r="L79" s="42">
        <f t="shared" si="260"/>
        <v>0</v>
      </c>
      <c r="M79" s="42">
        <f t="shared" si="261"/>
        <v>0</v>
      </c>
      <c r="N79" s="42">
        <f t="shared" si="262"/>
        <v>0</v>
      </c>
      <c r="O79" s="42">
        <f t="shared" si="263"/>
        <v>7.3258748998342407E-2</v>
      </c>
      <c r="P79" s="42">
        <f t="shared" si="264"/>
        <v>0</v>
      </c>
      <c r="Q79" s="42">
        <f t="shared" si="265"/>
        <v>0</v>
      </c>
      <c r="R79" s="42">
        <f t="shared" si="266"/>
        <v>0</v>
      </c>
      <c r="S79" s="42">
        <f t="shared" si="267"/>
        <v>0</v>
      </c>
      <c r="T79" s="42">
        <f t="shared" si="268"/>
        <v>0.11444593633239343</v>
      </c>
      <c r="U79" s="40">
        <f t="shared" si="269"/>
        <v>5.1381224097278189E-2</v>
      </c>
      <c r="V79" s="40" t="e">
        <f t="shared" si="270"/>
        <v>#DIV/0!</v>
      </c>
      <c r="W79" s="35" t="e">
        <f t="shared" si="271"/>
        <v>#DIV/0!</v>
      </c>
      <c r="X79" s="33">
        <v>0.10199999999999999</v>
      </c>
      <c r="Y79" s="33">
        <v>0.1014</v>
      </c>
      <c r="Z79" s="33">
        <v>0.1014</v>
      </c>
      <c r="AA79" s="33">
        <v>0.1007</v>
      </c>
      <c r="AB79" s="33">
        <v>0.1003</v>
      </c>
      <c r="AC79" s="33">
        <v>9.9500000000000005E-2</v>
      </c>
      <c r="AD79" s="33">
        <v>9.8500000000000004E-2</v>
      </c>
      <c r="AE79" s="33">
        <v>9.7799999999999998E-2</v>
      </c>
      <c r="AF79" s="33">
        <v>9.7100000000000006E-2</v>
      </c>
      <c r="AG79" s="33">
        <v>9.7000000000000003E-2</v>
      </c>
      <c r="AH79" s="33">
        <v>9.6199999999999994E-2</v>
      </c>
      <c r="AI79" s="33">
        <v>9.5699999999999993E-2</v>
      </c>
      <c r="AJ79" s="33">
        <v>9.5299999999999996E-2</v>
      </c>
      <c r="AK79" s="33">
        <v>9.4899999999999998E-2</v>
      </c>
      <c r="AL79" s="33">
        <v>9.4799999999999995E-2</v>
      </c>
      <c r="AM79" s="33">
        <v>9.4399999999999998E-2</v>
      </c>
      <c r="AN79" s="33">
        <v>9.4600000000000004E-2</v>
      </c>
      <c r="AO79" s="33">
        <v>9.4500000000000001E-2</v>
      </c>
      <c r="AP79" s="33">
        <v>9.4600000000000004E-2</v>
      </c>
    </row>
    <row r="80" spans="1:42" x14ac:dyDescent="0.25">
      <c r="A80" s="27" t="s">
        <v>86</v>
      </c>
      <c r="B80" s="34">
        <f>SUM(B76:B79)</f>
        <v>0.37830800000000003</v>
      </c>
      <c r="C80" s="34">
        <f t="shared" ref="C80:I80" si="272">SUM(C76:C79)</f>
        <v>0</v>
      </c>
      <c r="D80" s="34">
        <f t="shared" si="272"/>
        <v>0</v>
      </c>
      <c r="E80" s="34">
        <f t="shared" si="272"/>
        <v>0</v>
      </c>
      <c r="F80" s="34">
        <f t="shared" si="272"/>
        <v>0.47004799050000001</v>
      </c>
      <c r="G80" s="34">
        <f t="shared" si="272"/>
        <v>0</v>
      </c>
      <c r="H80" s="34">
        <f t="shared" si="272"/>
        <v>0</v>
      </c>
      <c r="I80" s="34">
        <f t="shared" si="272"/>
        <v>0</v>
      </c>
      <c r="J80" s="34">
        <f>SUM(J76:J79)</f>
        <v>0.55200957116157445</v>
      </c>
      <c r="K80" s="34">
        <f t="shared" ref="K80:T80" si="273">SUM(K76:K79)</f>
        <v>0</v>
      </c>
      <c r="L80" s="34">
        <f t="shared" si="273"/>
        <v>0</v>
      </c>
      <c r="M80" s="34">
        <f t="shared" si="273"/>
        <v>0</v>
      </c>
      <c r="N80" s="34">
        <f t="shared" si="273"/>
        <v>0</v>
      </c>
      <c r="O80" s="34">
        <f t="shared" si="273"/>
        <v>0.77195731294354486</v>
      </c>
      <c r="P80" s="34">
        <f t="shared" si="273"/>
        <v>0</v>
      </c>
      <c r="Q80" s="34">
        <f t="shared" si="273"/>
        <v>0</v>
      </c>
      <c r="R80" s="34">
        <f t="shared" si="273"/>
        <v>0</v>
      </c>
      <c r="S80" s="34">
        <f t="shared" si="273"/>
        <v>0</v>
      </c>
      <c r="T80" s="34">
        <f t="shared" si="273"/>
        <v>1.209908889281466</v>
      </c>
      <c r="X80" s="43">
        <v>1</v>
      </c>
      <c r="Y80" s="43">
        <v>1</v>
      </c>
      <c r="Z80" s="43">
        <v>1</v>
      </c>
      <c r="AA80" s="43">
        <v>1</v>
      </c>
      <c r="AB80" s="43">
        <v>1</v>
      </c>
      <c r="AC80" s="43">
        <v>1</v>
      </c>
      <c r="AD80" s="43">
        <v>1</v>
      </c>
      <c r="AE80" s="43">
        <v>1</v>
      </c>
      <c r="AF80" s="43">
        <v>1</v>
      </c>
      <c r="AG80" s="43">
        <v>1</v>
      </c>
      <c r="AH80" s="43">
        <v>1</v>
      </c>
      <c r="AI80" s="43">
        <v>1</v>
      </c>
      <c r="AJ80" s="43">
        <v>1</v>
      </c>
      <c r="AK80" s="43">
        <v>1</v>
      </c>
      <c r="AL80" s="43">
        <v>1</v>
      </c>
      <c r="AM80" s="43">
        <v>1</v>
      </c>
      <c r="AN80" s="43">
        <v>1</v>
      </c>
      <c r="AO80" s="43">
        <v>1</v>
      </c>
      <c r="AP80" s="43">
        <v>1</v>
      </c>
    </row>
    <row r="81" spans="1:42" x14ac:dyDescent="0.25">
      <c r="B81" s="14"/>
      <c r="C81" s="1"/>
      <c r="D81" s="1"/>
      <c r="E81" s="1"/>
      <c r="F81" s="1"/>
      <c r="G81" s="1"/>
      <c r="H81" s="1"/>
      <c r="I81" s="1"/>
      <c r="J81" s="1"/>
      <c r="K81" s="1"/>
      <c r="L81" s="1"/>
      <c r="M81" s="1"/>
      <c r="N81" s="1"/>
      <c r="O81" s="1"/>
      <c r="P81" s="1"/>
      <c r="Q81" s="1"/>
      <c r="R81" s="1"/>
      <c r="S81" s="1"/>
      <c r="T81" s="1"/>
    </row>
    <row r="82" spans="1:42" x14ac:dyDescent="0.25">
      <c r="A82" s="27" t="s">
        <v>114</v>
      </c>
      <c r="B82" s="14"/>
      <c r="C82" s="1"/>
      <c r="D82" s="1"/>
      <c r="E82" s="1"/>
      <c r="F82" s="1"/>
      <c r="G82" s="1"/>
      <c r="H82" s="1"/>
      <c r="I82" s="1"/>
      <c r="J82" s="1"/>
      <c r="K82" s="1"/>
      <c r="L82" s="1"/>
      <c r="M82" s="1"/>
      <c r="N82" s="1"/>
      <c r="O82" s="1"/>
      <c r="P82" s="1"/>
      <c r="Q82" s="1"/>
      <c r="R82" s="1"/>
      <c r="S82" s="1"/>
      <c r="T82" s="1"/>
      <c r="X82" s="44"/>
    </row>
    <row r="83" spans="1:42" x14ac:dyDescent="0.25">
      <c r="A83" s="39" t="s">
        <v>105</v>
      </c>
      <c r="B83" s="42">
        <f>B$68*X83</f>
        <v>7.9549042933333328E-2</v>
      </c>
      <c r="C83" s="42">
        <f t="shared" ref="C83:T83" si="274">C$68*Y83</f>
        <v>0</v>
      </c>
      <c r="D83" s="42">
        <f t="shared" si="274"/>
        <v>0</v>
      </c>
      <c r="E83" s="42">
        <f t="shared" si="274"/>
        <v>0</v>
      </c>
      <c r="F83" s="42">
        <f t="shared" si="274"/>
        <v>0.10156692236842103</v>
      </c>
      <c r="G83" s="42">
        <f t="shared" si="274"/>
        <v>0</v>
      </c>
      <c r="H83" s="42">
        <f t="shared" si="274"/>
        <v>0</v>
      </c>
      <c r="I83" s="42">
        <f t="shared" si="274"/>
        <v>0</v>
      </c>
      <c r="J83" s="42">
        <f t="shared" si="274"/>
        <v>0.14796831931212706</v>
      </c>
      <c r="K83" s="42">
        <f t="shared" si="274"/>
        <v>0</v>
      </c>
      <c r="L83" s="42">
        <f t="shared" si="274"/>
        <v>0</v>
      </c>
      <c r="M83" s="42">
        <f t="shared" si="274"/>
        <v>0</v>
      </c>
      <c r="N83" s="42">
        <f t="shared" si="274"/>
        <v>0</v>
      </c>
      <c r="O83" s="42">
        <f t="shared" si="274"/>
        <v>0.23688111381247631</v>
      </c>
      <c r="P83" s="42">
        <f t="shared" si="274"/>
        <v>0</v>
      </c>
      <c r="Q83" s="42">
        <f t="shared" si="274"/>
        <v>0</v>
      </c>
      <c r="R83" s="42">
        <f t="shared" si="274"/>
        <v>0</v>
      </c>
      <c r="S83" s="42">
        <f t="shared" si="274"/>
        <v>0</v>
      </c>
      <c r="T83" s="42">
        <f t="shared" si="274"/>
        <v>0.35702625203166838</v>
      </c>
      <c r="U83" s="40">
        <f>(F83/B83)^(1/4)-1</f>
        <v>6.2990378233405142E-2</v>
      </c>
      <c r="V83" s="40" t="e">
        <f>(O83/G83)^(1/8)-1</f>
        <v>#DIV/0!</v>
      </c>
      <c r="W83" s="35" t="e">
        <f>(T83/P83)^(1/4)-1</f>
        <v>#DIV/0!</v>
      </c>
      <c r="X83" s="26">
        <v>0.40329999999999999</v>
      </c>
      <c r="Y83" s="26">
        <v>0.40339999999999998</v>
      </c>
      <c r="Z83" s="26">
        <v>0.40339999999999998</v>
      </c>
      <c r="AA83" s="26">
        <v>0.40389999999999998</v>
      </c>
      <c r="AB83" s="26">
        <v>0.40439999999999998</v>
      </c>
      <c r="AC83" s="26">
        <v>0.40450000000000003</v>
      </c>
      <c r="AD83" s="26">
        <v>0.40500000000000003</v>
      </c>
      <c r="AE83" s="26">
        <v>0.40510000000000002</v>
      </c>
      <c r="AF83" s="26">
        <v>0.40529999999999999</v>
      </c>
      <c r="AG83" s="26">
        <v>0.40550000000000003</v>
      </c>
      <c r="AH83" s="26">
        <v>0.40529999999999999</v>
      </c>
      <c r="AI83" s="26">
        <v>0.40589999999999998</v>
      </c>
      <c r="AJ83" s="26">
        <v>0.40579999999999999</v>
      </c>
      <c r="AK83" s="26">
        <v>0.40629999999999999</v>
      </c>
      <c r="AL83" s="26">
        <v>0.40639999999999998</v>
      </c>
      <c r="AM83" s="26">
        <v>0.40679999999999999</v>
      </c>
      <c r="AN83" s="26">
        <v>0.40679999999999999</v>
      </c>
      <c r="AO83" s="26">
        <v>0.40710000000000002</v>
      </c>
      <c r="AP83" s="26">
        <v>0.40699999999999997</v>
      </c>
    </row>
    <row r="84" spans="1:42" x14ac:dyDescent="0.25">
      <c r="A84" s="39" t="s">
        <v>102</v>
      </c>
      <c r="B84" s="42">
        <f t="shared" ref="B84:B86" si="275">B$68*X84</f>
        <v>4.2900859999999999E-2</v>
      </c>
      <c r="C84" s="42">
        <f t="shared" ref="C84:C86" si="276">C$68*Y84</f>
        <v>0</v>
      </c>
      <c r="D84" s="42">
        <f t="shared" ref="D84:D86" si="277">D$68*Z84</f>
        <v>0</v>
      </c>
      <c r="E84" s="42">
        <f t="shared" ref="E84:E86" si="278">E$68*AA84</f>
        <v>0</v>
      </c>
      <c r="F84" s="42">
        <f t="shared" ref="F84:F86" si="279">F$68*AB84</f>
        <v>5.4651242105263148E-2</v>
      </c>
      <c r="G84" s="42">
        <f t="shared" ref="G84:G86" si="280">G$68*AC84</f>
        <v>0</v>
      </c>
      <c r="H84" s="42">
        <f t="shared" ref="H84:H86" si="281">H$68*AD84</f>
        <v>0</v>
      </c>
      <c r="I84" s="42">
        <f t="shared" ref="I84:I86" si="282">I$68*AE84</f>
        <v>0</v>
      </c>
      <c r="J84" s="42">
        <f t="shared" ref="J84:J86" si="283">J$68*AF84</f>
        <v>7.9770732222303881E-2</v>
      </c>
      <c r="K84" s="42">
        <f t="shared" ref="K84:K86" si="284">K$68*AG84</f>
        <v>0</v>
      </c>
      <c r="L84" s="42">
        <f t="shared" ref="L84:L86" si="285">L$68*AH84</f>
        <v>0</v>
      </c>
      <c r="M84" s="42">
        <f t="shared" ref="M84:M86" si="286">M$68*AI84</f>
        <v>0</v>
      </c>
      <c r="N84" s="42">
        <f t="shared" ref="N84:N86" si="287">N$68*AJ84</f>
        <v>0</v>
      </c>
      <c r="O84" s="42">
        <f t="shared" ref="O84:O86" si="288">O$68*AK84</f>
        <v>0.12727331318056503</v>
      </c>
      <c r="P84" s="42">
        <f t="shared" ref="P84:P86" si="289">P$68*AL84</f>
        <v>0</v>
      </c>
      <c r="Q84" s="42">
        <f t="shared" ref="Q84:Q86" si="290">Q$68*AM84</f>
        <v>0</v>
      </c>
      <c r="R84" s="42">
        <f t="shared" ref="R84:R86" si="291">R$68*AN84</f>
        <v>0</v>
      </c>
      <c r="S84" s="42">
        <f t="shared" ref="S84:S86" si="292">S$68*AO84</f>
        <v>0</v>
      </c>
      <c r="T84" s="42">
        <f t="shared" ref="T84:T86" si="293">T$68*AP84</f>
        <v>0.19105729162775767</v>
      </c>
      <c r="U84" s="40">
        <f t="shared" ref="U84:U86" si="294">(F84/B84)^(1/4)-1</f>
        <v>6.2388863827030683E-2</v>
      </c>
      <c r="V84" s="40" t="e">
        <f t="shared" ref="V84:V86" si="295">(O84/G84)^(1/8)-1</f>
        <v>#DIV/0!</v>
      </c>
      <c r="W84" s="35" t="e">
        <f t="shared" ref="W84:W86" si="296">(T84/P84)^(1/4)-1</f>
        <v>#DIV/0!</v>
      </c>
      <c r="X84" s="26">
        <v>0.2175</v>
      </c>
      <c r="Y84" s="26">
        <v>0.2177</v>
      </c>
      <c r="Z84" s="26">
        <v>0.21759999999999999</v>
      </c>
      <c r="AA84" s="26">
        <v>0.21790000000000001</v>
      </c>
      <c r="AB84" s="26">
        <v>0.21759999999999999</v>
      </c>
      <c r="AC84" s="26">
        <v>0.2177</v>
      </c>
      <c r="AD84" s="26">
        <v>0.218</v>
      </c>
      <c r="AE84" s="26">
        <v>0.21829999999999999</v>
      </c>
      <c r="AF84" s="26">
        <v>0.2185</v>
      </c>
      <c r="AG84" s="26">
        <v>0.21829999999999999</v>
      </c>
      <c r="AH84" s="26">
        <v>0.21870000000000001</v>
      </c>
      <c r="AI84" s="26">
        <v>0.21859999999999999</v>
      </c>
      <c r="AJ84" s="26">
        <v>0.2185</v>
      </c>
      <c r="AK84" s="26">
        <v>0.21829999999999999</v>
      </c>
      <c r="AL84" s="26">
        <v>0.21829999999999999</v>
      </c>
      <c r="AM84" s="26">
        <v>0.218</v>
      </c>
      <c r="AN84" s="26">
        <v>0.21779999999999999</v>
      </c>
      <c r="AO84" s="26">
        <v>0.21759999999999999</v>
      </c>
      <c r="AP84" s="26">
        <v>0.21779999999999999</v>
      </c>
    </row>
    <row r="85" spans="1:42" x14ac:dyDescent="0.25">
      <c r="A85" s="39" t="s">
        <v>104</v>
      </c>
      <c r="B85" s="42">
        <f t="shared" si="275"/>
        <v>5.1875522666666667E-2</v>
      </c>
      <c r="C85" s="42">
        <f t="shared" si="276"/>
        <v>0</v>
      </c>
      <c r="D85" s="42">
        <f t="shared" si="277"/>
        <v>0</v>
      </c>
      <c r="E85" s="42">
        <f t="shared" si="278"/>
        <v>0</v>
      </c>
      <c r="F85" s="42">
        <f t="shared" si="279"/>
        <v>6.6204353947368413E-2</v>
      </c>
      <c r="G85" s="42">
        <f t="shared" si="280"/>
        <v>0</v>
      </c>
      <c r="H85" s="42">
        <f t="shared" si="281"/>
        <v>0</v>
      </c>
      <c r="I85" s="42">
        <f t="shared" si="282"/>
        <v>0</v>
      </c>
      <c r="J85" s="42">
        <f t="shared" si="283"/>
        <v>9.649155389636116E-2</v>
      </c>
      <c r="K85" s="42">
        <f t="shared" si="284"/>
        <v>0</v>
      </c>
      <c r="L85" s="42">
        <f t="shared" si="285"/>
        <v>0</v>
      </c>
      <c r="M85" s="42">
        <f t="shared" si="286"/>
        <v>0</v>
      </c>
      <c r="N85" s="42">
        <f t="shared" si="287"/>
        <v>0</v>
      </c>
      <c r="O85" s="42">
        <f t="shared" si="288"/>
        <v>0.15444205525209201</v>
      </c>
      <c r="P85" s="42">
        <f t="shared" si="289"/>
        <v>0</v>
      </c>
      <c r="Q85" s="42">
        <f t="shared" si="290"/>
        <v>0</v>
      </c>
      <c r="R85" s="42">
        <f t="shared" si="291"/>
        <v>0</v>
      </c>
      <c r="S85" s="42">
        <f t="shared" si="292"/>
        <v>0</v>
      </c>
      <c r="T85" s="42">
        <f t="shared" si="293"/>
        <v>0.23307586035580904</v>
      </c>
      <c r="U85" s="40">
        <f t="shared" si="294"/>
        <v>6.287212319467983E-2</v>
      </c>
      <c r="V85" s="40" t="e">
        <f t="shared" si="295"/>
        <v>#DIV/0!</v>
      </c>
      <c r="W85" s="35" t="e">
        <f t="shared" si="296"/>
        <v>#DIV/0!</v>
      </c>
      <c r="X85" s="26">
        <v>0.26300000000000001</v>
      </c>
      <c r="Y85" s="26">
        <v>0.26329999999999998</v>
      </c>
      <c r="Z85" s="26">
        <v>0.26340000000000002</v>
      </c>
      <c r="AA85" s="26">
        <v>0.26350000000000001</v>
      </c>
      <c r="AB85" s="26">
        <v>0.2636</v>
      </c>
      <c r="AC85" s="26">
        <v>0.26390000000000002</v>
      </c>
      <c r="AD85" s="26">
        <v>0.2641</v>
      </c>
      <c r="AE85" s="26">
        <v>0.26400000000000001</v>
      </c>
      <c r="AF85" s="26">
        <v>0.26429999999999998</v>
      </c>
      <c r="AG85" s="26">
        <v>0.26419999999999999</v>
      </c>
      <c r="AH85" s="26">
        <v>0.26440000000000002</v>
      </c>
      <c r="AI85" s="26">
        <v>0.26450000000000001</v>
      </c>
      <c r="AJ85" s="26">
        <v>0.26479999999999998</v>
      </c>
      <c r="AK85" s="26">
        <v>0.26490000000000002</v>
      </c>
      <c r="AL85" s="26">
        <v>0.26519999999999999</v>
      </c>
      <c r="AM85" s="26">
        <v>0.26540000000000002</v>
      </c>
      <c r="AN85" s="26">
        <v>0.26529999999999998</v>
      </c>
      <c r="AO85" s="26">
        <v>0.26550000000000001</v>
      </c>
      <c r="AP85" s="26">
        <v>0.26569999999999999</v>
      </c>
    </row>
    <row r="86" spans="1:42" x14ac:dyDescent="0.25">
      <c r="A86" s="39" t="s">
        <v>103</v>
      </c>
      <c r="B86" s="42">
        <f t="shared" si="275"/>
        <v>2.2939632266666666E-2</v>
      </c>
      <c r="C86" s="42">
        <f t="shared" si="276"/>
        <v>0</v>
      </c>
      <c r="D86" s="42">
        <f t="shared" si="277"/>
        <v>0</v>
      </c>
      <c r="E86" s="42">
        <f t="shared" si="278"/>
        <v>0</v>
      </c>
      <c r="F86" s="42">
        <f t="shared" si="279"/>
        <v>2.8732086842105261E-2</v>
      </c>
      <c r="G86" s="42">
        <f t="shared" si="280"/>
        <v>0</v>
      </c>
      <c r="H86" s="42">
        <f t="shared" si="281"/>
        <v>0</v>
      </c>
      <c r="I86" s="42">
        <f t="shared" si="282"/>
        <v>0</v>
      </c>
      <c r="J86" s="42">
        <f t="shared" si="283"/>
        <v>4.0852837234214207E-2</v>
      </c>
      <c r="K86" s="42">
        <f t="shared" si="284"/>
        <v>0</v>
      </c>
      <c r="L86" s="42">
        <f t="shared" si="285"/>
        <v>0</v>
      </c>
      <c r="M86" s="42">
        <f t="shared" si="286"/>
        <v>0</v>
      </c>
      <c r="N86" s="42">
        <f t="shared" si="287"/>
        <v>0</v>
      </c>
      <c r="O86" s="42">
        <f t="shared" si="288"/>
        <v>6.4423733882054232E-2</v>
      </c>
      <c r="P86" s="42">
        <f t="shared" si="289"/>
        <v>0</v>
      </c>
      <c r="Q86" s="42">
        <f t="shared" si="290"/>
        <v>0</v>
      </c>
      <c r="R86" s="42">
        <f t="shared" si="291"/>
        <v>0</v>
      </c>
      <c r="S86" s="42">
        <f t="shared" si="292"/>
        <v>0</v>
      </c>
      <c r="T86" s="42">
        <f t="shared" si="293"/>
        <v>9.6054974440952554E-2</v>
      </c>
      <c r="U86" s="40">
        <f t="shared" si="294"/>
        <v>5.7901370326251866E-2</v>
      </c>
      <c r="V86" s="40" t="e">
        <f t="shared" si="295"/>
        <v>#DIV/0!</v>
      </c>
      <c r="W86" s="35" t="e">
        <f t="shared" si="296"/>
        <v>#DIV/0!</v>
      </c>
      <c r="X86" s="26">
        <v>0.1163</v>
      </c>
      <c r="Y86" s="26">
        <v>0.11559999999999999</v>
      </c>
      <c r="Z86" s="26">
        <v>0.11559999999999999</v>
      </c>
      <c r="AA86" s="26">
        <v>0.11459999999999999</v>
      </c>
      <c r="AB86" s="26">
        <v>0.1144</v>
      </c>
      <c r="AC86" s="26">
        <v>0.1139</v>
      </c>
      <c r="AD86" s="26">
        <v>0.113</v>
      </c>
      <c r="AE86" s="26">
        <v>0.11269999999999999</v>
      </c>
      <c r="AF86" s="26">
        <v>0.1119</v>
      </c>
      <c r="AG86" s="26">
        <v>0.112</v>
      </c>
      <c r="AH86" s="26">
        <v>0.1116</v>
      </c>
      <c r="AI86" s="26">
        <v>0.111</v>
      </c>
      <c r="AJ86" s="26">
        <v>0.1109</v>
      </c>
      <c r="AK86" s="26">
        <v>0.1105</v>
      </c>
      <c r="AL86" s="26">
        <v>0.1101</v>
      </c>
      <c r="AM86" s="26">
        <v>0.10979999999999999</v>
      </c>
      <c r="AN86" s="26">
        <v>0.1101</v>
      </c>
      <c r="AO86" s="26">
        <v>0.10979999999999999</v>
      </c>
      <c r="AP86" s="26">
        <v>0.1095</v>
      </c>
    </row>
    <row r="87" spans="1:42" x14ac:dyDescent="0.25">
      <c r="A87" s="27" t="s">
        <v>86</v>
      </c>
      <c r="B87" s="34">
        <f>SUM(B83:B86)</f>
        <v>0.19726505786666668</v>
      </c>
      <c r="C87" s="34">
        <f t="shared" ref="C87:T87" si="297">SUM(C83:C86)</f>
        <v>0</v>
      </c>
      <c r="D87" s="34">
        <f t="shared" si="297"/>
        <v>0</v>
      </c>
      <c r="E87" s="34">
        <f t="shared" si="297"/>
        <v>0</v>
      </c>
      <c r="F87" s="34">
        <f t="shared" si="297"/>
        <v>0.25115460526315786</v>
      </c>
      <c r="G87" s="34">
        <f t="shared" si="297"/>
        <v>0</v>
      </c>
      <c r="H87" s="34">
        <f t="shared" si="297"/>
        <v>0</v>
      </c>
      <c r="I87" s="34">
        <f t="shared" si="297"/>
        <v>0</v>
      </c>
      <c r="J87" s="34">
        <f t="shared" si="297"/>
        <v>0.36508344266500625</v>
      </c>
      <c r="K87" s="34">
        <f t="shared" si="297"/>
        <v>0</v>
      </c>
      <c r="L87" s="34">
        <f t="shared" si="297"/>
        <v>0</v>
      </c>
      <c r="M87" s="34">
        <f t="shared" si="297"/>
        <v>0</v>
      </c>
      <c r="N87" s="34">
        <f t="shared" si="297"/>
        <v>0</v>
      </c>
      <c r="O87" s="34">
        <f t="shared" si="297"/>
        <v>0.58302021612718757</v>
      </c>
      <c r="P87" s="34">
        <f t="shared" si="297"/>
        <v>0</v>
      </c>
      <c r="Q87" s="34">
        <f t="shared" si="297"/>
        <v>0</v>
      </c>
      <c r="R87" s="34">
        <f t="shared" si="297"/>
        <v>0</v>
      </c>
      <c r="S87" s="34">
        <f t="shared" si="297"/>
        <v>0</v>
      </c>
      <c r="T87" s="34">
        <f t="shared" si="297"/>
        <v>0.87721437845618766</v>
      </c>
      <c r="X87" s="43">
        <v>1</v>
      </c>
      <c r="Y87" s="43">
        <v>1</v>
      </c>
      <c r="Z87" s="43">
        <v>1</v>
      </c>
      <c r="AA87" s="43">
        <v>1</v>
      </c>
      <c r="AB87" s="43">
        <v>1</v>
      </c>
      <c r="AC87" s="43">
        <v>1</v>
      </c>
      <c r="AD87" s="43">
        <v>1</v>
      </c>
      <c r="AE87" s="43">
        <v>1</v>
      </c>
      <c r="AF87" s="43">
        <v>1</v>
      </c>
      <c r="AG87" s="43">
        <v>1</v>
      </c>
      <c r="AH87" s="43">
        <v>1</v>
      </c>
      <c r="AI87" s="43">
        <v>1</v>
      </c>
      <c r="AJ87" s="43">
        <v>1</v>
      </c>
      <c r="AK87" s="43">
        <v>1</v>
      </c>
      <c r="AL87" s="43">
        <v>1</v>
      </c>
      <c r="AM87" s="43">
        <v>1</v>
      </c>
      <c r="AN87" s="43">
        <v>1</v>
      </c>
      <c r="AO87" s="43">
        <v>1</v>
      </c>
      <c r="AP87" s="43">
        <v>1</v>
      </c>
    </row>
    <row r="89" spans="1:42" x14ac:dyDescent="0.25">
      <c r="A89" s="8" t="s">
        <v>97</v>
      </c>
      <c r="B89" s="7">
        <v>2017</v>
      </c>
      <c r="C89" s="7">
        <v>2018</v>
      </c>
      <c r="D89" s="7">
        <v>2019</v>
      </c>
      <c r="E89" s="7">
        <v>2020</v>
      </c>
      <c r="F89" s="7">
        <v>2021</v>
      </c>
      <c r="G89" s="7" t="s">
        <v>7</v>
      </c>
      <c r="H89" s="7" t="s">
        <v>8</v>
      </c>
      <c r="I89" s="7" t="s">
        <v>9</v>
      </c>
      <c r="J89" s="7" t="s">
        <v>10</v>
      </c>
      <c r="K89" s="7" t="s">
        <v>11</v>
      </c>
      <c r="L89" s="7" t="s">
        <v>12</v>
      </c>
      <c r="M89" s="7" t="s">
        <v>88</v>
      </c>
      <c r="N89" s="7" t="s">
        <v>89</v>
      </c>
      <c r="O89" s="7" t="s">
        <v>90</v>
      </c>
      <c r="P89" s="7" t="s">
        <v>91</v>
      </c>
      <c r="Q89" s="7" t="s">
        <v>92</v>
      </c>
      <c r="R89" s="7" t="s">
        <v>93</v>
      </c>
      <c r="S89" s="7" t="s">
        <v>94</v>
      </c>
      <c r="T89" s="7" t="s">
        <v>95</v>
      </c>
      <c r="U89" s="41" t="s">
        <v>110</v>
      </c>
      <c r="V89" s="41" t="s">
        <v>111</v>
      </c>
      <c r="W89" s="41" t="s">
        <v>112</v>
      </c>
      <c r="X89" s="8">
        <v>2017</v>
      </c>
      <c r="Y89" s="8">
        <v>2018</v>
      </c>
      <c r="Z89" s="8">
        <v>2019</v>
      </c>
      <c r="AA89" s="8">
        <v>2020</v>
      </c>
      <c r="AB89" s="8">
        <v>2021</v>
      </c>
      <c r="AC89" s="8" t="s">
        <v>7</v>
      </c>
      <c r="AD89" s="8" t="s">
        <v>8</v>
      </c>
      <c r="AE89" s="8" t="s">
        <v>9</v>
      </c>
      <c r="AF89" s="8" t="s">
        <v>10</v>
      </c>
      <c r="AG89" s="8" t="s">
        <v>11</v>
      </c>
      <c r="AH89" s="8" t="s">
        <v>12</v>
      </c>
      <c r="AI89" s="8" t="s">
        <v>88</v>
      </c>
      <c r="AJ89" s="8" t="s">
        <v>89</v>
      </c>
      <c r="AK89" s="8" t="s">
        <v>90</v>
      </c>
      <c r="AL89" s="8" t="s">
        <v>91</v>
      </c>
      <c r="AM89" s="8" t="s">
        <v>92</v>
      </c>
      <c r="AN89" s="8" t="s">
        <v>93</v>
      </c>
      <c r="AO89" s="8" t="s">
        <v>94</v>
      </c>
      <c r="AP89" s="8" t="s">
        <v>95</v>
      </c>
    </row>
    <row r="90" spans="1:42" x14ac:dyDescent="0.25">
      <c r="A90" s="9" t="s">
        <v>113</v>
      </c>
      <c r="B90" s="10" t="e">
        <f>'India Agrochemicals Market'!#REF!</f>
        <v>#REF!</v>
      </c>
      <c r="C90" s="10" t="e">
        <f>'India Agrochemicals Market'!#REF!</f>
        <v>#REF!</v>
      </c>
      <c r="D90" s="10" t="e">
        <f>'India Agrochemicals Market'!#REF!</f>
        <v>#REF!</v>
      </c>
      <c r="E90" s="10" t="e">
        <f>'India Agrochemicals Market'!#REF!</f>
        <v>#REF!</v>
      </c>
      <c r="F90" s="10" t="e">
        <f>'India Agrochemicals Market'!#REF!</f>
        <v>#REF!</v>
      </c>
      <c r="G90" s="10" t="e">
        <f>'India Agrochemicals Market'!#REF!</f>
        <v>#REF!</v>
      </c>
      <c r="H90" s="10" t="e">
        <f>'India Agrochemicals Market'!#REF!</f>
        <v>#REF!</v>
      </c>
      <c r="I90" s="10" t="e">
        <f>'India Agrochemicals Market'!#REF!</f>
        <v>#REF!</v>
      </c>
      <c r="J90" s="10" t="e">
        <f>'India Agrochemicals Market'!#REF!</f>
        <v>#REF!</v>
      </c>
      <c r="K90" s="10" t="e">
        <f>'India Agrochemicals Market'!#REF!</f>
        <v>#REF!</v>
      </c>
      <c r="L90" s="10" t="e">
        <f>'India Agrochemicals Market'!#REF!</f>
        <v>#REF!</v>
      </c>
      <c r="M90" s="10" t="e">
        <f>'India Agrochemicals Market'!#REF!</f>
        <v>#REF!</v>
      </c>
      <c r="N90" s="10" t="e">
        <f>'India Agrochemicals Market'!#REF!</f>
        <v>#REF!</v>
      </c>
      <c r="O90" s="10" t="e">
        <f>'India Agrochemicals Market'!#REF!</f>
        <v>#REF!</v>
      </c>
      <c r="P90" s="10" t="e">
        <f>'India Agrochemicals Market'!#REF!</f>
        <v>#REF!</v>
      </c>
      <c r="Q90" s="10" t="e">
        <f>'India Agrochemicals Market'!#REF!</f>
        <v>#REF!</v>
      </c>
      <c r="R90" s="10" t="e">
        <f>'India Agrochemicals Market'!#REF!</f>
        <v>#REF!</v>
      </c>
      <c r="S90" s="10" t="e">
        <f>'India Agrochemicals Market'!#REF!</f>
        <v>#REF!</v>
      </c>
      <c r="T90" s="10" t="e">
        <f>'India Agrochemicals Market'!#REF!</f>
        <v>#REF!</v>
      </c>
      <c r="U90" s="40" t="e">
        <f>(F90/B90)^(1/4)-1</f>
        <v>#REF!</v>
      </c>
      <c r="V90" s="40" t="e">
        <f>(O90/G90)^(1/8)-1</f>
        <v>#REF!</v>
      </c>
      <c r="W90" s="35" t="e">
        <f>(T90/P90)^(1/4)-1</f>
        <v>#REF!</v>
      </c>
    </row>
    <row r="91" spans="1:42" x14ac:dyDescent="0.25">
      <c r="A91" s="9" t="s">
        <v>79</v>
      </c>
      <c r="B91" s="5"/>
      <c r="C91" s="25" t="e">
        <f>C90/B90-1</f>
        <v>#REF!</v>
      </c>
      <c r="D91" s="25" t="e">
        <f t="shared" ref="D91" si="298">D90/C90-1</f>
        <v>#REF!</v>
      </c>
      <c r="E91" s="25" t="e">
        <f t="shared" ref="E91" si="299">E90/D90-1</f>
        <v>#REF!</v>
      </c>
      <c r="F91" s="30">
        <v>4.9299999999999997E-2</v>
      </c>
      <c r="G91" s="25">
        <v>5.2200000000000003E-2</v>
      </c>
      <c r="H91" s="25">
        <v>5.6099999999999997E-2</v>
      </c>
      <c r="I91" s="25">
        <v>6.0400000000000002E-2</v>
      </c>
      <c r="J91" s="38">
        <v>6.3600000000000004E-2</v>
      </c>
      <c r="K91" s="25">
        <v>6.6500000000000004E-2</v>
      </c>
      <c r="L91" s="25">
        <v>6.83E-2</v>
      </c>
      <c r="M91" s="25">
        <v>6.5699999999999995E-2</v>
      </c>
      <c r="N91" s="25">
        <v>6.3200000000000006E-2</v>
      </c>
      <c r="O91" s="25">
        <v>6.2399999999999997E-2</v>
      </c>
      <c r="P91" s="25">
        <v>6.1499999999999999E-2</v>
      </c>
      <c r="Q91" s="25">
        <v>5.9200000000000003E-2</v>
      </c>
      <c r="R91" s="25">
        <v>5.7799999999999997E-2</v>
      </c>
      <c r="S91" s="25">
        <v>5.6399999999999999E-2</v>
      </c>
      <c r="T91" s="25">
        <v>5.5100000000000003E-2</v>
      </c>
      <c r="X91" s="29"/>
      <c r="Y91" s="29"/>
      <c r="Z91" s="29"/>
      <c r="AA91" s="29"/>
      <c r="AB91" s="29"/>
      <c r="AC91" s="29"/>
      <c r="AD91" s="29"/>
      <c r="AE91" s="29"/>
      <c r="AF91" s="29"/>
      <c r="AG91" s="29"/>
      <c r="AH91" s="29"/>
      <c r="AI91" s="29"/>
    </row>
    <row r="92" spans="1:42" x14ac:dyDescent="0.25">
      <c r="A92" s="31" t="s">
        <v>121</v>
      </c>
      <c r="B92" s="34" t="e">
        <f>'India Agrochemicals Market'!#REF!</f>
        <v>#REF!</v>
      </c>
      <c r="C92" s="34" t="e">
        <f>'India Agrochemicals Market'!#REF!</f>
        <v>#REF!</v>
      </c>
      <c r="D92" s="34" t="e">
        <f>'India Agrochemicals Market'!#REF!</f>
        <v>#REF!</v>
      </c>
      <c r="E92" s="34" t="e">
        <f>'India Agrochemicals Market'!#REF!</f>
        <v>#REF!</v>
      </c>
      <c r="F92" s="34" t="e">
        <f>'India Agrochemicals Market'!#REF!</f>
        <v>#REF!</v>
      </c>
      <c r="G92" s="34" t="e">
        <f>'India Agrochemicals Market'!#REF!</f>
        <v>#REF!</v>
      </c>
      <c r="H92" s="34" t="e">
        <f>'India Agrochemicals Market'!#REF!</f>
        <v>#REF!</v>
      </c>
      <c r="I92" s="34" t="e">
        <f>'India Agrochemicals Market'!#REF!</f>
        <v>#REF!</v>
      </c>
      <c r="J92" s="34" t="e">
        <f>'India Agrochemicals Market'!#REF!</f>
        <v>#REF!</v>
      </c>
      <c r="K92" s="34" t="e">
        <f>'India Agrochemicals Market'!#REF!</f>
        <v>#REF!</v>
      </c>
      <c r="L92" s="34" t="e">
        <f>'India Agrochemicals Market'!#REF!</f>
        <v>#REF!</v>
      </c>
      <c r="M92" s="34" t="e">
        <f>'India Agrochemicals Market'!#REF!</f>
        <v>#REF!</v>
      </c>
      <c r="N92" s="34" t="e">
        <f>'India Agrochemicals Market'!#REF!</f>
        <v>#REF!</v>
      </c>
      <c r="O92" s="34" t="e">
        <f>'India Agrochemicals Market'!#REF!</f>
        <v>#REF!</v>
      </c>
      <c r="P92" s="34" t="e">
        <f>'India Agrochemicals Market'!#REF!</f>
        <v>#REF!</v>
      </c>
      <c r="Q92" s="34" t="e">
        <f>'India Agrochemicals Market'!#REF!</f>
        <v>#REF!</v>
      </c>
      <c r="R92" s="34" t="e">
        <f>'India Agrochemicals Market'!#REF!</f>
        <v>#REF!</v>
      </c>
      <c r="S92" s="34" t="e">
        <f>'India Agrochemicals Market'!#REF!</f>
        <v>#REF!</v>
      </c>
      <c r="T92" s="34" t="e">
        <f>'India Agrochemicals Market'!#REF!</f>
        <v>#REF!</v>
      </c>
      <c r="U92" s="40" t="e">
        <f>(F92/B92)^(1/4)-1</f>
        <v>#REF!</v>
      </c>
      <c r="V92" s="40" t="e">
        <f>(O92/G92)^(1/8)-1</f>
        <v>#REF!</v>
      </c>
      <c r="W92" s="35" t="e">
        <f>(T92/P92)^(1/4)-1</f>
        <v>#REF!</v>
      </c>
    </row>
    <row r="93" spans="1:42" x14ac:dyDescent="0.25">
      <c r="A93" s="4" t="s">
        <v>79</v>
      </c>
      <c r="B93" s="4"/>
      <c r="C93" s="37" t="e">
        <f>C92/B92-1</f>
        <v>#REF!</v>
      </c>
      <c r="D93" s="37" t="e">
        <f t="shared" ref="D93" si="300">D92/C92-1</f>
        <v>#REF!</v>
      </c>
      <c r="E93" s="37" t="e">
        <f t="shared" ref="E93" si="301">E92/D92-1</f>
        <v>#REF!</v>
      </c>
      <c r="F93" s="37" t="e">
        <f t="shared" ref="F93" si="302">F92/E92-1</f>
        <v>#REF!</v>
      </c>
      <c r="G93" s="37" t="e">
        <f t="shared" ref="G93" si="303">G92/F92-1</f>
        <v>#REF!</v>
      </c>
      <c r="H93" s="37" t="e">
        <f t="shared" ref="H93" si="304">H92/G92-1</f>
        <v>#REF!</v>
      </c>
      <c r="I93" s="37" t="e">
        <f t="shared" ref="I93" si="305">I92/H92-1</f>
        <v>#REF!</v>
      </c>
      <c r="J93" s="37" t="e">
        <f t="shared" ref="J93" si="306">J92/I92-1</f>
        <v>#REF!</v>
      </c>
      <c r="K93" s="37" t="e">
        <f t="shared" ref="K93" si="307">K92/J92-1</f>
        <v>#REF!</v>
      </c>
      <c r="L93" s="37" t="e">
        <f t="shared" ref="L93" si="308">L92/K92-1</f>
        <v>#REF!</v>
      </c>
      <c r="M93" s="37" t="e">
        <f t="shared" ref="M93" si="309">M92/L92-1</f>
        <v>#REF!</v>
      </c>
      <c r="N93" s="37" t="e">
        <f t="shared" ref="N93" si="310">N92/M92-1</f>
        <v>#REF!</v>
      </c>
      <c r="O93" s="37" t="e">
        <f t="shared" ref="O93" si="311">O92/N92-1</f>
        <v>#REF!</v>
      </c>
      <c r="P93" s="37" t="e">
        <f t="shared" ref="P93" si="312">P92/O92-1</f>
        <v>#REF!</v>
      </c>
      <c r="Q93" s="37" t="e">
        <f t="shared" ref="Q93" si="313">Q92/P92-1</f>
        <v>#REF!</v>
      </c>
      <c r="R93" s="37" t="e">
        <f t="shared" ref="R93" si="314">R92/Q92-1</f>
        <v>#REF!</v>
      </c>
      <c r="S93" s="37" t="e">
        <f t="shared" ref="S93" si="315">S92/R92-1</f>
        <v>#REF!</v>
      </c>
      <c r="T93" s="37" t="e">
        <f t="shared" ref="T93" si="316">T92/S92-1</f>
        <v>#REF!</v>
      </c>
      <c r="U93" s="4"/>
      <c r="V93" s="4"/>
      <c r="W93" s="4"/>
    </row>
    <row r="94" spans="1:42" x14ac:dyDescent="0.25">
      <c r="A94" s="31" t="s">
        <v>87</v>
      </c>
      <c r="B94" s="34" t="e">
        <f>B92/B90</f>
        <v>#REF!</v>
      </c>
      <c r="C94" s="34" t="e">
        <f t="shared" ref="C94:T94" si="317">C92/C90</f>
        <v>#REF!</v>
      </c>
      <c r="D94" s="34" t="e">
        <f t="shared" si="317"/>
        <v>#REF!</v>
      </c>
      <c r="E94" s="34" t="e">
        <f t="shared" si="317"/>
        <v>#REF!</v>
      </c>
      <c r="F94" s="34" t="e">
        <f t="shared" si="317"/>
        <v>#REF!</v>
      </c>
      <c r="G94" s="34" t="e">
        <f t="shared" si="317"/>
        <v>#REF!</v>
      </c>
      <c r="H94" s="34" t="e">
        <f t="shared" si="317"/>
        <v>#REF!</v>
      </c>
      <c r="I94" s="34" t="e">
        <f t="shared" si="317"/>
        <v>#REF!</v>
      </c>
      <c r="J94" s="34" t="e">
        <f t="shared" si="317"/>
        <v>#REF!</v>
      </c>
      <c r="K94" s="34" t="e">
        <f t="shared" si="317"/>
        <v>#REF!</v>
      </c>
      <c r="L94" s="34" t="e">
        <f t="shared" si="317"/>
        <v>#REF!</v>
      </c>
      <c r="M94" s="34" t="e">
        <f t="shared" si="317"/>
        <v>#REF!</v>
      </c>
      <c r="N94" s="34" t="e">
        <f t="shared" si="317"/>
        <v>#REF!</v>
      </c>
      <c r="O94" s="34" t="e">
        <f t="shared" si="317"/>
        <v>#REF!</v>
      </c>
      <c r="P94" s="34" t="e">
        <f t="shared" si="317"/>
        <v>#REF!</v>
      </c>
      <c r="Q94" s="34" t="e">
        <f t="shared" si="317"/>
        <v>#REF!</v>
      </c>
      <c r="R94" s="34" t="e">
        <f t="shared" si="317"/>
        <v>#REF!</v>
      </c>
      <c r="S94" s="34" t="e">
        <f t="shared" si="317"/>
        <v>#REF!</v>
      </c>
      <c r="T94" s="34" t="e">
        <f t="shared" si="317"/>
        <v>#REF!</v>
      </c>
      <c r="U94" s="40" t="e">
        <f>(F94/B94)^(1/4)-1</f>
        <v>#REF!</v>
      </c>
      <c r="V94" s="40" t="e">
        <f>(O94/G94)^(1/8)-1</f>
        <v>#REF!</v>
      </c>
      <c r="W94" s="35" t="e">
        <f>(T94/P94)^(1/4)-1</f>
        <v>#REF!</v>
      </c>
      <c r="X94" s="29"/>
      <c r="Y94" s="29"/>
      <c r="Z94" s="29"/>
      <c r="AA94" s="29"/>
      <c r="AB94" s="29"/>
      <c r="AC94" s="29"/>
      <c r="AD94" s="29"/>
      <c r="AE94" s="29"/>
      <c r="AF94" s="29"/>
      <c r="AG94" s="29"/>
      <c r="AH94" s="29"/>
      <c r="AI94" s="29"/>
    </row>
    <row r="95" spans="1:42" x14ac:dyDescent="0.25">
      <c r="A95" s="9" t="s">
        <v>79</v>
      </c>
      <c r="B95" s="28"/>
      <c r="C95" s="36" t="e">
        <f>C94/B94-1</f>
        <v>#REF!</v>
      </c>
      <c r="D95" s="36" t="e">
        <f t="shared" ref="D95" si="318">D94/C94-1</f>
        <v>#REF!</v>
      </c>
      <c r="E95" s="36" t="e">
        <f t="shared" ref="E95" si="319">E94/D94-1</f>
        <v>#REF!</v>
      </c>
      <c r="F95" s="36" t="e">
        <f t="shared" ref="F95" si="320">F94/E94-1</f>
        <v>#REF!</v>
      </c>
      <c r="G95" s="36" t="e">
        <f t="shared" ref="G95" si="321">G94/F94-1</f>
        <v>#REF!</v>
      </c>
      <c r="H95" s="36" t="e">
        <f t="shared" ref="H95" si="322">H94/G94-1</f>
        <v>#REF!</v>
      </c>
      <c r="I95" s="36" t="e">
        <f t="shared" ref="I95" si="323">I94/H94-1</f>
        <v>#REF!</v>
      </c>
      <c r="J95" s="36" t="e">
        <f t="shared" ref="J95" si="324">J94/I94-1</f>
        <v>#REF!</v>
      </c>
      <c r="K95" s="36" t="e">
        <f t="shared" ref="K95" si="325">K94/J94-1</f>
        <v>#REF!</v>
      </c>
      <c r="L95" s="36" t="e">
        <f t="shared" ref="L95" si="326">L94/K94-1</f>
        <v>#REF!</v>
      </c>
      <c r="M95" s="36" t="e">
        <f t="shared" ref="M95" si="327">M94/L94-1</f>
        <v>#REF!</v>
      </c>
      <c r="N95" s="36" t="e">
        <f t="shared" ref="N95" si="328">N94/M94-1</f>
        <v>#REF!</v>
      </c>
      <c r="O95" s="36" t="e">
        <f t="shared" ref="O95" si="329">O94/N94-1</f>
        <v>#REF!</v>
      </c>
      <c r="P95" s="36" t="e">
        <f t="shared" ref="P95" si="330">P94/O94-1</f>
        <v>#REF!</v>
      </c>
      <c r="Q95" s="37">
        <v>1.6199999999999999E-2</v>
      </c>
      <c r="R95" s="37">
        <v>1.6500000000000001E-2</v>
      </c>
      <c r="S95" s="37">
        <v>1.6400000000000001E-2</v>
      </c>
      <c r="T95" s="37">
        <v>1.6299999999999999E-2</v>
      </c>
      <c r="X95" s="29"/>
      <c r="Y95" s="29"/>
      <c r="Z95" s="29"/>
      <c r="AA95" s="29"/>
      <c r="AB95" s="29"/>
      <c r="AC95" s="29"/>
      <c r="AD95" s="29"/>
      <c r="AE95" s="29"/>
      <c r="AF95" s="29"/>
      <c r="AG95" s="29"/>
      <c r="AH95" s="29"/>
      <c r="AI95" s="29"/>
    </row>
    <row r="97" spans="1:42" x14ac:dyDescent="0.25">
      <c r="A97" s="27" t="s">
        <v>116</v>
      </c>
      <c r="B97" s="14"/>
      <c r="C97" s="1"/>
      <c r="D97" s="1"/>
      <c r="E97" s="1"/>
      <c r="F97" s="1"/>
      <c r="G97" s="1"/>
      <c r="H97" s="1"/>
      <c r="I97" s="1"/>
      <c r="J97" s="1"/>
      <c r="K97" s="1"/>
      <c r="L97" s="1"/>
      <c r="M97" s="1"/>
      <c r="N97" s="1"/>
      <c r="O97" s="1"/>
      <c r="P97" s="1"/>
      <c r="Q97" s="1"/>
      <c r="R97" s="1"/>
      <c r="S97" s="1"/>
      <c r="T97" s="1"/>
      <c r="X97" s="29"/>
    </row>
    <row r="98" spans="1:42" x14ac:dyDescent="0.25">
      <c r="A98" s="39" t="s">
        <v>105</v>
      </c>
      <c r="B98" s="42" t="e">
        <f>B$92*X98</f>
        <v>#REF!</v>
      </c>
      <c r="C98" s="42" t="e">
        <f t="shared" ref="C98:T98" si="331">C$92*Y98</f>
        <v>#REF!</v>
      </c>
      <c r="D98" s="42" t="e">
        <f t="shared" si="331"/>
        <v>#REF!</v>
      </c>
      <c r="E98" s="42" t="e">
        <f t="shared" si="331"/>
        <v>#REF!</v>
      </c>
      <c r="F98" s="42" t="e">
        <f t="shared" si="331"/>
        <v>#REF!</v>
      </c>
      <c r="G98" s="42" t="e">
        <f t="shared" si="331"/>
        <v>#REF!</v>
      </c>
      <c r="H98" s="42" t="e">
        <f t="shared" si="331"/>
        <v>#REF!</v>
      </c>
      <c r="I98" s="42" t="e">
        <f t="shared" si="331"/>
        <v>#REF!</v>
      </c>
      <c r="J98" s="42" t="e">
        <f t="shared" si="331"/>
        <v>#REF!</v>
      </c>
      <c r="K98" s="42" t="e">
        <f t="shared" si="331"/>
        <v>#REF!</v>
      </c>
      <c r="L98" s="42" t="e">
        <f t="shared" si="331"/>
        <v>#REF!</v>
      </c>
      <c r="M98" s="42" t="e">
        <f t="shared" si="331"/>
        <v>#REF!</v>
      </c>
      <c r="N98" s="42" t="e">
        <f t="shared" si="331"/>
        <v>#REF!</v>
      </c>
      <c r="O98" s="42" t="e">
        <f t="shared" si="331"/>
        <v>#REF!</v>
      </c>
      <c r="P98" s="42" t="e">
        <f t="shared" si="331"/>
        <v>#REF!</v>
      </c>
      <c r="Q98" s="42" t="e">
        <f t="shared" si="331"/>
        <v>#REF!</v>
      </c>
      <c r="R98" s="42" t="e">
        <f t="shared" si="331"/>
        <v>#REF!</v>
      </c>
      <c r="S98" s="42" t="e">
        <f t="shared" si="331"/>
        <v>#REF!</v>
      </c>
      <c r="T98" s="42" t="e">
        <f t="shared" si="331"/>
        <v>#REF!</v>
      </c>
      <c r="U98" s="40" t="e">
        <f>(F98/B98)^(1/4)-1</f>
        <v>#REF!</v>
      </c>
      <c r="V98" s="40" t="e">
        <f>(O98/G98)^(1/8)-1</f>
        <v>#REF!</v>
      </c>
      <c r="W98" s="35" t="e">
        <f>(T98/P98)^(1/4)-1</f>
        <v>#REF!</v>
      </c>
      <c r="X98" s="33">
        <v>0.38819999999999999</v>
      </c>
      <c r="Y98" s="33">
        <v>0.38829999999999998</v>
      </c>
      <c r="Z98" s="33">
        <v>0.38840000000000002</v>
      </c>
      <c r="AA98" s="33">
        <v>0.38890000000000002</v>
      </c>
      <c r="AB98" s="33">
        <v>0.38929999999999998</v>
      </c>
      <c r="AC98" s="33">
        <v>0.38950000000000001</v>
      </c>
      <c r="AD98" s="33">
        <v>0.3901</v>
      </c>
      <c r="AE98" s="33">
        <v>0.3906</v>
      </c>
      <c r="AF98" s="33">
        <v>0.39079999999999998</v>
      </c>
      <c r="AG98" s="33">
        <v>0.3911</v>
      </c>
      <c r="AH98" s="33">
        <v>0.39140000000000003</v>
      </c>
      <c r="AI98" s="33">
        <v>0.39190000000000003</v>
      </c>
      <c r="AJ98" s="33">
        <v>0.3921</v>
      </c>
      <c r="AK98" s="33">
        <v>0.3926</v>
      </c>
      <c r="AL98" s="33">
        <v>0.39269999999999999</v>
      </c>
      <c r="AM98" s="33">
        <v>0.39319999999999999</v>
      </c>
      <c r="AN98" s="33">
        <v>0.3931</v>
      </c>
      <c r="AO98" s="33">
        <v>0.39329999999999998</v>
      </c>
      <c r="AP98" s="33">
        <v>0.39350000000000002</v>
      </c>
    </row>
    <row r="99" spans="1:42" x14ac:dyDescent="0.25">
      <c r="A99" s="39" t="s">
        <v>102</v>
      </c>
      <c r="B99" s="42" t="e">
        <f t="shared" ref="B99:B101" si="332">B$92*X99</f>
        <v>#REF!</v>
      </c>
      <c r="C99" s="42" t="e">
        <f t="shared" ref="C99:C101" si="333">C$92*Y99</f>
        <v>#REF!</v>
      </c>
      <c r="D99" s="42" t="e">
        <f t="shared" ref="D99:D101" si="334">D$92*Z99</f>
        <v>#REF!</v>
      </c>
      <c r="E99" s="42" t="e">
        <f t="shared" ref="E99:E101" si="335">E$92*AA99</f>
        <v>#REF!</v>
      </c>
      <c r="F99" s="42" t="e">
        <f t="shared" ref="F99:F101" si="336">F$92*AB99</f>
        <v>#REF!</v>
      </c>
      <c r="G99" s="42" t="e">
        <f t="shared" ref="G99:G101" si="337">G$92*AC99</f>
        <v>#REF!</v>
      </c>
      <c r="H99" s="42" t="e">
        <f t="shared" ref="H99:H101" si="338">H$92*AD99</f>
        <v>#REF!</v>
      </c>
      <c r="I99" s="42" t="e">
        <f t="shared" ref="I99:I101" si="339">I$92*AE99</f>
        <v>#REF!</v>
      </c>
      <c r="J99" s="42" t="e">
        <f t="shared" ref="J99:J101" si="340">J$92*AF99</f>
        <v>#REF!</v>
      </c>
      <c r="K99" s="42" t="e">
        <f t="shared" ref="K99:K101" si="341">K$92*AG99</f>
        <v>#REF!</v>
      </c>
      <c r="L99" s="42" t="e">
        <f t="shared" ref="L99:L101" si="342">L$92*AH99</f>
        <v>#REF!</v>
      </c>
      <c r="M99" s="42" t="e">
        <f t="shared" ref="M99:M101" si="343">M$92*AI99</f>
        <v>#REF!</v>
      </c>
      <c r="N99" s="42" t="e">
        <f t="shared" ref="N99:N101" si="344">N$92*AJ99</f>
        <v>#REF!</v>
      </c>
      <c r="O99" s="42" t="e">
        <f t="shared" ref="O99:O101" si="345">O$92*AK99</f>
        <v>#REF!</v>
      </c>
      <c r="P99" s="42" t="e">
        <f t="shared" ref="P99:P101" si="346">P$92*AL99</f>
        <v>#REF!</v>
      </c>
      <c r="Q99" s="42" t="e">
        <f t="shared" ref="Q99:Q101" si="347">Q$92*AM99</f>
        <v>#REF!</v>
      </c>
      <c r="R99" s="42" t="e">
        <f t="shared" ref="R99:R101" si="348">R$92*AN99</f>
        <v>#REF!</v>
      </c>
      <c r="S99" s="42" t="e">
        <f t="shared" ref="S99:S101" si="349">S$92*AO99</f>
        <v>#REF!</v>
      </c>
      <c r="T99" s="42" t="e">
        <f t="shared" ref="T99:T101" si="350">T$92*AP99</f>
        <v>#REF!</v>
      </c>
      <c r="U99" s="40" t="e">
        <f t="shared" ref="U99:U101" si="351">(F99/B99)^(1/4)-1</f>
        <v>#REF!</v>
      </c>
      <c r="V99" s="40" t="e">
        <f t="shared" ref="V99:V101" si="352">(O99/G99)^(1/8)-1</f>
        <v>#REF!</v>
      </c>
      <c r="W99" s="35" t="e">
        <f t="shared" ref="W99:W101" si="353">(T99/P99)^(1/4)-1</f>
        <v>#REF!</v>
      </c>
      <c r="X99" s="33">
        <v>0.23549999999999999</v>
      </c>
      <c r="Y99" s="33">
        <v>0.23580000000000001</v>
      </c>
      <c r="Z99" s="33">
        <v>0.2356</v>
      </c>
      <c r="AA99" s="33">
        <v>0.2359</v>
      </c>
      <c r="AB99" s="33">
        <v>0.2356</v>
      </c>
      <c r="AC99" s="33">
        <v>0.23580000000000001</v>
      </c>
      <c r="AD99" s="33">
        <v>0.23599999999999999</v>
      </c>
      <c r="AE99" s="33">
        <v>0.2364</v>
      </c>
      <c r="AF99" s="33">
        <v>0.2366</v>
      </c>
      <c r="AG99" s="33">
        <v>0.23649999999999999</v>
      </c>
      <c r="AH99" s="33">
        <v>0.23680000000000001</v>
      </c>
      <c r="AI99" s="33">
        <v>0.23669999999999999</v>
      </c>
      <c r="AJ99" s="33">
        <v>0.2366</v>
      </c>
      <c r="AK99" s="33">
        <v>0.23630000000000001</v>
      </c>
      <c r="AL99" s="33">
        <v>0.23619999999999999</v>
      </c>
      <c r="AM99" s="33">
        <v>0.2359</v>
      </c>
      <c r="AN99" s="33">
        <v>0.2356</v>
      </c>
      <c r="AO99" s="33">
        <v>0.2354</v>
      </c>
      <c r="AP99" s="33">
        <v>0.23549999999999999</v>
      </c>
    </row>
    <row r="100" spans="1:42" x14ac:dyDescent="0.25">
      <c r="A100" s="39" t="s">
        <v>104</v>
      </c>
      <c r="B100" s="42" t="e">
        <f t="shared" si="332"/>
        <v>#REF!</v>
      </c>
      <c r="C100" s="42" t="e">
        <f t="shared" si="333"/>
        <v>#REF!</v>
      </c>
      <c r="D100" s="42" t="e">
        <f t="shared" si="334"/>
        <v>#REF!</v>
      </c>
      <c r="E100" s="42" t="e">
        <f t="shared" si="335"/>
        <v>#REF!</v>
      </c>
      <c r="F100" s="42" t="e">
        <f t="shared" si="336"/>
        <v>#REF!</v>
      </c>
      <c r="G100" s="42" t="e">
        <f t="shared" si="337"/>
        <v>#REF!</v>
      </c>
      <c r="H100" s="42" t="e">
        <f t="shared" si="338"/>
        <v>#REF!</v>
      </c>
      <c r="I100" s="42" t="e">
        <f t="shared" si="339"/>
        <v>#REF!</v>
      </c>
      <c r="J100" s="42" t="e">
        <f t="shared" si="340"/>
        <v>#REF!</v>
      </c>
      <c r="K100" s="42" t="e">
        <f t="shared" si="341"/>
        <v>#REF!</v>
      </c>
      <c r="L100" s="42" t="e">
        <f t="shared" si="342"/>
        <v>#REF!</v>
      </c>
      <c r="M100" s="42" t="e">
        <f t="shared" si="343"/>
        <v>#REF!</v>
      </c>
      <c r="N100" s="42" t="e">
        <f t="shared" si="344"/>
        <v>#REF!</v>
      </c>
      <c r="O100" s="42" t="e">
        <f t="shared" si="345"/>
        <v>#REF!</v>
      </c>
      <c r="P100" s="42" t="e">
        <f t="shared" si="346"/>
        <v>#REF!</v>
      </c>
      <c r="Q100" s="42" t="e">
        <f t="shared" si="347"/>
        <v>#REF!</v>
      </c>
      <c r="R100" s="42" t="e">
        <f t="shared" si="348"/>
        <v>#REF!</v>
      </c>
      <c r="S100" s="42" t="e">
        <f t="shared" si="349"/>
        <v>#REF!</v>
      </c>
      <c r="T100" s="42" t="e">
        <f t="shared" si="350"/>
        <v>#REF!</v>
      </c>
      <c r="U100" s="40" t="e">
        <f t="shared" si="351"/>
        <v>#REF!</v>
      </c>
      <c r="V100" s="40" t="e">
        <f t="shared" si="352"/>
        <v>#REF!</v>
      </c>
      <c r="W100" s="35" t="e">
        <f t="shared" si="353"/>
        <v>#REF!</v>
      </c>
      <c r="X100" s="33">
        <v>0.27339999999999998</v>
      </c>
      <c r="Y100" s="33">
        <v>0.27360000000000001</v>
      </c>
      <c r="Z100" s="33">
        <v>0.2737</v>
      </c>
      <c r="AA100" s="33">
        <v>0.27360000000000001</v>
      </c>
      <c r="AB100" s="33">
        <v>0.27379999999999999</v>
      </c>
      <c r="AC100" s="33">
        <v>0.2742</v>
      </c>
      <c r="AD100" s="33">
        <v>0.27439999999999998</v>
      </c>
      <c r="AE100" s="33">
        <v>0.27429999999999999</v>
      </c>
      <c r="AF100" s="33">
        <v>0.27460000000000001</v>
      </c>
      <c r="AG100" s="33">
        <v>0.27450000000000002</v>
      </c>
      <c r="AH100" s="33">
        <v>0.2747</v>
      </c>
      <c r="AI100" s="33">
        <v>0.27479999999999999</v>
      </c>
      <c r="AJ100" s="33">
        <v>0.27510000000000001</v>
      </c>
      <c r="AK100" s="33">
        <v>0.27529999999999999</v>
      </c>
      <c r="AL100" s="33">
        <v>0.27539999999999998</v>
      </c>
      <c r="AM100" s="33">
        <v>0.27560000000000001</v>
      </c>
      <c r="AN100" s="33">
        <v>0.2757</v>
      </c>
      <c r="AO100" s="33">
        <v>0.27579999999999999</v>
      </c>
      <c r="AP100" s="33">
        <v>0.27560000000000001</v>
      </c>
    </row>
    <row r="101" spans="1:42" x14ac:dyDescent="0.25">
      <c r="A101" s="39" t="s">
        <v>103</v>
      </c>
      <c r="B101" s="42" t="e">
        <f t="shared" si="332"/>
        <v>#REF!</v>
      </c>
      <c r="C101" s="42" t="e">
        <f t="shared" si="333"/>
        <v>#REF!</v>
      </c>
      <c r="D101" s="42" t="e">
        <f t="shared" si="334"/>
        <v>#REF!</v>
      </c>
      <c r="E101" s="42" t="e">
        <f t="shared" si="335"/>
        <v>#REF!</v>
      </c>
      <c r="F101" s="42" t="e">
        <f t="shared" si="336"/>
        <v>#REF!</v>
      </c>
      <c r="G101" s="42" t="e">
        <f t="shared" si="337"/>
        <v>#REF!</v>
      </c>
      <c r="H101" s="42" t="e">
        <f t="shared" si="338"/>
        <v>#REF!</v>
      </c>
      <c r="I101" s="42" t="e">
        <f t="shared" si="339"/>
        <v>#REF!</v>
      </c>
      <c r="J101" s="42" t="e">
        <f t="shared" si="340"/>
        <v>#REF!</v>
      </c>
      <c r="K101" s="42" t="e">
        <f t="shared" si="341"/>
        <v>#REF!</v>
      </c>
      <c r="L101" s="42" t="e">
        <f t="shared" si="342"/>
        <v>#REF!</v>
      </c>
      <c r="M101" s="42" t="e">
        <f t="shared" si="343"/>
        <v>#REF!</v>
      </c>
      <c r="N101" s="42" t="e">
        <f t="shared" si="344"/>
        <v>#REF!</v>
      </c>
      <c r="O101" s="42" t="e">
        <f t="shared" si="345"/>
        <v>#REF!</v>
      </c>
      <c r="P101" s="42" t="e">
        <f t="shared" si="346"/>
        <v>#REF!</v>
      </c>
      <c r="Q101" s="42" t="e">
        <f t="shared" si="347"/>
        <v>#REF!</v>
      </c>
      <c r="R101" s="42" t="e">
        <f t="shared" si="348"/>
        <v>#REF!</v>
      </c>
      <c r="S101" s="42" t="e">
        <f t="shared" si="349"/>
        <v>#REF!</v>
      </c>
      <c r="T101" s="42" t="e">
        <f t="shared" si="350"/>
        <v>#REF!</v>
      </c>
      <c r="U101" s="40" t="e">
        <f t="shared" si="351"/>
        <v>#REF!</v>
      </c>
      <c r="V101" s="40" t="e">
        <f t="shared" si="352"/>
        <v>#REF!</v>
      </c>
      <c r="W101" s="35" t="e">
        <f t="shared" si="353"/>
        <v>#REF!</v>
      </c>
      <c r="X101" s="33">
        <v>0.10290000000000001</v>
      </c>
      <c r="Y101" s="33">
        <v>0.1023</v>
      </c>
      <c r="Z101" s="33">
        <v>0.1023</v>
      </c>
      <c r="AA101" s="33">
        <v>0.1016</v>
      </c>
      <c r="AB101" s="33">
        <v>0.1012</v>
      </c>
      <c r="AC101" s="33">
        <v>0.1004</v>
      </c>
      <c r="AD101" s="33">
        <v>9.9400000000000002E-2</v>
      </c>
      <c r="AE101" s="33">
        <v>9.8699999999999996E-2</v>
      </c>
      <c r="AF101" s="33">
        <v>9.8000000000000004E-2</v>
      </c>
      <c r="AG101" s="33">
        <v>9.7900000000000001E-2</v>
      </c>
      <c r="AH101" s="33">
        <v>9.7100000000000006E-2</v>
      </c>
      <c r="AI101" s="33">
        <v>9.6600000000000005E-2</v>
      </c>
      <c r="AJ101" s="33">
        <v>9.6199999999999994E-2</v>
      </c>
      <c r="AK101" s="33">
        <v>9.5799999999999996E-2</v>
      </c>
      <c r="AL101" s="33">
        <v>9.5699999999999993E-2</v>
      </c>
      <c r="AM101" s="33">
        <v>9.5299999999999996E-2</v>
      </c>
      <c r="AN101" s="33">
        <v>9.5500000000000002E-2</v>
      </c>
      <c r="AO101" s="33">
        <v>9.5399999999999999E-2</v>
      </c>
      <c r="AP101" s="33">
        <v>9.5500000000000002E-2</v>
      </c>
    </row>
    <row r="102" spans="1:42" x14ac:dyDescent="0.25">
      <c r="A102" s="27" t="s">
        <v>86</v>
      </c>
      <c r="B102" s="34" t="e">
        <f>SUM(B98:B101)</f>
        <v>#REF!</v>
      </c>
      <c r="C102" s="34" t="e">
        <f t="shared" ref="C102:I102" si="354">SUM(C98:C101)</f>
        <v>#REF!</v>
      </c>
      <c r="D102" s="34" t="e">
        <f t="shared" si="354"/>
        <v>#REF!</v>
      </c>
      <c r="E102" s="34" t="e">
        <f t="shared" si="354"/>
        <v>#REF!</v>
      </c>
      <c r="F102" s="34" t="e">
        <f t="shared" si="354"/>
        <v>#REF!</v>
      </c>
      <c r="G102" s="34" t="e">
        <f t="shared" si="354"/>
        <v>#REF!</v>
      </c>
      <c r="H102" s="34" t="e">
        <f t="shared" si="354"/>
        <v>#REF!</v>
      </c>
      <c r="I102" s="34" t="e">
        <f t="shared" si="354"/>
        <v>#REF!</v>
      </c>
      <c r="J102" s="34" t="e">
        <f>SUM(J98:J101)</f>
        <v>#REF!</v>
      </c>
      <c r="K102" s="34" t="e">
        <f t="shared" ref="K102:T102" si="355">SUM(K98:K101)</f>
        <v>#REF!</v>
      </c>
      <c r="L102" s="34" t="e">
        <f t="shared" si="355"/>
        <v>#REF!</v>
      </c>
      <c r="M102" s="34" t="e">
        <f t="shared" si="355"/>
        <v>#REF!</v>
      </c>
      <c r="N102" s="34" t="e">
        <f t="shared" si="355"/>
        <v>#REF!</v>
      </c>
      <c r="O102" s="34" t="e">
        <f t="shared" si="355"/>
        <v>#REF!</v>
      </c>
      <c r="P102" s="34" t="e">
        <f t="shared" si="355"/>
        <v>#REF!</v>
      </c>
      <c r="Q102" s="34" t="e">
        <f t="shared" si="355"/>
        <v>#REF!</v>
      </c>
      <c r="R102" s="34" t="e">
        <f t="shared" si="355"/>
        <v>#REF!</v>
      </c>
      <c r="S102" s="34" t="e">
        <f t="shared" si="355"/>
        <v>#REF!</v>
      </c>
      <c r="T102" s="34" t="e">
        <f t="shared" si="355"/>
        <v>#REF!</v>
      </c>
      <c r="X102" s="43">
        <v>1</v>
      </c>
      <c r="Y102" s="43">
        <v>1</v>
      </c>
      <c r="Z102" s="43">
        <v>1</v>
      </c>
      <c r="AA102" s="43">
        <v>1</v>
      </c>
      <c r="AB102" s="43">
        <v>1</v>
      </c>
      <c r="AC102" s="43">
        <v>1</v>
      </c>
      <c r="AD102" s="43">
        <v>1</v>
      </c>
      <c r="AE102" s="43">
        <v>1</v>
      </c>
      <c r="AF102" s="43">
        <v>1</v>
      </c>
      <c r="AG102" s="43">
        <v>1</v>
      </c>
      <c r="AH102" s="43">
        <v>1</v>
      </c>
      <c r="AI102" s="43">
        <v>1</v>
      </c>
      <c r="AJ102" s="43">
        <v>1</v>
      </c>
      <c r="AK102" s="43">
        <v>1</v>
      </c>
      <c r="AL102" s="43">
        <v>1</v>
      </c>
      <c r="AM102" s="43">
        <v>1</v>
      </c>
      <c r="AN102" s="43">
        <v>1</v>
      </c>
      <c r="AO102" s="43">
        <v>1</v>
      </c>
      <c r="AP102" s="43">
        <v>1</v>
      </c>
    </row>
    <row r="103" spans="1:42" x14ac:dyDescent="0.25">
      <c r="B103" s="14"/>
      <c r="C103" s="1"/>
      <c r="D103" s="1"/>
      <c r="E103" s="1"/>
      <c r="F103" s="1"/>
      <c r="G103" s="1"/>
      <c r="H103" s="1"/>
      <c r="I103" s="1"/>
      <c r="J103" s="1"/>
      <c r="K103" s="1"/>
      <c r="L103" s="1"/>
      <c r="M103" s="1"/>
      <c r="N103" s="1"/>
      <c r="O103" s="1"/>
      <c r="P103" s="1"/>
      <c r="Q103" s="1"/>
      <c r="R103" s="1"/>
      <c r="S103" s="1"/>
      <c r="T103" s="1"/>
    </row>
    <row r="104" spans="1:42" x14ac:dyDescent="0.25">
      <c r="A104" s="27" t="s">
        <v>114</v>
      </c>
      <c r="B104" s="14"/>
      <c r="C104" s="1"/>
      <c r="D104" s="1"/>
      <c r="E104" s="1"/>
      <c r="F104" s="1"/>
      <c r="G104" s="1"/>
      <c r="H104" s="1"/>
      <c r="I104" s="1"/>
      <c r="J104" s="1"/>
      <c r="K104" s="1"/>
      <c r="L104" s="1"/>
      <c r="M104" s="1"/>
      <c r="N104" s="1"/>
      <c r="O104" s="1"/>
      <c r="P104" s="1"/>
      <c r="Q104" s="1"/>
      <c r="R104" s="1"/>
      <c r="S104" s="1"/>
      <c r="T104" s="1"/>
      <c r="X104" s="44"/>
    </row>
    <row r="105" spans="1:42" x14ac:dyDescent="0.25">
      <c r="A105" s="39" t="s">
        <v>105</v>
      </c>
      <c r="B105" s="42" t="e">
        <f>B$90*X105</f>
        <v>#REF!</v>
      </c>
      <c r="C105" s="42" t="e">
        <f t="shared" ref="C105:T105" si="356">C$90*Y105</f>
        <v>#REF!</v>
      </c>
      <c r="D105" s="42" t="e">
        <f t="shared" si="356"/>
        <v>#REF!</v>
      </c>
      <c r="E105" s="42" t="e">
        <f t="shared" si="356"/>
        <v>#REF!</v>
      </c>
      <c r="F105" s="42" t="e">
        <f t="shared" si="356"/>
        <v>#REF!</v>
      </c>
      <c r="G105" s="42" t="e">
        <f t="shared" si="356"/>
        <v>#REF!</v>
      </c>
      <c r="H105" s="42" t="e">
        <f t="shared" si="356"/>
        <v>#REF!</v>
      </c>
      <c r="I105" s="42" t="e">
        <f t="shared" si="356"/>
        <v>#REF!</v>
      </c>
      <c r="J105" s="42" t="e">
        <f t="shared" si="356"/>
        <v>#REF!</v>
      </c>
      <c r="K105" s="42" t="e">
        <f t="shared" si="356"/>
        <v>#REF!</v>
      </c>
      <c r="L105" s="42" t="e">
        <f t="shared" si="356"/>
        <v>#REF!</v>
      </c>
      <c r="M105" s="42" t="e">
        <f t="shared" si="356"/>
        <v>#REF!</v>
      </c>
      <c r="N105" s="42" t="e">
        <f t="shared" si="356"/>
        <v>#REF!</v>
      </c>
      <c r="O105" s="42" t="e">
        <f t="shared" si="356"/>
        <v>#REF!</v>
      </c>
      <c r="P105" s="42" t="e">
        <f t="shared" si="356"/>
        <v>#REF!</v>
      </c>
      <c r="Q105" s="42" t="e">
        <f t="shared" si="356"/>
        <v>#REF!</v>
      </c>
      <c r="R105" s="42" t="e">
        <f t="shared" si="356"/>
        <v>#REF!</v>
      </c>
      <c r="S105" s="42" t="e">
        <f t="shared" si="356"/>
        <v>#REF!</v>
      </c>
      <c r="T105" s="42" t="e">
        <f t="shared" si="356"/>
        <v>#REF!</v>
      </c>
      <c r="U105" s="40" t="e">
        <f>(F105/B105)^(1/4)-1</f>
        <v>#REF!</v>
      </c>
      <c r="V105" s="40" t="e">
        <f>(O105/G105)^(1/8)-1</f>
        <v>#REF!</v>
      </c>
      <c r="W105" s="35" t="e">
        <f>(T105/P105)^(1/4)-1</f>
        <v>#REF!</v>
      </c>
      <c r="X105" s="26">
        <v>0.39889999999999998</v>
      </c>
      <c r="Y105" s="26">
        <v>0.39900000000000002</v>
      </c>
      <c r="Z105" s="26">
        <v>0.39900000000000002</v>
      </c>
      <c r="AA105" s="26">
        <v>0.39950000000000002</v>
      </c>
      <c r="AB105" s="26">
        <v>0.4</v>
      </c>
      <c r="AC105" s="26">
        <v>0.40010000000000001</v>
      </c>
      <c r="AD105" s="26">
        <v>0.40060000000000001</v>
      </c>
      <c r="AE105" s="26">
        <v>0.4007</v>
      </c>
      <c r="AF105" s="26">
        <v>0.40089999999999998</v>
      </c>
      <c r="AG105" s="26">
        <v>0.40110000000000001</v>
      </c>
      <c r="AH105" s="26">
        <v>0.40089999999999998</v>
      </c>
      <c r="AI105" s="26">
        <v>0.40150000000000002</v>
      </c>
      <c r="AJ105" s="26">
        <v>0.40139999999999998</v>
      </c>
      <c r="AK105" s="26">
        <v>0.40189999999999998</v>
      </c>
      <c r="AL105" s="26">
        <v>0.40200000000000002</v>
      </c>
      <c r="AM105" s="26">
        <v>0.40239999999999998</v>
      </c>
      <c r="AN105" s="26">
        <v>0.40239999999999998</v>
      </c>
      <c r="AO105" s="26">
        <v>0.4027</v>
      </c>
      <c r="AP105" s="26">
        <v>0.40260000000000001</v>
      </c>
    </row>
    <row r="106" spans="1:42" x14ac:dyDescent="0.25">
      <c r="A106" s="39" t="s">
        <v>102</v>
      </c>
      <c r="B106" s="42" t="e">
        <f t="shared" ref="B106:B108" si="357">B$90*X106</f>
        <v>#REF!</v>
      </c>
      <c r="C106" s="42" t="e">
        <f t="shared" ref="C106:C108" si="358">C$90*Y106</f>
        <v>#REF!</v>
      </c>
      <c r="D106" s="42" t="e">
        <f t="shared" ref="D106:D108" si="359">D$90*Z106</f>
        <v>#REF!</v>
      </c>
      <c r="E106" s="42" t="e">
        <f t="shared" ref="E106:E108" si="360">E$90*AA106</f>
        <v>#REF!</v>
      </c>
      <c r="F106" s="42" t="e">
        <f t="shared" ref="F106:F108" si="361">F$90*AB106</f>
        <v>#REF!</v>
      </c>
      <c r="G106" s="42" t="e">
        <f t="shared" ref="G106:G108" si="362">G$90*AC106</f>
        <v>#REF!</v>
      </c>
      <c r="H106" s="42" t="e">
        <f t="shared" ref="H106:H108" si="363">H$90*AD106</f>
        <v>#REF!</v>
      </c>
      <c r="I106" s="42" t="e">
        <f t="shared" ref="I106:I108" si="364">I$90*AE106</f>
        <v>#REF!</v>
      </c>
      <c r="J106" s="42" t="e">
        <f t="shared" ref="J106:J108" si="365">J$90*AF106</f>
        <v>#REF!</v>
      </c>
      <c r="K106" s="42" t="e">
        <f t="shared" ref="K106:K108" si="366">K$90*AG106</f>
        <v>#REF!</v>
      </c>
      <c r="L106" s="42" t="e">
        <f t="shared" ref="L106:L108" si="367">L$90*AH106</f>
        <v>#REF!</v>
      </c>
      <c r="M106" s="42" t="e">
        <f t="shared" ref="M106:M108" si="368">M$90*AI106</f>
        <v>#REF!</v>
      </c>
      <c r="N106" s="42" t="e">
        <f t="shared" ref="N106:N108" si="369">N$90*AJ106</f>
        <v>#REF!</v>
      </c>
      <c r="O106" s="42" t="e">
        <f t="shared" ref="O106:O108" si="370">O$90*AK106</f>
        <v>#REF!</v>
      </c>
      <c r="P106" s="42" t="e">
        <f t="shared" ref="P106:P108" si="371">P$90*AL106</f>
        <v>#REF!</v>
      </c>
      <c r="Q106" s="42" t="e">
        <f t="shared" ref="Q106:Q108" si="372">Q$90*AM106</f>
        <v>#REF!</v>
      </c>
      <c r="R106" s="42" t="e">
        <f t="shared" ref="R106:R108" si="373">R$90*AN106</f>
        <v>#REF!</v>
      </c>
      <c r="S106" s="42" t="e">
        <f t="shared" ref="S106:S108" si="374">S$90*AO106</f>
        <v>#REF!</v>
      </c>
      <c r="T106" s="42" t="e">
        <f t="shared" ref="T106:T108" si="375">T$90*AP106</f>
        <v>#REF!</v>
      </c>
      <c r="U106" s="40" t="e">
        <f t="shared" ref="U106:U108" si="376">(F106/B106)^(1/4)-1</f>
        <v>#REF!</v>
      </c>
      <c r="V106" s="40" t="e">
        <f t="shared" ref="V106:V108" si="377">(O106/G106)^(1/8)-1</f>
        <v>#REF!</v>
      </c>
      <c r="W106" s="35" t="e">
        <f t="shared" ref="W106:W108" si="378">(T106/P106)^(1/4)-1</f>
        <v>#REF!</v>
      </c>
      <c r="X106" s="26">
        <v>0.214</v>
      </c>
      <c r="Y106" s="26">
        <v>0.2142</v>
      </c>
      <c r="Z106" s="26">
        <v>0.21410000000000001</v>
      </c>
      <c r="AA106" s="26">
        <v>0.21440000000000001</v>
      </c>
      <c r="AB106" s="26">
        <v>0.21410000000000001</v>
      </c>
      <c r="AC106" s="26">
        <v>0.2142</v>
      </c>
      <c r="AD106" s="26">
        <v>0.2145</v>
      </c>
      <c r="AE106" s="26">
        <v>0.21479999999999999</v>
      </c>
      <c r="AF106" s="26">
        <v>0.215</v>
      </c>
      <c r="AG106" s="26">
        <v>0.21479999999999999</v>
      </c>
      <c r="AH106" s="26">
        <v>0.2152</v>
      </c>
      <c r="AI106" s="26">
        <v>0.21510000000000001</v>
      </c>
      <c r="AJ106" s="26">
        <v>0.215</v>
      </c>
      <c r="AK106" s="26">
        <v>0.21479999999999999</v>
      </c>
      <c r="AL106" s="26">
        <v>0.21479999999999999</v>
      </c>
      <c r="AM106" s="26">
        <v>0.2145</v>
      </c>
      <c r="AN106" s="26">
        <v>0.21429999999999999</v>
      </c>
      <c r="AO106" s="26">
        <v>0.21410000000000001</v>
      </c>
      <c r="AP106" s="26">
        <v>0.21429999999999999</v>
      </c>
    </row>
    <row r="107" spans="1:42" x14ac:dyDescent="0.25">
      <c r="A107" s="39" t="s">
        <v>104</v>
      </c>
      <c r="B107" s="42" t="e">
        <f t="shared" si="357"/>
        <v>#REF!</v>
      </c>
      <c r="C107" s="42" t="e">
        <f t="shared" si="358"/>
        <v>#REF!</v>
      </c>
      <c r="D107" s="42" t="e">
        <f t="shared" si="359"/>
        <v>#REF!</v>
      </c>
      <c r="E107" s="42" t="e">
        <f t="shared" si="360"/>
        <v>#REF!</v>
      </c>
      <c r="F107" s="42" t="e">
        <f t="shared" si="361"/>
        <v>#REF!</v>
      </c>
      <c r="G107" s="42" t="e">
        <f t="shared" si="362"/>
        <v>#REF!</v>
      </c>
      <c r="H107" s="42" t="e">
        <f t="shared" si="363"/>
        <v>#REF!</v>
      </c>
      <c r="I107" s="42" t="e">
        <f t="shared" si="364"/>
        <v>#REF!</v>
      </c>
      <c r="J107" s="42" t="e">
        <f t="shared" si="365"/>
        <v>#REF!</v>
      </c>
      <c r="K107" s="42" t="e">
        <f t="shared" si="366"/>
        <v>#REF!</v>
      </c>
      <c r="L107" s="42" t="e">
        <f t="shared" si="367"/>
        <v>#REF!</v>
      </c>
      <c r="M107" s="42" t="e">
        <f t="shared" si="368"/>
        <v>#REF!</v>
      </c>
      <c r="N107" s="42" t="e">
        <f t="shared" si="369"/>
        <v>#REF!</v>
      </c>
      <c r="O107" s="42" t="e">
        <f t="shared" si="370"/>
        <v>#REF!</v>
      </c>
      <c r="P107" s="42" t="e">
        <f t="shared" si="371"/>
        <v>#REF!</v>
      </c>
      <c r="Q107" s="42" t="e">
        <f t="shared" si="372"/>
        <v>#REF!</v>
      </c>
      <c r="R107" s="42" t="e">
        <f t="shared" si="373"/>
        <v>#REF!</v>
      </c>
      <c r="S107" s="42" t="e">
        <f t="shared" si="374"/>
        <v>#REF!</v>
      </c>
      <c r="T107" s="42" t="e">
        <f t="shared" si="375"/>
        <v>#REF!</v>
      </c>
      <c r="U107" s="40" t="e">
        <f t="shared" si="376"/>
        <v>#REF!</v>
      </c>
      <c r="V107" s="40" t="e">
        <f t="shared" si="377"/>
        <v>#REF!</v>
      </c>
      <c r="W107" s="35" t="e">
        <f t="shared" si="378"/>
        <v>#REF!</v>
      </c>
      <c r="X107" s="26">
        <v>0.27</v>
      </c>
      <c r="Y107" s="26">
        <v>0.27029999999999998</v>
      </c>
      <c r="Z107" s="26">
        <v>0.27039999999999997</v>
      </c>
      <c r="AA107" s="26">
        <v>0.27050000000000002</v>
      </c>
      <c r="AB107" s="26">
        <v>0.27060000000000001</v>
      </c>
      <c r="AC107" s="26">
        <v>0.27089999999999997</v>
      </c>
      <c r="AD107" s="26">
        <v>0.27110000000000001</v>
      </c>
      <c r="AE107" s="26">
        <v>0.27100000000000002</v>
      </c>
      <c r="AF107" s="26">
        <v>0.27129999999999999</v>
      </c>
      <c r="AG107" s="26">
        <v>0.2712</v>
      </c>
      <c r="AH107" s="26">
        <v>0.27139999999999997</v>
      </c>
      <c r="AI107" s="26">
        <v>0.27150000000000002</v>
      </c>
      <c r="AJ107" s="26">
        <v>0.27179999999999999</v>
      </c>
      <c r="AK107" s="26">
        <v>0.27189999999999998</v>
      </c>
      <c r="AL107" s="26">
        <v>0.2722</v>
      </c>
      <c r="AM107" s="26">
        <v>0.27239999999999998</v>
      </c>
      <c r="AN107" s="26">
        <v>0.27229999999999999</v>
      </c>
      <c r="AO107" s="26">
        <v>0.27250000000000002</v>
      </c>
      <c r="AP107" s="26">
        <v>0.2727</v>
      </c>
    </row>
    <row r="108" spans="1:42" x14ac:dyDescent="0.25">
      <c r="A108" s="39" t="s">
        <v>103</v>
      </c>
      <c r="B108" s="42" t="e">
        <f t="shared" si="357"/>
        <v>#REF!</v>
      </c>
      <c r="C108" s="42" t="e">
        <f t="shared" si="358"/>
        <v>#REF!</v>
      </c>
      <c r="D108" s="42" t="e">
        <f t="shared" si="359"/>
        <v>#REF!</v>
      </c>
      <c r="E108" s="42" t="e">
        <f t="shared" si="360"/>
        <v>#REF!</v>
      </c>
      <c r="F108" s="42" t="e">
        <f t="shared" si="361"/>
        <v>#REF!</v>
      </c>
      <c r="G108" s="42" t="e">
        <f t="shared" si="362"/>
        <v>#REF!</v>
      </c>
      <c r="H108" s="42" t="e">
        <f t="shared" si="363"/>
        <v>#REF!</v>
      </c>
      <c r="I108" s="42" t="e">
        <f t="shared" si="364"/>
        <v>#REF!</v>
      </c>
      <c r="J108" s="42" t="e">
        <f t="shared" si="365"/>
        <v>#REF!</v>
      </c>
      <c r="K108" s="42" t="e">
        <f t="shared" si="366"/>
        <v>#REF!</v>
      </c>
      <c r="L108" s="42" t="e">
        <f t="shared" si="367"/>
        <v>#REF!</v>
      </c>
      <c r="M108" s="42" t="e">
        <f t="shared" si="368"/>
        <v>#REF!</v>
      </c>
      <c r="N108" s="42" t="e">
        <f t="shared" si="369"/>
        <v>#REF!</v>
      </c>
      <c r="O108" s="42" t="e">
        <f t="shared" si="370"/>
        <v>#REF!</v>
      </c>
      <c r="P108" s="42" t="e">
        <f t="shared" si="371"/>
        <v>#REF!</v>
      </c>
      <c r="Q108" s="42" t="e">
        <f t="shared" si="372"/>
        <v>#REF!</v>
      </c>
      <c r="R108" s="42" t="e">
        <f t="shared" si="373"/>
        <v>#REF!</v>
      </c>
      <c r="S108" s="42" t="e">
        <f t="shared" si="374"/>
        <v>#REF!</v>
      </c>
      <c r="T108" s="42" t="e">
        <f t="shared" si="375"/>
        <v>#REF!</v>
      </c>
      <c r="U108" s="40" t="e">
        <f t="shared" si="376"/>
        <v>#REF!</v>
      </c>
      <c r="V108" s="40" t="e">
        <f t="shared" si="377"/>
        <v>#REF!</v>
      </c>
      <c r="W108" s="35" t="e">
        <f t="shared" si="378"/>
        <v>#REF!</v>
      </c>
      <c r="X108" s="26">
        <v>0.1172</v>
      </c>
      <c r="Y108" s="26">
        <v>0.11650000000000001</v>
      </c>
      <c r="Z108" s="26">
        <v>0.11650000000000001</v>
      </c>
      <c r="AA108" s="26">
        <v>0.11550000000000001</v>
      </c>
      <c r="AB108" s="26">
        <v>0.1153</v>
      </c>
      <c r="AC108" s="26">
        <v>0.1148</v>
      </c>
      <c r="AD108" s="26">
        <v>0.1139</v>
      </c>
      <c r="AE108" s="26">
        <v>0.11360000000000001</v>
      </c>
      <c r="AF108" s="26">
        <v>0.1128</v>
      </c>
      <c r="AG108" s="26">
        <v>0.1129</v>
      </c>
      <c r="AH108" s="26">
        <v>0.1125</v>
      </c>
      <c r="AI108" s="26">
        <v>0.1119</v>
      </c>
      <c r="AJ108" s="26">
        <v>0.1118</v>
      </c>
      <c r="AK108" s="26">
        <v>0.1114</v>
      </c>
      <c r="AL108" s="26">
        <v>0.111</v>
      </c>
      <c r="AM108" s="26">
        <v>0.11070000000000001</v>
      </c>
      <c r="AN108" s="26">
        <v>0.111</v>
      </c>
      <c r="AO108" s="26">
        <v>0.11070000000000001</v>
      </c>
      <c r="AP108" s="26">
        <v>0.1104</v>
      </c>
    </row>
    <row r="109" spans="1:42" x14ac:dyDescent="0.25">
      <c r="A109" s="27" t="s">
        <v>86</v>
      </c>
      <c r="B109" s="34" t="e">
        <f>SUM(B105:B108)</f>
        <v>#REF!</v>
      </c>
      <c r="C109" s="34" t="e">
        <f t="shared" ref="C109:T109" si="379">SUM(C105:C108)</f>
        <v>#REF!</v>
      </c>
      <c r="D109" s="34" t="e">
        <f t="shared" si="379"/>
        <v>#REF!</v>
      </c>
      <c r="E109" s="34" t="e">
        <f t="shared" si="379"/>
        <v>#REF!</v>
      </c>
      <c r="F109" s="34" t="e">
        <f t="shared" si="379"/>
        <v>#REF!</v>
      </c>
      <c r="G109" s="34" t="e">
        <f t="shared" si="379"/>
        <v>#REF!</v>
      </c>
      <c r="H109" s="34" t="e">
        <f t="shared" si="379"/>
        <v>#REF!</v>
      </c>
      <c r="I109" s="34" t="e">
        <f t="shared" si="379"/>
        <v>#REF!</v>
      </c>
      <c r="J109" s="34" t="e">
        <f t="shared" si="379"/>
        <v>#REF!</v>
      </c>
      <c r="K109" s="34" t="e">
        <f t="shared" si="379"/>
        <v>#REF!</v>
      </c>
      <c r="L109" s="34" t="e">
        <f t="shared" si="379"/>
        <v>#REF!</v>
      </c>
      <c r="M109" s="34" t="e">
        <f t="shared" si="379"/>
        <v>#REF!</v>
      </c>
      <c r="N109" s="34" t="e">
        <f t="shared" si="379"/>
        <v>#REF!</v>
      </c>
      <c r="O109" s="34" t="e">
        <f t="shared" si="379"/>
        <v>#REF!</v>
      </c>
      <c r="P109" s="34" t="e">
        <f t="shared" si="379"/>
        <v>#REF!</v>
      </c>
      <c r="Q109" s="34" t="e">
        <f t="shared" si="379"/>
        <v>#REF!</v>
      </c>
      <c r="R109" s="34" t="e">
        <f t="shared" si="379"/>
        <v>#REF!</v>
      </c>
      <c r="S109" s="34" t="e">
        <f t="shared" si="379"/>
        <v>#REF!</v>
      </c>
      <c r="T109" s="34" t="e">
        <f t="shared" si="379"/>
        <v>#REF!</v>
      </c>
      <c r="X109" s="43">
        <v>1</v>
      </c>
      <c r="Y109" s="43">
        <v>1</v>
      </c>
      <c r="Z109" s="43">
        <v>1</v>
      </c>
      <c r="AA109" s="43">
        <v>1</v>
      </c>
      <c r="AB109" s="43">
        <v>1</v>
      </c>
      <c r="AC109" s="43">
        <v>1</v>
      </c>
      <c r="AD109" s="43">
        <v>1</v>
      </c>
      <c r="AE109" s="43">
        <v>1</v>
      </c>
      <c r="AF109" s="43">
        <v>1</v>
      </c>
      <c r="AG109" s="43">
        <v>1</v>
      </c>
      <c r="AH109" s="43">
        <v>1</v>
      </c>
      <c r="AI109" s="43">
        <v>1</v>
      </c>
      <c r="AJ109" s="43">
        <v>1</v>
      </c>
      <c r="AK109" s="43">
        <v>1</v>
      </c>
      <c r="AL109" s="43">
        <v>1</v>
      </c>
      <c r="AM109" s="43">
        <v>1</v>
      </c>
      <c r="AN109" s="43">
        <v>1</v>
      </c>
      <c r="AO109" s="43">
        <v>1</v>
      </c>
      <c r="AP109" s="43">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FAB02-FA7B-4C6B-8E12-26AD128BD229}">
  <dimension ref="A1:X152"/>
  <sheetViews>
    <sheetView topLeftCell="A12" zoomScale="85" zoomScaleNormal="85" workbookViewId="0">
      <selection activeCell="E25" sqref="E25"/>
    </sheetView>
  </sheetViews>
  <sheetFormatPr defaultRowHeight="15" x14ac:dyDescent="0.25"/>
  <cols>
    <col min="1" max="1" width="52.140625" bestFit="1" customWidth="1"/>
    <col min="2" max="2" width="10" bestFit="1" customWidth="1"/>
    <col min="13" max="13" width="9.28515625" customWidth="1"/>
  </cols>
  <sheetData>
    <row r="1" spans="1:12" x14ac:dyDescent="0.25">
      <c r="B1" s="3" t="s">
        <v>30</v>
      </c>
    </row>
    <row r="2" spans="1:12" x14ac:dyDescent="0.25">
      <c r="A2" s="5" t="s">
        <v>29</v>
      </c>
      <c r="B2" s="1" t="s">
        <v>31</v>
      </c>
      <c r="C2" t="s">
        <v>34</v>
      </c>
    </row>
    <row r="3" spans="1:12" x14ac:dyDescent="0.25">
      <c r="A3" s="5" t="s">
        <v>32</v>
      </c>
      <c r="B3" s="1" t="s">
        <v>31</v>
      </c>
      <c r="C3" s="15" t="s">
        <v>33</v>
      </c>
    </row>
    <row r="4" spans="1:12" x14ac:dyDescent="0.25">
      <c r="A4" s="5" t="s">
        <v>35</v>
      </c>
      <c r="B4" s="1" t="s">
        <v>31</v>
      </c>
      <c r="C4" s="15" t="s">
        <v>36</v>
      </c>
    </row>
    <row r="5" spans="1:12" x14ac:dyDescent="0.25">
      <c r="A5" s="5" t="s">
        <v>38</v>
      </c>
      <c r="B5" s="1" t="s">
        <v>31</v>
      </c>
      <c r="C5" s="15" t="s">
        <v>37</v>
      </c>
    </row>
    <row r="6" spans="1:12" x14ac:dyDescent="0.25">
      <c r="A6" s="5" t="s">
        <v>43</v>
      </c>
      <c r="B6" s="1" t="s">
        <v>31</v>
      </c>
      <c r="C6" s="15" t="s">
        <v>44</v>
      </c>
    </row>
    <row r="7" spans="1:12" x14ac:dyDescent="0.25">
      <c r="A7" s="5" t="s">
        <v>58</v>
      </c>
      <c r="B7" s="1" t="s">
        <v>31</v>
      </c>
      <c r="C7" s="15"/>
    </row>
    <row r="8" spans="1:12" x14ac:dyDescent="0.25">
      <c r="A8" s="5" t="s">
        <v>60</v>
      </c>
      <c r="B8" s="1" t="s">
        <v>31</v>
      </c>
      <c r="C8" s="15" t="s">
        <v>59</v>
      </c>
    </row>
    <row r="11" spans="1:12" x14ac:dyDescent="0.25">
      <c r="A11" s="4" t="s">
        <v>39</v>
      </c>
      <c r="C11" s="3"/>
    </row>
    <row r="12" spans="1:12" x14ac:dyDescent="0.25">
      <c r="L12" s="3" t="s">
        <v>41</v>
      </c>
    </row>
    <row r="13" spans="1:12" x14ac:dyDescent="0.25">
      <c r="E13" s="15" t="s">
        <v>40</v>
      </c>
    </row>
    <row r="21" spans="1:22" x14ac:dyDescent="0.25">
      <c r="A21" s="4" t="s">
        <v>45</v>
      </c>
    </row>
    <row r="25" spans="1:22" x14ac:dyDescent="0.25">
      <c r="E25" s="3" t="s">
        <v>46</v>
      </c>
    </row>
    <row r="27" spans="1:22" ht="15.75" thickBot="1" x14ac:dyDescent="0.3">
      <c r="L27" s="3"/>
      <c r="M27" s="3"/>
      <c r="N27" s="3" t="s">
        <v>80</v>
      </c>
      <c r="O27" s="3"/>
      <c r="P27" s="3"/>
      <c r="Q27" s="3"/>
      <c r="R27" s="3"/>
      <c r="S27" s="3"/>
      <c r="T27" s="3"/>
    </row>
    <row r="28" spans="1:22" x14ac:dyDescent="0.25">
      <c r="L28" s="3"/>
      <c r="M28" s="17" t="s">
        <v>73</v>
      </c>
      <c r="N28" s="18"/>
      <c r="O28" s="18"/>
      <c r="P28" s="18"/>
      <c r="Q28" s="18"/>
      <c r="R28" s="18"/>
      <c r="S28" s="19"/>
      <c r="T28" s="3"/>
    </row>
    <row r="29" spans="1:22" x14ac:dyDescent="0.25">
      <c r="L29" s="3"/>
      <c r="M29" s="20" t="s">
        <v>74</v>
      </c>
      <c r="N29" s="3"/>
      <c r="O29" s="3"/>
      <c r="P29" s="3"/>
      <c r="Q29" s="3"/>
      <c r="R29" s="3" t="s">
        <v>81</v>
      </c>
      <c r="S29" s="21"/>
      <c r="T29" s="3"/>
    </row>
    <row r="30" spans="1:22" x14ac:dyDescent="0.25">
      <c r="L30" s="3"/>
      <c r="M30" s="20" t="s">
        <v>75</v>
      </c>
      <c r="N30" s="3"/>
      <c r="O30" s="3"/>
      <c r="P30" s="3"/>
      <c r="Q30" s="3"/>
      <c r="R30" s="3"/>
      <c r="S30" s="21"/>
      <c r="T30" s="3"/>
      <c r="U30" t="s">
        <v>62</v>
      </c>
      <c r="V30" t="s">
        <v>78</v>
      </c>
    </row>
    <row r="31" spans="1:22" x14ac:dyDescent="0.25">
      <c r="L31" s="3"/>
      <c r="M31" s="20" t="s">
        <v>76</v>
      </c>
      <c r="N31" s="3"/>
      <c r="O31" s="3"/>
      <c r="P31" s="3"/>
      <c r="Q31" s="3"/>
      <c r="R31" s="3"/>
      <c r="S31" s="21"/>
      <c r="T31" s="3"/>
      <c r="U31" t="s">
        <v>63</v>
      </c>
    </row>
    <row r="32" spans="1:22" ht="15.75" thickBot="1" x14ac:dyDescent="0.3">
      <c r="L32" s="3"/>
      <c r="M32" s="22" t="s">
        <v>77</v>
      </c>
      <c r="N32" s="23"/>
      <c r="O32" s="23"/>
      <c r="P32" s="23"/>
      <c r="Q32" s="23"/>
      <c r="R32" s="23"/>
      <c r="S32" s="24"/>
      <c r="T32" s="3"/>
      <c r="U32" t="s">
        <v>64</v>
      </c>
    </row>
    <row r="33" spans="5:24" x14ac:dyDescent="0.25">
      <c r="M33" s="20" t="s">
        <v>82</v>
      </c>
      <c r="O33" s="3" t="s">
        <v>83</v>
      </c>
      <c r="U33" t="s">
        <v>65</v>
      </c>
    </row>
    <row r="34" spans="5:24" x14ac:dyDescent="0.25">
      <c r="E34" s="3" t="s">
        <v>42</v>
      </c>
      <c r="U34" t="s">
        <v>66</v>
      </c>
      <c r="W34" t="s">
        <v>72</v>
      </c>
    </row>
    <row r="36" spans="5:24" x14ac:dyDescent="0.25">
      <c r="U36" t="s">
        <v>67</v>
      </c>
      <c r="V36" t="s">
        <v>68</v>
      </c>
      <c r="X36" t="s">
        <v>70</v>
      </c>
    </row>
    <row r="37" spans="5:24" x14ac:dyDescent="0.25">
      <c r="U37" t="s">
        <v>69</v>
      </c>
      <c r="W37" t="s">
        <v>71</v>
      </c>
    </row>
    <row r="58" spans="1:1" x14ac:dyDescent="0.25">
      <c r="A58" s="15" t="s">
        <v>61</v>
      </c>
    </row>
    <row r="85" spans="1:13" x14ac:dyDescent="0.25">
      <c r="A85" s="3" t="s">
        <v>47</v>
      </c>
      <c r="B85" s="3" t="s">
        <v>57</v>
      </c>
    </row>
    <row r="86" spans="1:13" x14ac:dyDescent="0.25">
      <c r="M86" s="3" t="s">
        <v>49</v>
      </c>
    </row>
    <row r="87" spans="1:13" x14ac:dyDescent="0.25">
      <c r="L87" s="2">
        <v>1</v>
      </c>
      <c r="M87" t="s">
        <v>48</v>
      </c>
    </row>
    <row r="88" spans="1:13" x14ac:dyDescent="0.25">
      <c r="L88" s="2">
        <v>2</v>
      </c>
      <c r="M88" t="s">
        <v>50</v>
      </c>
    </row>
    <row r="89" spans="1:13" x14ac:dyDescent="0.25">
      <c r="L89" s="2">
        <v>3</v>
      </c>
      <c r="M89" t="s">
        <v>51</v>
      </c>
    </row>
    <row r="90" spans="1:13" x14ac:dyDescent="0.25">
      <c r="L90" s="2">
        <v>4</v>
      </c>
      <c r="M90" t="s">
        <v>52</v>
      </c>
    </row>
    <row r="91" spans="1:13" x14ac:dyDescent="0.25">
      <c r="L91" s="2">
        <v>5</v>
      </c>
      <c r="M91" t="s">
        <v>54</v>
      </c>
    </row>
    <row r="92" spans="1:13" x14ac:dyDescent="0.25">
      <c r="L92" s="2">
        <v>6</v>
      </c>
      <c r="M92" t="s">
        <v>53</v>
      </c>
    </row>
    <row r="93" spans="1:13" x14ac:dyDescent="0.25">
      <c r="L93" s="2">
        <v>7</v>
      </c>
      <c r="M93" t="s">
        <v>55</v>
      </c>
    </row>
    <row r="94" spans="1:13" x14ac:dyDescent="0.25">
      <c r="L94" s="2">
        <v>8</v>
      </c>
      <c r="M94" t="s">
        <v>56</v>
      </c>
    </row>
    <row r="100" spans="1:1" x14ac:dyDescent="0.25">
      <c r="A100" s="3" t="s">
        <v>32</v>
      </c>
    </row>
    <row r="115" spans="1:1" x14ac:dyDescent="0.25">
      <c r="A115" s="5" t="s">
        <v>35</v>
      </c>
    </row>
    <row r="133" spans="1:1" x14ac:dyDescent="0.25">
      <c r="A133" t="s">
        <v>20</v>
      </c>
    </row>
    <row r="152" spans="1:1" x14ac:dyDescent="0.25">
      <c r="A152" s="5" t="s">
        <v>60</v>
      </c>
    </row>
  </sheetData>
  <hyperlinks>
    <hyperlink ref="C3" r:id="rId1" location=":~:text=Veolia's%20HPD%C2%AE%20evaporation%20and,art%20research%20and%20development%20capabilities." xr:uid="{D2DC02D6-9B51-4053-B75C-4E29B9E702DF}"/>
    <hyperlink ref="C5" r:id="rId2" xr:uid="{C0B3E878-165C-429F-8F76-A0543FFC36FE}"/>
    <hyperlink ref="E13" r:id="rId3" xr:uid="{336EF32B-C0B3-4E21-A97E-72592AD56DD8}"/>
    <hyperlink ref="C4" r:id="rId4" xr:uid="{75826072-A30D-40A7-A2E6-DF62C598DFED}"/>
    <hyperlink ref="A58" r:id="rId5" xr:uid="{51FDB211-EDE6-49B3-8054-54E5F50EF28C}"/>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
  <sheetViews>
    <sheetView workbookViewId="0">
      <selection activeCell="B14" sqref="B14"/>
    </sheetView>
  </sheetViews>
  <sheetFormatPr defaultRowHeight="15" x14ac:dyDescent="0.25"/>
  <cols>
    <col min="1" max="1" width="27.42578125" bestFit="1" customWidth="1"/>
    <col min="2" max="2" width="12.28515625" bestFit="1" customWidth="1"/>
    <col min="3" max="3" width="14.28515625" bestFit="1" customWidth="1"/>
    <col min="4" max="4" width="14.140625" bestFit="1" customWidth="1"/>
  </cols>
  <sheetData>
    <row r="1" spans="1:14" ht="38.25" x14ac:dyDescent="0.25">
      <c r="B1" s="5" t="s">
        <v>5</v>
      </c>
      <c r="C1" s="5" t="s">
        <v>6</v>
      </c>
      <c r="D1" s="5" t="s">
        <v>21</v>
      </c>
      <c r="E1" s="5" t="s">
        <v>23</v>
      </c>
      <c r="F1" s="5"/>
      <c r="I1" s="11" t="s">
        <v>13</v>
      </c>
      <c r="J1" s="11" t="s">
        <v>14</v>
      </c>
      <c r="K1" s="11" t="s">
        <v>15</v>
      </c>
      <c r="L1" s="11" t="s">
        <v>16</v>
      </c>
      <c r="M1" s="11" t="s">
        <v>17</v>
      </c>
    </row>
    <row r="2" spans="1:14" x14ac:dyDescent="0.25">
      <c r="A2" s="3" t="s">
        <v>0</v>
      </c>
      <c r="B2" s="2">
        <v>120</v>
      </c>
      <c r="C2" s="1">
        <v>0.01</v>
      </c>
      <c r="D2" t="s">
        <v>24</v>
      </c>
      <c r="I2" s="12">
        <v>2021</v>
      </c>
      <c r="J2" s="12">
        <v>1.3716000000000001E-2</v>
      </c>
      <c r="K2" s="12">
        <v>1.3531E-2</v>
      </c>
      <c r="L2" s="12">
        <v>1.3821999999999999E-2</v>
      </c>
      <c r="M2" s="12">
        <v>63</v>
      </c>
    </row>
    <row r="3" spans="1:14" x14ac:dyDescent="0.25">
      <c r="A3" s="3" t="s">
        <v>1</v>
      </c>
      <c r="B3" s="2">
        <v>260</v>
      </c>
      <c r="C3" s="1">
        <v>0.87</v>
      </c>
      <c r="D3" t="s">
        <v>22</v>
      </c>
      <c r="I3" s="12">
        <v>2020</v>
      </c>
      <c r="J3" s="12">
        <v>1.35E-2</v>
      </c>
      <c r="K3" s="12">
        <v>1.2997999999999999E-2</v>
      </c>
      <c r="L3" s="12">
        <v>1.4125E-2</v>
      </c>
      <c r="M3" s="12">
        <v>257</v>
      </c>
      <c r="N3">
        <f>(M3*J3+M2*J2)/(M3+M2)</f>
        <v>1.3542525E-2</v>
      </c>
    </row>
    <row r="4" spans="1:14" x14ac:dyDescent="0.25">
      <c r="A4" s="3" t="s">
        <v>2</v>
      </c>
      <c r="B4" s="2">
        <v>112</v>
      </c>
      <c r="C4" s="1">
        <v>0.01</v>
      </c>
      <c r="D4" t="s">
        <v>25</v>
      </c>
    </row>
    <row r="5" spans="1:14" x14ac:dyDescent="0.25">
      <c r="A5" s="3" t="s">
        <v>3</v>
      </c>
      <c r="B5" s="2">
        <v>200</v>
      </c>
      <c r="C5" s="1"/>
    </row>
    <row r="6" spans="1:14" x14ac:dyDescent="0.25">
      <c r="A6" s="3" t="s">
        <v>4</v>
      </c>
      <c r="B6" s="2">
        <v>52</v>
      </c>
      <c r="C6" s="1"/>
      <c r="D6" t="s">
        <v>26</v>
      </c>
      <c r="N6">
        <f>N3*1890</f>
        <v>25.59537225</v>
      </c>
    </row>
    <row r="7" spans="1:14" x14ac:dyDescent="0.25">
      <c r="N7">
        <f>N6/20</f>
        <v>1.2797686125000001</v>
      </c>
    </row>
    <row r="8" spans="1:14" x14ac:dyDescent="0.25">
      <c r="A8" s="3" t="s">
        <v>18</v>
      </c>
      <c r="B8" s="14">
        <f>B2*$N$3</f>
        <v>1.625103</v>
      </c>
    </row>
    <row r="9" spans="1:14" x14ac:dyDescent="0.25">
      <c r="B9" s="14">
        <f>B3*$N$3</f>
        <v>3.5210564999999998</v>
      </c>
    </row>
    <row r="10" spans="1:14" x14ac:dyDescent="0.25">
      <c r="B10" s="14">
        <f>B4*$N$3</f>
        <v>1.5167628</v>
      </c>
      <c r="H10">
        <f>61.42/55</f>
        <v>1.1167272727272728</v>
      </c>
      <c r="L10" t="s">
        <v>27</v>
      </c>
      <c r="N10" t="s">
        <v>28</v>
      </c>
    </row>
    <row r="11" spans="1:14" x14ac:dyDescent="0.25">
      <c r="B11" s="14">
        <f>B5*$N$3</f>
        <v>2.7085049999999997</v>
      </c>
      <c r="H11">
        <f>62/50</f>
        <v>1.24</v>
      </c>
    </row>
    <row r="12" spans="1:14" x14ac:dyDescent="0.25">
      <c r="B12" s="14">
        <f>B6*$N$3</f>
        <v>0.70421129999999998</v>
      </c>
      <c r="H12">
        <f>56/25</f>
        <v>2.2400000000000002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59AB8-3382-45AE-A477-1A515D0CE1EA}">
  <dimension ref="A1:I28"/>
  <sheetViews>
    <sheetView showGridLines="0" tabSelected="1" workbookViewId="0">
      <selection activeCell="B32" sqref="B32"/>
    </sheetView>
  </sheetViews>
  <sheetFormatPr defaultRowHeight="15" x14ac:dyDescent="0.25"/>
  <cols>
    <col min="1" max="1" width="42.5703125" bestFit="1" customWidth="1"/>
    <col min="2" max="2" width="134.85546875" customWidth="1"/>
    <col min="6" max="8" width="11" bestFit="1" customWidth="1"/>
  </cols>
  <sheetData>
    <row r="1" spans="1:9" x14ac:dyDescent="0.25">
      <c r="A1" s="48" t="s">
        <v>84</v>
      </c>
      <c r="B1" s="48" t="s">
        <v>85</v>
      </c>
    </row>
    <row r="2" spans="1:9" x14ac:dyDescent="0.25">
      <c r="A2" s="49" t="s">
        <v>128</v>
      </c>
      <c r="B2" s="49" t="s">
        <v>127</v>
      </c>
    </row>
    <row r="3" spans="1:9" x14ac:dyDescent="0.25">
      <c r="A3" s="49" t="s">
        <v>130</v>
      </c>
      <c r="B3" s="49" t="s">
        <v>129</v>
      </c>
    </row>
    <row r="4" spans="1:9" x14ac:dyDescent="0.25">
      <c r="A4" s="49" t="s">
        <v>132</v>
      </c>
      <c r="B4" s="49" t="s">
        <v>131</v>
      </c>
      <c r="E4" s="62">
        <v>36521</v>
      </c>
      <c r="F4">
        <f>E4*10^7</f>
        <v>365210000000</v>
      </c>
      <c r="G4">
        <f>F4/10^9</f>
        <v>365.21</v>
      </c>
      <c r="H4">
        <f>F4/78</f>
        <v>4682179487.1794872</v>
      </c>
    </row>
    <row r="5" spans="1:9" x14ac:dyDescent="0.25">
      <c r="A5" s="49" t="s">
        <v>134</v>
      </c>
      <c r="B5" s="49" t="s">
        <v>133</v>
      </c>
      <c r="G5">
        <f>G4/78</f>
        <v>4.6821794871794866</v>
      </c>
      <c r="H5">
        <f>H4/2.3</f>
        <v>2035730211.8171685</v>
      </c>
      <c r="I5">
        <f>H5/10^6</f>
        <v>2035.7302118171685</v>
      </c>
    </row>
    <row r="6" spans="1:9" x14ac:dyDescent="0.25">
      <c r="A6" s="49" t="s">
        <v>136</v>
      </c>
      <c r="B6" s="49" t="s">
        <v>135</v>
      </c>
      <c r="C6">
        <f>5.72*1000</f>
        <v>5720</v>
      </c>
      <c r="E6" s="62">
        <v>13363</v>
      </c>
      <c r="F6">
        <f>E6*10^7</f>
        <v>133630000000</v>
      </c>
      <c r="G6">
        <f>F6/10^9</f>
        <v>133.63</v>
      </c>
      <c r="H6">
        <f>F6/78</f>
        <v>1713205128.2051282</v>
      </c>
    </row>
    <row r="7" spans="1:9" x14ac:dyDescent="0.25">
      <c r="A7" s="49" t="s">
        <v>138</v>
      </c>
      <c r="B7" s="49" t="s">
        <v>137</v>
      </c>
      <c r="G7">
        <f>G6/78</f>
        <v>1.7132051282051282</v>
      </c>
      <c r="H7">
        <f>H6/'India Agrochemicals Market'!F7</f>
        <v>1127108636.9770579</v>
      </c>
      <c r="I7">
        <f>H7/10^6</f>
        <v>1127.108636977058</v>
      </c>
    </row>
    <row r="8" spans="1:9" x14ac:dyDescent="0.25">
      <c r="A8" s="49" t="s">
        <v>140</v>
      </c>
      <c r="B8" s="49" t="s">
        <v>139</v>
      </c>
      <c r="G8">
        <f>G7+G5</f>
        <v>6.3953846153846143</v>
      </c>
    </row>
    <row r="9" spans="1:9" ht="15.75" x14ac:dyDescent="0.25">
      <c r="A9" s="49" t="s">
        <v>142</v>
      </c>
      <c r="B9" s="49" t="s">
        <v>141</v>
      </c>
      <c r="E9" s="63">
        <v>60000</v>
      </c>
      <c r="F9">
        <f>E9*1000</f>
        <v>60000000</v>
      </c>
      <c r="G9">
        <f>G7*10^9</f>
        <v>1713205128.2051282</v>
      </c>
    </row>
    <row r="10" spans="1:9" x14ac:dyDescent="0.25">
      <c r="A10" s="49" t="s">
        <v>144</v>
      </c>
      <c r="B10" s="52" t="s">
        <v>143</v>
      </c>
      <c r="G10">
        <f>G9/F9</f>
        <v>28.553418803418804</v>
      </c>
    </row>
    <row r="11" spans="1:9" x14ac:dyDescent="0.25">
      <c r="A11" s="49" t="s">
        <v>146</v>
      </c>
      <c r="B11" s="49" t="s">
        <v>145</v>
      </c>
    </row>
    <row r="12" spans="1:9" x14ac:dyDescent="0.25">
      <c r="A12" s="49" t="s">
        <v>148</v>
      </c>
      <c r="B12" s="49" t="s">
        <v>147</v>
      </c>
      <c r="F12">
        <f>40000*10^7</f>
        <v>400000000000</v>
      </c>
    </row>
    <row r="13" spans="1:9" x14ac:dyDescent="0.25">
      <c r="A13" s="49" t="s">
        <v>150</v>
      </c>
      <c r="B13" s="49" t="s">
        <v>149</v>
      </c>
      <c r="F13">
        <f>F12/80</f>
        <v>5000000000</v>
      </c>
    </row>
    <row r="14" spans="1:9" x14ac:dyDescent="0.25">
      <c r="A14" s="49" t="s">
        <v>152</v>
      </c>
      <c r="B14" s="52" t="s">
        <v>151</v>
      </c>
      <c r="F14">
        <f>F13/10^6</f>
        <v>5000</v>
      </c>
    </row>
    <row r="15" spans="1:9" x14ac:dyDescent="0.25">
      <c r="A15" s="49" t="s">
        <v>163</v>
      </c>
      <c r="B15" s="52" t="s">
        <v>141</v>
      </c>
    </row>
    <row r="16" spans="1:9" x14ac:dyDescent="0.25">
      <c r="A16" s="49" t="s">
        <v>166</v>
      </c>
      <c r="B16" s="49" t="s">
        <v>165</v>
      </c>
    </row>
    <row r="17" spans="1:2" x14ac:dyDescent="0.25">
      <c r="A17" s="49" t="s">
        <v>169</v>
      </c>
      <c r="B17" s="49" t="s">
        <v>168</v>
      </c>
    </row>
    <row r="18" spans="1:2" x14ac:dyDescent="0.25">
      <c r="A18" s="49" t="s">
        <v>175</v>
      </c>
      <c r="B18" s="49" t="s">
        <v>170</v>
      </c>
    </row>
    <row r="19" spans="1:2" x14ac:dyDescent="0.25">
      <c r="A19" s="49" t="s">
        <v>172</v>
      </c>
      <c r="B19" s="49" t="s">
        <v>171</v>
      </c>
    </row>
    <row r="20" spans="1:2" x14ac:dyDescent="0.25">
      <c r="A20" s="49" t="s">
        <v>174</v>
      </c>
      <c r="B20" s="49" t="s">
        <v>173</v>
      </c>
    </row>
    <row r="21" spans="1:2" x14ac:dyDescent="0.25">
      <c r="A21" s="49" t="s">
        <v>190</v>
      </c>
      <c r="B21" s="49" t="s">
        <v>189</v>
      </c>
    </row>
    <row r="22" spans="1:2" x14ac:dyDescent="0.25">
      <c r="A22" s="49"/>
      <c r="B22" s="49" t="s">
        <v>191</v>
      </c>
    </row>
    <row r="23" spans="1:2" x14ac:dyDescent="0.25">
      <c r="A23" s="49"/>
      <c r="B23" s="49" t="s">
        <v>192</v>
      </c>
    </row>
    <row r="24" spans="1:2" x14ac:dyDescent="0.25">
      <c r="A24" s="49" t="s">
        <v>195</v>
      </c>
      <c r="B24" s="49" t="s">
        <v>194</v>
      </c>
    </row>
    <row r="25" spans="1:2" x14ac:dyDescent="0.25">
      <c r="A25" s="49" t="s">
        <v>197</v>
      </c>
      <c r="B25" s="49" t="s">
        <v>196</v>
      </c>
    </row>
    <row r="26" spans="1:2" x14ac:dyDescent="0.25">
      <c r="A26" s="49" t="s">
        <v>199</v>
      </c>
      <c r="B26" s="49" t="s">
        <v>198</v>
      </c>
    </row>
    <row r="27" spans="1:2" x14ac:dyDescent="0.25">
      <c r="A27" s="49" t="s">
        <v>213</v>
      </c>
      <c r="B27" s="49" t="s">
        <v>127</v>
      </c>
    </row>
    <row r="28" spans="1:2" x14ac:dyDescent="0.25">
      <c r="A28" s="49"/>
      <c r="B28" s="49"/>
    </row>
  </sheetData>
  <hyperlinks>
    <hyperlink ref="B10" r:id="rId1" xr:uid="{1995B5B9-DE1D-4CE1-B7E7-AD13237F2747}"/>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59B2F-6150-4869-9006-DF0E38F39DBD}">
  <dimension ref="A1:C15"/>
  <sheetViews>
    <sheetView workbookViewId="0">
      <selection activeCell="E13" sqref="E13"/>
    </sheetView>
  </sheetViews>
  <sheetFormatPr defaultRowHeight="15" x14ac:dyDescent="0.25"/>
  <cols>
    <col min="1" max="1" width="32" bestFit="1" customWidth="1"/>
    <col min="2" max="2" width="17.28515625" customWidth="1"/>
  </cols>
  <sheetData>
    <row r="1" spans="1:3" x14ac:dyDescent="0.25">
      <c r="A1" s="13" t="s">
        <v>19</v>
      </c>
      <c r="B1" s="61" t="s">
        <v>184</v>
      </c>
      <c r="C1" t="s">
        <v>183</v>
      </c>
    </row>
    <row r="2" spans="1:3" x14ac:dyDescent="0.25">
      <c r="A2" t="s">
        <v>182</v>
      </c>
      <c r="B2" t="s">
        <v>185</v>
      </c>
      <c r="C2">
        <v>9.1</v>
      </c>
    </row>
    <row r="3" spans="1:3" x14ac:dyDescent="0.25">
      <c r="B3" t="s">
        <v>186</v>
      </c>
      <c r="C3">
        <v>30</v>
      </c>
    </row>
    <row r="4" spans="1:3" x14ac:dyDescent="0.25">
      <c r="B4" t="s">
        <v>187</v>
      </c>
      <c r="C4">
        <v>19.5</v>
      </c>
    </row>
    <row r="5" spans="1:3" x14ac:dyDescent="0.25">
      <c r="B5" t="s">
        <v>188</v>
      </c>
    </row>
    <row r="6" spans="1:3" x14ac:dyDescent="0.25">
      <c r="A6" t="s">
        <v>193</v>
      </c>
      <c r="C6">
        <v>25.5</v>
      </c>
    </row>
    <row r="15" spans="1:3" ht="18" x14ac:dyDescent="0.25">
      <c r="A15" s="16"/>
      <c r="B15" s="1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54BE0-E4DA-4D27-A29B-94A231E16AEC}">
  <dimension ref="A1:AV22"/>
  <sheetViews>
    <sheetView showGridLines="0" zoomScale="85" zoomScaleNormal="95" workbookViewId="0">
      <selection activeCell="J4" sqref="J4"/>
    </sheetView>
  </sheetViews>
  <sheetFormatPr defaultRowHeight="15" x14ac:dyDescent="0.25"/>
  <cols>
    <col min="1" max="1" width="35.7109375" bestFit="1" customWidth="1"/>
    <col min="2" max="2" width="10.85546875" customWidth="1"/>
    <col min="3" max="3" width="10.42578125" hidden="1" customWidth="1"/>
    <col min="4" max="4" width="11.85546875" hidden="1" customWidth="1"/>
    <col min="5" max="5" width="10.7109375" hidden="1" customWidth="1"/>
    <col min="6" max="6" width="10" customWidth="1"/>
    <col min="7" max="9" width="10" hidden="1" customWidth="1"/>
    <col min="10" max="10" width="10" customWidth="1"/>
    <col min="11" max="11" width="10" hidden="1" customWidth="1"/>
    <col min="12" max="12" width="0" hidden="1" customWidth="1"/>
    <col min="13" max="14" width="9.140625" hidden="1" customWidth="1"/>
    <col min="15" max="15" width="9.140625" customWidth="1"/>
    <col min="16" max="19" width="9.140625" hidden="1" customWidth="1"/>
    <col min="20" max="20" width="9.140625" customWidth="1"/>
    <col min="21" max="24" width="9.140625" hidden="1" customWidth="1"/>
    <col min="25" max="25" width="9.140625" customWidth="1"/>
    <col min="26" max="26" width="17.5703125" bestFit="1" customWidth="1"/>
    <col min="27" max="27" width="17.7109375" bestFit="1" customWidth="1"/>
    <col min="28" max="28" width="17.7109375" customWidth="1"/>
    <col min="29" max="29" width="10.5703125" customWidth="1"/>
    <col min="30" max="32" width="9.42578125" hidden="1" customWidth="1"/>
    <col min="33" max="33" width="9.42578125" bestFit="1" customWidth="1"/>
    <col min="34" max="36" width="9.42578125" hidden="1" customWidth="1"/>
    <col min="38" max="38" width="9.42578125" hidden="1" customWidth="1"/>
    <col min="39" max="39" width="0" hidden="1" customWidth="1"/>
    <col min="40" max="41" width="9.140625" hidden="1" customWidth="1"/>
    <col min="42" max="42" width="9.140625" customWidth="1"/>
    <col min="43" max="46" width="9.140625" hidden="1" customWidth="1"/>
    <col min="47" max="47" width="9.140625" customWidth="1"/>
  </cols>
  <sheetData>
    <row r="1" spans="1:48" x14ac:dyDescent="0.25">
      <c r="A1" s="72" t="s">
        <v>161</v>
      </c>
      <c r="B1" s="72"/>
      <c r="C1" s="72"/>
      <c r="D1" s="72"/>
      <c r="E1" s="72"/>
      <c r="F1" s="72"/>
      <c r="G1" s="72"/>
      <c r="H1" s="72"/>
      <c r="I1" s="72"/>
      <c r="J1" s="72"/>
      <c r="K1" s="72"/>
      <c r="L1" s="72"/>
      <c r="M1" s="72"/>
      <c r="N1" s="72"/>
      <c r="O1" s="72"/>
      <c r="P1" s="72"/>
      <c r="Q1" s="72"/>
      <c r="R1" s="72"/>
      <c r="S1" s="72"/>
      <c r="T1" s="73"/>
      <c r="U1" s="51"/>
      <c r="V1" s="51"/>
      <c r="W1" s="51"/>
      <c r="X1" s="51"/>
      <c r="Y1" s="51"/>
      <c r="Z1" s="41" t="s">
        <v>110</v>
      </c>
      <c r="AA1" s="41" t="s">
        <v>111</v>
      </c>
      <c r="AB1" s="41" t="s">
        <v>112</v>
      </c>
    </row>
    <row r="2" spans="1:48" x14ac:dyDescent="0.25">
      <c r="A2" s="6"/>
      <c r="B2" s="7">
        <v>2017</v>
      </c>
      <c r="C2" s="7">
        <v>2018</v>
      </c>
      <c r="D2" s="7">
        <v>2019</v>
      </c>
      <c r="E2" s="7">
        <v>2020</v>
      </c>
      <c r="F2" s="7">
        <v>2021</v>
      </c>
      <c r="G2" s="7" t="s">
        <v>7</v>
      </c>
      <c r="H2" s="7" t="s">
        <v>8</v>
      </c>
      <c r="I2" s="7" t="s">
        <v>9</v>
      </c>
      <c r="J2" s="7" t="s">
        <v>10</v>
      </c>
      <c r="K2" s="7" t="s">
        <v>11</v>
      </c>
      <c r="L2" s="7" t="s">
        <v>12</v>
      </c>
      <c r="M2" s="7" t="s">
        <v>88</v>
      </c>
      <c r="N2" s="7" t="s">
        <v>89</v>
      </c>
      <c r="O2" s="7" t="s">
        <v>90</v>
      </c>
      <c r="P2" s="7" t="s">
        <v>91</v>
      </c>
      <c r="Q2" s="7" t="s">
        <v>92</v>
      </c>
      <c r="R2" s="7" t="s">
        <v>93</v>
      </c>
      <c r="S2" s="7" t="s">
        <v>94</v>
      </c>
      <c r="T2" s="7" t="s">
        <v>95</v>
      </c>
      <c r="U2" s="53" t="s">
        <v>153</v>
      </c>
      <c r="V2" s="53" t="s">
        <v>154</v>
      </c>
      <c r="W2" s="53" t="s">
        <v>155</v>
      </c>
      <c r="X2" s="53" t="s">
        <v>156</v>
      </c>
      <c r="Y2" s="53" t="s">
        <v>157</v>
      </c>
      <c r="AC2" s="8">
        <v>2017</v>
      </c>
      <c r="AD2" s="8">
        <v>2018</v>
      </c>
      <c r="AE2" s="8">
        <v>2019</v>
      </c>
      <c r="AF2" s="8">
        <v>2020</v>
      </c>
      <c r="AG2" s="8">
        <v>2021</v>
      </c>
      <c r="AH2" s="8" t="s">
        <v>7</v>
      </c>
      <c r="AI2" s="8" t="s">
        <v>8</v>
      </c>
      <c r="AJ2" s="8" t="s">
        <v>9</v>
      </c>
      <c r="AK2" s="8" t="s">
        <v>10</v>
      </c>
      <c r="AL2" s="8" t="s">
        <v>11</v>
      </c>
      <c r="AM2" s="8" t="s">
        <v>12</v>
      </c>
      <c r="AN2" s="8" t="s">
        <v>88</v>
      </c>
      <c r="AO2" s="8" t="s">
        <v>89</v>
      </c>
      <c r="AP2" s="8" t="s">
        <v>90</v>
      </c>
      <c r="AQ2" s="8" t="s">
        <v>91</v>
      </c>
      <c r="AR2" s="8" t="s">
        <v>92</v>
      </c>
      <c r="AS2" s="8" t="s">
        <v>93</v>
      </c>
      <c r="AT2" s="8" t="s">
        <v>94</v>
      </c>
      <c r="AU2" s="8" t="s">
        <v>95</v>
      </c>
      <c r="AV2" s="8" t="s">
        <v>157</v>
      </c>
    </row>
    <row r="3" spans="1:48" x14ac:dyDescent="0.25">
      <c r="A3" s="9" t="s">
        <v>164</v>
      </c>
      <c r="B3" s="10">
        <v>170.92173913043479</v>
      </c>
      <c r="C3" s="10">
        <v>174.76603119584055</v>
      </c>
      <c r="D3" s="10">
        <v>179.23473774720554</v>
      </c>
      <c r="E3" s="10">
        <v>181.60136286201023</v>
      </c>
      <c r="F3" s="10">
        <v>187.20475785896349</v>
      </c>
      <c r="G3" s="10">
        <v>193.54441525423726</v>
      </c>
      <c r="H3" s="10">
        <v>200.12851860253164</v>
      </c>
      <c r="I3" s="10">
        <v>206.10654303602607</v>
      </c>
      <c r="J3" s="10">
        <v>213.48680201720884</v>
      </c>
      <c r="K3" s="10">
        <v>221.26429043531266</v>
      </c>
      <c r="L3" s="10">
        <v>230.50281332469373</v>
      </c>
      <c r="M3" s="10">
        <v>240.38717072719427</v>
      </c>
      <c r="N3" s="10">
        <v>251.83116992920935</v>
      </c>
      <c r="O3" s="10">
        <v>262.74419408801373</v>
      </c>
      <c r="P3" s="10">
        <v>272.77473513310139</v>
      </c>
      <c r="Q3" s="10">
        <v>282.28921884094632</v>
      </c>
      <c r="R3" s="10">
        <v>291.23496418601593</v>
      </c>
      <c r="S3" s="10">
        <v>300.01024204484281</v>
      </c>
      <c r="T3" s="10">
        <v>308.82648126457246</v>
      </c>
      <c r="U3" s="10">
        <v>316.89084042108385</v>
      </c>
      <c r="V3" s="10">
        <v>325.91289441117129</v>
      </c>
      <c r="W3" s="10">
        <v>335.0986279216209</v>
      </c>
      <c r="X3" s="10">
        <v>345.01502618989707</v>
      </c>
      <c r="Y3" s="10">
        <v>354.77086514139484</v>
      </c>
      <c r="Z3" s="40">
        <f>(F3/B3)^(1/4)-1</f>
        <v>2.3010037192782828E-2</v>
      </c>
      <c r="AA3" s="40">
        <f>(O3/F3)^(1/9)-1</f>
        <v>3.8382500852332413E-2</v>
      </c>
      <c r="AB3" s="35">
        <f>(Y3/O3)^(1/10)-1</f>
        <v>3.0484543079187798E-2</v>
      </c>
    </row>
    <row r="4" spans="1:48" ht="15.75" customHeight="1" x14ac:dyDescent="0.25">
      <c r="A4" s="9" t="s">
        <v>79</v>
      </c>
      <c r="B4" s="5"/>
      <c r="C4" s="25">
        <f>C3/B3-1</f>
        <v>2.2491533756698434E-2</v>
      </c>
      <c r="D4" s="25">
        <f t="shared" ref="D4:Y4" si="0">D3/C3-1</f>
        <v>2.5569651726870202E-2</v>
      </c>
      <c r="E4" s="25">
        <f t="shared" si="0"/>
        <v>1.3204053770774049E-2</v>
      </c>
      <c r="F4" s="25">
        <f t="shared" si="0"/>
        <v>3.0855467759958399E-2</v>
      </c>
      <c r="G4" s="25">
        <f t="shared" si="0"/>
        <v>3.3864830508474331E-2</v>
      </c>
      <c r="H4" s="25">
        <f t="shared" si="0"/>
        <v>3.4018565400844025E-2</v>
      </c>
      <c r="I4" s="25">
        <f t="shared" si="0"/>
        <v>2.987092731829577E-2</v>
      </c>
      <c r="J4" s="25">
        <f t="shared" si="0"/>
        <v>3.5807980049875177E-2</v>
      </c>
      <c r="K4" s="25">
        <f t="shared" si="0"/>
        <v>3.6430769230769044E-2</v>
      </c>
      <c r="L4" s="25">
        <f t="shared" si="0"/>
        <v>4.1753338829348952E-2</v>
      </c>
      <c r="M4" s="25">
        <f t="shared" si="0"/>
        <v>4.2881721311475385E-2</v>
      </c>
      <c r="N4" s="25">
        <f t="shared" si="0"/>
        <v>4.7606530612244846E-2</v>
      </c>
      <c r="O4" s="25">
        <f t="shared" si="0"/>
        <v>4.3334683954619591E-2</v>
      </c>
      <c r="P4" s="25">
        <f t="shared" si="0"/>
        <v>3.8176071139854217E-2</v>
      </c>
      <c r="Q4" s="25">
        <f t="shared" si="0"/>
        <v>3.4880370072405409E-2</v>
      </c>
      <c r="R4" s="25">
        <f t="shared" si="0"/>
        <v>3.1689999999999996E-2</v>
      </c>
      <c r="S4" s="25">
        <f t="shared" si="0"/>
        <v>3.0131264916467781E-2</v>
      </c>
      <c r="T4" s="25">
        <f t="shared" si="0"/>
        <v>2.9386460807600878E-2</v>
      </c>
      <c r="U4" s="25">
        <f t="shared" si="0"/>
        <v>2.6112913385826664E-2</v>
      </c>
      <c r="V4" s="25">
        <f t="shared" si="0"/>
        <v>2.8470542026708401E-2</v>
      </c>
      <c r="W4" s="25">
        <f t="shared" si="0"/>
        <v>2.8184627450980493E-2</v>
      </c>
      <c r="X4" s="25">
        <f t="shared" si="0"/>
        <v>2.9592476489028074E-2</v>
      </c>
      <c r="Y4" s="25">
        <f t="shared" si="0"/>
        <v>2.8276562500000102E-2</v>
      </c>
      <c r="AC4" s="29"/>
      <c r="AD4" s="29"/>
      <c r="AE4" s="29"/>
      <c r="AF4" s="29"/>
      <c r="AG4" s="29"/>
      <c r="AH4" s="29"/>
      <c r="AI4" s="29"/>
      <c r="AJ4" s="29"/>
      <c r="AK4" s="29"/>
      <c r="AL4" s="29"/>
      <c r="AM4" s="29"/>
      <c r="AN4" s="29"/>
    </row>
    <row r="5" spans="1:48" x14ac:dyDescent="0.25">
      <c r="A5" s="31" t="s">
        <v>122</v>
      </c>
      <c r="B5" s="34">
        <v>196.56</v>
      </c>
      <c r="C5" s="34">
        <v>201.68</v>
      </c>
      <c r="D5" s="34">
        <v>208.45</v>
      </c>
      <c r="E5" s="34">
        <v>213.2</v>
      </c>
      <c r="F5" s="34">
        <v>220.34</v>
      </c>
      <c r="G5" s="34">
        <f>F5+(F5*G6)</f>
        <v>228.38240999999999</v>
      </c>
      <c r="H5" s="34">
        <f t="shared" ref="H5:K5" si="1">G5+(G5*H6)</f>
        <v>237.152294544</v>
      </c>
      <c r="I5" s="34">
        <f t="shared" si="1"/>
        <v>246.7095320141232</v>
      </c>
      <c r="J5" s="34">
        <f t="shared" si="1"/>
        <v>256.82462282670224</v>
      </c>
      <c r="K5" s="34">
        <f t="shared" si="1"/>
        <v>267.50852713629303</v>
      </c>
      <c r="L5" s="34">
        <f>K5+(K5*L6)</f>
        <v>279.59991256285349</v>
      </c>
      <c r="M5" s="34">
        <f t="shared" ref="M5:Y5" si="2">L5+(L5*M6)</f>
        <v>293.27234828717701</v>
      </c>
      <c r="N5" s="34">
        <f t="shared" si="2"/>
        <v>308.49318316328151</v>
      </c>
      <c r="O5" s="34">
        <f t="shared" si="2"/>
        <v>324.22633550460887</v>
      </c>
      <c r="P5" s="34">
        <f t="shared" si="2"/>
        <v>337.42234735964644</v>
      </c>
      <c r="Q5" s="34">
        <f t="shared" si="2"/>
        <v>350.88549901929633</v>
      </c>
      <c r="R5" s="34">
        <f t="shared" si="2"/>
        <v>364.04370523251993</v>
      </c>
      <c r="S5" s="34">
        <f t="shared" si="2"/>
        <v>377.11287425036738</v>
      </c>
      <c r="T5" s="34">
        <f t="shared" si="2"/>
        <v>390.04784583715497</v>
      </c>
      <c r="U5" s="34">
        <f t="shared" si="2"/>
        <v>402.45136733477648</v>
      </c>
      <c r="V5" s="34">
        <f t="shared" si="2"/>
        <v>414.8871145854211</v>
      </c>
      <c r="W5" s="34">
        <f t="shared" si="2"/>
        <v>427.25075060006668</v>
      </c>
      <c r="X5" s="34">
        <f t="shared" si="2"/>
        <v>440.23917341830872</v>
      </c>
      <c r="Y5" s="34">
        <f t="shared" si="2"/>
        <v>454.10670738098543</v>
      </c>
      <c r="Z5" s="40">
        <f>(F5/B5)^(1/4)-1</f>
        <v>2.8962507085015909E-2</v>
      </c>
      <c r="AA5" s="40">
        <f>(O5/F5)^(1/9)-1</f>
        <v>4.3853226844256632E-2</v>
      </c>
      <c r="AB5" s="35">
        <f>(Y5/O5)^(1/10)-1</f>
        <v>3.426293925522339E-2</v>
      </c>
    </row>
    <row r="6" spans="1:48" x14ac:dyDescent="0.25">
      <c r="A6" s="4" t="s">
        <v>79</v>
      </c>
      <c r="B6" s="4"/>
      <c r="C6" s="37">
        <f>C5/B5-1</f>
        <v>2.6048026048026029E-2</v>
      </c>
      <c r="D6" s="37">
        <f>D5/C5-1</f>
        <v>3.3568028560094998E-2</v>
      </c>
      <c r="E6" s="37">
        <f t="shared" ref="E6:F6" si="3">E5/D5-1</f>
        <v>2.2787239146078164E-2</v>
      </c>
      <c r="F6" s="37">
        <f t="shared" si="3"/>
        <v>3.3489681050656639E-2</v>
      </c>
      <c r="G6" s="37">
        <v>3.6499999999999998E-2</v>
      </c>
      <c r="H6" s="37">
        <v>3.8399999999999997E-2</v>
      </c>
      <c r="I6" s="37">
        <v>4.0300000000000002E-2</v>
      </c>
      <c r="J6" s="37">
        <v>4.1000000000000002E-2</v>
      </c>
      <c r="K6" s="37">
        <v>4.1599999999999998E-2</v>
      </c>
      <c r="L6" s="37">
        <v>4.5199999999999997E-2</v>
      </c>
      <c r="M6" s="37">
        <v>4.8899999999999999E-2</v>
      </c>
      <c r="N6" s="37">
        <v>5.1900000000000002E-2</v>
      </c>
      <c r="O6" s="37">
        <v>5.1000000000000004E-2</v>
      </c>
      <c r="P6" s="37">
        <v>4.0700000000000014E-2</v>
      </c>
      <c r="Q6" s="37">
        <v>3.9900000000000005E-2</v>
      </c>
      <c r="R6" s="37">
        <v>3.7500000000000006E-2</v>
      </c>
      <c r="S6" s="37">
        <v>3.5900000000000001E-2</v>
      </c>
      <c r="T6" s="37">
        <v>3.4300000000000011E-2</v>
      </c>
      <c r="U6" s="37">
        <v>3.1800000000000009E-2</v>
      </c>
      <c r="V6" s="37">
        <v>3.0900000000000011E-2</v>
      </c>
      <c r="W6" s="37">
        <v>2.9800000000000007E-2</v>
      </c>
      <c r="X6" s="37">
        <v>3.040000000000001E-2</v>
      </c>
      <c r="Y6" s="37">
        <v>3.15E-2</v>
      </c>
      <c r="Z6" s="4"/>
      <c r="AA6" s="4"/>
      <c r="AB6" s="4"/>
    </row>
    <row r="7" spans="1:48" x14ac:dyDescent="0.25">
      <c r="A7" s="31" t="s">
        <v>87</v>
      </c>
      <c r="B7" s="34">
        <v>1.1499999999999999</v>
      </c>
      <c r="C7" s="34">
        <v>1.1539999999999999</v>
      </c>
      <c r="D7" s="34">
        <v>1.1629999999999998</v>
      </c>
      <c r="E7" s="34">
        <v>1.1739999999999999</v>
      </c>
      <c r="F7" s="34">
        <v>1.177</v>
      </c>
      <c r="G7" s="34">
        <v>1.1800000000000002</v>
      </c>
      <c r="H7" s="34">
        <v>1.1850000000000001</v>
      </c>
      <c r="I7" s="34">
        <v>1.1970000000000001</v>
      </c>
      <c r="J7" s="34">
        <v>1.2029999999999998</v>
      </c>
      <c r="K7" s="34">
        <v>1.2090000000000001</v>
      </c>
      <c r="L7" s="34">
        <v>1.2130000000000001</v>
      </c>
      <c r="M7" s="34">
        <v>1.22</v>
      </c>
      <c r="N7" s="34">
        <v>1.2250000000000001</v>
      </c>
      <c r="O7" s="34">
        <v>1.234</v>
      </c>
      <c r="P7" s="34">
        <v>1.2370000000000001</v>
      </c>
      <c r="Q7" s="34">
        <v>1.2430000000000001</v>
      </c>
      <c r="R7" s="34">
        <v>1.25</v>
      </c>
      <c r="S7" s="34">
        <v>1.2569999999999999</v>
      </c>
      <c r="T7" s="34">
        <v>1.2629999999999999</v>
      </c>
      <c r="U7" s="34">
        <v>1.27</v>
      </c>
      <c r="V7" s="34">
        <v>1.2729999999999999</v>
      </c>
      <c r="W7" s="34">
        <v>1.2749999999999999</v>
      </c>
      <c r="X7" s="34">
        <v>1.276</v>
      </c>
      <c r="Y7" s="34">
        <v>1.28</v>
      </c>
      <c r="Z7" s="40">
        <f>(F7/B7)^(1/4)-1</f>
        <v>5.8185840566797875E-3</v>
      </c>
      <c r="AA7" s="40">
        <f>(O7/F7)^(1/9)-1</f>
        <v>5.2685074983771507E-3</v>
      </c>
      <c r="AB7" s="35">
        <f>(Y7/O7)^(1/10)-1</f>
        <v>3.6666209128626281E-3</v>
      </c>
      <c r="AC7" s="29"/>
      <c r="AD7" s="29"/>
      <c r="AE7" s="29"/>
      <c r="AF7" s="29"/>
      <c r="AG7" s="29"/>
      <c r="AH7" s="29"/>
      <c r="AI7" s="29"/>
      <c r="AJ7" s="29"/>
      <c r="AK7" s="29"/>
      <c r="AL7" s="29"/>
      <c r="AM7" s="29"/>
      <c r="AN7" s="29"/>
    </row>
    <row r="8" spans="1:48" ht="17.25" customHeight="1" x14ac:dyDescent="0.25">
      <c r="A8" s="9" t="s">
        <v>79</v>
      </c>
      <c r="B8" s="14"/>
      <c r="C8" s="36">
        <f>C7/B7-1</f>
        <v>3.4782608695651529E-3</v>
      </c>
      <c r="D8" s="36">
        <f t="shared" ref="D8:Y8" si="4">D7/C7-1</f>
        <v>7.7989601386481144E-3</v>
      </c>
      <c r="E8" s="36">
        <f t="shared" si="4"/>
        <v>9.4582975064489982E-3</v>
      </c>
      <c r="F8" s="36">
        <f t="shared" si="4"/>
        <v>2.5553662691653045E-3</v>
      </c>
      <c r="G8" s="36">
        <f t="shared" si="4"/>
        <v>2.5488530161428269E-3</v>
      </c>
      <c r="H8" s="36">
        <f t="shared" si="4"/>
        <v>4.237288135593209E-3</v>
      </c>
      <c r="I8" s="36">
        <f t="shared" si="4"/>
        <v>1.0126582278481067E-2</v>
      </c>
      <c r="J8" s="36">
        <f t="shared" si="4"/>
        <v>5.0125313283206907E-3</v>
      </c>
      <c r="K8" s="36">
        <f t="shared" si="4"/>
        <v>4.9875311720699589E-3</v>
      </c>
      <c r="L8" s="36">
        <f t="shared" si="4"/>
        <v>3.3085194375517268E-3</v>
      </c>
      <c r="M8" s="36">
        <f t="shared" si="4"/>
        <v>5.7708161582852302E-3</v>
      </c>
      <c r="N8" s="36">
        <f t="shared" si="4"/>
        <v>4.098360655737876E-3</v>
      </c>
      <c r="O8" s="36">
        <f t="shared" si="4"/>
        <v>7.3469387755100701E-3</v>
      </c>
      <c r="P8" s="36">
        <f t="shared" si="4"/>
        <v>2.4311183144247739E-3</v>
      </c>
      <c r="Q8" s="36">
        <f t="shared" si="4"/>
        <v>4.8504446240904553E-3</v>
      </c>
      <c r="R8" s="36">
        <f t="shared" si="4"/>
        <v>5.6315366049879412E-3</v>
      </c>
      <c r="S8" s="36">
        <f t="shared" si="4"/>
        <v>5.5999999999998273E-3</v>
      </c>
      <c r="T8" s="36">
        <f t="shared" si="4"/>
        <v>4.7732696897375693E-3</v>
      </c>
      <c r="U8" s="36">
        <f t="shared" si="4"/>
        <v>5.5423594615995331E-3</v>
      </c>
      <c r="V8" s="36">
        <f t="shared" si="4"/>
        <v>2.3622047244094002E-3</v>
      </c>
      <c r="W8" s="36">
        <f t="shared" si="4"/>
        <v>1.5710919088767206E-3</v>
      </c>
      <c r="X8" s="36">
        <f t="shared" si="4"/>
        <v>7.8431372549037093E-4</v>
      </c>
      <c r="Y8" s="36">
        <f t="shared" si="4"/>
        <v>3.1347962382444194E-3</v>
      </c>
      <c r="AC8" s="29"/>
      <c r="AD8" s="29"/>
      <c r="AE8" s="29"/>
      <c r="AF8" s="29"/>
      <c r="AG8" s="29"/>
      <c r="AH8" s="29"/>
      <c r="AI8" s="29"/>
      <c r="AJ8" s="29"/>
      <c r="AK8" s="29"/>
      <c r="AL8" s="29"/>
      <c r="AM8" s="29"/>
      <c r="AN8" s="29"/>
    </row>
    <row r="9" spans="1:48" x14ac:dyDescent="0.25">
      <c r="A9" s="27" t="s">
        <v>125</v>
      </c>
      <c r="B9" s="14"/>
      <c r="C9" s="14"/>
      <c r="D9" s="14"/>
      <c r="E9" s="14"/>
      <c r="F9" s="56"/>
      <c r="G9" s="14"/>
      <c r="H9" s="14"/>
      <c r="I9" s="56"/>
      <c r="J9" s="14"/>
      <c r="K9" s="55"/>
      <c r="L9" s="14"/>
      <c r="M9" s="14"/>
      <c r="N9" s="14"/>
      <c r="O9" s="14"/>
      <c r="P9" s="14"/>
      <c r="Q9" s="14"/>
      <c r="R9" s="14"/>
      <c r="S9" s="14"/>
      <c r="T9" s="14"/>
      <c r="U9" s="14"/>
      <c r="V9" s="14"/>
      <c r="W9" s="14"/>
      <c r="X9" s="14"/>
      <c r="Y9" s="14"/>
      <c r="AC9" s="29"/>
    </row>
    <row r="10" spans="1:48" x14ac:dyDescent="0.25">
      <c r="A10" s="39" t="s">
        <v>158</v>
      </c>
      <c r="B10" s="42">
        <f>B$5*AC10</f>
        <v>104.58957600000001</v>
      </c>
      <c r="C10" s="42">
        <f t="shared" ref="C10:X10" si="5">C$5*AD10</f>
        <v>0</v>
      </c>
      <c r="D10" s="42">
        <f t="shared" si="5"/>
        <v>0</v>
      </c>
      <c r="E10" s="42">
        <f t="shared" si="5"/>
        <v>0</v>
      </c>
      <c r="F10" s="42">
        <f t="shared" si="5"/>
        <v>117.81579799999999</v>
      </c>
      <c r="G10" s="42">
        <f t="shared" si="5"/>
        <v>0</v>
      </c>
      <c r="H10" s="42">
        <f t="shared" si="5"/>
        <v>0</v>
      </c>
      <c r="I10" s="42">
        <f t="shared" si="5"/>
        <v>0</v>
      </c>
      <c r="J10" s="42">
        <f t="shared" si="5"/>
        <v>137.68368029739509</v>
      </c>
      <c r="K10" s="42">
        <f t="shared" si="5"/>
        <v>0</v>
      </c>
      <c r="L10" s="42">
        <f t="shared" si="5"/>
        <v>0</v>
      </c>
      <c r="M10" s="42">
        <f t="shared" si="5"/>
        <v>0</v>
      </c>
      <c r="N10" s="42">
        <f t="shared" si="5"/>
        <v>0</v>
      </c>
      <c r="O10" s="42">
        <f t="shared" si="5"/>
        <v>174.20681006662633</v>
      </c>
      <c r="P10" s="42">
        <f t="shared" si="5"/>
        <v>0</v>
      </c>
      <c r="Q10" s="42">
        <f t="shared" si="5"/>
        <v>0</v>
      </c>
      <c r="R10" s="42">
        <f t="shared" si="5"/>
        <v>0</v>
      </c>
      <c r="S10" s="42">
        <f t="shared" si="5"/>
        <v>0</v>
      </c>
      <c r="T10" s="42">
        <f t="shared" si="5"/>
        <v>209.84574106038937</v>
      </c>
      <c r="U10" s="42">
        <f t="shared" si="5"/>
        <v>216.72006130977712</v>
      </c>
      <c r="V10" s="42">
        <f t="shared" si="5"/>
        <v>0</v>
      </c>
      <c r="W10" s="42">
        <f t="shared" si="5"/>
        <v>0</v>
      </c>
      <c r="X10" s="42">
        <f t="shared" si="5"/>
        <v>0</v>
      </c>
      <c r="Y10" s="42">
        <f>Y$5*AV10</f>
        <v>244.53646192466064</v>
      </c>
      <c r="Z10" s="40">
        <f t="shared" ref="Z10:Z13" si="6">(F10/B10)^(1/4)-1</f>
        <v>3.021716519477069E-2</v>
      </c>
      <c r="AA10" s="40">
        <f t="shared" ref="AA10:AA13" si="7">(O10/F10)^(1/9)-1</f>
        <v>4.4415987050616001E-2</v>
      </c>
      <c r="AB10" s="35">
        <f t="shared" ref="AB10:AB13" si="8">(Y10/O10)^(1/10)-1</f>
        <v>3.449369859568896E-2</v>
      </c>
      <c r="AC10" s="26">
        <v>0.53210000000000002</v>
      </c>
      <c r="AD10" s="58"/>
      <c r="AE10" s="58"/>
      <c r="AF10" s="58"/>
      <c r="AG10" s="26">
        <v>0.53469999999999995</v>
      </c>
      <c r="AH10" s="58"/>
      <c r="AI10" s="58"/>
      <c r="AJ10" s="58"/>
      <c r="AK10" s="26">
        <v>0.53610000000000002</v>
      </c>
      <c r="AL10" s="58"/>
      <c r="AM10" s="58"/>
      <c r="AN10" s="58"/>
      <c r="AO10" s="58"/>
      <c r="AP10" s="26">
        <v>0.5373</v>
      </c>
      <c r="AQ10" s="58"/>
      <c r="AR10" s="58"/>
      <c r="AS10" s="58"/>
      <c r="AT10" s="58"/>
      <c r="AU10" s="26">
        <v>0.53800000000000003</v>
      </c>
      <c r="AV10" s="26">
        <v>0.53849999999999998</v>
      </c>
    </row>
    <row r="11" spans="1:48" x14ac:dyDescent="0.25">
      <c r="A11" s="39" t="s">
        <v>160</v>
      </c>
      <c r="B11" s="42">
        <f t="shared" ref="B11:B13" si="9">B$5*AC11</f>
        <v>39.547871999999998</v>
      </c>
      <c r="C11" s="42">
        <f t="shared" ref="C11:C13" si="10">C$5*AD11</f>
        <v>0</v>
      </c>
      <c r="D11" s="42">
        <f t="shared" ref="D11:D13" si="11">D$5*AE11</f>
        <v>0</v>
      </c>
      <c r="E11" s="42">
        <f t="shared" ref="E11:E13" si="12">E$5*AF11</f>
        <v>0</v>
      </c>
      <c r="F11" s="42">
        <f t="shared" ref="F11:F13" si="13">F$5*AG11</f>
        <v>44.817155999999997</v>
      </c>
      <c r="G11" s="42">
        <f t="shared" ref="G11:G13" si="14">G$5*AH11</f>
        <v>0</v>
      </c>
      <c r="H11" s="42">
        <f t="shared" ref="H11:H13" si="15">H$5*AI11</f>
        <v>0</v>
      </c>
      <c r="I11" s="42">
        <f t="shared" ref="I11:I13" si="16">I$5*AJ11</f>
        <v>0</v>
      </c>
      <c r="J11" s="42">
        <f t="shared" ref="J11:J13" si="17">J$5*AK11</f>
        <v>52.417905518929928</v>
      </c>
      <c r="K11" s="42">
        <f t="shared" ref="K11:K13" si="18">K$5*AL11</f>
        <v>0</v>
      </c>
      <c r="L11" s="42">
        <f t="shared" ref="L11:L13" si="19">L$5*AM11</f>
        <v>0</v>
      </c>
      <c r="M11" s="42">
        <f t="shared" ref="M11:M13" si="20">M$5*AN11</f>
        <v>0</v>
      </c>
      <c r="N11" s="42">
        <f t="shared" ref="N11:N13" si="21">N$5*AO11</f>
        <v>0</v>
      </c>
      <c r="O11" s="42">
        <f t="shared" ref="O11:O13" si="22">O$5*AP11</f>
        <v>66.66093457974759</v>
      </c>
      <c r="P11" s="42">
        <f t="shared" ref="P11:P13" si="23">P$5*AQ11</f>
        <v>0</v>
      </c>
      <c r="Q11" s="42">
        <f t="shared" ref="Q11:Q13" si="24">Q$5*AR11</f>
        <v>0</v>
      </c>
      <c r="R11" s="42">
        <f t="shared" ref="R11:R13" si="25">R$5*AS11</f>
        <v>0</v>
      </c>
      <c r="S11" s="42">
        <f t="shared" ref="S11:S13" si="26">S$5*AT11</f>
        <v>0</v>
      </c>
      <c r="T11" s="42">
        <f t="shared" ref="T11:T13" si="27">T$5*AU11</f>
        <v>80.817913657458504</v>
      </c>
      <c r="U11" s="42">
        <f t="shared" ref="U11:U13" si="28">U$5*AV11</f>
        <v>83.911110089300891</v>
      </c>
      <c r="V11" s="42">
        <f t="shared" ref="V11:V13" si="29">V$5*AW11</f>
        <v>0</v>
      </c>
      <c r="W11" s="42">
        <f t="shared" ref="W11:W13" si="30">W$5*AX11</f>
        <v>0</v>
      </c>
      <c r="X11" s="42">
        <f t="shared" ref="X11:X13" si="31">X$5*AY11</f>
        <v>0</v>
      </c>
      <c r="Y11" s="42">
        <f t="shared" ref="Y11:Y13" si="32">Y$5*AV11</f>
        <v>94.681248488935452</v>
      </c>
      <c r="Z11" s="40">
        <f t="shared" si="6"/>
        <v>3.1763816897908637E-2</v>
      </c>
      <c r="AA11" s="40">
        <f t="shared" si="7"/>
        <v>4.5101731240984044E-2</v>
      </c>
      <c r="AB11" s="35">
        <f t="shared" si="8"/>
        <v>3.5712595427130234E-2</v>
      </c>
      <c r="AC11" s="26">
        <v>0.20119999999999999</v>
      </c>
      <c r="AD11" s="58"/>
      <c r="AE11" s="58"/>
      <c r="AF11" s="58"/>
      <c r="AG11" s="26">
        <v>0.2034</v>
      </c>
      <c r="AH11" s="58"/>
      <c r="AI11" s="58"/>
      <c r="AJ11" s="58"/>
      <c r="AK11" s="26">
        <v>0.2041</v>
      </c>
      <c r="AL11" s="58"/>
      <c r="AM11" s="58"/>
      <c r="AN11" s="58"/>
      <c r="AO11" s="58"/>
      <c r="AP11" s="26">
        <v>0.2056</v>
      </c>
      <c r="AQ11" s="58"/>
      <c r="AR11" s="58"/>
      <c r="AS11" s="58"/>
      <c r="AT11" s="58"/>
      <c r="AU11" s="26">
        <v>0.2072</v>
      </c>
      <c r="AV11" s="26">
        <v>0.20849999999999999</v>
      </c>
    </row>
    <row r="12" spans="1:48" x14ac:dyDescent="0.25">
      <c r="A12" s="39" t="s">
        <v>159</v>
      </c>
      <c r="B12" s="42">
        <f t="shared" si="9"/>
        <v>36.009791999999997</v>
      </c>
      <c r="C12" s="42">
        <f t="shared" si="10"/>
        <v>0</v>
      </c>
      <c r="D12" s="42">
        <f t="shared" si="11"/>
        <v>0</v>
      </c>
      <c r="E12" s="42">
        <f t="shared" si="12"/>
        <v>0</v>
      </c>
      <c r="F12" s="42">
        <f t="shared" si="13"/>
        <v>40.564594000000007</v>
      </c>
      <c r="G12" s="42">
        <f t="shared" si="14"/>
        <v>0</v>
      </c>
      <c r="H12" s="42">
        <f t="shared" si="15"/>
        <v>0</v>
      </c>
      <c r="I12" s="42">
        <f t="shared" si="16"/>
        <v>0</v>
      </c>
      <c r="J12" s="42">
        <f t="shared" si="17"/>
        <v>47.666649996635932</v>
      </c>
      <c r="K12" s="42">
        <f t="shared" si="18"/>
        <v>0</v>
      </c>
      <c r="L12" s="42">
        <f t="shared" si="19"/>
        <v>0</v>
      </c>
      <c r="M12" s="42">
        <f t="shared" si="20"/>
        <v>0</v>
      </c>
      <c r="N12" s="42">
        <f t="shared" si="21"/>
        <v>0</v>
      </c>
      <c r="O12" s="42">
        <f t="shared" si="22"/>
        <v>60.338521037407709</v>
      </c>
      <c r="P12" s="42">
        <f t="shared" si="23"/>
        <v>0</v>
      </c>
      <c r="Q12" s="42">
        <f t="shared" si="24"/>
        <v>0</v>
      </c>
      <c r="R12" s="42">
        <f t="shared" si="25"/>
        <v>0</v>
      </c>
      <c r="S12" s="42">
        <f t="shared" si="26"/>
        <v>0</v>
      </c>
      <c r="T12" s="42">
        <f t="shared" si="27"/>
        <v>72.860937602380545</v>
      </c>
      <c r="U12" s="42">
        <f t="shared" si="28"/>
        <v>75.379141101803626</v>
      </c>
      <c r="V12" s="42">
        <f t="shared" si="29"/>
        <v>0</v>
      </c>
      <c r="W12" s="42">
        <f t="shared" si="30"/>
        <v>0</v>
      </c>
      <c r="X12" s="42">
        <f t="shared" si="31"/>
        <v>0</v>
      </c>
      <c r="Y12" s="42">
        <f t="shared" si="32"/>
        <v>85.054186292458567</v>
      </c>
      <c r="Z12" s="40">
        <f t="shared" si="6"/>
        <v>3.0223922320307572E-2</v>
      </c>
      <c r="AA12" s="40">
        <f t="shared" si="7"/>
        <v>4.510719196319446E-2</v>
      </c>
      <c r="AB12" s="35">
        <f t="shared" si="8"/>
        <v>3.4927919837354215E-2</v>
      </c>
      <c r="AC12" s="26">
        <v>0.1832</v>
      </c>
      <c r="AD12" s="58"/>
      <c r="AE12" s="58"/>
      <c r="AF12" s="58"/>
      <c r="AG12" s="26">
        <v>0.18410000000000001</v>
      </c>
      <c r="AH12" s="58"/>
      <c r="AI12" s="58"/>
      <c r="AJ12" s="58"/>
      <c r="AK12" s="26">
        <v>0.18559999999999999</v>
      </c>
      <c r="AL12" s="58"/>
      <c r="AM12" s="58"/>
      <c r="AN12" s="58"/>
      <c r="AO12" s="58"/>
      <c r="AP12" s="26">
        <v>0.18609999999999999</v>
      </c>
      <c r="AQ12" s="58"/>
      <c r="AR12" s="58"/>
      <c r="AS12" s="58"/>
      <c r="AT12" s="58"/>
      <c r="AU12" s="26">
        <v>0.18679999999999999</v>
      </c>
      <c r="AV12" s="26">
        <v>0.18729999999999999</v>
      </c>
    </row>
    <row r="13" spans="1:48" x14ac:dyDescent="0.25">
      <c r="A13" s="39" t="s">
        <v>126</v>
      </c>
      <c r="B13" s="42">
        <f t="shared" si="9"/>
        <v>16.412759999999981</v>
      </c>
      <c r="C13" s="42">
        <f t="shared" si="10"/>
        <v>201.68</v>
      </c>
      <c r="D13" s="42">
        <f t="shared" si="11"/>
        <v>208.45</v>
      </c>
      <c r="E13" s="42">
        <f t="shared" si="12"/>
        <v>213.2</v>
      </c>
      <c r="F13" s="42">
        <f t="shared" si="13"/>
        <v>17.142451999999995</v>
      </c>
      <c r="G13" s="42">
        <f t="shared" si="14"/>
        <v>228.38240999999999</v>
      </c>
      <c r="H13" s="42">
        <f t="shared" si="15"/>
        <v>237.152294544</v>
      </c>
      <c r="I13" s="42">
        <f t="shared" si="16"/>
        <v>246.7095320141232</v>
      </c>
      <c r="J13" s="42">
        <f t="shared" si="17"/>
        <v>19.056387013741318</v>
      </c>
      <c r="K13" s="42">
        <f t="shared" si="18"/>
        <v>267.50852713629303</v>
      </c>
      <c r="L13" s="42">
        <f t="shared" si="19"/>
        <v>279.59991256285349</v>
      </c>
      <c r="M13" s="42">
        <f t="shared" si="20"/>
        <v>293.27234828717701</v>
      </c>
      <c r="N13" s="42">
        <f t="shared" si="21"/>
        <v>308.49318316328151</v>
      </c>
      <c r="O13" s="42">
        <f t="shared" si="22"/>
        <v>23.020069820827214</v>
      </c>
      <c r="P13" s="42">
        <f t="shared" si="23"/>
        <v>337.42234735964644</v>
      </c>
      <c r="Q13" s="42">
        <f t="shared" si="24"/>
        <v>350.88549901929633</v>
      </c>
      <c r="R13" s="42">
        <f t="shared" si="25"/>
        <v>364.04370523251993</v>
      </c>
      <c r="S13" s="42">
        <f t="shared" si="26"/>
        <v>377.11287425036738</v>
      </c>
      <c r="T13" s="42">
        <f t="shared" si="27"/>
        <v>26.523253516926516</v>
      </c>
      <c r="U13" s="42">
        <f t="shared" si="28"/>
        <v>26.441054833894807</v>
      </c>
      <c r="V13" s="42">
        <f t="shared" si="29"/>
        <v>0</v>
      </c>
      <c r="W13" s="42">
        <f t="shared" si="30"/>
        <v>0</v>
      </c>
      <c r="X13" s="42">
        <f t="shared" si="31"/>
        <v>0</v>
      </c>
      <c r="Y13" s="42">
        <f t="shared" si="32"/>
        <v>29.834810674930733</v>
      </c>
      <c r="Z13" s="40">
        <f t="shared" si="6"/>
        <v>1.0934064445391023E-2</v>
      </c>
      <c r="AA13" s="40">
        <f t="shared" si="7"/>
        <v>3.3298897593732502E-2</v>
      </c>
      <c r="AB13" s="35">
        <f t="shared" si="8"/>
        <v>2.6270073752216794E-2</v>
      </c>
      <c r="AC13" s="26">
        <f>1-SUM(AC10:AC12)</f>
        <v>8.3499999999999908E-2</v>
      </c>
      <c r="AD13" s="26">
        <f t="shared" ref="AD13:AV13" si="33">1-SUM(AD10:AD12)</f>
        <v>1</v>
      </c>
      <c r="AE13" s="26">
        <f t="shared" si="33"/>
        <v>1</v>
      </c>
      <c r="AF13" s="26">
        <f t="shared" si="33"/>
        <v>1</v>
      </c>
      <c r="AG13" s="26">
        <f t="shared" si="33"/>
        <v>7.779999999999998E-2</v>
      </c>
      <c r="AH13" s="26">
        <f t="shared" si="33"/>
        <v>1</v>
      </c>
      <c r="AI13" s="26">
        <f t="shared" si="33"/>
        <v>1</v>
      </c>
      <c r="AJ13" s="26">
        <f t="shared" si="33"/>
        <v>1</v>
      </c>
      <c r="AK13" s="26">
        <f t="shared" si="33"/>
        <v>7.4200000000000044E-2</v>
      </c>
      <c r="AL13" s="26">
        <f t="shared" si="33"/>
        <v>1</v>
      </c>
      <c r="AM13" s="26">
        <f t="shared" si="33"/>
        <v>1</v>
      </c>
      <c r="AN13" s="26">
        <f t="shared" si="33"/>
        <v>1</v>
      </c>
      <c r="AO13" s="26">
        <f t="shared" si="33"/>
        <v>1</v>
      </c>
      <c r="AP13" s="26">
        <f t="shared" si="33"/>
        <v>7.0999999999999952E-2</v>
      </c>
      <c r="AQ13" s="26">
        <f t="shared" si="33"/>
        <v>1</v>
      </c>
      <c r="AR13" s="26">
        <f t="shared" si="33"/>
        <v>1</v>
      </c>
      <c r="AS13" s="26">
        <f t="shared" si="33"/>
        <v>1</v>
      </c>
      <c r="AT13" s="26">
        <f t="shared" si="33"/>
        <v>1</v>
      </c>
      <c r="AU13" s="26">
        <f t="shared" si="33"/>
        <v>6.7999999999999949E-2</v>
      </c>
      <c r="AV13" s="26">
        <f t="shared" si="33"/>
        <v>6.5699999999999981E-2</v>
      </c>
    </row>
    <row r="14" spans="1:48" x14ac:dyDescent="0.25">
      <c r="A14" s="27" t="s">
        <v>86</v>
      </c>
      <c r="B14" s="34">
        <f t="shared" ref="B14:O14" si="34">SUM(B10:B13)</f>
        <v>196.56</v>
      </c>
      <c r="C14" s="34">
        <f t="shared" si="34"/>
        <v>201.68</v>
      </c>
      <c r="D14" s="34">
        <f t="shared" si="34"/>
        <v>208.45</v>
      </c>
      <c r="E14" s="34">
        <f t="shared" si="34"/>
        <v>213.2</v>
      </c>
      <c r="F14" s="34">
        <f t="shared" si="34"/>
        <v>220.33999999999997</v>
      </c>
      <c r="G14" s="34">
        <f t="shared" si="34"/>
        <v>228.38240999999999</v>
      </c>
      <c r="H14" s="34">
        <f t="shared" si="34"/>
        <v>237.152294544</v>
      </c>
      <c r="I14" s="34">
        <f t="shared" si="34"/>
        <v>246.7095320141232</v>
      </c>
      <c r="J14" s="34">
        <f t="shared" si="34"/>
        <v>256.82462282670224</v>
      </c>
      <c r="K14" s="34">
        <f t="shared" si="34"/>
        <v>267.50852713629303</v>
      </c>
      <c r="L14" s="34">
        <f t="shared" si="34"/>
        <v>279.59991256285349</v>
      </c>
      <c r="M14" s="34">
        <f t="shared" si="34"/>
        <v>293.27234828717701</v>
      </c>
      <c r="N14" s="34">
        <f t="shared" si="34"/>
        <v>308.49318316328151</v>
      </c>
      <c r="O14" s="34">
        <f t="shared" si="34"/>
        <v>324.22633550460881</v>
      </c>
      <c r="P14" s="34">
        <f t="shared" ref="P14:Y14" si="35">SUM(P10:P13)</f>
        <v>337.42234735964644</v>
      </c>
      <c r="Q14" s="34">
        <f t="shared" si="35"/>
        <v>350.88549901929633</v>
      </c>
      <c r="R14" s="34">
        <f t="shared" si="35"/>
        <v>364.04370523251993</v>
      </c>
      <c r="S14" s="34">
        <f t="shared" si="35"/>
        <v>377.11287425036738</v>
      </c>
      <c r="T14" s="34">
        <f t="shared" si="35"/>
        <v>390.04784583715491</v>
      </c>
      <c r="U14" s="34">
        <f t="shared" si="35"/>
        <v>402.45136733477642</v>
      </c>
      <c r="V14" s="34">
        <f t="shared" si="35"/>
        <v>0</v>
      </c>
      <c r="W14" s="34">
        <f t="shared" si="35"/>
        <v>0</v>
      </c>
      <c r="X14" s="34">
        <f t="shared" si="35"/>
        <v>0</v>
      </c>
      <c r="Y14" s="34">
        <f t="shared" si="35"/>
        <v>454.10670738098537</v>
      </c>
      <c r="AC14" s="35">
        <v>1</v>
      </c>
      <c r="AD14" s="35">
        <v>1</v>
      </c>
      <c r="AE14" s="35">
        <v>1</v>
      </c>
      <c r="AF14" s="35">
        <v>1</v>
      </c>
      <c r="AG14" s="35">
        <v>1</v>
      </c>
      <c r="AH14" s="35">
        <v>1</v>
      </c>
      <c r="AI14" s="35">
        <v>1</v>
      </c>
      <c r="AJ14" s="35">
        <v>1</v>
      </c>
      <c r="AK14" s="35">
        <v>1</v>
      </c>
      <c r="AL14" s="35">
        <v>1</v>
      </c>
      <c r="AM14" s="35">
        <v>1</v>
      </c>
      <c r="AN14" s="35">
        <v>1</v>
      </c>
      <c r="AO14" s="35">
        <v>1</v>
      </c>
      <c r="AP14" s="35">
        <v>1</v>
      </c>
      <c r="AQ14" s="35">
        <v>1</v>
      </c>
      <c r="AR14" s="35">
        <v>1</v>
      </c>
      <c r="AS14" s="35">
        <v>1</v>
      </c>
      <c r="AT14" s="35">
        <v>1</v>
      </c>
      <c r="AU14" s="35">
        <v>1</v>
      </c>
      <c r="AV14" s="35">
        <v>1</v>
      </c>
    </row>
    <row r="15" spans="1:48" x14ac:dyDescent="0.25">
      <c r="B15" s="14"/>
      <c r="C15" s="1"/>
      <c r="D15" s="1"/>
      <c r="E15" s="1"/>
      <c r="F15" s="1"/>
      <c r="G15" s="1"/>
      <c r="H15" s="1"/>
      <c r="I15" s="1"/>
      <c r="J15" s="1"/>
      <c r="K15" s="1"/>
      <c r="L15" s="1"/>
      <c r="M15" s="1"/>
      <c r="N15" s="1"/>
      <c r="O15" s="1"/>
      <c r="P15" s="1"/>
      <c r="Q15" s="1"/>
      <c r="R15" s="1"/>
      <c r="S15" s="1"/>
      <c r="T15" s="1"/>
      <c r="U15" s="1"/>
      <c r="V15" s="1"/>
      <c r="W15" s="1"/>
      <c r="X15" s="1"/>
      <c r="Y15" s="1"/>
    </row>
    <row r="16" spans="1:48" x14ac:dyDescent="0.25">
      <c r="A16" s="27" t="s">
        <v>101</v>
      </c>
      <c r="B16" s="14"/>
      <c r="C16" s="1"/>
      <c r="D16" s="1"/>
      <c r="E16" s="1"/>
      <c r="F16" s="1"/>
      <c r="G16" s="1"/>
      <c r="H16" s="1"/>
      <c r="I16" s="1"/>
      <c r="J16" s="1"/>
      <c r="K16" s="1"/>
      <c r="L16" s="1"/>
      <c r="M16" s="1"/>
      <c r="N16" s="1"/>
      <c r="O16" s="1"/>
      <c r="P16" s="1"/>
      <c r="Q16" s="1"/>
      <c r="R16" s="1"/>
      <c r="S16" s="1"/>
      <c r="T16" s="1"/>
      <c r="U16" s="1"/>
      <c r="V16" s="1"/>
      <c r="W16" s="1"/>
      <c r="X16" s="1"/>
      <c r="Y16" s="1"/>
      <c r="AC16" s="44"/>
    </row>
    <row r="17" spans="1:48" x14ac:dyDescent="0.25">
      <c r="A17" s="39" t="s">
        <v>158</v>
      </c>
      <c r="B17" s="42">
        <f>B$3*AC17</f>
        <v>87.751220869565216</v>
      </c>
      <c r="C17" s="42">
        <f t="shared" ref="C17:X17" si="36">C$3*AD17</f>
        <v>0</v>
      </c>
      <c r="D17" s="42">
        <f t="shared" si="36"/>
        <v>0</v>
      </c>
      <c r="E17" s="42">
        <f t="shared" si="36"/>
        <v>0</v>
      </c>
      <c r="F17" s="42">
        <f t="shared" si="36"/>
        <v>96.691257434154636</v>
      </c>
      <c r="G17" s="42">
        <f t="shared" si="36"/>
        <v>0</v>
      </c>
      <c r="H17" s="42">
        <f t="shared" si="36"/>
        <v>0</v>
      </c>
      <c r="I17" s="42">
        <f t="shared" si="36"/>
        <v>0</v>
      </c>
      <c r="J17" s="42">
        <f t="shared" si="36"/>
        <v>110.73560420632624</v>
      </c>
      <c r="K17" s="42">
        <f t="shared" si="36"/>
        <v>0</v>
      </c>
      <c r="L17" s="42">
        <f t="shared" si="36"/>
        <v>0</v>
      </c>
      <c r="M17" s="42">
        <f t="shared" si="36"/>
        <v>0</v>
      </c>
      <c r="N17" s="42">
        <f t="shared" si="36"/>
        <v>0</v>
      </c>
      <c r="O17" s="42">
        <f t="shared" si="36"/>
        <v>136.49560882872314</v>
      </c>
      <c r="P17" s="42">
        <f t="shared" si="36"/>
        <v>0</v>
      </c>
      <c r="Q17" s="42">
        <f t="shared" si="36"/>
        <v>0</v>
      </c>
      <c r="R17" s="42">
        <f t="shared" si="36"/>
        <v>0</v>
      </c>
      <c r="S17" s="42">
        <f t="shared" si="36"/>
        <v>0</v>
      </c>
      <c r="T17" s="42">
        <f t="shared" si="36"/>
        <v>161.67066294200367</v>
      </c>
      <c r="U17" s="42">
        <f t="shared" si="36"/>
        <v>167.15991832212171</v>
      </c>
      <c r="V17" s="42">
        <f t="shared" si="36"/>
        <v>0</v>
      </c>
      <c r="W17" s="42">
        <f t="shared" si="36"/>
        <v>0</v>
      </c>
      <c r="X17" s="42">
        <f t="shared" si="36"/>
        <v>0</v>
      </c>
      <c r="Y17" s="42">
        <f>Y$3*AV17</f>
        <v>187.14163136208577</v>
      </c>
      <c r="Z17" s="40">
        <f t="shared" ref="Z17:Z20" si="37">(F17/B17)^(1/4)-1</f>
        <v>2.4550831606018342E-2</v>
      </c>
      <c r="AA17" s="40">
        <f t="shared" ref="AA17:AA20" si="38">(O17/F17)^(1/9)-1</f>
        <v>3.9050917568373311E-2</v>
      </c>
      <c r="AB17" s="35">
        <f t="shared" ref="AB17:AB20" si="39">(Y17/O17)^(1/10)-1</f>
        <v>3.2060539122282794E-2</v>
      </c>
      <c r="AC17" s="33">
        <v>0.51339999999999997</v>
      </c>
      <c r="AD17" s="33"/>
      <c r="AE17" s="33"/>
      <c r="AF17" s="33"/>
      <c r="AG17" s="33">
        <v>0.51649999999999996</v>
      </c>
      <c r="AH17" s="33"/>
      <c r="AI17" s="33"/>
      <c r="AJ17" s="33"/>
      <c r="AK17" s="33">
        <v>0.51870000000000005</v>
      </c>
      <c r="AL17" s="33"/>
      <c r="AM17" s="33"/>
      <c r="AN17" s="33">
        <f t="shared" ref="AN17:AO19" si="40">M10/M$5</f>
        <v>0</v>
      </c>
      <c r="AO17" s="33">
        <f t="shared" si="40"/>
        <v>0</v>
      </c>
      <c r="AP17" s="33">
        <v>0.51949999999999996</v>
      </c>
      <c r="AQ17" s="33"/>
      <c r="AR17" s="33"/>
      <c r="AS17" s="33"/>
      <c r="AT17" s="33"/>
      <c r="AU17" s="33">
        <v>0.52349999999999997</v>
      </c>
      <c r="AV17" s="33">
        <v>0.52749999999999997</v>
      </c>
    </row>
    <row r="18" spans="1:48" x14ac:dyDescent="0.25">
      <c r="A18" s="39" t="s">
        <v>160</v>
      </c>
      <c r="B18" s="42">
        <f t="shared" ref="B18:B20" si="41">B$3*AC18</f>
        <v>36.953279999999999</v>
      </c>
      <c r="C18" s="42">
        <f t="shared" ref="C18:C20" si="42">C$3*AD18</f>
        <v>0</v>
      </c>
      <c r="D18" s="42">
        <f t="shared" ref="D18:D20" si="43">D$3*AE18</f>
        <v>0</v>
      </c>
      <c r="E18" s="42">
        <f t="shared" ref="E18:E20" si="44">E$3*AF18</f>
        <v>0</v>
      </c>
      <c r="F18" s="42">
        <f t="shared" ref="F18:F20" si="45">F$3*AG18</f>
        <v>40.698314358538667</v>
      </c>
      <c r="G18" s="42">
        <f t="shared" ref="G18:G20" si="46">G$3*AH18</f>
        <v>0</v>
      </c>
      <c r="H18" s="42">
        <f t="shared" ref="H18:H20" si="47">H$3*AI18</f>
        <v>0</v>
      </c>
      <c r="I18" s="42">
        <f t="shared" ref="I18:I20" si="48">I$3*AJ18</f>
        <v>0</v>
      </c>
      <c r="J18" s="42">
        <f t="shared" ref="J18:J20" si="49">J$3*AK18</f>
        <v>46.668214920961852</v>
      </c>
      <c r="K18" s="42">
        <f t="shared" ref="K18:K20" si="50">K$3*AL18</f>
        <v>0</v>
      </c>
      <c r="L18" s="42">
        <f t="shared" ref="L18:L20" si="51">L$3*AM18</f>
        <v>0</v>
      </c>
      <c r="M18" s="42">
        <f t="shared" ref="M18:M20" si="52">M$3*AN18</f>
        <v>0</v>
      </c>
      <c r="N18" s="42">
        <f t="shared" ref="N18:N20" si="53">N$3*AO18</f>
        <v>0</v>
      </c>
      <c r="O18" s="42">
        <f t="shared" ref="O18:O20" si="54">O$3*AP18</f>
        <v>57.619801763501407</v>
      </c>
      <c r="P18" s="42">
        <f t="shared" ref="P18:P20" si="55">P$3*AQ18</f>
        <v>0</v>
      </c>
      <c r="Q18" s="42">
        <f t="shared" ref="Q18:Q20" si="56">Q$3*AR18</f>
        <v>0</v>
      </c>
      <c r="R18" s="42">
        <f t="shared" ref="R18:R20" si="57">R$3*AS18</f>
        <v>0</v>
      </c>
      <c r="S18" s="42">
        <f t="shared" ref="S18:S20" si="58">S$3*AT18</f>
        <v>0</v>
      </c>
      <c r="T18" s="42">
        <f t="shared" ref="T18:T20" si="59">T$3*AU18</f>
        <v>67.972708526332397</v>
      </c>
      <c r="U18" s="42">
        <f t="shared" ref="U18:U20" si="60">U$3*AV18</f>
        <v>70.096253901143754</v>
      </c>
      <c r="V18" s="42">
        <f t="shared" ref="V18:V20" si="61">V$3*AW18</f>
        <v>0</v>
      </c>
      <c r="W18" s="42">
        <f t="shared" ref="W18:W20" si="62">W$3*AX18</f>
        <v>0</v>
      </c>
      <c r="X18" s="42">
        <f t="shared" ref="X18:X20" si="63">X$3*AY18</f>
        <v>0</v>
      </c>
      <c r="Y18" s="42">
        <f t="shared" ref="Y18:Y20" si="64">Y$3*AV18</f>
        <v>78.475315369276544</v>
      </c>
      <c r="Z18" s="40">
        <f t="shared" si="37"/>
        <v>2.4426624989888346E-2</v>
      </c>
      <c r="AA18" s="40">
        <f t="shared" si="38"/>
        <v>3.9386950018864164E-2</v>
      </c>
      <c r="AB18" s="35">
        <f t="shared" si="39"/>
        <v>3.1373885886629038E-2</v>
      </c>
      <c r="AC18" s="33">
        <v>0.2162</v>
      </c>
      <c r="AD18" s="33"/>
      <c r="AE18" s="33"/>
      <c r="AF18" s="33"/>
      <c r="AG18" s="33">
        <v>0.21740000000000001</v>
      </c>
      <c r="AH18" s="33"/>
      <c r="AI18" s="33"/>
      <c r="AJ18" s="33"/>
      <c r="AK18" s="33">
        <v>0.21859999999999999</v>
      </c>
      <c r="AL18" s="33"/>
      <c r="AM18" s="33"/>
      <c r="AN18" s="33">
        <f t="shared" si="40"/>
        <v>0</v>
      </c>
      <c r="AO18" s="33">
        <f t="shared" si="40"/>
        <v>0</v>
      </c>
      <c r="AP18" s="33">
        <v>0.21929999999999999</v>
      </c>
      <c r="AQ18" s="33"/>
      <c r="AR18" s="33"/>
      <c r="AS18" s="33"/>
      <c r="AT18" s="33"/>
      <c r="AU18" s="33">
        <v>0.22009999999999999</v>
      </c>
      <c r="AV18" s="33">
        <v>0.22120000000000001</v>
      </c>
    </row>
    <row r="19" spans="1:48" x14ac:dyDescent="0.25">
      <c r="A19" s="39" t="s">
        <v>159</v>
      </c>
      <c r="B19" s="42">
        <f t="shared" si="41"/>
        <v>28.031165217391305</v>
      </c>
      <c r="C19" s="42">
        <f t="shared" si="42"/>
        <v>0</v>
      </c>
      <c r="D19" s="42">
        <f t="shared" si="43"/>
        <v>0</v>
      </c>
      <c r="E19" s="42">
        <f t="shared" si="44"/>
        <v>0</v>
      </c>
      <c r="F19" s="42">
        <f t="shared" si="45"/>
        <v>31.019828377230247</v>
      </c>
      <c r="G19" s="42">
        <f t="shared" si="46"/>
        <v>0</v>
      </c>
      <c r="H19" s="42">
        <f t="shared" si="47"/>
        <v>0</v>
      </c>
      <c r="I19" s="42">
        <f t="shared" si="48"/>
        <v>0</v>
      </c>
      <c r="J19" s="42">
        <f t="shared" si="49"/>
        <v>35.951177459697966</v>
      </c>
      <c r="K19" s="42">
        <f t="shared" si="50"/>
        <v>0</v>
      </c>
      <c r="L19" s="42">
        <f t="shared" si="51"/>
        <v>0</v>
      </c>
      <c r="M19" s="42">
        <f t="shared" si="52"/>
        <v>0</v>
      </c>
      <c r="N19" s="42">
        <f t="shared" si="53"/>
        <v>0</v>
      </c>
      <c r="O19" s="42">
        <f t="shared" si="54"/>
        <v>44.456317639691918</v>
      </c>
      <c r="P19" s="42">
        <f t="shared" si="55"/>
        <v>0</v>
      </c>
      <c r="Q19" s="42">
        <f t="shared" si="56"/>
        <v>0</v>
      </c>
      <c r="R19" s="42">
        <f t="shared" si="57"/>
        <v>0</v>
      </c>
      <c r="S19" s="42">
        <f t="shared" si="58"/>
        <v>0</v>
      </c>
      <c r="T19" s="42">
        <f t="shared" si="59"/>
        <v>52.562267111230227</v>
      </c>
      <c r="U19" s="42">
        <f t="shared" si="60"/>
        <v>54.029888291794798</v>
      </c>
      <c r="V19" s="42">
        <f t="shared" si="61"/>
        <v>0</v>
      </c>
      <c r="W19" s="42">
        <f t="shared" si="62"/>
        <v>0</v>
      </c>
      <c r="X19" s="42">
        <f t="shared" si="63"/>
        <v>0</v>
      </c>
      <c r="Y19" s="42">
        <f t="shared" si="64"/>
        <v>60.488432506607822</v>
      </c>
      <c r="Z19" s="40">
        <f t="shared" si="37"/>
        <v>2.565088683386052E-2</v>
      </c>
      <c r="AA19" s="40">
        <f t="shared" si="38"/>
        <v>4.0796949530442328E-2</v>
      </c>
      <c r="AB19" s="35">
        <f t="shared" si="39"/>
        <v>3.127356235819434E-2</v>
      </c>
      <c r="AC19" s="33">
        <v>0.16400000000000001</v>
      </c>
      <c r="AD19" s="33"/>
      <c r="AE19" s="33"/>
      <c r="AF19" s="33"/>
      <c r="AG19" s="33">
        <v>0.16569999999999999</v>
      </c>
      <c r="AH19" s="33"/>
      <c r="AI19" s="33"/>
      <c r="AJ19" s="33"/>
      <c r="AK19" s="33">
        <v>0.16839999999999999</v>
      </c>
      <c r="AL19" s="33"/>
      <c r="AM19" s="33"/>
      <c r="AN19" s="33">
        <f t="shared" si="40"/>
        <v>0</v>
      </c>
      <c r="AO19" s="33">
        <f t="shared" si="40"/>
        <v>0</v>
      </c>
      <c r="AP19" s="33">
        <v>0.16919999999999999</v>
      </c>
      <c r="AQ19" s="33"/>
      <c r="AR19" s="33"/>
      <c r="AS19" s="33"/>
      <c r="AT19" s="33"/>
      <c r="AU19" s="33">
        <v>0.17019999999999999</v>
      </c>
      <c r="AV19" s="33">
        <v>0.17050000000000001</v>
      </c>
    </row>
    <row r="20" spans="1:48" x14ac:dyDescent="0.25">
      <c r="A20" s="39" t="s">
        <v>126</v>
      </c>
      <c r="B20" s="42">
        <f t="shared" si="41"/>
        <v>18.186073043478252</v>
      </c>
      <c r="C20" s="42">
        <f t="shared" si="42"/>
        <v>174.76603119584055</v>
      </c>
      <c r="D20" s="42">
        <f t="shared" si="43"/>
        <v>179.23473774720554</v>
      </c>
      <c r="E20" s="42">
        <f t="shared" si="44"/>
        <v>181.60136286201023</v>
      </c>
      <c r="F20" s="42">
        <f t="shared" si="45"/>
        <v>18.795357689039943</v>
      </c>
      <c r="G20" s="42">
        <f t="shared" si="46"/>
        <v>193.54441525423726</v>
      </c>
      <c r="H20" s="42">
        <f t="shared" si="47"/>
        <v>200.12851860253164</v>
      </c>
      <c r="I20" s="42">
        <f t="shared" si="48"/>
        <v>206.10654303602607</v>
      </c>
      <c r="J20" s="42">
        <f t="shared" si="49"/>
        <v>20.13180543022278</v>
      </c>
      <c r="K20" s="42">
        <f t="shared" si="50"/>
        <v>221.26429043531266</v>
      </c>
      <c r="L20" s="42">
        <f t="shared" si="51"/>
        <v>230.50281332469373</v>
      </c>
      <c r="M20" s="42">
        <f t="shared" si="52"/>
        <v>240.38717072719427</v>
      </c>
      <c r="N20" s="42">
        <f t="shared" si="53"/>
        <v>251.83116992920935</v>
      </c>
      <c r="O20" s="42">
        <f t="shared" si="54"/>
        <v>24.172465856097283</v>
      </c>
      <c r="P20" s="42">
        <f t="shared" si="55"/>
        <v>272.77473513310139</v>
      </c>
      <c r="Q20" s="42">
        <f t="shared" si="56"/>
        <v>282.28921884094632</v>
      </c>
      <c r="R20" s="42">
        <f t="shared" si="57"/>
        <v>291.23496418601593</v>
      </c>
      <c r="S20" s="42">
        <f t="shared" si="58"/>
        <v>300.01024204484281</v>
      </c>
      <c r="T20" s="42">
        <f t="shared" si="59"/>
        <v>26.620842685006163</v>
      </c>
      <c r="U20" s="42">
        <f t="shared" si="60"/>
        <v>25.604779906023605</v>
      </c>
      <c r="V20" s="42">
        <f t="shared" si="61"/>
        <v>0</v>
      </c>
      <c r="W20" s="42">
        <f t="shared" si="62"/>
        <v>0</v>
      </c>
      <c r="X20" s="42">
        <f t="shared" si="63"/>
        <v>0</v>
      </c>
      <c r="Y20" s="42">
        <f t="shared" si="64"/>
        <v>28.665485903424734</v>
      </c>
      <c r="Z20" s="40">
        <f t="shared" si="37"/>
        <v>8.2724855013489584E-3</v>
      </c>
      <c r="AA20" s="40">
        <f t="shared" si="38"/>
        <v>2.8350470622784618E-2</v>
      </c>
      <c r="AB20" s="35">
        <f t="shared" si="39"/>
        <v>1.7194106441550394E-2</v>
      </c>
      <c r="AC20" s="33">
        <f>1-SUM(AC17:AC19)</f>
        <v>0.10639999999999994</v>
      </c>
      <c r="AD20" s="33">
        <f t="shared" ref="AD20:AV20" si="65">1-SUM(AD17:AD19)</f>
        <v>1</v>
      </c>
      <c r="AE20" s="33">
        <f t="shared" si="65"/>
        <v>1</v>
      </c>
      <c r="AF20" s="33">
        <f t="shared" si="65"/>
        <v>1</v>
      </c>
      <c r="AG20" s="33">
        <f t="shared" si="65"/>
        <v>0.10040000000000004</v>
      </c>
      <c r="AH20" s="33">
        <f t="shared" si="65"/>
        <v>1</v>
      </c>
      <c r="AI20" s="33">
        <f t="shared" si="65"/>
        <v>1</v>
      </c>
      <c r="AJ20" s="33">
        <f t="shared" si="65"/>
        <v>1</v>
      </c>
      <c r="AK20" s="33">
        <f t="shared" si="65"/>
        <v>9.4299999999999939E-2</v>
      </c>
      <c r="AL20" s="33">
        <f t="shared" si="65"/>
        <v>1</v>
      </c>
      <c r="AM20" s="33">
        <f t="shared" si="65"/>
        <v>1</v>
      </c>
      <c r="AN20" s="33">
        <f t="shared" si="65"/>
        <v>1</v>
      </c>
      <c r="AO20" s="33">
        <f t="shared" si="65"/>
        <v>1</v>
      </c>
      <c r="AP20" s="33">
        <f t="shared" si="65"/>
        <v>9.2000000000000082E-2</v>
      </c>
      <c r="AQ20" s="33">
        <f t="shared" si="65"/>
        <v>1</v>
      </c>
      <c r="AR20" s="33">
        <f t="shared" si="65"/>
        <v>1</v>
      </c>
      <c r="AS20" s="33">
        <f t="shared" si="65"/>
        <v>1</v>
      </c>
      <c r="AT20" s="33">
        <f t="shared" si="65"/>
        <v>1</v>
      </c>
      <c r="AU20" s="33">
        <f t="shared" si="65"/>
        <v>8.6200000000000054E-2</v>
      </c>
      <c r="AV20" s="33">
        <f t="shared" si="65"/>
        <v>8.0800000000000094E-2</v>
      </c>
    </row>
    <row r="21" spans="1:48" x14ac:dyDescent="0.25">
      <c r="A21" s="27" t="s">
        <v>86</v>
      </c>
      <c r="B21" s="34">
        <f t="shared" ref="B21:T21" si="66">SUM(B17:B20)</f>
        <v>170.92173913043476</v>
      </c>
      <c r="C21" s="34">
        <f t="shared" si="66"/>
        <v>174.76603119584055</v>
      </c>
      <c r="D21" s="34">
        <f t="shared" si="66"/>
        <v>179.23473774720554</v>
      </c>
      <c r="E21" s="34">
        <f t="shared" si="66"/>
        <v>181.60136286201023</v>
      </c>
      <c r="F21" s="34">
        <f t="shared" si="66"/>
        <v>187.20475785896349</v>
      </c>
      <c r="G21" s="34">
        <f t="shared" si="66"/>
        <v>193.54441525423726</v>
      </c>
      <c r="H21" s="34">
        <f t="shared" si="66"/>
        <v>200.12851860253164</v>
      </c>
      <c r="I21" s="34">
        <f t="shared" si="66"/>
        <v>206.10654303602607</v>
      </c>
      <c r="J21" s="34">
        <f t="shared" si="66"/>
        <v>213.48680201720884</v>
      </c>
      <c r="K21" s="34">
        <f t="shared" si="66"/>
        <v>221.26429043531266</v>
      </c>
      <c r="L21" s="34">
        <f t="shared" si="66"/>
        <v>230.50281332469373</v>
      </c>
      <c r="M21" s="34">
        <f t="shared" si="66"/>
        <v>240.38717072719427</v>
      </c>
      <c r="N21" s="34">
        <f t="shared" si="66"/>
        <v>251.83116992920935</v>
      </c>
      <c r="O21" s="34">
        <f t="shared" si="66"/>
        <v>262.74419408801373</v>
      </c>
      <c r="P21" s="34">
        <f t="shared" si="66"/>
        <v>272.77473513310139</v>
      </c>
      <c r="Q21" s="34">
        <f t="shared" si="66"/>
        <v>282.28921884094632</v>
      </c>
      <c r="R21" s="34">
        <f t="shared" si="66"/>
        <v>291.23496418601593</v>
      </c>
      <c r="S21" s="34">
        <f t="shared" si="66"/>
        <v>300.01024204484281</v>
      </c>
      <c r="T21" s="34">
        <f t="shared" si="66"/>
        <v>308.82648126457246</v>
      </c>
      <c r="U21" s="34">
        <f t="shared" ref="U21:Y21" si="67">SUM(U17:U20)</f>
        <v>316.89084042108391</v>
      </c>
      <c r="V21" s="34">
        <f t="shared" si="67"/>
        <v>0</v>
      </c>
      <c r="W21" s="34">
        <f t="shared" si="67"/>
        <v>0</v>
      </c>
      <c r="X21" s="34">
        <f t="shared" si="67"/>
        <v>0</v>
      </c>
      <c r="Y21" s="34">
        <f t="shared" si="67"/>
        <v>354.77086514139484</v>
      </c>
      <c r="AC21" s="43">
        <v>1</v>
      </c>
      <c r="AD21" s="43">
        <v>1</v>
      </c>
      <c r="AE21" s="43">
        <v>1</v>
      </c>
      <c r="AF21" s="43">
        <v>1</v>
      </c>
      <c r="AG21" s="43">
        <v>1</v>
      </c>
      <c r="AH21" s="43">
        <v>1</v>
      </c>
      <c r="AI21" s="43">
        <v>1</v>
      </c>
      <c r="AJ21" s="43">
        <v>1</v>
      </c>
      <c r="AK21" s="43">
        <v>1</v>
      </c>
      <c r="AL21" s="43">
        <v>1</v>
      </c>
      <c r="AM21" s="43">
        <v>1</v>
      </c>
      <c r="AN21" s="43">
        <v>1</v>
      </c>
      <c r="AO21" s="43">
        <v>1</v>
      </c>
      <c r="AP21" s="43">
        <v>1</v>
      </c>
      <c r="AQ21" s="43">
        <v>1</v>
      </c>
      <c r="AR21" s="43">
        <v>1</v>
      </c>
      <c r="AS21" s="43">
        <v>1</v>
      </c>
      <c r="AT21" s="43">
        <v>1</v>
      </c>
      <c r="AU21" s="43">
        <v>1</v>
      </c>
      <c r="AV21" s="43">
        <v>1</v>
      </c>
    </row>
    <row r="22" spans="1:48" x14ac:dyDescent="0.25">
      <c r="B22" s="1"/>
      <c r="C22" s="1"/>
      <c r="D22" s="1"/>
      <c r="E22" s="1"/>
      <c r="F22" s="1"/>
      <c r="G22" s="1"/>
      <c r="H22" s="1"/>
      <c r="I22" s="1"/>
      <c r="J22" s="1"/>
      <c r="K22" s="1"/>
      <c r="L22" s="1"/>
      <c r="M22" s="1"/>
      <c r="N22" s="1"/>
      <c r="O22" s="1"/>
      <c r="P22" s="1"/>
      <c r="Q22" s="1"/>
      <c r="R22" s="1"/>
      <c r="S22" s="1"/>
      <c r="T22" s="1"/>
      <c r="U22" s="1"/>
      <c r="V22" s="1"/>
      <c r="W22" s="1"/>
      <c r="X22" s="1"/>
      <c r="Y22" s="1"/>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7300E-6F07-47CF-810A-DF8B8DE9F6D5}">
  <dimension ref="A1:AV49"/>
  <sheetViews>
    <sheetView zoomScale="91" zoomScaleNormal="100" workbookViewId="0">
      <selection activeCell="Z8" sqref="Z8"/>
    </sheetView>
  </sheetViews>
  <sheetFormatPr defaultRowHeight="15" x14ac:dyDescent="0.25"/>
  <cols>
    <col min="1" max="1" width="35.7109375" bestFit="1" customWidth="1"/>
    <col min="2" max="2" width="10.85546875" customWidth="1"/>
    <col min="3" max="3" width="10.42578125" hidden="1" customWidth="1"/>
    <col min="4" max="4" width="11.85546875" hidden="1" customWidth="1"/>
    <col min="5" max="5" width="10.5703125" hidden="1" customWidth="1"/>
    <col min="6" max="6" width="10" customWidth="1"/>
    <col min="7" max="9" width="10" hidden="1" customWidth="1"/>
    <col min="10" max="10" width="10" customWidth="1"/>
    <col min="11" max="11" width="10" hidden="1" customWidth="1"/>
    <col min="12" max="12" width="8" hidden="1" customWidth="1"/>
    <col min="13" max="14" width="9.140625" hidden="1" customWidth="1"/>
    <col min="15" max="15" width="9.140625" customWidth="1"/>
    <col min="16" max="16" width="10.5703125" hidden="1" customWidth="1"/>
    <col min="17" max="17" width="8.85546875" hidden="1" customWidth="1"/>
    <col min="18" max="18" width="10.42578125" hidden="1" customWidth="1"/>
    <col min="19" max="19" width="8.85546875" hidden="1" customWidth="1"/>
    <col min="20" max="20" width="8.5703125" customWidth="1"/>
    <col min="21" max="24" width="8.5703125" hidden="1" customWidth="1"/>
    <col min="25" max="25" width="8.5703125" customWidth="1"/>
    <col min="26" max="26" width="17.5703125" bestFit="1" customWidth="1"/>
    <col min="27" max="27" width="17.7109375" bestFit="1" customWidth="1"/>
    <col min="28" max="28" width="17.7109375" customWidth="1"/>
    <col min="30" max="30" width="9.140625" hidden="1" customWidth="1"/>
    <col min="31" max="31" width="0" hidden="1" customWidth="1"/>
    <col min="32" max="32" width="9.140625" hidden="1" customWidth="1"/>
    <col min="34" max="36" width="9.140625" hidden="1" customWidth="1"/>
    <col min="38" max="38" width="9.140625" hidden="1" customWidth="1"/>
    <col min="39" max="39" width="0" hidden="1" customWidth="1"/>
    <col min="40" max="41" width="9.140625" hidden="1" customWidth="1"/>
    <col min="42" max="42" width="9.140625" customWidth="1"/>
    <col min="43" max="46" width="9.140625" hidden="1" customWidth="1"/>
    <col min="47" max="47" width="9.140625" customWidth="1"/>
    <col min="48" max="48" width="10.7109375" bestFit="1" customWidth="1"/>
  </cols>
  <sheetData>
    <row r="1" spans="1:48" x14ac:dyDescent="0.25">
      <c r="A1" s="72" t="s">
        <v>162</v>
      </c>
      <c r="B1" s="72"/>
      <c r="C1" s="72"/>
      <c r="D1" s="72"/>
      <c r="E1" s="72"/>
      <c r="F1" s="72"/>
      <c r="G1" s="72"/>
      <c r="H1" s="72"/>
      <c r="I1" s="72"/>
      <c r="J1" s="72"/>
      <c r="K1" s="72"/>
      <c r="L1" s="72"/>
      <c r="M1" s="72"/>
      <c r="N1" s="72"/>
      <c r="O1" s="72"/>
      <c r="P1" s="72"/>
      <c r="Q1" s="72"/>
      <c r="R1" s="72"/>
      <c r="S1" s="72"/>
      <c r="T1" s="73"/>
      <c r="U1" s="51"/>
      <c r="V1" s="51"/>
      <c r="W1" s="51"/>
      <c r="X1" s="51"/>
      <c r="Y1" s="51"/>
      <c r="Z1" s="41" t="s">
        <v>110</v>
      </c>
      <c r="AA1" s="41" t="s">
        <v>111</v>
      </c>
      <c r="AB1" s="41" t="s">
        <v>112</v>
      </c>
    </row>
    <row r="2" spans="1:48" x14ac:dyDescent="0.25">
      <c r="A2" s="6"/>
      <c r="B2" s="7">
        <v>2017</v>
      </c>
      <c r="C2" s="7">
        <v>2018</v>
      </c>
      <c r="D2" s="7">
        <v>2019</v>
      </c>
      <c r="E2" s="7">
        <v>2020</v>
      </c>
      <c r="F2" s="7">
        <v>2021</v>
      </c>
      <c r="G2" s="7" t="s">
        <v>7</v>
      </c>
      <c r="H2" s="7" t="s">
        <v>8</v>
      </c>
      <c r="I2" s="7" t="s">
        <v>9</v>
      </c>
      <c r="J2" s="7" t="s">
        <v>10</v>
      </c>
      <c r="K2" s="7" t="s">
        <v>11</v>
      </c>
      <c r="L2" s="7" t="s">
        <v>12</v>
      </c>
      <c r="M2" s="7" t="s">
        <v>88</v>
      </c>
      <c r="N2" s="7" t="s">
        <v>89</v>
      </c>
      <c r="O2" s="7" t="s">
        <v>90</v>
      </c>
      <c r="P2" s="7" t="s">
        <v>91</v>
      </c>
      <c r="Q2" s="7" t="s">
        <v>92</v>
      </c>
      <c r="R2" s="7" t="s">
        <v>93</v>
      </c>
      <c r="S2" s="7" t="s">
        <v>94</v>
      </c>
      <c r="T2" s="7" t="s">
        <v>95</v>
      </c>
      <c r="U2" s="53" t="s">
        <v>153</v>
      </c>
      <c r="V2" s="53" t="s">
        <v>154</v>
      </c>
      <c r="W2" s="53" t="s">
        <v>155</v>
      </c>
      <c r="X2" s="53" t="s">
        <v>156</v>
      </c>
      <c r="Y2" s="53" t="s">
        <v>157</v>
      </c>
      <c r="AC2" s="8">
        <v>2017</v>
      </c>
      <c r="AD2" s="8">
        <v>2018</v>
      </c>
      <c r="AE2" s="8">
        <v>2019</v>
      </c>
      <c r="AF2" s="8">
        <v>2020</v>
      </c>
      <c r="AG2" s="8">
        <v>2021</v>
      </c>
      <c r="AH2" s="8" t="s">
        <v>7</v>
      </c>
      <c r="AI2" s="8" t="s">
        <v>8</v>
      </c>
      <c r="AJ2" s="8" t="s">
        <v>9</v>
      </c>
      <c r="AK2" s="8" t="s">
        <v>10</v>
      </c>
      <c r="AL2" s="8" t="s">
        <v>11</v>
      </c>
      <c r="AM2" s="8" t="s">
        <v>12</v>
      </c>
      <c r="AN2" s="8" t="s">
        <v>88</v>
      </c>
      <c r="AO2" s="8" t="s">
        <v>89</v>
      </c>
      <c r="AP2" s="8" t="s">
        <v>90</v>
      </c>
      <c r="AQ2" s="8" t="s">
        <v>91</v>
      </c>
      <c r="AR2" s="8" t="s">
        <v>92</v>
      </c>
      <c r="AS2" s="8" t="s">
        <v>93</v>
      </c>
      <c r="AT2" s="8" t="s">
        <v>94</v>
      </c>
      <c r="AU2" s="8" t="s">
        <v>95</v>
      </c>
      <c r="AV2" s="57" t="s">
        <v>157</v>
      </c>
    </row>
    <row r="3" spans="1:48" x14ac:dyDescent="0.25">
      <c r="A3" s="9" t="s">
        <v>164</v>
      </c>
      <c r="B3" s="10">
        <v>3.0533333333333337</v>
      </c>
      <c r="C3" s="10">
        <v>3.2913907284768205</v>
      </c>
      <c r="D3" s="10">
        <v>3.4805194805194799</v>
      </c>
      <c r="E3" s="10">
        <v>3.9194630872483218</v>
      </c>
      <c r="F3" s="10">
        <v>4.1513157894736841</v>
      </c>
      <c r="G3" s="10">
        <v>4.5496383957922415</v>
      </c>
      <c r="H3" s="10">
        <v>4.9674745098039228</v>
      </c>
      <c r="I3" s="10">
        <v>5.4302205654545448</v>
      </c>
      <c r="J3" s="10">
        <v>5.9751790943536287</v>
      </c>
      <c r="K3" s="10">
        <v>6.5614493266617799</v>
      </c>
      <c r="L3" s="10">
        <v>7.2373398503174284</v>
      </c>
      <c r="M3" s="10">
        <v>7.9877223237896944</v>
      </c>
      <c r="N3" s="10">
        <v>8.7876749074929457</v>
      </c>
      <c r="O3" s="10">
        <v>9.6366977872262414</v>
      </c>
      <c r="P3" s="10">
        <v>10.575815004703211</v>
      </c>
      <c r="Q3" s="10">
        <v>11.520687184542339</v>
      </c>
      <c r="R3" s="10">
        <v>12.563309374743421</v>
      </c>
      <c r="S3" s="10">
        <v>13.589692490318161</v>
      </c>
      <c r="T3" s="10">
        <v>14.767918829228746</v>
      </c>
      <c r="U3" s="10">
        <v>15.91339566363501</v>
      </c>
      <c r="V3" s="10">
        <v>17.167684777234346</v>
      </c>
      <c r="W3" s="10">
        <v>18.443405595725118</v>
      </c>
      <c r="X3" s="10">
        <v>19.882651060926349</v>
      </c>
      <c r="Y3" s="10">
        <v>21.360696752101678</v>
      </c>
      <c r="Z3" s="40">
        <f>(F3/B3)^(1/4)-1</f>
        <v>7.9823781903641811E-2</v>
      </c>
      <c r="AA3" s="40">
        <f>(O3/F3)^(1/9)-1</f>
        <v>9.8090291918547123E-2</v>
      </c>
      <c r="AB3" s="35">
        <f>(Y3/O3)^(1/10)-1</f>
        <v>8.2851038841695201E-2</v>
      </c>
    </row>
    <row r="4" spans="1:48" ht="15.75" customHeight="1" x14ac:dyDescent="0.25">
      <c r="A4" s="9" t="s">
        <v>79</v>
      </c>
      <c r="B4" s="5"/>
      <c r="C4" s="25">
        <f>C3/B3-1</f>
        <v>7.7966395789351495E-2</v>
      </c>
      <c r="D4" s="25">
        <f>D3/C3-1</f>
        <v>5.7461653035093763E-2</v>
      </c>
      <c r="E4" s="25">
        <f t="shared" ref="E4:F4" si="0">E3/D3-1</f>
        <v>0.12611439447060002</v>
      </c>
      <c r="F4" s="25">
        <f t="shared" si="0"/>
        <v>5.9154199711607847E-2</v>
      </c>
      <c r="G4" s="25">
        <f t="shared" ref="G4" si="1">G3/F3-1</f>
        <v>9.5950928938860036E-2</v>
      </c>
      <c r="H4" s="25">
        <f t="shared" ref="H4" si="2">H3/G3-1</f>
        <v>9.1839411764706336E-2</v>
      </c>
      <c r="I4" s="25">
        <f t="shared" ref="I4" si="3">I3/H3-1</f>
        <v>9.3155194805194297E-2</v>
      </c>
      <c r="J4" s="25">
        <f t="shared" ref="J4" si="4">J3/I3-1</f>
        <v>0.10035661025740805</v>
      </c>
      <c r="K4" s="25">
        <f t="shared" ref="K4" si="5">K3/J3-1</f>
        <v>9.8117599999999916E-2</v>
      </c>
      <c r="L4" s="25">
        <f t="shared" ref="L4" si="6">L3/K3-1</f>
        <v>0.10300933376247179</v>
      </c>
      <c r="M4" s="25">
        <f t="shared" ref="M4" si="7">M3/L3-1</f>
        <v>0.1036820833333334</v>
      </c>
      <c r="N4" s="25">
        <f t="shared" ref="N4" si="8">N3/M3-1</f>
        <v>0.1001477707006373</v>
      </c>
      <c r="O4" s="25">
        <f t="shared" ref="O4" si="9">O3/N3-1</f>
        <v>9.6615189873417329E-2</v>
      </c>
      <c r="P4" s="25">
        <f t="shared" ref="P4" si="10">P3/O3-1</f>
        <v>9.7452181049176412E-2</v>
      </c>
      <c r="Q4" s="25">
        <f t="shared" ref="Q4" si="11">Q3/P3-1</f>
        <v>8.9342729559748424E-2</v>
      </c>
      <c r="R4" s="25">
        <f t="shared" ref="R4" si="12">R3/Q3-1</f>
        <v>9.0500000000000025E-2</v>
      </c>
      <c r="S4" s="25">
        <f t="shared" ref="S4" si="13">S3/R3-1</f>
        <v>8.1696875000000002E-2</v>
      </c>
      <c r="T4" s="25">
        <f t="shared" ref="T4" si="14">T3/S3-1</f>
        <v>8.6699999999999999E-2</v>
      </c>
      <c r="U4" s="25">
        <f t="shared" ref="U4" si="15">U3/T3-1</f>
        <v>7.7565217391304397E-2</v>
      </c>
      <c r="V4" s="25">
        <f t="shared" ref="V4" si="16">V3/U3-1</f>
        <v>7.881970260223059E-2</v>
      </c>
      <c r="W4" s="25">
        <f t="shared" ref="W4" si="17">W3/V3-1</f>
        <v>7.4309426987060778E-2</v>
      </c>
      <c r="X4" s="25">
        <f t="shared" ref="X4" si="18">X3/W3-1</f>
        <v>7.803577586206889E-2</v>
      </c>
      <c r="Y4" s="25">
        <f t="shared" ref="Y4" si="19">Y3/X3-1</f>
        <v>7.4338461538461686E-2</v>
      </c>
      <c r="AC4" s="29"/>
      <c r="AD4" s="29"/>
      <c r="AE4" s="29"/>
      <c r="AF4" s="29"/>
      <c r="AG4" s="29"/>
      <c r="AH4" s="29"/>
      <c r="AI4" s="29"/>
      <c r="AJ4" s="29"/>
      <c r="AK4" s="29"/>
      <c r="AL4" s="29"/>
      <c r="AM4" s="29"/>
      <c r="AN4" s="29"/>
    </row>
    <row r="5" spans="1:48" x14ac:dyDescent="0.25">
      <c r="A5" s="31" t="s">
        <v>122</v>
      </c>
      <c r="B5" s="34">
        <v>4.58</v>
      </c>
      <c r="C5" s="34">
        <v>4.97</v>
      </c>
      <c r="D5" s="34">
        <v>5.36</v>
      </c>
      <c r="E5" s="34">
        <v>5.84</v>
      </c>
      <c r="F5" s="34">
        <v>6.31</v>
      </c>
      <c r="G5" s="34">
        <v>6.92</v>
      </c>
      <c r="H5" s="34">
        <f>G5+(G5*H6)</f>
        <v>7.6002359999999998</v>
      </c>
      <c r="I5" s="34">
        <f t="shared" ref="I5:L5" si="20">H5+(H5*I6)</f>
        <v>8.3625396708000004</v>
      </c>
      <c r="J5" s="34">
        <f t="shared" si="20"/>
        <v>9.2155187172216007</v>
      </c>
      <c r="K5" s="34">
        <f t="shared" si="20"/>
        <v>10.170246456325758</v>
      </c>
      <c r="L5" s="34">
        <f t="shared" si="20"/>
        <v>11.243207457468126</v>
      </c>
      <c r="M5" s="34">
        <f t="shared" ref="M5" si="21">L5+(L5*M6)</f>
        <v>12.460846825111924</v>
      </c>
      <c r="N5" s="34">
        <f t="shared" ref="N5" si="22">M5+(M5*N6)</f>
        <v>13.796649604763921</v>
      </c>
      <c r="O5" s="34">
        <f t="shared" ref="O5" si="23">N5+(N5*O6)</f>
        <v>15.225982503817463</v>
      </c>
      <c r="P5" s="34">
        <f t="shared" ref="P5" si="24">O5+(O5*P6)</f>
        <v>16.753148548950353</v>
      </c>
      <c r="Q5" s="34">
        <f t="shared" ref="Q5" si="25">P5+(P5*Q6)</f>
        <v>18.317892623422317</v>
      </c>
      <c r="R5" s="34">
        <f t="shared" ref="R5" si="26">Q5+(Q5*R6)</f>
        <v>19.975661905842038</v>
      </c>
      <c r="S5" s="34">
        <f t="shared" ref="S5" si="27">R5+(R5*S6)</f>
        <v>21.743507984509058</v>
      </c>
      <c r="T5" s="34">
        <f t="shared" ref="T5" si="28">S5+(S5*T6)</f>
        <v>23.628670126765993</v>
      </c>
      <c r="U5" s="34">
        <f t="shared" ref="U5" si="29">T5+(T5*U6)</f>
        <v>25.620567018452366</v>
      </c>
      <c r="V5" s="34">
        <f t="shared" ref="V5" si="30">U5+(U5*V6)</f>
        <v>27.708643230456232</v>
      </c>
      <c r="W5" s="34">
        <f t="shared" ref="W5" si="31">V5+(V5*W6)</f>
        <v>29.933647281861866</v>
      </c>
      <c r="X5" s="34">
        <f t="shared" ref="X5" si="32">W5+(W5*X6)</f>
        <v>32.289425322944396</v>
      </c>
      <c r="Y5" s="34">
        <f t="shared" ref="Y5" si="33">X5+(X5*Y6)</f>
        <v>34.711132222165226</v>
      </c>
      <c r="Z5" s="40">
        <f>(F5/B5)^(1/4)-1</f>
        <v>8.3405336153685727E-2</v>
      </c>
      <c r="AA5" s="40">
        <f>(O5/F5)^(1/9)-1</f>
        <v>0.10282402484835829</v>
      </c>
      <c r="AB5" s="35">
        <f>(Y5/O5)^(1/10)-1</f>
        <v>8.5896279998633585E-2</v>
      </c>
    </row>
    <row r="6" spans="1:48" x14ac:dyDescent="0.25">
      <c r="A6" s="4" t="s">
        <v>79</v>
      </c>
      <c r="B6" s="4"/>
      <c r="C6" s="37">
        <f>C5/B5-1</f>
        <v>8.515283842794763E-2</v>
      </c>
      <c r="D6" s="37">
        <f>D5/C5-1</f>
        <v>7.847082494969837E-2</v>
      </c>
      <c r="E6" s="37">
        <f t="shared" ref="E6:G6" si="34">E5/D5-1</f>
        <v>8.9552238805969964E-2</v>
      </c>
      <c r="F6" s="37">
        <f t="shared" si="34"/>
        <v>8.0479452054794454E-2</v>
      </c>
      <c r="G6" s="37">
        <f t="shared" si="34"/>
        <v>9.6671949286846415E-2</v>
      </c>
      <c r="H6" s="37">
        <v>9.8299999999999998E-2</v>
      </c>
      <c r="I6" s="37">
        <v>0.1003</v>
      </c>
      <c r="J6" s="37">
        <v>0.10199999999999999</v>
      </c>
      <c r="K6" s="37">
        <v>0.1036</v>
      </c>
      <c r="L6" s="37">
        <v>0.1055</v>
      </c>
      <c r="M6" s="37">
        <v>0.10829999999999999</v>
      </c>
      <c r="N6" s="37">
        <v>0.1072</v>
      </c>
      <c r="O6" s="37">
        <v>0.1036</v>
      </c>
      <c r="P6" s="37">
        <v>0.1003</v>
      </c>
      <c r="Q6" s="37">
        <v>9.3399999999999997E-2</v>
      </c>
      <c r="R6" s="37">
        <v>9.0499999999999997E-2</v>
      </c>
      <c r="S6" s="37">
        <v>8.8499999999999995E-2</v>
      </c>
      <c r="T6" s="37">
        <v>8.6699999999999999E-2</v>
      </c>
      <c r="U6" s="37">
        <v>8.43E-2</v>
      </c>
      <c r="V6" s="37">
        <v>8.1500000000000003E-2</v>
      </c>
      <c r="W6" s="37">
        <v>8.0299999999999996E-2</v>
      </c>
      <c r="X6" s="37">
        <v>7.8700000000000006E-2</v>
      </c>
      <c r="Y6" s="37">
        <v>7.4999999999999997E-2</v>
      </c>
      <c r="Z6" s="4"/>
      <c r="AA6" s="4"/>
      <c r="AB6" s="4"/>
    </row>
    <row r="7" spans="1:48" x14ac:dyDescent="0.25">
      <c r="A7" s="31" t="s">
        <v>87</v>
      </c>
      <c r="B7" s="34">
        <v>1.5</v>
      </c>
      <c r="C7" s="34">
        <v>1.5100000000000002</v>
      </c>
      <c r="D7" s="34">
        <v>1.54</v>
      </c>
      <c r="E7" s="34">
        <v>1.4900000000000002</v>
      </c>
      <c r="F7" s="34">
        <v>1.52</v>
      </c>
      <c r="G7" s="34">
        <v>1.5209999999999999</v>
      </c>
      <c r="H7" s="34">
        <v>1.5299999999999998</v>
      </c>
      <c r="I7" s="34">
        <v>1.54</v>
      </c>
      <c r="J7" s="34">
        <v>1.5423</v>
      </c>
      <c r="K7" s="34">
        <v>1.5499999999999998</v>
      </c>
      <c r="L7" s="34">
        <v>1.5535000000000001</v>
      </c>
      <c r="M7" s="34">
        <v>1.56</v>
      </c>
      <c r="N7" s="34">
        <v>1.5699999999999998</v>
      </c>
      <c r="O7" s="34">
        <v>1.58</v>
      </c>
      <c r="P7" s="34">
        <v>1.5840999999999998</v>
      </c>
      <c r="Q7" s="34">
        <v>1.5899999999999999</v>
      </c>
      <c r="R7" s="34">
        <v>1.5899999999999999</v>
      </c>
      <c r="S7" s="34">
        <v>1.6</v>
      </c>
      <c r="T7" s="34">
        <v>1.6</v>
      </c>
      <c r="U7" s="34">
        <v>1.61</v>
      </c>
      <c r="V7" s="34">
        <v>1.6140000000000001</v>
      </c>
      <c r="W7" s="34">
        <v>1.623</v>
      </c>
      <c r="X7" s="34">
        <v>1.6240000000000001</v>
      </c>
      <c r="Y7" s="34">
        <v>1.625</v>
      </c>
      <c r="Z7" s="40">
        <f>(F7/B7)^(1/4)-1</f>
        <v>3.3167951197834444E-3</v>
      </c>
      <c r="AA7" s="40">
        <f>(O7/F7)^(1/9)-1</f>
        <v>4.3108776797766701E-3</v>
      </c>
      <c r="AB7" s="35">
        <f>(Y7/O7)^(1/10)-1</f>
        <v>2.8122438338293865E-3</v>
      </c>
      <c r="AC7" s="29"/>
      <c r="AD7" s="29"/>
      <c r="AE7" s="29"/>
      <c r="AF7" s="29"/>
      <c r="AG7" s="29"/>
      <c r="AH7" s="29"/>
      <c r="AI7" s="29"/>
      <c r="AJ7" s="29"/>
      <c r="AK7" s="29"/>
      <c r="AL7" s="29"/>
      <c r="AM7" s="29"/>
      <c r="AN7" s="29"/>
    </row>
    <row r="8" spans="1:48" ht="17.25" customHeight="1" x14ac:dyDescent="0.25">
      <c r="A8" s="9" t="s">
        <v>79</v>
      </c>
      <c r="B8" s="14"/>
      <c r="C8" s="36">
        <f>C7/B7-1</f>
        <v>6.6666666666668206E-3</v>
      </c>
      <c r="D8" s="36">
        <f>D7/C7-1</f>
        <v>1.9867549668874052E-2</v>
      </c>
      <c r="E8" s="36">
        <f t="shared" ref="E8:N8" si="35">E7/D7-1</f>
        <v>-3.2467532467532312E-2</v>
      </c>
      <c r="F8" s="36">
        <f t="shared" si="35"/>
        <v>2.0134228187919323E-2</v>
      </c>
      <c r="G8" s="36">
        <f t="shared" si="35"/>
        <v>6.5789473684207955E-4</v>
      </c>
      <c r="H8" s="36">
        <f t="shared" si="35"/>
        <v>5.9171597633136397E-3</v>
      </c>
      <c r="I8" s="36">
        <f t="shared" si="35"/>
        <v>6.5359477124184995E-3</v>
      </c>
      <c r="J8" s="36">
        <f t="shared" si="35"/>
        <v>1.4935064935064357E-3</v>
      </c>
      <c r="K8" s="36">
        <f t="shared" si="35"/>
        <v>4.9925436037085991E-3</v>
      </c>
      <c r="L8" s="36">
        <f t="shared" si="35"/>
        <v>2.258064516129199E-3</v>
      </c>
      <c r="M8" s="36">
        <f t="shared" si="35"/>
        <v>4.1841004184099972E-3</v>
      </c>
      <c r="N8" s="36">
        <f t="shared" si="35"/>
        <v>6.4102564102561654E-3</v>
      </c>
      <c r="O8" s="36">
        <f t="shared" ref="O8" si="36">O7/N7-1</f>
        <v>6.3694267515925773E-3</v>
      </c>
      <c r="P8" s="36">
        <f t="shared" ref="P8" si="37">P7/O7-1</f>
        <v>2.5949367088606845E-3</v>
      </c>
      <c r="Q8" s="36">
        <f t="shared" ref="Q8" si="38">Q7/P7-1</f>
        <v>3.724512341392705E-3</v>
      </c>
      <c r="R8" s="36">
        <f t="shared" ref="R8" si="39">R7/Q7-1</f>
        <v>0</v>
      </c>
      <c r="S8" s="36">
        <f t="shared" ref="S8" si="40">S7/R7-1</f>
        <v>6.2893081761008496E-3</v>
      </c>
      <c r="T8" s="36">
        <f t="shared" ref="T8" si="41">T7/S7-1</f>
        <v>0</v>
      </c>
      <c r="U8" s="36">
        <f t="shared" ref="U8" si="42">U7/T7-1</f>
        <v>6.2500000000000888E-3</v>
      </c>
      <c r="V8" s="36">
        <f t="shared" ref="V8" si="43">V7/U7-1</f>
        <v>2.4844720496894901E-3</v>
      </c>
      <c r="W8" s="36">
        <f t="shared" ref="W8" si="44">W7/V7-1</f>
        <v>5.5762081784385131E-3</v>
      </c>
      <c r="X8" s="36">
        <f t="shared" ref="X8" si="45">X7/W7-1</f>
        <v>6.1614294516343371E-4</v>
      </c>
      <c r="Y8" s="36">
        <f t="shared" ref="Y8" si="46">Y7/X7-1</f>
        <v>6.1576354679804268E-4</v>
      </c>
      <c r="AC8" s="29"/>
      <c r="AD8" s="29"/>
      <c r="AE8" s="29"/>
      <c r="AF8" s="29"/>
      <c r="AG8" s="29"/>
      <c r="AH8" s="29"/>
      <c r="AI8" s="29"/>
      <c r="AJ8" s="29"/>
      <c r="AK8" s="29"/>
      <c r="AL8" s="29"/>
      <c r="AM8" s="29"/>
      <c r="AN8" s="29"/>
    </row>
    <row r="9" spans="1:48" x14ac:dyDescent="0.25">
      <c r="A9" s="27" t="s">
        <v>100</v>
      </c>
      <c r="B9" s="14"/>
      <c r="C9" s="14"/>
      <c r="D9" s="14"/>
      <c r="E9" s="14"/>
      <c r="F9" s="14"/>
      <c r="G9" s="14"/>
      <c r="H9" s="14"/>
      <c r="I9" s="14"/>
      <c r="J9" s="14"/>
      <c r="K9" s="14"/>
      <c r="L9" s="14"/>
      <c r="M9" s="14"/>
      <c r="N9" s="14"/>
      <c r="O9" s="14"/>
      <c r="P9" s="14"/>
      <c r="Q9" s="14"/>
      <c r="R9" s="14"/>
      <c r="S9" s="14"/>
      <c r="T9" s="14"/>
      <c r="U9" s="14"/>
      <c r="V9" s="14"/>
      <c r="W9" s="14"/>
      <c r="X9" s="14"/>
      <c r="Y9" s="14"/>
      <c r="AC9" s="29"/>
    </row>
    <row r="10" spans="1:48" x14ac:dyDescent="0.25">
      <c r="A10" s="39" t="s">
        <v>158</v>
      </c>
      <c r="B10" s="42">
        <f>B$5*AC10</f>
        <v>2.6151799999999996</v>
      </c>
      <c r="C10" s="42"/>
      <c r="D10" s="42"/>
      <c r="E10" s="42"/>
      <c r="F10" s="42">
        <f>F$5*AG10</f>
        <v>3.6187849999999999</v>
      </c>
      <c r="G10" s="42"/>
      <c r="H10" s="42"/>
      <c r="I10" s="42"/>
      <c r="J10" s="42">
        <f>J$5*AK10</f>
        <v>5.3459224078602503</v>
      </c>
      <c r="K10" s="42"/>
      <c r="L10" s="42"/>
      <c r="M10" s="42"/>
      <c r="N10" s="42"/>
      <c r="O10" s="42">
        <f>O$5*AP10</f>
        <v>8.8386828434660369</v>
      </c>
      <c r="P10" s="42"/>
      <c r="Q10" s="42"/>
      <c r="R10" s="42"/>
      <c r="S10" s="42"/>
      <c r="T10" s="42">
        <f>T$5*AU10</f>
        <v>13.735345944689072</v>
      </c>
      <c r="U10" s="42"/>
      <c r="V10" s="42"/>
      <c r="W10" s="42"/>
      <c r="X10" s="42"/>
      <c r="Y10" s="42">
        <f>Y$5*AV10</f>
        <v>20.184523387189078</v>
      </c>
      <c r="Z10" s="40">
        <f>(F10/B10)^(1/4)-1</f>
        <v>8.4589258077492513E-2</v>
      </c>
      <c r="AA10" s="40">
        <f>(O10/F10)^(1/9)-1</f>
        <v>0.10431161743958151</v>
      </c>
      <c r="AB10" s="35">
        <f>(Y10/O10)^(1/10)-1</f>
        <v>8.6083197383161503E-2</v>
      </c>
      <c r="AC10" s="33">
        <v>0.57099999999999995</v>
      </c>
      <c r="AD10" s="33">
        <f>C10/C$5</f>
        <v>0</v>
      </c>
      <c r="AE10" s="33">
        <f>D10/D$5</f>
        <v>0</v>
      </c>
      <c r="AF10" s="33">
        <f>E10/E$5</f>
        <v>0</v>
      </c>
      <c r="AG10" s="33">
        <v>0.57350000000000001</v>
      </c>
      <c r="AH10" s="33">
        <f>G10/G$5</f>
        <v>0</v>
      </c>
      <c r="AI10" s="33">
        <f>H10/H$5</f>
        <v>0</v>
      </c>
      <c r="AJ10" s="33">
        <f>I10/I$5</f>
        <v>0</v>
      </c>
      <c r="AK10" s="33">
        <v>0.58009999999999995</v>
      </c>
      <c r="AL10" s="33"/>
      <c r="AM10" s="33"/>
      <c r="AN10" s="33"/>
      <c r="AO10" s="33"/>
      <c r="AP10" s="33">
        <v>0.58050000000000002</v>
      </c>
      <c r="AQ10" s="33"/>
      <c r="AR10" s="33"/>
      <c r="AS10" s="33"/>
      <c r="AT10" s="33"/>
      <c r="AU10" s="33">
        <v>0.58130000000000004</v>
      </c>
      <c r="AV10" s="33">
        <v>0.58150000000000002</v>
      </c>
    </row>
    <row r="11" spans="1:48" x14ac:dyDescent="0.25">
      <c r="A11" s="39" t="s">
        <v>160</v>
      </c>
      <c r="B11" s="42">
        <f t="shared" ref="B11:B13" si="47">B$5*AC11</f>
        <v>0.75157799999999997</v>
      </c>
      <c r="C11" s="42"/>
      <c r="D11" s="42"/>
      <c r="E11" s="42"/>
      <c r="F11" s="42">
        <f t="shared" ref="F11:F13" si="48">F$5*AG11</f>
        <v>1.0569249999999999</v>
      </c>
      <c r="G11" s="42"/>
      <c r="H11" s="42"/>
      <c r="I11" s="42"/>
      <c r="J11" s="42">
        <f t="shared" ref="J11:J13" si="49">J$5*AK11</f>
        <v>1.5786183562600602</v>
      </c>
      <c r="K11" s="42"/>
      <c r="L11" s="42"/>
      <c r="M11" s="42"/>
      <c r="N11" s="42"/>
      <c r="O11" s="42">
        <f t="shared" ref="O11:O13" si="50">O$5*AP11</f>
        <v>2.6112559994046949</v>
      </c>
      <c r="P11" s="42"/>
      <c r="Q11" s="42"/>
      <c r="R11" s="42"/>
      <c r="S11" s="42"/>
      <c r="T11" s="42">
        <f t="shared" ref="T11:T13" si="51">T$5*AU11</f>
        <v>4.0286882566136022</v>
      </c>
      <c r="U11" s="42"/>
      <c r="V11" s="42"/>
      <c r="W11" s="42"/>
      <c r="X11" s="42"/>
      <c r="Y11" s="42">
        <f t="shared" ref="Y11:Y13" si="52">Y$5*AV11</f>
        <v>5.9043635909903047</v>
      </c>
      <c r="Z11" s="40">
        <f>(F11/B11)^(1/4)-1</f>
        <v>8.8974042848951829E-2</v>
      </c>
      <c r="AA11" s="40">
        <f>(O11/F11)^(1/9)-1</f>
        <v>0.10571965896497204</v>
      </c>
      <c r="AB11" s="35">
        <f>(Y11/O11)^(1/10)-1</f>
        <v>8.5006560788007501E-2</v>
      </c>
      <c r="AC11" s="33">
        <v>0.1641</v>
      </c>
      <c r="AD11" s="33">
        <f>C11/C$5</f>
        <v>0</v>
      </c>
      <c r="AE11" s="33">
        <f t="shared" ref="AE11:AE13" si="53">D11/D$5</f>
        <v>0</v>
      </c>
      <c r="AF11" s="33">
        <f t="shared" ref="AF11:AF13" si="54">E11/E$5</f>
        <v>0</v>
      </c>
      <c r="AG11" s="33">
        <v>0.16750000000000001</v>
      </c>
      <c r="AH11" s="33">
        <f t="shared" ref="AH11:AH13" si="55">G11/G$5</f>
        <v>0</v>
      </c>
      <c r="AI11" s="33">
        <f t="shared" ref="AI11:AI13" si="56">H11/H$5</f>
        <v>0</v>
      </c>
      <c r="AJ11" s="33">
        <f t="shared" ref="AJ11:AJ13" si="57">I11/I$5</f>
        <v>0</v>
      </c>
      <c r="AK11" s="33">
        <v>0.17130000000000001</v>
      </c>
      <c r="AL11" s="33"/>
      <c r="AM11" s="33"/>
      <c r="AN11" s="33"/>
      <c r="AO11" s="33"/>
      <c r="AP11" s="33">
        <v>0.17150000000000001</v>
      </c>
      <c r="AQ11" s="33"/>
      <c r="AR11" s="33"/>
      <c r="AS11" s="33"/>
      <c r="AT11" s="33"/>
      <c r="AU11" s="33">
        <v>0.17050000000000001</v>
      </c>
      <c r="AV11" s="33">
        <v>0.1701</v>
      </c>
    </row>
    <row r="12" spans="1:48" x14ac:dyDescent="0.25">
      <c r="A12" s="39" t="s">
        <v>159</v>
      </c>
      <c r="B12" s="42">
        <f t="shared" si="47"/>
        <v>0.83493399999999995</v>
      </c>
      <c r="C12" s="42"/>
      <c r="D12" s="42"/>
      <c r="E12" s="42"/>
      <c r="F12" s="42">
        <f t="shared" si="48"/>
        <v>1.1641949999999999</v>
      </c>
      <c r="G12" s="42"/>
      <c r="H12" s="42"/>
      <c r="I12" s="42"/>
      <c r="J12" s="42">
        <f t="shared" si="49"/>
        <v>1.7389683819397161</v>
      </c>
      <c r="K12" s="42"/>
      <c r="L12" s="42"/>
      <c r="M12" s="42"/>
      <c r="N12" s="42"/>
      <c r="O12" s="42">
        <f t="shared" si="50"/>
        <v>3.0040863480031854</v>
      </c>
      <c r="P12" s="42"/>
      <c r="Q12" s="42"/>
      <c r="R12" s="42"/>
      <c r="S12" s="42"/>
      <c r="T12" s="42">
        <f t="shared" si="51"/>
        <v>4.6548480149729006</v>
      </c>
      <c r="U12" s="42"/>
      <c r="V12" s="42"/>
      <c r="W12" s="42"/>
      <c r="X12" s="42"/>
      <c r="Y12" s="42">
        <f t="shared" si="52"/>
        <v>6.8519775006554156</v>
      </c>
      <c r="Z12" s="40">
        <f>(F12/B12)^(1/4)-1</f>
        <v>8.6659286426891358E-2</v>
      </c>
      <c r="AA12" s="40">
        <f>(O12/F12)^(1/9)-1</f>
        <v>0.11107394825837691</v>
      </c>
      <c r="AB12" s="35">
        <f>(Y12/O12)^(1/10)-1</f>
        <v>8.5951305274318379E-2</v>
      </c>
      <c r="AC12" s="33">
        <v>0.18229999999999999</v>
      </c>
      <c r="AD12" s="33">
        <f>C12/C$5</f>
        <v>0</v>
      </c>
      <c r="AE12" s="33">
        <f t="shared" si="53"/>
        <v>0</v>
      </c>
      <c r="AF12" s="33">
        <f t="shared" si="54"/>
        <v>0</v>
      </c>
      <c r="AG12" s="33">
        <v>0.1845</v>
      </c>
      <c r="AH12" s="33">
        <f t="shared" si="55"/>
        <v>0</v>
      </c>
      <c r="AI12" s="33">
        <f t="shared" si="56"/>
        <v>0</v>
      </c>
      <c r="AJ12" s="33">
        <f t="shared" si="57"/>
        <v>0</v>
      </c>
      <c r="AK12" s="33">
        <v>0.18870000000000001</v>
      </c>
      <c r="AL12" s="33"/>
      <c r="AM12" s="33"/>
      <c r="AN12" s="33"/>
      <c r="AO12" s="33"/>
      <c r="AP12" s="33">
        <v>0.1973</v>
      </c>
      <c r="AQ12" s="33"/>
      <c r="AR12" s="33"/>
      <c r="AS12" s="33"/>
      <c r="AT12" s="33"/>
      <c r="AU12" s="33">
        <v>0.19700000000000001</v>
      </c>
      <c r="AV12" s="33">
        <v>0.19739999999999999</v>
      </c>
    </row>
    <row r="13" spans="1:48" x14ac:dyDescent="0.25">
      <c r="A13" s="39" t="s">
        <v>126</v>
      </c>
      <c r="B13" s="42">
        <f t="shared" si="47"/>
        <v>0.37830800000000003</v>
      </c>
      <c r="C13" s="42"/>
      <c r="D13" s="42"/>
      <c r="E13" s="42"/>
      <c r="F13" s="42">
        <f t="shared" si="48"/>
        <v>0.47009500000000004</v>
      </c>
      <c r="G13" s="42"/>
      <c r="H13" s="42"/>
      <c r="I13" s="42"/>
      <c r="J13" s="42">
        <f t="shared" si="49"/>
        <v>0.55200957116157445</v>
      </c>
      <c r="K13" s="42"/>
      <c r="L13" s="42"/>
      <c r="M13" s="42"/>
      <c r="N13" s="42"/>
      <c r="O13" s="42">
        <f t="shared" si="50"/>
        <v>0.77195731294354486</v>
      </c>
      <c r="P13" s="42"/>
      <c r="Q13" s="42"/>
      <c r="R13" s="42"/>
      <c r="S13" s="42"/>
      <c r="T13" s="42">
        <f t="shared" si="51"/>
        <v>1.2097879104904168</v>
      </c>
      <c r="U13" s="42"/>
      <c r="V13" s="42"/>
      <c r="W13" s="42"/>
      <c r="X13" s="42"/>
      <c r="Y13" s="42">
        <f t="shared" si="52"/>
        <v>1.7702677433304241</v>
      </c>
      <c r="Z13" s="40">
        <f>(F13/B13)^(1/4)-1</f>
        <v>5.5808190309494021E-2</v>
      </c>
      <c r="AA13" s="40">
        <f>(O13/F13)^(1/9)-1</f>
        <v>5.6657363280445905E-2</v>
      </c>
      <c r="AB13" s="35">
        <f>(Y13/O13)^(1/10)-1</f>
        <v>8.6537117649343021E-2</v>
      </c>
      <c r="AC13" s="33">
        <f>1-SUM(AC10:AC12)</f>
        <v>8.2600000000000007E-2</v>
      </c>
      <c r="AD13" s="33">
        <f>C13/C$5</f>
        <v>0</v>
      </c>
      <c r="AE13" s="33">
        <f t="shared" si="53"/>
        <v>0</v>
      </c>
      <c r="AF13" s="33">
        <f t="shared" si="54"/>
        <v>0</v>
      </c>
      <c r="AG13" s="33">
        <f>1-SUM(AG10:AG12)</f>
        <v>7.4500000000000011E-2</v>
      </c>
      <c r="AH13" s="33">
        <f t="shared" si="55"/>
        <v>0</v>
      </c>
      <c r="AI13" s="33">
        <f t="shared" si="56"/>
        <v>0</v>
      </c>
      <c r="AJ13" s="33">
        <f t="shared" si="57"/>
        <v>0</v>
      </c>
      <c r="AK13" s="33">
        <f>1-SUM(AK10:AK12)</f>
        <v>5.9900000000000064E-2</v>
      </c>
      <c r="AL13" s="33"/>
      <c r="AM13" s="33"/>
      <c r="AN13" s="33"/>
      <c r="AO13" s="33"/>
      <c r="AP13" s="33">
        <f>1-SUM(AP10:AP12)</f>
        <v>5.0699999999999967E-2</v>
      </c>
      <c r="AQ13" s="33"/>
      <c r="AR13" s="33"/>
      <c r="AS13" s="33"/>
      <c r="AT13" s="33"/>
      <c r="AU13" s="33">
        <f>1-SUM(AU10:AU12)</f>
        <v>5.1199999999999912E-2</v>
      </c>
      <c r="AV13" s="33">
        <f>1-SUM(AV10:AV12)</f>
        <v>5.0999999999999934E-2</v>
      </c>
    </row>
    <row r="14" spans="1:48" x14ac:dyDescent="0.25">
      <c r="A14" s="27" t="s">
        <v>86</v>
      </c>
      <c r="B14" s="34">
        <f t="shared" ref="B14:T14" si="58">SUM(B10:B13)</f>
        <v>4.5799999999999992</v>
      </c>
      <c r="C14" s="34">
        <f t="shared" si="58"/>
        <v>0</v>
      </c>
      <c r="D14" s="34">
        <f t="shared" si="58"/>
        <v>0</v>
      </c>
      <c r="E14" s="34">
        <f t="shared" si="58"/>
        <v>0</v>
      </c>
      <c r="F14" s="34">
        <f t="shared" si="58"/>
        <v>6.31</v>
      </c>
      <c r="G14" s="34">
        <f t="shared" si="58"/>
        <v>0</v>
      </c>
      <c r="H14" s="34">
        <f t="shared" si="58"/>
        <v>0</v>
      </c>
      <c r="I14" s="34">
        <f t="shared" si="58"/>
        <v>0</v>
      </c>
      <c r="J14" s="34">
        <f t="shared" si="58"/>
        <v>9.2155187172216007</v>
      </c>
      <c r="K14" s="34">
        <f t="shared" si="58"/>
        <v>0</v>
      </c>
      <c r="L14" s="34">
        <f t="shared" si="58"/>
        <v>0</v>
      </c>
      <c r="M14" s="34">
        <f t="shared" si="58"/>
        <v>0</v>
      </c>
      <c r="N14" s="34">
        <f t="shared" si="58"/>
        <v>0</v>
      </c>
      <c r="O14" s="34">
        <f t="shared" si="58"/>
        <v>15.225982503817463</v>
      </c>
      <c r="P14" s="34">
        <f t="shared" si="58"/>
        <v>0</v>
      </c>
      <c r="Q14" s="34">
        <f t="shared" si="58"/>
        <v>0</v>
      </c>
      <c r="R14" s="34">
        <f t="shared" si="58"/>
        <v>0</v>
      </c>
      <c r="S14" s="34">
        <f t="shared" si="58"/>
        <v>0</v>
      </c>
      <c r="T14" s="34">
        <f t="shared" si="58"/>
        <v>23.628670126765993</v>
      </c>
      <c r="U14" s="34">
        <f t="shared" ref="U14:Y14" si="59">SUM(U10:U13)</f>
        <v>0</v>
      </c>
      <c r="V14" s="34">
        <f t="shared" si="59"/>
        <v>0</v>
      </c>
      <c r="W14" s="34">
        <f t="shared" si="59"/>
        <v>0</v>
      </c>
      <c r="X14" s="34">
        <f t="shared" si="59"/>
        <v>0</v>
      </c>
      <c r="Y14" s="34">
        <f t="shared" si="59"/>
        <v>34.711132222165219</v>
      </c>
      <c r="AC14" s="35">
        <f>SUM(AC10:AC13)</f>
        <v>1</v>
      </c>
      <c r="AD14" s="35">
        <v>1</v>
      </c>
      <c r="AE14" s="35">
        <v>1</v>
      </c>
      <c r="AF14" s="35">
        <v>1</v>
      </c>
      <c r="AG14" s="35">
        <v>1</v>
      </c>
      <c r="AH14" s="35">
        <v>1</v>
      </c>
      <c r="AI14" s="35">
        <v>1</v>
      </c>
      <c r="AJ14" s="35">
        <v>1</v>
      </c>
      <c r="AK14" s="35">
        <v>1</v>
      </c>
      <c r="AL14" s="35">
        <v>1</v>
      </c>
      <c r="AM14" s="35">
        <v>1</v>
      </c>
      <c r="AN14" s="35">
        <v>1</v>
      </c>
      <c r="AO14" s="35">
        <v>1</v>
      </c>
      <c r="AP14" s="35">
        <v>1</v>
      </c>
      <c r="AQ14" s="35">
        <v>1</v>
      </c>
      <c r="AR14" s="35">
        <v>1</v>
      </c>
      <c r="AS14" s="35">
        <v>1</v>
      </c>
      <c r="AT14" s="35">
        <v>1</v>
      </c>
      <c r="AU14" s="35">
        <v>1</v>
      </c>
      <c r="AV14" s="35">
        <v>1</v>
      </c>
    </row>
    <row r="15" spans="1:48" x14ac:dyDescent="0.25">
      <c r="B15" s="14"/>
      <c r="C15" s="1"/>
      <c r="D15" s="1"/>
      <c r="E15" s="1"/>
      <c r="F15" s="1"/>
      <c r="G15" s="1"/>
      <c r="H15" s="1"/>
      <c r="I15" s="1"/>
      <c r="J15" s="1"/>
      <c r="K15" s="1"/>
      <c r="L15" s="1"/>
      <c r="M15" s="1"/>
      <c r="N15" s="1"/>
      <c r="O15" s="1"/>
      <c r="P15" s="1"/>
      <c r="Q15" s="1"/>
      <c r="R15" s="1"/>
      <c r="S15" s="1"/>
      <c r="T15" s="1"/>
      <c r="U15" s="1"/>
      <c r="V15" s="1"/>
      <c r="W15" s="1"/>
      <c r="X15" s="1"/>
      <c r="Y15" s="1"/>
    </row>
    <row r="16" spans="1:48" x14ac:dyDescent="0.25">
      <c r="A16" s="27" t="s">
        <v>101</v>
      </c>
      <c r="B16" s="14"/>
      <c r="C16" s="1"/>
      <c r="D16" s="1"/>
      <c r="E16" s="1"/>
      <c r="F16" s="1"/>
      <c r="G16" s="1"/>
      <c r="H16" s="1"/>
      <c r="I16" s="1"/>
      <c r="J16" s="1"/>
      <c r="K16" s="1"/>
      <c r="L16" s="1"/>
      <c r="M16" s="1"/>
      <c r="N16" s="1"/>
      <c r="O16" s="1"/>
      <c r="P16" s="1"/>
      <c r="Q16" s="1"/>
      <c r="R16" s="1"/>
      <c r="S16" s="1"/>
      <c r="T16" s="1"/>
      <c r="U16" s="1"/>
      <c r="V16" s="1"/>
      <c r="W16" s="1"/>
      <c r="X16" s="1"/>
      <c r="Y16" s="1"/>
      <c r="AC16" s="44"/>
    </row>
    <row r="17" spans="1:48" x14ac:dyDescent="0.25">
      <c r="A17" s="39" t="s">
        <v>158</v>
      </c>
      <c r="B17" s="42">
        <f>B$3*AC17</f>
        <v>1.7287973333333337</v>
      </c>
      <c r="C17" s="42"/>
      <c r="D17" s="42"/>
      <c r="E17" s="42"/>
      <c r="F17" s="42">
        <f>F$3*AG17</f>
        <v>2.3525506578947368</v>
      </c>
      <c r="G17" s="42"/>
      <c r="H17" s="42"/>
      <c r="I17" s="42"/>
      <c r="J17" s="42">
        <f>J$3*AK17</f>
        <v>3.38374392113246</v>
      </c>
      <c r="K17" s="42"/>
      <c r="L17" s="42"/>
      <c r="M17" s="42"/>
      <c r="N17" s="42"/>
      <c r="O17" s="42">
        <f>O$3*AP17</f>
        <v>5.464971315136002</v>
      </c>
      <c r="P17" s="42"/>
      <c r="Q17" s="42"/>
      <c r="R17" s="42"/>
      <c r="S17" s="42"/>
      <c r="T17" s="42">
        <f>T$3*AU17</f>
        <v>8.3940850625336196</v>
      </c>
      <c r="U17" s="42"/>
      <c r="V17" s="42"/>
      <c r="W17" s="42"/>
      <c r="X17" s="42"/>
      <c r="Y17" s="42">
        <f>Y$3*AV17</f>
        <v>12.149964312595433</v>
      </c>
      <c r="Z17" s="40">
        <f>(F17/B17)^(1/4)-1</f>
        <v>8.0062095745234485E-2</v>
      </c>
      <c r="AA17" s="40">
        <f>(O17/F17)^(1/9)-1</f>
        <v>9.8176384577118636E-2</v>
      </c>
      <c r="AB17" s="35">
        <f>(Y17/O17)^(1/10)-1</f>
        <v>8.3175208869236128E-2</v>
      </c>
      <c r="AC17" s="26">
        <v>0.56620000000000004</v>
      </c>
      <c r="AD17" s="26">
        <f>C17/C$5</f>
        <v>0</v>
      </c>
      <c r="AE17" s="26">
        <f>D17/D$5</f>
        <v>0</v>
      </c>
      <c r="AF17" s="26">
        <f>E17/E$5</f>
        <v>0</v>
      </c>
      <c r="AG17" s="26">
        <v>0.56669999999999998</v>
      </c>
      <c r="AH17" s="26">
        <f>G17/G$5</f>
        <v>0</v>
      </c>
      <c r="AI17" s="26">
        <f>H17/H$5</f>
        <v>0</v>
      </c>
      <c r="AJ17" s="26">
        <f>I17/I$5</f>
        <v>0</v>
      </c>
      <c r="AK17" s="26">
        <v>0.56630000000000003</v>
      </c>
      <c r="AL17" s="26">
        <f>K17/K$5</f>
        <v>0</v>
      </c>
      <c r="AM17" s="26">
        <f>L17/L$5</f>
        <v>0</v>
      </c>
      <c r="AN17" s="26">
        <f>M17/M$5</f>
        <v>0</v>
      </c>
      <c r="AO17" s="26">
        <f>N17/N$5</f>
        <v>0</v>
      </c>
      <c r="AP17" s="26">
        <v>0.56710000000000005</v>
      </c>
      <c r="AQ17" s="26">
        <f>P17/P$5</f>
        <v>0</v>
      </c>
      <c r="AR17" s="26">
        <f>Q17/Q$5</f>
        <v>0</v>
      </c>
      <c r="AS17" s="26">
        <f>R17/R$5</f>
        <v>0</v>
      </c>
      <c r="AT17" s="26">
        <f>S17/S$5</f>
        <v>0</v>
      </c>
      <c r="AU17" s="26">
        <v>0.56840000000000002</v>
      </c>
      <c r="AV17" s="26">
        <v>0.56879999999999997</v>
      </c>
    </row>
    <row r="18" spans="1:48" x14ac:dyDescent="0.25">
      <c r="A18" s="39" t="s">
        <v>160</v>
      </c>
      <c r="B18" s="42">
        <f t="shared" ref="B18:B20" si="60">B$3*AC18</f>
        <v>0.53494400000000009</v>
      </c>
      <c r="C18" s="42"/>
      <c r="D18" s="42"/>
      <c r="E18" s="42"/>
      <c r="F18" s="42">
        <f t="shared" ref="F18:F20" si="61">F$3*AG18</f>
        <v>0.73187697368421056</v>
      </c>
      <c r="G18" s="42"/>
      <c r="H18" s="42"/>
      <c r="I18" s="42"/>
      <c r="J18" s="42">
        <f t="shared" ref="J18:J20" si="62">J$3*AK18</f>
        <v>1.0552166280628508</v>
      </c>
      <c r="K18" s="42"/>
      <c r="L18" s="42"/>
      <c r="M18" s="42"/>
      <c r="N18" s="42"/>
      <c r="O18" s="42">
        <f t="shared" ref="O18:O20" si="63">O$3*AP18</f>
        <v>1.7037681687815995</v>
      </c>
      <c r="P18" s="42"/>
      <c r="Q18" s="42"/>
      <c r="R18" s="42"/>
      <c r="S18" s="42"/>
      <c r="T18" s="42">
        <f t="shared" ref="T18:T20" si="64">T$3*AU18</f>
        <v>2.6227823840710256</v>
      </c>
      <c r="U18" s="42"/>
      <c r="V18" s="42"/>
      <c r="W18" s="42"/>
      <c r="X18" s="42"/>
      <c r="Y18" s="42">
        <f t="shared" ref="Y18:Y20" si="65">Y$3*AV18</f>
        <v>3.8022040218740987</v>
      </c>
      <c r="Z18" s="40">
        <f>(F18/B18)^(1/4)-1</f>
        <v>8.1514734709076331E-2</v>
      </c>
      <c r="AA18" s="40">
        <f>(O18/F18)^(1/9)-1</f>
        <v>9.843588612038312E-2</v>
      </c>
      <c r="AB18" s="35">
        <f>(Y18/O18)^(1/10)-1</f>
        <v>8.3583770404529911E-2</v>
      </c>
      <c r="AC18" s="26">
        <v>0.17519999999999999</v>
      </c>
      <c r="AD18" s="26">
        <f>C18/C$5</f>
        <v>0</v>
      </c>
      <c r="AE18" s="26">
        <f t="shared" ref="AE18:AE20" si="66">D18/D$5</f>
        <v>0</v>
      </c>
      <c r="AF18" s="26">
        <f t="shared" ref="AF18:AF20" si="67">E18/E$5</f>
        <v>0</v>
      </c>
      <c r="AG18" s="26">
        <v>0.17630000000000001</v>
      </c>
      <c r="AH18" s="26">
        <f t="shared" ref="AH18:AH20" si="68">G18/G$5</f>
        <v>0</v>
      </c>
      <c r="AI18" s="26">
        <f t="shared" ref="AI18:AI20" si="69">H18/H$5</f>
        <v>0</v>
      </c>
      <c r="AJ18" s="26">
        <f t="shared" ref="AJ18:AJ20" si="70">I18/I$5</f>
        <v>0</v>
      </c>
      <c r="AK18" s="26">
        <v>0.17660000000000001</v>
      </c>
      <c r="AL18" s="26">
        <f t="shared" ref="AL18:AL20" si="71">K18/K$5</f>
        <v>0</v>
      </c>
      <c r="AM18" s="26">
        <f t="shared" ref="AM18:AM20" si="72">L18/L$5</f>
        <v>0</v>
      </c>
      <c r="AN18" s="26">
        <f t="shared" ref="AN18:AN20" si="73">M18/M$5</f>
        <v>0</v>
      </c>
      <c r="AO18" s="26">
        <f t="shared" ref="AO18:AO20" si="74">N18/N$5</f>
        <v>0</v>
      </c>
      <c r="AP18" s="26">
        <v>0.17680000000000001</v>
      </c>
      <c r="AQ18" s="26">
        <f t="shared" ref="AQ18:AQ20" si="75">P18/P$5</f>
        <v>0</v>
      </c>
      <c r="AR18" s="26">
        <f t="shared" ref="AR18:AR20" si="76">Q18/Q$5</f>
        <v>0</v>
      </c>
      <c r="AS18" s="26">
        <f t="shared" ref="AS18:AS20" si="77">R18/R$5</f>
        <v>0</v>
      </c>
      <c r="AT18" s="26">
        <f t="shared" ref="AT18:AT20" si="78">S18/S$5</f>
        <v>0</v>
      </c>
      <c r="AU18" s="26">
        <v>0.17760000000000001</v>
      </c>
      <c r="AV18" s="26">
        <v>0.17799999999999999</v>
      </c>
    </row>
    <row r="19" spans="1:48" x14ac:dyDescent="0.25">
      <c r="A19" s="39" t="s">
        <v>159</v>
      </c>
      <c r="B19" s="42">
        <f t="shared" si="60"/>
        <v>0.5923466666666668</v>
      </c>
      <c r="C19" s="42"/>
      <c r="D19" s="42"/>
      <c r="E19" s="42"/>
      <c r="F19" s="42">
        <f t="shared" si="61"/>
        <v>0.81573355263157898</v>
      </c>
      <c r="G19" s="42"/>
      <c r="H19" s="42"/>
      <c r="I19" s="42"/>
      <c r="J19" s="42">
        <f t="shared" si="62"/>
        <v>1.1711351024933112</v>
      </c>
      <c r="K19" s="42"/>
      <c r="L19" s="42"/>
      <c r="M19" s="42"/>
      <c r="N19" s="42"/>
      <c r="O19" s="42">
        <f t="shared" si="63"/>
        <v>1.8849380871814527</v>
      </c>
      <c r="P19" s="42"/>
      <c r="Q19" s="42"/>
      <c r="R19" s="42"/>
      <c r="S19" s="42"/>
      <c r="T19" s="42">
        <f t="shared" si="64"/>
        <v>2.873837004167914</v>
      </c>
      <c r="U19" s="42"/>
      <c r="V19" s="42"/>
      <c r="W19" s="42"/>
      <c r="X19" s="42"/>
      <c r="Y19" s="42">
        <f t="shared" si="65"/>
        <v>4.1439751699077254</v>
      </c>
      <c r="Z19" s="40">
        <f>(F19/B19)^(1/4)-1</f>
        <v>8.3285909620847587E-2</v>
      </c>
      <c r="AA19" s="40">
        <f>(O19/F19)^(1/9)-1</f>
        <v>9.7530326494742914E-2</v>
      </c>
      <c r="AB19" s="35">
        <f>(Y19/O19)^(1/10)-1</f>
        <v>8.1961993633813846E-2</v>
      </c>
      <c r="AC19" s="26">
        <v>0.19400000000000001</v>
      </c>
      <c r="AD19" s="26">
        <f>C19/C$5</f>
        <v>0</v>
      </c>
      <c r="AE19" s="26">
        <f t="shared" si="66"/>
        <v>0</v>
      </c>
      <c r="AF19" s="26">
        <f t="shared" si="67"/>
        <v>0</v>
      </c>
      <c r="AG19" s="26">
        <v>0.19650000000000001</v>
      </c>
      <c r="AH19" s="26">
        <f t="shared" si="68"/>
        <v>0</v>
      </c>
      <c r="AI19" s="26">
        <f t="shared" si="69"/>
        <v>0</v>
      </c>
      <c r="AJ19" s="26">
        <f t="shared" si="70"/>
        <v>0</v>
      </c>
      <c r="AK19" s="26">
        <v>0.19600000000000001</v>
      </c>
      <c r="AL19" s="26">
        <f t="shared" si="71"/>
        <v>0</v>
      </c>
      <c r="AM19" s="26">
        <f t="shared" si="72"/>
        <v>0</v>
      </c>
      <c r="AN19" s="26">
        <f t="shared" si="73"/>
        <v>0</v>
      </c>
      <c r="AO19" s="26">
        <f t="shared" si="74"/>
        <v>0</v>
      </c>
      <c r="AP19" s="26">
        <v>0.1956</v>
      </c>
      <c r="AQ19" s="26">
        <f t="shared" si="75"/>
        <v>0</v>
      </c>
      <c r="AR19" s="26">
        <f t="shared" si="76"/>
        <v>0</v>
      </c>
      <c r="AS19" s="26">
        <f t="shared" si="77"/>
        <v>0</v>
      </c>
      <c r="AT19" s="26">
        <f t="shared" si="78"/>
        <v>0</v>
      </c>
      <c r="AU19" s="26">
        <v>0.1946</v>
      </c>
      <c r="AV19" s="26">
        <v>0.19400000000000001</v>
      </c>
    </row>
    <row r="20" spans="1:48" x14ac:dyDescent="0.25">
      <c r="A20" s="39" t="s">
        <v>126</v>
      </c>
      <c r="B20" s="42">
        <f t="shared" si="60"/>
        <v>0.19724533333333333</v>
      </c>
      <c r="C20" s="42"/>
      <c r="D20" s="42"/>
      <c r="E20" s="42"/>
      <c r="F20" s="42">
        <f t="shared" si="61"/>
        <v>0.25115460526315786</v>
      </c>
      <c r="G20" s="42"/>
      <c r="H20" s="42"/>
      <c r="I20" s="42"/>
      <c r="J20" s="42">
        <f t="shared" si="62"/>
        <v>0.36508344266500631</v>
      </c>
      <c r="K20" s="42"/>
      <c r="L20" s="42"/>
      <c r="M20" s="42"/>
      <c r="N20" s="42"/>
      <c r="O20" s="42">
        <f t="shared" si="63"/>
        <v>0.58302021612718757</v>
      </c>
      <c r="P20" s="42"/>
      <c r="Q20" s="42"/>
      <c r="R20" s="42"/>
      <c r="S20" s="42"/>
      <c r="T20" s="42">
        <f t="shared" si="64"/>
        <v>0.87721437845618766</v>
      </c>
      <c r="U20" s="42"/>
      <c r="V20" s="42"/>
      <c r="W20" s="42"/>
      <c r="X20" s="42"/>
      <c r="Y20" s="42">
        <f t="shared" si="65"/>
        <v>1.2645532477244223</v>
      </c>
      <c r="Z20" s="40">
        <f>(F20/B20)^(1/4)-1</f>
        <v>6.2266785242559131E-2</v>
      </c>
      <c r="AA20" s="40">
        <f>(O20/F20)^(1/9)-1</f>
        <v>9.8090291918547123E-2</v>
      </c>
      <c r="AB20" s="35">
        <f>(Y20/O20)^(1/10)-1</f>
        <v>8.0501441766150705E-2</v>
      </c>
      <c r="AC20" s="33">
        <f>1-SUM(AC17:AC19)</f>
        <v>6.4599999999999991E-2</v>
      </c>
      <c r="AD20" s="26">
        <f>C20/C$5</f>
        <v>0</v>
      </c>
      <c r="AE20" s="26">
        <f t="shared" si="66"/>
        <v>0</v>
      </c>
      <c r="AF20" s="26">
        <f t="shared" si="67"/>
        <v>0</v>
      </c>
      <c r="AG20" s="33">
        <f>1-SUM(AG17:AG19)</f>
        <v>6.0499999999999998E-2</v>
      </c>
      <c r="AH20" s="26">
        <f t="shared" si="68"/>
        <v>0</v>
      </c>
      <c r="AI20" s="26">
        <f t="shared" si="69"/>
        <v>0</v>
      </c>
      <c r="AJ20" s="26">
        <f t="shared" si="70"/>
        <v>0</v>
      </c>
      <c r="AK20" s="33">
        <f>1-SUM(AK17:AK19)</f>
        <v>6.1099999999999932E-2</v>
      </c>
      <c r="AL20" s="26">
        <f t="shared" si="71"/>
        <v>0</v>
      </c>
      <c r="AM20" s="26">
        <f t="shared" si="72"/>
        <v>0</v>
      </c>
      <c r="AN20" s="26">
        <f t="shared" si="73"/>
        <v>0</v>
      </c>
      <c r="AO20" s="26">
        <f t="shared" si="74"/>
        <v>0</v>
      </c>
      <c r="AP20" s="33">
        <f>1-SUM(AP17:AP19)</f>
        <v>6.0499999999999998E-2</v>
      </c>
      <c r="AQ20" s="26">
        <f t="shared" si="75"/>
        <v>0</v>
      </c>
      <c r="AR20" s="26">
        <f t="shared" si="76"/>
        <v>0</v>
      </c>
      <c r="AS20" s="26">
        <f t="shared" si="77"/>
        <v>0</v>
      </c>
      <c r="AT20" s="26">
        <f t="shared" si="78"/>
        <v>0</v>
      </c>
      <c r="AU20" s="33">
        <f>1-SUM(AU17:AU19)</f>
        <v>5.9400000000000008E-2</v>
      </c>
      <c r="AV20" s="33">
        <f>1-SUM(AV17:AV19)</f>
        <v>5.9200000000000141E-2</v>
      </c>
    </row>
    <row r="21" spans="1:48" x14ac:dyDescent="0.25">
      <c r="A21" s="27" t="s">
        <v>86</v>
      </c>
      <c r="B21" s="34">
        <f t="shared" ref="B21:T21" si="79">SUM(B17:B20)</f>
        <v>3.0533333333333341</v>
      </c>
      <c r="C21" s="34">
        <f t="shared" si="79"/>
        <v>0</v>
      </c>
      <c r="D21" s="34">
        <f t="shared" si="79"/>
        <v>0</v>
      </c>
      <c r="E21" s="34">
        <f t="shared" si="79"/>
        <v>0</v>
      </c>
      <c r="F21" s="34">
        <f t="shared" si="79"/>
        <v>4.1513157894736841</v>
      </c>
      <c r="G21" s="34">
        <f t="shared" si="79"/>
        <v>0</v>
      </c>
      <c r="H21" s="34">
        <f t="shared" si="79"/>
        <v>0</v>
      </c>
      <c r="I21" s="34">
        <f t="shared" si="79"/>
        <v>0</v>
      </c>
      <c r="J21" s="34">
        <f t="shared" si="79"/>
        <v>5.9751790943536287</v>
      </c>
      <c r="K21" s="34">
        <f t="shared" si="79"/>
        <v>0</v>
      </c>
      <c r="L21" s="34">
        <f t="shared" si="79"/>
        <v>0</v>
      </c>
      <c r="M21" s="34">
        <f t="shared" si="79"/>
        <v>0</v>
      </c>
      <c r="N21" s="34">
        <f t="shared" si="79"/>
        <v>0</v>
      </c>
      <c r="O21" s="34">
        <f t="shared" si="79"/>
        <v>9.6366977872262432</v>
      </c>
      <c r="P21" s="34">
        <f t="shared" si="79"/>
        <v>0</v>
      </c>
      <c r="Q21" s="34">
        <f t="shared" si="79"/>
        <v>0</v>
      </c>
      <c r="R21" s="34">
        <f t="shared" si="79"/>
        <v>0</v>
      </c>
      <c r="S21" s="34">
        <f t="shared" si="79"/>
        <v>0</v>
      </c>
      <c r="T21" s="34">
        <f t="shared" si="79"/>
        <v>14.767918829228748</v>
      </c>
      <c r="U21" s="54"/>
      <c r="V21" s="54"/>
      <c r="W21" s="54"/>
      <c r="X21" s="54"/>
      <c r="Y21" s="54">
        <f>SUM(Y17:Y20)</f>
        <v>21.360696752101678</v>
      </c>
      <c r="Z21" s="40">
        <f>(F21/B21)^(1/4)-1</f>
        <v>7.9823781903641811E-2</v>
      </c>
      <c r="AA21" s="40">
        <f>(O21/F21)^(1/9)-1</f>
        <v>9.8090291918547123E-2</v>
      </c>
      <c r="AB21" s="35">
        <f>(Y21/O21)^(1/10)-1</f>
        <v>8.2851038841695201E-2</v>
      </c>
      <c r="AC21" s="43">
        <v>1</v>
      </c>
      <c r="AD21" s="43">
        <v>1</v>
      </c>
      <c r="AE21" s="43">
        <v>1</v>
      </c>
      <c r="AF21" s="43">
        <v>1</v>
      </c>
      <c r="AG21" s="43">
        <v>1</v>
      </c>
      <c r="AH21" s="43">
        <v>1</v>
      </c>
      <c r="AI21" s="43">
        <v>1</v>
      </c>
      <c r="AJ21" s="43">
        <v>1</v>
      </c>
      <c r="AK21" s="43">
        <v>1</v>
      </c>
      <c r="AL21" s="43">
        <v>1</v>
      </c>
      <c r="AM21" s="43">
        <v>1</v>
      </c>
      <c r="AN21" s="43">
        <v>1</v>
      </c>
      <c r="AO21" s="43">
        <v>1</v>
      </c>
      <c r="AP21" s="43">
        <v>1</v>
      </c>
      <c r="AQ21" s="43">
        <v>1</v>
      </c>
      <c r="AR21" s="43">
        <v>1</v>
      </c>
      <c r="AS21" s="43">
        <v>1</v>
      </c>
      <c r="AT21" s="43">
        <v>1</v>
      </c>
      <c r="AU21" s="43">
        <v>1</v>
      </c>
      <c r="AV21" s="43">
        <v>1</v>
      </c>
    </row>
    <row r="22" spans="1:48" x14ac:dyDescent="0.25">
      <c r="B22" s="1"/>
      <c r="C22" s="1"/>
      <c r="D22" s="1"/>
      <c r="E22" s="1"/>
      <c r="F22" s="1"/>
      <c r="G22" s="1"/>
      <c r="H22" s="1"/>
      <c r="I22" s="1"/>
      <c r="J22" s="1"/>
      <c r="K22" s="1"/>
      <c r="L22" s="1"/>
      <c r="M22" s="1"/>
      <c r="N22" s="1"/>
      <c r="O22" s="1"/>
      <c r="P22" s="1"/>
      <c r="Q22" s="1"/>
      <c r="R22" s="1"/>
      <c r="S22" s="1"/>
      <c r="T22" s="1"/>
      <c r="U22" s="1"/>
      <c r="V22" s="1"/>
      <c r="W22" s="1"/>
      <c r="X22" s="1"/>
      <c r="Y22" s="1"/>
    </row>
    <row r="24" spans="1:48" x14ac:dyDescent="0.25">
      <c r="A24" s="27" t="s">
        <v>106</v>
      </c>
      <c r="B24" s="28"/>
      <c r="AC24" s="44"/>
    </row>
    <row r="25" spans="1:48" x14ac:dyDescent="0.25">
      <c r="A25" s="39" t="s">
        <v>109</v>
      </c>
      <c r="B25" s="42">
        <f t="shared" ref="B25:T25" si="80">B$5*AC25</f>
        <v>0.84592600000000007</v>
      </c>
      <c r="C25" s="42">
        <f t="shared" si="80"/>
        <v>0.91895299999999991</v>
      </c>
      <c r="D25" s="42">
        <f t="shared" si="80"/>
        <v>0.98945599999999989</v>
      </c>
      <c r="E25" s="42">
        <f t="shared" si="80"/>
        <v>1.0803999999999998</v>
      </c>
      <c r="F25" s="42">
        <f t="shared" si="80"/>
        <v>1.1692429999999998</v>
      </c>
      <c r="G25" s="42">
        <f t="shared" si="80"/>
        <v>1.2829679999999999</v>
      </c>
      <c r="H25" s="42">
        <f t="shared" si="80"/>
        <v>1.4106038015999995</v>
      </c>
      <c r="I25" s="42">
        <f t="shared" si="80"/>
        <v>1.5554323787687998</v>
      </c>
      <c r="J25" s="42">
        <f t="shared" si="80"/>
        <v>1.7122433776597734</v>
      </c>
      <c r="K25" s="42">
        <f t="shared" si="80"/>
        <v>1.8886147669396933</v>
      </c>
      <c r="L25" s="42">
        <f t="shared" si="80"/>
        <v>2.0901122663433243</v>
      </c>
      <c r="M25" s="42">
        <f t="shared" si="80"/>
        <v>2.3214557635183515</v>
      </c>
      <c r="N25" s="42">
        <f t="shared" si="80"/>
        <v>2.5661768264860889</v>
      </c>
      <c r="O25" s="42">
        <f t="shared" si="80"/>
        <v>2.8381231387115746</v>
      </c>
      <c r="P25" s="42">
        <f t="shared" si="80"/>
        <v>3.1244622043792405</v>
      </c>
      <c r="Q25" s="42">
        <f t="shared" si="80"/>
        <v>3.4217823420552889</v>
      </c>
      <c r="R25" s="42">
        <f t="shared" si="80"/>
        <v>3.7334512102018764</v>
      </c>
      <c r="S25" s="42">
        <f t="shared" si="80"/>
        <v>4.0660359931031937</v>
      </c>
      <c r="T25" s="42">
        <f t="shared" si="80"/>
        <v>4.4138355796798869</v>
      </c>
      <c r="U25" s="42"/>
      <c r="V25" s="42"/>
      <c r="W25" s="42"/>
      <c r="X25" s="42"/>
      <c r="Y25" s="42">
        <f>Y$5*AV25</f>
        <v>6.4909817255448976</v>
      </c>
      <c r="Z25" s="40">
        <f>(F25/B25)^(1/4)-1</f>
        <v>8.4284129902630234E-2</v>
      </c>
      <c r="AA25" s="40">
        <f>(O25/G25)^(1/8)-1</f>
        <v>0.10433777084032902</v>
      </c>
      <c r="AB25" s="35">
        <f>(T25/P25)^(1/4)-1</f>
        <v>9.0210144640599399E-2</v>
      </c>
      <c r="AC25" s="33">
        <v>0.1847</v>
      </c>
      <c r="AD25" s="33">
        <v>0.18489999999999998</v>
      </c>
      <c r="AE25" s="33">
        <v>0.18459999999999996</v>
      </c>
      <c r="AF25" s="33">
        <v>0.18499999999999997</v>
      </c>
      <c r="AG25" s="33">
        <v>0.18529999999999999</v>
      </c>
      <c r="AH25" s="33">
        <v>0.18539999999999998</v>
      </c>
      <c r="AI25" s="33">
        <v>0.18559999999999996</v>
      </c>
      <c r="AJ25" s="33">
        <v>0.18599999999999997</v>
      </c>
      <c r="AK25" s="33">
        <v>0.18579999999999999</v>
      </c>
      <c r="AL25" s="33">
        <v>0.1857</v>
      </c>
      <c r="AM25" s="33">
        <v>0.18589999999999998</v>
      </c>
      <c r="AN25" s="33">
        <v>0.18629999999999999</v>
      </c>
      <c r="AO25" s="33">
        <v>0.18599999999999997</v>
      </c>
      <c r="AP25" s="33">
        <v>0.18639999999999998</v>
      </c>
      <c r="AQ25" s="33">
        <v>0.18649999999999997</v>
      </c>
      <c r="AR25" s="33">
        <v>0.18679999999999999</v>
      </c>
      <c r="AS25" s="33">
        <v>0.18689999999999998</v>
      </c>
      <c r="AT25" s="33">
        <v>0.18699999999999997</v>
      </c>
      <c r="AU25" s="33">
        <v>0.18679999999999999</v>
      </c>
      <c r="AV25" s="59">
        <v>0.187</v>
      </c>
    </row>
    <row r="26" spans="1:48" x14ac:dyDescent="0.25">
      <c r="A26" s="39" t="s">
        <v>108</v>
      </c>
      <c r="B26" s="42">
        <f>B$5*AC26</f>
        <v>1.4514019999999999</v>
      </c>
      <c r="C26" s="42">
        <f t="shared" ref="C26:C28" si="81">C$5*AD26</f>
        <v>1.5739989999999999</v>
      </c>
      <c r="D26" s="42">
        <f t="shared" ref="D26:D28" si="82">D$5*AE26</f>
        <v>1.6991199999999997</v>
      </c>
      <c r="E26" s="42">
        <f t="shared" ref="E26:E28" si="83">E$5*AF26</f>
        <v>1.8524479999999999</v>
      </c>
      <c r="F26" s="42">
        <f t="shared" ref="F26:F28" si="84">F$5*AG26</f>
        <v>2.0021629999999995</v>
      </c>
      <c r="G26" s="42">
        <f t="shared" ref="G26:G28" si="85">G$5*AH26</f>
        <v>2.1970999999999998</v>
      </c>
      <c r="H26" s="42">
        <f t="shared" ref="H26:H28" si="86">H$5*AI26</f>
        <v>2.4161150243999998</v>
      </c>
      <c r="I26" s="42">
        <f t="shared" ref="I26:I28" si="87">I$5*AJ26</f>
        <v>2.6601238692814801</v>
      </c>
      <c r="J26" s="42">
        <f t="shared" ref="J26:J28" si="88">J$5*AK26</f>
        <v>2.9305349520764685</v>
      </c>
      <c r="K26" s="42">
        <f t="shared" ref="K26:K28" si="89">K$5*AL26</f>
        <v>3.238206471694121</v>
      </c>
      <c r="L26" s="42">
        <f t="shared" ref="L26:L28" si="90">L$5*AM26</f>
        <v>3.578712933712104</v>
      </c>
      <c r="M26" s="42">
        <f t="shared" ref="M26:M28" si="91">M$5*AN26</f>
        <v>3.9700257984806586</v>
      </c>
      <c r="N26" s="42">
        <f t="shared" ref="N26:N28" si="92">N$5*AO26</f>
        <v>4.3969922290382613</v>
      </c>
      <c r="O26" s="42">
        <f t="shared" ref="O26:O28" si="93">O$5*AP26</f>
        <v>4.8570884187177699</v>
      </c>
      <c r="P26" s="42">
        <f t="shared" ref="P26:P28" si="94">P$5*AQ26</f>
        <v>5.3409037574053722</v>
      </c>
      <c r="Q26" s="42">
        <f t="shared" ref="Q26:Q28" si="95">Q$5*AR26</f>
        <v>5.845239536134061</v>
      </c>
      <c r="R26" s="42">
        <f t="shared" ref="R26:R28" si="96">R$5*AS26</f>
        <v>6.3762312803447783</v>
      </c>
      <c r="S26" s="42">
        <f t="shared" ref="S26:S28" si="97">S$5*AT26</f>
        <v>6.9427020994537418</v>
      </c>
      <c r="T26" s="42">
        <f t="shared" ref="T26:T28" si="98">T$5*AU26</f>
        <v>7.551722972514411</v>
      </c>
      <c r="U26" s="42"/>
      <c r="V26" s="42"/>
      <c r="W26" s="42"/>
      <c r="X26" s="42"/>
      <c r="Y26" s="42">
        <f t="shared" ref="Y26:Y28" si="99">Y$5*AV26</f>
        <v>11.107562311092872</v>
      </c>
      <c r="Z26" s="40">
        <f>(F26/B26)^(1/4)-1</f>
        <v>8.3747050542853696E-2</v>
      </c>
      <c r="AA26" s="40">
        <f t="shared" ref="AA26:AA28" si="100">(O26/G26)^(1/8)-1</f>
        <v>0.1042458434245932</v>
      </c>
      <c r="AB26" s="35">
        <f t="shared" ref="AB26:AB28" si="101">(T26/P26)^(1/4)-1</f>
        <v>9.045519152734216E-2</v>
      </c>
      <c r="AC26" s="33">
        <v>0.31689999999999996</v>
      </c>
      <c r="AD26" s="33">
        <v>0.31669999999999998</v>
      </c>
      <c r="AE26" s="33">
        <v>0.31699999999999995</v>
      </c>
      <c r="AF26" s="33">
        <v>0.31719999999999998</v>
      </c>
      <c r="AG26" s="33">
        <v>0.31729999999999997</v>
      </c>
      <c r="AH26" s="33">
        <v>0.31749999999999995</v>
      </c>
      <c r="AI26" s="33">
        <v>0.31789999999999996</v>
      </c>
      <c r="AJ26" s="33">
        <v>0.31809999999999999</v>
      </c>
      <c r="AK26" s="33">
        <v>0.31799999999999995</v>
      </c>
      <c r="AL26" s="33">
        <v>0.31839999999999996</v>
      </c>
      <c r="AM26" s="33">
        <v>0.31829999999999997</v>
      </c>
      <c r="AN26" s="33">
        <v>0.31859999999999999</v>
      </c>
      <c r="AO26" s="33">
        <v>0.31869999999999998</v>
      </c>
      <c r="AP26" s="33">
        <v>0.31899999999999995</v>
      </c>
      <c r="AQ26" s="33">
        <v>0.31879999999999997</v>
      </c>
      <c r="AR26" s="33">
        <v>0.31909999999999999</v>
      </c>
      <c r="AS26" s="33">
        <v>0.31919999999999998</v>
      </c>
      <c r="AT26" s="33">
        <v>0.31929999999999997</v>
      </c>
      <c r="AU26" s="33">
        <v>0.3196</v>
      </c>
      <c r="AV26" s="59">
        <v>0.32</v>
      </c>
    </row>
    <row r="27" spans="1:48" x14ac:dyDescent="0.25">
      <c r="A27" s="39" t="s">
        <v>107</v>
      </c>
      <c r="B27" s="42">
        <f>B$5*AC27</f>
        <v>1.3721679999999998</v>
      </c>
      <c r="C27" s="42">
        <f t="shared" si="81"/>
        <v>1.4885149999999998</v>
      </c>
      <c r="D27" s="42">
        <f t="shared" si="82"/>
        <v>1.6037120000000002</v>
      </c>
      <c r="E27" s="42">
        <f t="shared" si="83"/>
        <v>1.7484960000000001</v>
      </c>
      <c r="F27" s="42">
        <f t="shared" si="84"/>
        <v>1.8904759999999998</v>
      </c>
      <c r="G27" s="42">
        <f t="shared" si="85"/>
        <v>2.0739240000000003</v>
      </c>
      <c r="H27" s="42">
        <f t="shared" si="86"/>
        <v>2.2785507528000002</v>
      </c>
      <c r="I27" s="42">
        <f t="shared" si="87"/>
        <v>2.5087619012400002</v>
      </c>
      <c r="J27" s="42">
        <f t="shared" si="88"/>
        <v>2.7655771670382028</v>
      </c>
      <c r="K27" s="42">
        <f t="shared" si="89"/>
        <v>3.0531079861889929</v>
      </c>
      <c r="L27" s="42">
        <f t="shared" si="90"/>
        <v>3.3740865579861841</v>
      </c>
      <c r="M27" s="42">
        <f t="shared" si="91"/>
        <v>3.741992301581111</v>
      </c>
      <c r="N27" s="42">
        <f t="shared" si="92"/>
        <v>4.1458932062315581</v>
      </c>
      <c r="O27" s="42">
        <f t="shared" si="93"/>
        <v>4.5708399476460029</v>
      </c>
      <c r="P27" s="42">
        <f t="shared" si="94"/>
        <v>5.0276198795400013</v>
      </c>
      <c r="Q27" s="42">
        <f t="shared" si="95"/>
        <v>5.4971995762890371</v>
      </c>
      <c r="R27" s="42">
        <f t="shared" si="96"/>
        <v>5.9887034393714433</v>
      </c>
      <c r="S27" s="42">
        <f t="shared" si="97"/>
        <v>6.5165293429573641</v>
      </c>
      <c r="T27" s="42">
        <f t="shared" si="98"/>
        <v>7.0791495699790907</v>
      </c>
      <c r="U27" s="42"/>
      <c r="V27" s="42"/>
      <c r="W27" s="42"/>
      <c r="X27" s="42"/>
      <c r="Y27" s="42">
        <f t="shared" si="99"/>
        <v>10.413339666649568</v>
      </c>
      <c r="Z27" s="40">
        <f>(F27/B27)^(1/4)-1</f>
        <v>8.3405336153685727E-2</v>
      </c>
      <c r="AA27" s="40">
        <f t="shared" si="100"/>
        <v>0.10382543499713193</v>
      </c>
      <c r="AB27" s="35">
        <f t="shared" si="101"/>
        <v>8.9317958263172459E-2</v>
      </c>
      <c r="AC27" s="33">
        <v>0.29959999999999998</v>
      </c>
      <c r="AD27" s="33">
        <v>0.29949999999999999</v>
      </c>
      <c r="AE27" s="33">
        <v>0.29920000000000002</v>
      </c>
      <c r="AF27" s="33">
        <v>0.2994</v>
      </c>
      <c r="AG27" s="33">
        <v>0.29959999999999998</v>
      </c>
      <c r="AH27" s="33">
        <v>0.29970000000000002</v>
      </c>
      <c r="AI27" s="33">
        <v>0.29980000000000001</v>
      </c>
      <c r="AJ27" s="33">
        <v>0.3</v>
      </c>
      <c r="AK27" s="33">
        <v>0.30010000000000003</v>
      </c>
      <c r="AL27" s="33">
        <v>0.30020000000000002</v>
      </c>
      <c r="AM27" s="33">
        <v>0.30009999999999998</v>
      </c>
      <c r="AN27" s="33">
        <v>0.30030000000000001</v>
      </c>
      <c r="AO27" s="33">
        <v>0.30049999999999999</v>
      </c>
      <c r="AP27" s="33">
        <v>0.30020000000000002</v>
      </c>
      <c r="AQ27" s="33">
        <v>0.30010000000000003</v>
      </c>
      <c r="AR27" s="33">
        <v>0.30009999999999998</v>
      </c>
      <c r="AS27" s="33">
        <v>0.29980000000000001</v>
      </c>
      <c r="AT27" s="33">
        <v>0.29969999999999997</v>
      </c>
      <c r="AU27" s="33">
        <v>0.29959999999999998</v>
      </c>
      <c r="AV27" s="59">
        <v>0.3</v>
      </c>
    </row>
    <row r="28" spans="1:48" x14ac:dyDescent="0.25">
      <c r="A28" s="3" t="s">
        <v>115</v>
      </c>
      <c r="B28" s="42">
        <f>B$5*AC28</f>
        <v>0.91050400000000042</v>
      </c>
      <c r="C28" s="42">
        <f t="shared" si="81"/>
        <v>0.98853300000000033</v>
      </c>
      <c r="D28" s="42">
        <f t="shared" si="82"/>
        <v>1.0677120000000002</v>
      </c>
      <c r="E28" s="42">
        <f t="shared" si="83"/>
        <v>1.1586560000000001</v>
      </c>
      <c r="F28" s="42">
        <f t="shared" si="84"/>
        <v>1.2481180000000005</v>
      </c>
      <c r="G28" s="42">
        <f t="shared" si="85"/>
        <v>1.3660080000000001</v>
      </c>
      <c r="H28" s="42">
        <f t="shared" si="86"/>
        <v>1.4949664212000007</v>
      </c>
      <c r="I28" s="42">
        <f t="shared" si="87"/>
        <v>1.6382215215097198</v>
      </c>
      <c r="J28" s="42">
        <f t="shared" si="88"/>
        <v>1.8071632204471564</v>
      </c>
      <c r="K28" s="42">
        <f t="shared" si="89"/>
        <v>1.9903172315029507</v>
      </c>
      <c r="L28" s="42">
        <f t="shared" si="90"/>
        <v>2.2002956994265119</v>
      </c>
      <c r="M28" s="42">
        <f t="shared" si="91"/>
        <v>2.4273729615318023</v>
      </c>
      <c r="N28" s="42">
        <f t="shared" si="92"/>
        <v>2.6875873430080128</v>
      </c>
      <c r="O28" s="42">
        <f t="shared" si="93"/>
        <v>2.9599309987421152</v>
      </c>
      <c r="P28" s="42">
        <f t="shared" si="94"/>
        <v>3.2601627076257387</v>
      </c>
      <c r="Q28" s="42">
        <f t="shared" si="95"/>
        <v>3.5536711689439286</v>
      </c>
      <c r="R28" s="42">
        <f t="shared" si="96"/>
        <v>3.8772759759239386</v>
      </c>
      <c r="S28" s="42">
        <f t="shared" si="97"/>
        <v>4.2182405489947588</v>
      </c>
      <c r="T28" s="42">
        <f t="shared" si="98"/>
        <v>4.5839620045926042</v>
      </c>
      <c r="U28" s="42"/>
      <c r="V28" s="42"/>
      <c r="W28" s="42"/>
      <c r="X28" s="42"/>
      <c r="Y28" s="42">
        <f t="shared" si="99"/>
        <v>6.6992485188778907</v>
      </c>
      <c r="Z28" s="40">
        <f>(F28/B28)^(1/4)-1</f>
        <v>8.2040327350273889E-2</v>
      </c>
      <c r="AA28" s="40">
        <f t="shared" si="100"/>
        <v>0.1014848876750678</v>
      </c>
      <c r="AB28" s="35">
        <f t="shared" si="101"/>
        <v>8.8931180213000616E-2</v>
      </c>
      <c r="AC28" s="33">
        <f>AC29-SUM(AC25:AC27)</f>
        <v>0.19880000000000009</v>
      </c>
      <c r="AD28" s="33">
        <f t="shared" ref="AD28:AU28" si="102">AD29-SUM(AD25:AD27)</f>
        <v>0.19890000000000008</v>
      </c>
      <c r="AE28" s="33">
        <f t="shared" si="102"/>
        <v>0.19920000000000004</v>
      </c>
      <c r="AF28" s="33">
        <f t="shared" si="102"/>
        <v>0.19840000000000002</v>
      </c>
      <c r="AG28" s="33">
        <f t="shared" si="102"/>
        <v>0.19780000000000009</v>
      </c>
      <c r="AH28" s="33">
        <f t="shared" si="102"/>
        <v>0.19740000000000002</v>
      </c>
      <c r="AI28" s="33">
        <f t="shared" si="102"/>
        <v>0.1967000000000001</v>
      </c>
      <c r="AJ28" s="33">
        <f t="shared" si="102"/>
        <v>0.19589999999999996</v>
      </c>
      <c r="AK28" s="33">
        <f t="shared" si="102"/>
        <v>0.19610000000000005</v>
      </c>
      <c r="AL28" s="33">
        <f t="shared" si="102"/>
        <v>0.19569999999999999</v>
      </c>
      <c r="AM28" s="33">
        <f t="shared" si="102"/>
        <v>0.19569999999999999</v>
      </c>
      <c r="AN28" s="33">
        <f t="shared" si="102"/>
        <v>0.19479999999999997</v>
      </c>
      <c r="AO28" s="33">
        <f t="shared" si="102"/>
        <v>0.19480000000000008</v>
      </c>
      <c r="AP28" s="33">
        <f t="shared" si="102"/>
        <v>0.19440000000000002</v>
      </c>
      <c r="AQ28" s="33">
        <f t="shared" si="102"/>
        <v>0.1946</v>
      </c>
      <c r="AR28" s="33">
        <f t="shared" si="102"/>
        <v>0.19399999999999995</v>
      </c>
      <c r="AS28" s="33">
        <f t="shared" si="102"/>
        <v>0.19409999999999994</v>
      </c>
      <c r="AT28" s="33">
        <f t="shared" si="102"/>
        <v>0.19400000000000006</v>
      </c>
      <c r="AU28" s="33">
        <f t="shared" si="102"/>
        <v>0.19400000000000006</v>
      </c>
      <c r="AV28" s="33">
        <f>1-SUM(AV25:AV27)</f>
        <v>0.19300000000000006</v>
      </c>
    </row>
    <row r="29" spans="1:48" x14ac:dyDescent="0.25">
      <c r="A29" s="27" t="s">
        <v>86</v>
      </c>
      <c r="B29" s="34">
        <f>SUM(B25:B28)</f>
        <v>4.58</v>
      </c>
      <c r="C29" s="34">
        <f t="shared" ref="C29:Y29" si="103">SUM(C25:C28)</f>
        <v>4.97</v>
      </c>
      <c r="D29" s="34">
        <f t="shared" si="103"/>
        <v>5.3599999999999994</v>
      </c>
      <c r="E29" s="34">
        <f t="shared" si="103"/>
        <v>5.84</v>
      </c>
      <c r="F29" s="34">
        <f t="shared" si="103"/>
        <v>6.31</v>
      </c>
      <c r="G29" s="34">
        <f t="shared" si="103"/>
        <v>6.92</v>
      </c>
      <c r="H29" s="34">
        <f t="shared" si="103"/>
        <v>7.6002360000000007</v>
      </c>
      <c r="I29" s="34">
        <f t="shared" si="103"/>
        <v>8.3625396708000004</v>
      </c>
      <c r="J29" s="34">
        <f t="shared" si="103"/>
        <v>9.2155187172216007</v>
      </c>
      <c r="K29" s="34">
        <f t="shared" si="103"/>
        <v>10.170246456325758</v>
      </c>
      <c r="L29" s="34">
        <f t="shared" si="103"/>
        <v>11.243207457468124</v>
      </c>
      <c r="M29" s="34">
        <f t="shared" si="103"/>
        <v>12.460846825111922</v>
      </c>
      <c r="N29" s="34">
        <f t="shared" si="103"/>
        <v>13.796649604763921</v>
      </c>
      <c r="O29" s="34">
        <f t="shared" si="103"/>
        <v>15.225982503817461</v>
      </c>
      <c r="P29" s="34">
        <f t="shared" si="103"/>
        <v>16.753148548950353</v>
      </c>
      <c r="Q29" s="34">
        <f t="shared" si="103"/>
        <v>18.317892623422317</v>
      </c>
      <c r="R29" s="34">
        <f t="shared" si="103"/>
        <v>19.975661905842038</v>
      </c>
      <c r="S29" s="34">
        <f t="shared" si="103"/>
        <v>21.743507984509058</v>
      </c>
      <c r="T29" s="34">
        <f t="shared" si="103"/>
        <v>23.628670126765993</v>
      </c>
      <c r="U29" s="34">
        <f t="shared" si="103"/>
        <v>0</v>
      </c>
      <c r="V29" s="34">
        <f t="shared" si="103"/>
        <v>0</v>
      </c>
      <c r="W29" s="34">
        <f t="shared" si="103"/>
        <v>0</v>
      </c>
      <c r="X29" s="34">
        <f t="shared" si="103"/>
        <v>0</v>
      </c>
      <c r="Y29" s="34">
        <f t="shared" si="103"/>
        <v>34.711132222165233</v>
      </c>
      <c r="Z29" s="1"/>
      <c r="AA29" s="1"/>
      <c r="AB29" s="1"/>
      <c r="AC29" s="35">
        <v>1</v>
      </c>
      <c r="AD29" s="35">
        <v>1</v>
      </c>
      <c r="AE29" s="35">
        <v>1</v>
      </c>
      <c r="AF29" s="35">
        <v>1</v>
      </c>
      <c r="AG29" s="35">
        <v>1</v>
      </c>
      <c r="AH29" s="35">
        <v>1</v>
      </c>
      <c r="AI29" s="35">
        <v>1</v>
      </c>
      <c r="AJ29" s="35">
        <v>1</v>
      </c>
      <c r="AK29" s="35">
        <v>1</v>
      </c>
      <c r="AL29" s="35">
        <v>1</v>
      </c>
      <c r="AM29" s="35">
        <v>1</v>
      </c>
      <c r="AN29" s="35">
        <v>1</v>
      </c>
      <c r="AO29" s="35">
        <v>1</v>
      </c>
      <c r="AP29" s="35">
        <v>1</v>
      </c>
      <c r="AQ29" s="35">
        <v>1</v>
      </c>
      <c r="AR29" s="35">
        <v>1</v>
      </c>
      <c r="AS29" s="35">
        <v>1</v>
      </c>
      <c r="AT29" s="35">
        <v>1</v>
      </c>
      <c r="AU29" s="35">
        <v>1</v>
      </c>
    </row>
    <row r="30" spans="1:48" x14ac:dyDescent="0.25">
      <c r="B30" s="14"/>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row>
    <row r="31" spans="1:48" x14ac:dyDescent="0.25">
      <c r="A31" s="27" t="s">
        <v>167</v>
      </c>
      <c r="B31" s="14"/>
      <c r="C31" s="1"/>
      <c r="D31" s="1"/>
      <c r="E31" s="1"/>
      <c r="F31" s="1"/>
      <c r="G31" s="1"/>
      <c r="H31" s="1"/>
      <c r="I31" s="1"/>
      <c r="J31" s="1"/>
      <c r="K31" s="1"/>
      <c r="L31" s="1"/>
      <c r="M31" s="1"/>
      <c r="N31" s="1"/>
      <c r="O31" s="1"/>
      <c r="P31" s="1"/>
      <c r="Q31" s="1"/>
      <c r="R31" s="1"/>
      <c r="S31" s="1"/>
      <c r="T31" s="1"/>
      <c r="U31" s="1"/>
      <c r="V31" s="1"/>
      <c r="W31" s="1"/>
      <c r="X31" s="1"/>
      <c r="Y31" s="1"/>
      <c r="Z31" s="1"/>
      <c r="AA31" s="1"/>
      <c r="AB31" s="1"/>
      <c r="AC31" s="47"/>
      <c r="AD31" s="1"/>
      <c r="AE31" s="1"/>
      <c r="AF31" s="1"/>
      <c r="AG31" s="1"/>
      <c r="AH31" s="1"/>
      <c r="AI31" s="1"/>
      <c r="AJ31" s="1"/>
      <c r="AK31" s="1"/>
      <c r="AL31" s="1"/>
      <c r="AM31" s="1"/>
      <c r="AN31" s="1"/>
      <c r="AO31" s="1"/>
      <c r="AP31" s="1"/>
      <c r="AQ31" s="1"/>
      <c r="AR31" s="1"/>
      <c r="AS31" s="1"/>
      <c r="AT31" s="1"/>
      <c r="AU31" s="1"/>
    </row>
    <row r="32" spans="1:48" x14ac:dyDescent="0.25">
      <c r="A32" s="39" t="s">
        <v>109</v>
      </c>
      <c r="B32" s="42">
        <f t="shared" ref="B32:T32" si="104">B$3*AC32</f>
        <v>0.57127866666666682</v>
      </c>
      <c r="C32" s="42">
        <f t="shared" si="104"/>
        <v>0.61647748344370845</v>
      </c>
      <c r="D32" s="42">
        <f t="shared" si="104"/>
        <v>0.65085714285714247</v>
      </c>
      <c r="E32" s="42">
        <f t="shared" si="104"/>
        <v>0.73450738255033543</v>
      </c>
      <c r="F32" s="42">
        <f t="shared" si="104"/>
        <v>0.77920197368421029</v>
      </c>
      <c r="G32" s="42">
        <f t="shared" si="104"/>
        <v>0.8544220907297827</v>
      </c>
      <c r="H32" s="42">
        <f t="shared" si="104"/>
        <v>0.93388520784313711</v>
      </c>
      <c r="I32" s="42">
        <f t="shared" si="104"/>
        <v>1.0230535545316362</v>
      </c>
      <c r="J32" s="42">
        <f t="shared" si="104"/>
        <v>1.124528705557353</v>
      </c>
      <c r="K32" s="42">
        <f t="shared" si="104"/>
        <v>1.2342086183450809</v>
      </c>
      <c r="L32" s="42">
        <f t="shared" si="104"/>
        <v>1.3627910938147718</v>
      </c>
      <c r="M32" s="42">
        <f t="shared" si="104"/>
        <v>1.507283202499115</v>
      </c>
      <c r="N32" s="42">
        <f t="shared" si="104"/>
        <v>1.6555979525716709</v>
      </c>
      <c r="O32" s="42">
        <f t="shared" si="104"/>
        <v>1.8194085422283137</v>
      </c>
      <c r="P32" s="42">
        <f t="shared" si="104"/>
        <v>1.9977714543884357</v>
      </c>
      <c r="Q32" s="42">
        <f t="shared" si="104"/>
        <v>2.1797140153154109</v>
      </c>
      <c r="R32" s="42">
        <f t="shared" si="104"/>
        <v>2.3782344646389295</v>
      </c>
      <c r="S32" s="42">
        <f t="shared" si="104"/>
        <v>2.5738877576662595</v>
      </c>
      <c r="T32" s="42">
        <f t="shared" si="104"/>
        <v>2.7940902424900789</v>
      </c>
      <c r="U32" s="42"/>
      <c r="V32" s="42"/>
      <c r="W32" s="42"/>
      <c r="X32" s="42"/>
      <c r="Y32" s="42">
        <f>Y$3*AV32</f>
        <v>4.052124173873688</v>
      </c>
      <c r="Z32" s="40">
        <f>(F32/B32)^(1/4)-1</f>
        <v>8.0688448643558175E-2</v>
      </c>
      <c r="AA32" s="40">
        <f>(O32/G32)^(1/8)-1</f>
        <v>9.9087377264609477E-2</v>
      </c>
      <c r="AB32" s="35">
        <f>(T32/P32)^(1/4)-1</f>
        <v>8.7485954096187646E-2</v>
      </c>
      <c r="AC32" s="33">
        <v>0.18710000000000002</v>
      </c>
      <c r="AD32" s="33">
        <v>0.18729999999999999</v>
      </c>
      <c r="AE32" s="33">
        <v>0.18699999999999992</v>
      </c>
      <c r="AF32" s="33">
        <v>0.18739999999999998</v>
      </c>
      <c r="AG32" s="33">
        <v>0.18769999999999995</v>
      </c>
      <c r="AH32" s="33">
        <v>0.18779999999999994</v>
      </c>
      <c r="AI32" s="33">
        <v>0.18799999999999992</v>
      </c>
      <c r="AJ32" s="33">
        <v>0.18839999999999998</v>
      </c>
      <c r="AK32" s="33">
        <v>0.18820000000000001</v>
      </c>
      <c r="AL32" s="33">
        <v>0.18810000000000002</v>
      </c>
      <c r="AM32" s="33">
        <v>0.1883</v>
      </c>
      <c r="AN32" s="33">
        <v>0.18869999999999995</v>
      </c>
      <c r="AO32" s="33">
        <v>0.18839999999999998</v>
      </c>
      <c r="AP32" s="33">
        <v>0.18879999999999994</v>
      </c>
      <c r="AQ32" s="33">
        <v>0.18889999999999993</v>
      </c>
      <c r="AR32" s="33">
        <v>0.18920000000000001</v>
      </c>
      <c r="AS32" s="33">
        <v>0.1893</v>
      </c>
      <c r="AT32" s="33">
        <v>0.18939999999999999</v>
      </c>
      <c r="AU32" s="33">
        <v>0.18920000000000001</v>
      </c>
      <c r="AV32" s="59">
        <v>0.18969999999999998</v>
      </c>
    </row>
    <row r="33" spans="1:48" x14ac:dyDescent="0.25">
      <c r="A33" s="39" t="s">
        <v>108</v>
      </c>
      <c r="B33" s="42">
        <f>B$3*AC33</f>
        <v>0.89126800000000006</v>
      </c>
      <c r="C33" s="42">
        <f t="shared" ref="C33:C35" si="105">C$3*AD33</f>
        <v>0.96009867549668859</v>
      </c>
      <c r="D33" s="42">
        <f t="shared" ref="D33:D35" si="106">D$3*AE33</f>
        <v>1.0163116883116881</v>
      </c>
      <c r="E33" s="42">
        <f t="shared" ref="E33:E35" si="107">E$3*AF33</f>
        <v>1.1452671140939596</v>
      </c>
      <c r="F33" s="42">
        <f t="shared" ref="F33:F35" si="108">F$3*AG33</f>
        <v>1.2134296052631579</v>
      </c>
      <c r="G33" s="42">
        <f t="shared" ref="G33:G35" si="109">G$3*AH33</f>
        <v>1.3307692307692305</v>
      </c>
      <c r="H33" s="42">
        <f t="shared" ref="H33:H35" si="110">H$3*AI33</f>
        <v>1.454973283921569</v>
      </c>
      <c r="I33" s="42">
        <f t="shared" ref="I33:I35" si="111">I$3*AJ33</f>
        <v>1.5915976477347271</v>
      </c>
      <c r="J33" s="42">
        <f t="shared" ref="J33:J35" si="112">J$3*AK33</f>
        <v>1.7507274746456132</v>
      </c>
      <c r="K33" s="42">
        <f t="shared" ref="K33:K35" si="113">K$3*AL33</f>
        <v>1.9251292324425662</v>
      </c>
      <c r="L33" s="42">
        <f t="shared" ref="L33:L35" si="114">L$3*AM33</f>
        <v>2.1227117780981017</v>
      </c>
      <c r="M33" s="42">
        <f t="shared" ref="M33:M35" si="115">M$3*AN33</f>
        <v>2.3451952742646545</v>
      </c>
      <c r="N33" s="42">
        <f t="shared" ref="N33:N35" si="116">N$3*AO33</f>
        <v>2.5809401203306783</v>
      </c>
      <c r="O33" s="42">
        <f t="shared" ref="O33:O35" si="117">O$3*AP33</f>
        <v>2.8331891494445149</v>
      </c>
      <c r="P33" s="42">
        <f t="shared" ref="P33:P35" si="118">P$3*AQ33</f>
        <v>3.1071744483818033</v>
      </c>
      <c r="Q33" s="42">
        <f t="shared" ref="Q33:Q35" si="119">Q$3*AR33</f>
        <v>3.3882341009739023</v>
      </c>
      <c r="R33" s="42">
        <f t="shared" ref="R33:R35" si="120">R$3*AS33</f>
        <v>3.6961256180495146</v>
      </c>
      <c r="S33" s="42">
        <f t="shared" ref="S33:S35" si="121">S$3*AT33</f>
        <v>3.9994464999006349</v>
      </c>
      <c r="T33" s="42">
        <f t="shared" ref="T33:T35" si="122">T$3*AU33</f>
        <v>4.3506288870907888</v>
      </c>
      <c r="U33" s="42"/>
      <c r="V33" s="42"/>
      <c r="W33" s="42"/>
      <c r="X33" s="42"/>
      <c r="Y33" s="42">
        <f t="shared" ref="Y33:Y35" si="123">Y$3*AV33</f>
        <v>6.307813750895626</v>
      </c>
      <c r="Z33" s="40">
        <f>(F33/B33)^(1/4)-1</f>
        <v>8.0193521311321403E-2</v>
      </c>
      <c r="AA33" s="40">
        <f t="shared" ref="AA33:AA35" si="124">(O33/G33)^(1/8)-1</f>
        <v>9.9060506792949532E-2</v>
      </c>
      <c r="AB33" s="35">
        <f t="shared" ref="AB33:AB35" si="125">(T33/P33)^(1/4)-1</f>
        <v>8.7793853579208214E-2</v>
      </c>
      <c r="AC33" s="33">
        <v>0.29189999999999999</v>
      </c>
      <c r="AD33" s="33">
        <v>0.29170000000000001</v>
      </c>
      <c r="AE33" s="33">
        <v>0.29199999999999998</v>
      </c>
      <c r="AF33" s="33">
        <v>0.29220000000000002</v>
      </c>
      <c r="AG33" s="33">
        <v>0.2923</v>
      </c>
      <c r="AH33" s="33">
        <v>0.29249999999999998</v>
      </c>
      <c r="AI33" s="33">
        <v>0.29289999999999999</v>
      </c>
      <c r="AJ33" s="33">
        <v>0.29310000000000003</v>
      </c>
      <c r="AK33" s="33">
        <v>0.29299999999999998</v>
      </c>
      <c r="AL33" s="33">
        <v>0.29339999999999999</v>
      </c>
      <c r="AM33" s="33">
        <v>0.29330000000000001</v>
      </c>
      <c r="AN33" s="33">
        <v>0.29360000000000003</v>
      </c>
      <c r="AO33" s="33">
        <v>0.29370000000000002</v>
      </c>
      <c r="AP33" s="33">
        <v>0.29399999999999998</v>
      </c>
      <c r="AQ33" s="33">
        <v>0.29380000000000001</v>
      </c>
      <c r="AR33" s="33">
        <v>0.29410000000000003</v>
      </c>
      <c r="AS33" s="33">
        <v>0.29420000000000002</v>
      </c>
      <c r="AT33" s="33">
        <v>0.29430000000000001</v>
      </c>
      <c r="AU33" s="33">
        <v>0.29460000000000003</v>
      </c>
      <c r="AV33" s="59">
        <v>0.29530000000000001</v>
      </c>
    </row>
    <row r="34" spans="1:48" x14ac:dyDescent="0.25">
      <c r="A34" s="39" t="s">
        <v>107</v>
      </c>
      <c r="B34" s="42">
        <f>B$3*AC34</f>
        <v>0.84638400000000014</v>
      </c>
      <c r="C34" s="42">
        <f t="shared" si="105"/>
        <v>0.91204437086092705</v>
      </c>
      <c r="D34" s="42">
        <f t="shared" si="106"/>
        <v>0.96340779220779205</v>
      </c>
      <c r="E34" s="42">
        <f t="shared" si="107"/>
        <v>1.0856912751677852</v>
      </c>
      <c r="F34" s="42">
        <f t="shared" si="108"/>
        <v>1.1507447368421053</v>
      </c>
      <c r="G34" s="42">
        <f t="shared" si="109"/>
        <v>1.2593399079552925</v>
      </c>
      <c r="H34" s="42">
        <f t="shared" si="110"/>
        <v>1.3759904392156868</v>
      </c>
      <c r="I34" s="42">
        <f t="shared" si="111"/>
        <v>1.5047141186874544</v>
      </c>
      <c r="J34" s="42">
        <f t="shared" si="112"/>
        <v>1.6563196449548259</v>
      </c>
      <c r="K34" s="42">
        <f t="shared" si="113"/>
        <v>1.8175214634853132</v>
      </c>
      <c r="L34" s="42">
        <f t="shared" si="114"/>
        <v>2.0069143404930228</v>
      </c>
      <c r="M34" s="42">
        <f t="shared" si="115"/>
        <v>2.2165929448516399</v>
      </c>
      <c r="N34" s="42">
        <f t="shared" si="116"/>
        <v>2.439458554320042</v>
      </c>
      <c r="O34" s="42">
        <f t="shared" si="117"/>
        <v>2.6761109755127275</v>
      </c>
      <c r="P34" s="42">
        <f t="shared" si="118"/>
        <v>2.9400765713074928</v>
      </c>
      <c r="Q34" s="42">
        <f t="shared" si="119"/>
        <v>3.2062072434581328</v>
      </c>
      <c r="R34" s="42">
        <f t="shared" si="120"/>
        <v>3.4988816608660422</v>
      </c>
      <c r="S34" s="42">
        <f t="shared" si="121"/>
        <v>3.7860883278026392</v>
      </c>
      <c r="T34" s="42">
        <f t="shared" si="122"/>
        <v>4.1172957695889743</v>
      </c>
      <c r="U34" s="42"/>
      <c r="V34" s="42"/>
      <c r="W34" s="42"/>
      <c r="X34" s="42"/>
      <c r="Y34" s="42">
        <f t="shared" si="123"/>
        <v>5.9489540454603178</v>
      </c>
      <c r="Z34" s="40">
        <f>(F34/B34)^(1/4)-1</f>
        <v>7.9823781903641811E-2</v>
      </c>
      <c r="AA34" s="40">
        <f t="shared" si="124"/>
        <v>9.8803778374564777E-2</v>
      </c>
      <c r="AB34" s="35">
        <f t="shared" si="125"/>
        <v>8.783582281013147E-2</v>
      </c>
      <c r="AC34" s="33">
        <v>0.2772</v>
      </c>
      <c r="AD34" s="33">
        <v>0.27710000000000001</v>
      </c>
      <c r="AE34" s="33">
        <v>0.27679999999999999</v>
      </c>
      <c r="AF34" s="33">
        <v>0.27700000000000002</v>
      </c>
      <c r="AG34" s="33">
        <v>0.2772</v>
      </c>
      <c r="AH34" s="33">
        <v>0.27679999999999999</v>
      </c>
      <c r="AI34" s="33">
        <v>0.27700000000000002</v>
      </c>
      <c r="AJ34" s="33">
        <v>0.27710000000000001</v>
      </c>
      <c r="AK34" s="33">
        <v>0.2772</v>
      </c>
      <c r="AL34" s="33">
        <v>0.27700000000000002</v>
      </c>
      <c r="AM34" s="33">
        <v>0.27729999999999999</v>
      </c>
      <c r="AN34" s="33">
        <v>0.27749999999999997</v>
      </c>
      <c r="AO34" s="33">
        <v>0.27760000000000001</v>
      </c>
      <c r="AP34" s="33">
        <v>0.2777</v>
      </c>
      <c r="AQ34" s="33">
        <v>0.27800000000000002</v>
      </c>
      <c r="AR34" s="33">
        <v>0.27829999999999999</v>
      </c>
      <c r="AS34" s="33">
        <v>0.27849999999999997</v>
      </c>
      <c r="AT34" s="33">
        <v>0.27859999999999996</v>
      </c>
      <c r="AU34" s="33">
        <v>0.27879999999999999</v>
      </c>
      <c r="AV34" s="59">
        <v>0.27850000000000003</v>
      </c>
    </row>
    <row r="35" spans="1:48" x14ac:dyDescent="0.25">
      <c r="A35" s="3" t="s">
        <v>115</v>
      </c>
      <c r="B35" s="42">
        <f>B$3*AC35</f>
        <v>0.74440266666666677</v>
      </c>
      <c r="C35" s="42">
        <f t="shared" si="105"/>
        <v>0.80277019867549648</v>
      </c>
      <c r="D35" s="42">
        <f t="shared" si="106"/>
        <v>0.84994285714285767</v>
      </c>
      <c r="E35" s="42">
        <f t="shared" si="107"/>
        <v>0.95399731543624133</v>
      </c>
      <c r="F35" s="42">
        <f t="shared" si="108"/>
        <v>1.0079394736842107</v>
      </c>
      <c r="G35" s="42">
        <f t="shared" si="109"/>
        <v>1.1051071663379359</v>
      </c>
      <c r="H35" s="42">
        <f t="shared" si="110"/>
        <v>1.2026255788235303</v>
      </c>
      <c r="I35" s="42">
        <f t="shared" si="111"/>
        <v>1.3108552445007269</v>
      </c>
      <c r="J35" s="42">
        <f t="shared" si="112"/>
        <v>1.4436032691958369</v>
      </c>
      <c r="K35" s="42">
        <f t="shared" si="113"/>
        <v>1.5845900123888195</v>
      </c>
      <c r="L35" s="42">
        <f t="shared" si="114"/>
        <v>1.7449226379115319</v>
      </c>
      <c r="M35" s="42">
        <f t="shared" si="115"/>
        <v>1.9186509021742852</v>
      </c>
      <c r="N35" s="42">
        <f t="shared" si="116"/>
        <v>2.1116782802705543</v>
      </c>
      <c r="O35" s="42">
        <f t="shared" si="117"/>
        <v>2.3079891200406855</v>
      </c>
      <c r="P35" s="42">
        <f t="shared" si="118"/>
        <v>2.530792530625479</v>
      </c>
      <c r="Q35" s="42">
        <f t="shared" si="119"/>
        <v>2.7465318247948929</v>
      </c>
      <c r="R35" s="42">
        <f t="shared" si="120"/>
        <v>2.9900676311889338</v>
      </c>
      <c r="S35" s="42">
        <f t="shared" si="121"/>
        <v>3.230269904948627</v>
      </c>
      <c r="T35" s="42">
        <f t="shared" si="122"/>
        <v>3.505903930058905</v>
      </c>
      <c r="U35" s="42"/>
      <c r="V35" s="42"/>
      <c r="W35" s="42"/>
      <c r="X35" s="42"/>
      <c r="Y35" s="42">
        <f t="shared" si="123"/>
        <v>5.0518047818720451</v>
      </c>
      <c r="Z35" s="40">
        <f>(F35/B35)^(1/4)-1</f>
        <v>7.871479021593597E-2</v>
      </c>
      <c r="AA35" s="40">
        <f t="shared" si="124"/>
        <v>9.6424345512126308E-2</v>
      </c>
      <c r="AB35" s="35">
        <f t="shared" si="125"/>
        <v>8.4890401460377074E-2</v>
      </c>
      <c r="AC35" s="33">
        <f>AC36-SUM(AC32:AC34)</f>
        <v>0.24380000000000002</v>
      </c>
      <c r="AD35" s="33">
        <f t="shared" ref="AD35" si="126">AD36-SUM(AD32:AD34)</f>
        <v>0.24390000000000001</v>
      </c>
      <c r="AE35" s="33">
        <f t="shared" ref="AE35" si="127">AE36-SUM(AE32:AE34)</f>
        <v>0.24420000000000019</v>
      </c>
      <c r="AF35" s="33">
        <f t="shared" ref="AF35" si="128">AF36-SUM(AF32:AF34)</f>
        <v>0.24339999999999995</v>
      </c>
      <c r="AG35" s="33">
        <f t="shared" ref="AG35" si="129">AG36-SUM(AG32:AG34)</f>
        <v>0.24280000000000002</v>
      </c>
      <c r="AH35" s="33">
        <f t="shared" ref="AH35" si="130">AH36-SUM(AH32:AH34)</f>
        <v>0.24290000000000012</v>
      </c>
      <c r="AI35" s="33">
        <f t="shared" ref="AI35" si="131">AI36-SUM(AI32:AI34)</f>
        <v>0.24210000000000009</v>
      </c>
      <c r="AJ35" s="33">
        <f t="shared" ref="AJ35" si="132">AJ36-SUM(AJ32:AJ34)</f>
        <v>0.24139999999999995</v>
      </c>
      <c r="AK35" s="33">
        <f t="shared" ref="AK35" si="133">AK36-SUM(AK32:AK34)</f>
        <v>0.24160000000000004</v>
      </c>
      <c r="AL35" s="33">
        <f t="shared" ref="AL35" si="134">AL36-SUM(AL32:AL34)</f>
        <v>0.24149999999999994</v>
      </c>
      <c r="AM35" s="33">
        <f t="shared" ref="AM35" si="135">AM36-SUM(AM32:AM34)</f>
        <v>0.24109999999999998</v>
      </c>
      <c r="AN35" s="33">
        <f t="shared" ref="AN35" si="136">AN36-SUM(AN32:AN34)</f>
        <v>0.24020000000000008</v>
      </c>
      <c r="AO35" s="33">
        <f t="shared" ref="AO35" si="137">AO36-SUM(AO32:AO34)</f>
        <v>0.24029999999999996</v>
      </c>
      <c r="AP35" s="33">
        <f t="shared" ref="AP35" si="138">AP36-SUM(AP32:AP34)</f>
        <v>0.23950000000000005</v>
      </c>
      <c r="AQ35" s="33">
        <f t="shared" ref="AQ35" si="139">AQ36-SUM(AQ32:AQ34)</f>
        <v>0.23930000000000007</v>
      </c>
      <c r="AR35" s="33">
        <f t="shared" ref="AR35" si="140">AR36-SUM(AR32:AR34)</f>
        <v>0.23839999999999995</v>
      </c>
      <c r="AS35" s="33">
        <f t="shared" ref="AS35" si="141">AS36-SUM(AS32:AS34)</f>
        <v>0.23799999999999999</v>
      </c>
      <c r="AT35" s="33">
        <f t="shared" ref="AT35" si="142">AT36-SUM(AT32:AT34)</f>
        <v>0.23770000000000002</v>
      </c>
      <c r="AU35" s="33">
        <f t="shared" ref="AU35" si="143">AU36-SUM(AU32:AU34)</f>
        <v>0.23740000000000006</v>
      </c>
      <c r="AV35" s="47">
        <f>1-SUM(AV32:AV34)</f>
        <v>0.23649999999999993</v>
      </c>
    </row>
    <row r="36" spans="1:48" x14ac:dyDescent="0.25">
      <c r="A36" s="27" t="s">
        <v>86</v>
      </c>
      <c r="B36" s="34">
        <f>SUM(B32:B35)</f>
        <v>3.0533333333333337</v>
      </c>
      <c r="C36" s="34">
        <f t="shared" ref="C36:Y36" si="144">SUM(C32:C35)</f>
        <v>3.2913907284768209</v>
      </c>
      <c r="D36" s="34">
        <f t="shared" si="144"/>
        <v>3.4805194805194799</v>
      </c>
      <c r="E36" s="34">
        <f t="shared" si="144"/>
        <v>3.9194630872483214</v>
      </c>
      <c r="F36" s="34">
        <f t="shared" si="144"/>
        <v>4.1513157894736841</v>
      </c>
      <c r="G36" s="34">
        <f t="shared" si="144"/>
        <v>4.5496383957922415</v>
      </c>
      <c r="H36" s="34">
        <f t="shared" si="144"/>
        <v>4.9674745098039228</v>
      </c>
      <c r="I36" s="34">
        <f t="shared" si="144"/>
        <v>5.4302205654545439</v>
      </c>
      <c r="J36" s="34">
        <f t="shared" si="144"/>
        <v>5.9751790943536287</v>
      </c>
      <c r="K36" s="34">
        <f t="shared" si="144"/>
        <v>6.5614493266617799</v>
      </c>
      <c r="L36" s="34">
        <f t="shared" si="144"/>
        <v>7.2373398503174293</v>
      </c>
      <c r="M36" s="34">
        <f t="shared" si="144"/>
        <v>7.9877223237896944</v>
      </c>
      <c r="N36" s="34">
        <f t="shared" si="144"/>
        <v>8.7876749074929457</v>
      </c>
      <c r="O36" s="34">
        <f t="shared" si="144"/>
        <v>9.6366977872262414</v>
      </c>
      <c r="P36" s="34">
        <f t="shared" si="144"/>
        <v>10.575815004703211</v>
      </c>
      <c r="Q36" s="34">
        <f t="shared" si="144"/>
        <v>11.520687184542339</v>
      </c>
      <c r="R36" s="34">
        <f t="shared" si="144"/>
        <v>12.563309374743421</v>
      </c>
      <c r="S36" s="34">
        <f t="shared" si="144"/>
        <v>13.589692490318161</v>
      </c>
      <c r="T36" s="34">
        <f t="shared" si="144"/>
        <v>14.767918829228746</v>
      </c>
      <c r="U36" s="34">
        <f t="shared" si="144"/>
        <v>0</v>
      </c>
      <c r="V36" s="34">
        <f t="shared" si="144"/>
        <v>0</v>
      </c>
      <c r="W36" s="34">
        <f t="shared" si="144"/>
        <v>0</v>
      </c>
      <c r="X36" s="34">
        <f t="shared" si="144"/>
        <v>0</v>
      </c>
      <c r="Y36" s="34">
        <f t="shared" si="144"/>
        <v>21.360696752101674</v>
      </c>
      <c r="Z36" s="1"/>
      <c r="AA36" s="1"/>
      <c r="AB36" s="1"/>
      <c r="AC36" s="35">
        <v>1</v>
      </c>
      <c r="AD36" s="35">
        <v>1</v>
      </c>
      <c r="AE36" s="35">
        <v>1</v>
      </c>
      <c r="AF36" s="35">
        <v>1</v>
      </c>
      <c r="AG36" s="35">
        <v>1</v>
      </c>
      <c r="AH36" s="35">
        <v>1</v>
      </c>
      <c r="AI36" s="35">
        <v>1</v>
      </c>
      <c r="AJ36" s="35">
        <v>1</v>
      </c>
      <c r="AK36" s="35">
        <v>1</v>
      </c>
      <c r="AL36" s="35">
        <v>1</v>
      </c>
      <c r="AM36" s="35">
        <v>1</v>
      </c>
      <c r="AN36" s="35">
        <v>1</v>
      </c>
      <c r="AO36" s="35">
        <v>1</v>
      </c>
      <c r="AP36" s="35">
        <v>1</v>
      </c>
      <c r="AQ36" s="35">
        <v>1</v>
      </c>
      <c r="AR36" s="35">
        <v>1</v>
      </c>
      <c r="AS36" s="35">
        <v>1</v>
      </c>
      <c r="AT36" s="35">
        <v>1</v>
      </c>
      <c r="AU36" s="35">
        <v>1</v>
      </c>
    </row>
    <row r="38" spans="1:48" x14ac:dyDescent="0.25">
      <c r="A38" s="27" t="s">
        <v>100</v>
      </c>
    </row>
    <row r="39" spans="1:48" x14ac:dyDescent="0.25">
      <c r="A39" s="39" t="s">
        <v>158</v>
      </c>
      <c r="B39" s="32">
        <f>'West India Agrochemicals Market'!B10+'South India Agrochemical Market'!B10+'North India Agrochemica Market '!B10+'East India Agrochemical Market'!B10</f>
        <v>2.6374081140000003</v>
      </c>
      <c r="C39" s="32">
        <f>'West India Agrochemicals Market'!C10+'South India Agrochemical Market'!C10+'North India Agrochemica Market '!C10+'East India Agrochemical Market'!C10</f>
        <v>2.8992596884999995</v>
      </c>
      <c r="D39" s="32">
        <f>'West India Agrochemicals Market'!D10+'South India Agrochemical Market'!D10+'North India Agrochemica Market '!D10+'East India Agrochemical Market'!D10</f>
        <v>3.1192805152000007</v>
      </c>
      <c r="E39" s="32">
        <f>'West India Agrochemicals Market'!E10+'South India Agrochemical Market'!E10+'North India Agrochemica Market '!E10+'East India Agrochemical Market'!E10</f>
        <v>3.3875509839999998</v>
      </c>
      <c r="F39" s="32">
        <f>'West India Agrochemicals Market'!F10+'South India Agrochemical Market'!F10+'North India Agrochemica Market '!F10+'East India Agrochemical Market'!F10</f>
        <v>3.6501003942000003</v>
      </c>
      <c r="G39" s="32">
        <f>'West India Agrochemicals Market'!G10+'South India Agrochemical Market'!G10+'North India Agrochemica Market '!G10+'East India Agrochemical Market'!G10</f>
        <v>4.0147486508000005</v>
      </c>
      <c r="H39" s="32">
        <f>'West India Agrochemicals Market'!H10+'South India Agrochemical Market'!H10+'North India Agrochemica Market '!H10+'East India Agrochemical Market'!H10</f>
        <v>4.4033687959430399</v>
      </c>
      <c r="I39" s="32">
        <f>'West India Agrochemicals Market'!I10+'South India Agrochemical Market'!I10+'North India Agrochemica Market '!I10+'East India Agrochemical Market'!I10</f>
        <v>4.851756690852393</v>
      </c>
      <c r="J39" s="32">
        <f>'West India Agrochemicals Market'!J10+'South India Agrochemical Market'!J10+'North India Agrochemica Market '!J10+'East India Agrochemical Market'!J10</f>
        <v>5.3420003752493876</v>
      </c>
      <c r="K39" s="32">
        <f>'West India Agrochemicals Market'!K10+'South India Agrochemical Market'!K10+'North India Agrochemica Market '!K10+'East India Agrochemical Market'!K10</f>
        <v>5.8924286454540677</v>
      </c>
      <c r="L39" s="32">
        <f>'West India Agrochemicals Market'!L10+'South India Agrochemical Market'!L10+'North India Agrochemica Market '!L10+'East India Agrochemical Market'!L10</f>
        <v>6.5107088166574956</v>
      </c>
      <c r="M39" s="32">
        <f>'West India Agrochemicals Market'!M10+'South India Agrochemical Market'!M10+'North India Agrochemica Market '!M10+'East India Agrochemical Market'!M10</f>
        <v>7.2134036693867962</v>
      </c>
      <c r="N39" s="32">
        <f>'West India Agrochemicals Market'!N10+'South India Agrochemical Market'!N10+'North India Agrochemica Market '!N10+'East India Agrochemical Market'!N10</f>
        <v>7.9852854255370254</v>
      </c>
      <c r="O39" s="32">
        <f>'West India Agrochemicals Market'!O10+'South India Agrochemical Market'!O10+'North India Agrochemica Market '!O10+'East India Agrochemical Market'!O10</f>
        <v>8.8081112022359225</v>
      </c>
      <c r="P39" s="32">
        <f>'West India Agrochemicals Market'!P10+'South India Agrochemical Market'!P10+'North India Agrochemica Market '!P10+'East India Agrochemical Market'!P10</f>
        <v>9.6848318329498468</v>
      </c>
      <c r="Q39" s="32">
        <f>'West India Agrochemicals Market'!Q10+'South India Agrochemical Market'!Q10+'North India Agrochemica Market '!Q10+'East India Agrochemical Market'!Q10</f>
        <v>10.585844752199089</v>
      </c>
      <c r="R39" s="32">
        <f>'West India Agrochemicals Market'!R10+'South India Agrochemical Market'!R10+'North India Agrochemica Market '!R10+'East India Agrochemical Market'!R10</f>
        <v>11.531938032358701</v>
      </c>
      <c r="S39" s="32">
        <f>'West India Agrochemicals Market'!S10+'South India Agrochemical Market'!S10+'North India Agrochemica Market '!S10+'East India Agrochemical Market'!S10</f>
        <v>12.552566080336371</v>
      </c>
      <c r="T39" s="32">
        <f>'West India Agrochemicals Market'!T10+'South India Agrochemical Market'!T10+'North India Agrochemica Market '!T10+'East India Agrochemical Market'!T10</f>
        <v>13.636225563800897</v>
      </c>
      <c r="U39" s="32">
        <f>'West India Agrochemicals Market'!U10+'South India Agrochemical Market'!U10+'North India Agrochemica Market '!U10+'East India Agrochemical Market'!U10</f>
        <v>20.047792766252751</v>
      </c>
      <c r="V39" s="32">
        <f>'West India Agrochemicals Market'!V10+'South India Agrochemical Market'!V10+'North India Agrochemica Market '!V10+'East India Agrochemical Market'!V10</f>
        <v>0.33836386375377536</v>
      </c>
      <c r="W39" s="32">
        <f>'West India Agrochemicals Market'!W10+'South India Agrochemical Market'!W10+'North India Agrochemica Market '!W10+'East India Agrochemical Market'!W10</f>
        <v>0.41079918646335556</v>
      </c>
      <c r="X39" s="32">
        <f>'West India Agrochemicals Market'!X10+'South India Agrochemical Market'!X10+'North India Agrochemica Market '!X10+'East India Agrochemical Market'!X10</f>
        <v>0.34268125773424551</v>
      </c>
      <c r="Y39" s="32">
        <f>'West India Agrochemicals Market'!U10+'South India Agrochemical Market'!U10+'North India Agrochemica Market '!U10+'East India Agrochemical Market'!U10</f>
        <v>20.047792766252751</v>
      </c>
      <c r="AC39" s="50">
        <f>B39/B$5</f>
        <v>0.57585330000000001</v>
      </c>
      <c r="AD39" s="50">
        <f t="shared" ref="AD39:AU39" si="145">C39/C$5</f>
        <v>0.5833520499999999</v>
      </c>
      <c r="AE39" s="50">
        <f t="shared" si="145"/>
        <v>0.58195532000000005</v>
      </c>
      <c r="AF39" s="50">
        <f t="shared" si="145"/>
        <v>0.58006009999999997</v>
      </c>
      <c r="AG39" s="50">
        <f t="shared" si="145"/>
        <v>0.57846282000000004</v>
      </c>
      <c r="AH39" s="50">
        <f t="shared" si="145"/>
        <v>0.58016599000000013</v>
      </c>
      <c r="AI39" s="50">
        <f t="shared" si="145"/>
        <v>0.57937263999999999</v>
      </c>
      <c r="AJ39" s="50">
        <f t="shared" si="145"/>
        <v>0.58017741999999994</v>
      </c>
      <c r="AK39" s="50">
        <f t="shared" si="145"/>
        <v>0.57967440999999997</v>
      </c>
      <c r="AL39" s="50">
        <f t="shared" si="145"/>
        <v>0.57937914000000024</v>
      </c>
      <c r="AM39" s="50">
        <f t="shared" si="145"/>
        <v>0.5790793099999999</v>
      </c>
      <c r="AN39" s="50">
        <f t="shared" si="145"/>
        <v>0.57888550999999999</v>
      </c>
      <c r="AO39" s="50">
        <f t="shared" si="145"/>
        <v>0.57878438999999982</v>
      </c>
      <c r="AP39" s="50">
        <f t="shared" si="145"/>
        <v>0.57849214000000004</v>
      </c>
      <c r="AQ39" s="50">
        <f t="shared" si="145"/>
        <v>0.57809025000000003</v>
      </c>
      <c r="AR39" s="50">
        <f t="shared" si="145"/>
        <v>0.57789642999999991</v>
      </c>
      <c r="AS39" s="50">
        <f t="shared" si="145"/>
        <v>0.5772994199999999</v>
      </c>
      <c r="AT39" s="50">
        <f t="shared" si="145"/>
        <v>0.57730178999999993</v>
      </c>
      <c r="AU39" s="50">
        <f t="shared" si="145"/>
        <v>0.57710507999999994</v>
      </c>
      <c r="AV39" s="50">
        <f>Y39/Y$5</f>
        <v>0.57756090000000015</v>
      </c>
    </row>
    <row r="40" spans="1:48" x14ac:dyDescent="0.25">
      <c r="A40" s="39" t="s">
        <v>160</v>
      </c>
      <c r="B40" s="32">
        <f>'West India Agrochemicals Market'!B11+'South India Agrochemical Market'!B11+'North India Agrochemica Market '!B11+'East India Agrochemical Market'!B11</f>
        <v>0.77645294179999991</v>
      </c>
      <c r="C40" s="32">
        <f>'West India Agrochemicals Market'!C11+'South India Agrochemical Market'!C11+'North India Agrochemica Market '!C11+'East India Agrochemical Market'!C11</f>
        <v>0.7858943210999999</v>
      </c>
      <c r="D40" s="32">
        <f>'West India Agrochemicals Market'!D11+'South India Agrochemical Market'!D11+'North India Agrochemica Market '!D11+'East India Agrochemical Market'!D11</f>
        <v>0.8503105071999999</v>
      </c>
      <c r="E40" s="32">
        <f>'West India Agrochemicals Market'!E11+'South India Agrochemical Market'!E11+'North India Agrochemica Market '!E11+'East India Agrochemical Market'!E11</f>
        <v>0.93047131519999993</v>
      </c>
      <c r="F40" s="32">
        <f>'West India Agrochemicals Market'!F11+'South India Agrochemical Market'!F11+'North India Agrochemica Market '!F11+'East India Agrochemical Market'!F11</f>
        <v>1.0103375758999997</v>
      </c>
      <c r="G40" s="32">
        <f>'West India Agrochemicals Market'!G11+'South India Agrochemical Market'!G11+'North India Agrochemica Market '!G11+'East India Agrochemical Market'!G11</f>
        <v>1.1114425827999999</v>
      </c>
      <c r="H40" s="32">
        <f>'West India Agrochemicals Market'!H11+'South India Agrochemical Market'!H11+'North India Agrochemica Market '!H11+'East India Agrochemical Market'!H11</f>
        <v>1.2267316720638002</v>
      </c>
      <c r="I40" s="32">
        <f>'West India Agrochemicals Market'!I11+'South India Agrochemical Market'!I11+'North India Agrochemica Market '!I11+'East India Agrochemical Market'!I11</f>
        <v>1.3538475898517932</v>
      </c>
      <c r="J40" s="32">
        <f>'West India Agrochemicals Market'!J11+'South India Agrochemical Market'!J11+'North India Agrochemica Market '!J11+'East India Agrochemical Market'!J11</f>
        <v>1.4974993056828401</v>
      </c>
      <c r="K40" s="32">
        <f>'West India Agrochemicals Market'!K11+'South India Agrochemical Market'!K11+'North India Agrochemica Market '!K11+'East India Agrochemical Market'!K11</f>
        <v>1.6597730344012613</v>
      </c>
      <c r="L40" s="32">
        <f>'West India Agrochemicals Market'!L11+'South India Agrochemical Market'!L11+'North India Agrochemica Market '!L11+'East India Agrochemical Market'!L11</f>
        <v>1.8438346415666917</v>
      </c>
      <c r="M40" s="32">
        <f>'West India Agrochemicals Market'!M11+'South India Agrochemical Market'!M11+'North India Agrochemica Market '!M11+'East India Agrochemical Market'!M11</f>
        <v>2.0508410608480303</v>
      </c>
      <c r="N40" s="32">
        <f>'West India Agrochemicals Market'!N11+'South India Agrochemical Market'!N11+'North India Agrochemica Market '!N11+'East India Agrochemical Market'!N11</f>
        <v>2.2748905088111413</v>
      </c>
      <c r="O40" s="32">
        <f>'West India Agrochemicals Market'!O11+'South India Agrochemical Market'!O11+'North India Agrochemica Market '!O11+'East India Agrochemical Market'!O11</f>
        <v>2.5165860170300087</v>
      </c>
      <c r="P40" s="32">
        <f>'West India Agrochemicals Market'!P11+'South India Agrochemical Market'!P11+'North India Agrochemica Market '!P11+'East India Agrochemical Market'!P11</f>
        <v>2.7740067755764288</v>
      </c>
      <c r="Q40" s="32">
        <f>'West India Agrochemicals Market'!Q11+'South India Agrochemical Market'!Q11+'North India Agrochemica Market '!Q11+'East India Agrochemical Market'!Q11</f>
        <v>3.0348016565346141</v>
      </c>
      <c r="R40" s="32">
        <f>'West India Agrochemicals Market'!R11+'South India Agrochemical Market'!R11+'North India Agrochemica Market '!R11+'East India Agrochemical Market'!R11</f>
        <v>3.3154904483149905</v>
      </c>
      <c r="S40" s="32">
        <f>'West India Agrochemicals Market'!S11+'South India Agrochemical Market'!S11+'North India Agrochemica Market '!S11+'East India Agrochemical Market'!S11</f>
        <v>3.6110685264180109</v>
      </c>
      <c r="T40" s="32">
        <f>'West India Agrochemicals Market'!T11+'South India Agrochemical Market'!T11+'North India Agrochemica Market '!T11+'East India Agrochemical Market'!T11</f>
        <v>3.9195833448766622</v>
      </c>
      <c r="U40" s="32">
        <f>'West India Agrochemicals Market'!U11+'South India Agrochemical Market'!U11+'North India Agrochemica Market '!U11+'East India Agrochemical Market'!U11</f>
        <v>5.7670637074855318</v>
      </c>
      <c r="V40" s="32">
        <f>'West India Agrochemicals Market'!V11+'South India Agrochemical Market'!V11+'North India Agrochemica Market '!V11+'East India Agrochemical Market'!V11</f>
        <v>0.27150651401915837</v>
      </c>
      <c r="W40" s="32">
        <f>'West India Agrochemicals Market'!W11+'South India Agrochemical Market'!W11+'North India Agrochemica Market '!W11+'East India Agrochemical Market'!W11</f>
        <v>0.42664984157083152</v>
      </c>
      <c r="X40" s="32">
        <f>'West India Agrochemicals Market'!X11+'South India Agrochemical Market'!X11+'North India Agrochemica Market '!X11+'East India Agrochemical Market'!X11</f>
        <v>0.34567097208891528</v>
      </c>
      <c r="Y40" s="32">
        <f>'West India Agrochemicals Market'!U11+'South India Agrochemical Market'!U11+'North India Agrochemica Market '!U11+'East India Agrochemical Market'!U11</f>
        <v>5.7670637074855318</v>
      </c>
      <c r="AC40" s="50">
        <f t="shared" ref="AC40:AC43" si="146">B40/B$5</f>
        <v>0.16953120999999999</v>
      </c>
      <c r="AD40" s="50">
        <f t="shared" ref="AD40:AD43" si="147">C40/C$5</f>
        <v>0.15812762999999999</v>
      </c>
      <c r="AE40" s="50">
        <f t="shared" ref="AE40:AE43" si="148">D40/D$5</f>
        <v>0.15864001999999996</v>
      </c>
      <c r="AF40" s="50">
        <f t="shared" ref="AF40:AF43" si="149">E40/E$5</f>
        <v>0.15932727999999999</v>
      </c>
      <c r="AG40" s="50">
        <f t="shared" ref="AG40:AG43" si="150">F40/F$5</f>
        <v>0.16011688999999996</v>
      </c>
      <c r="AH40" s="50">
        <f t="shared" ref="AH40:AH43" si="151">G40/G$5</f>
        <v>0.16061308999999999</v>
      </c>
      <c r="AI40" s="50">
        <f t="shared" ref="AI40:AI43" si="152">H40/H$5</f>
        <v>0.16140705000000002</v>
      </c>
      <c r="AJ40" s="50">
        <f t="shared" ref="AJ40:AJ43" si="153">I40/I$5</f>
        <v>0.16189431000000001</v>
      </c>
      <c r="AK40" s="50">
        <f t="shared" ref="AK40:AK43" si="154">J40/J$5</f>
        <v>0.16249755999999999</v>
      </c>
      <c r="AL40" s="50">
        <f t="shared" ref="AL40:AL43" si="155">K40/K$5</f>
        <v>0.16319889999999995</v>
      </c>
      <c r="AM40" s="50">
        <f t="shared" ref="AM40:AM43" si="156">L40/L$5</f>
        <v>0.16399542999999997</v>
      </c>
      <c r="AN40" s="50">
        <f t="shared" ref="AN40:AN43" si="157">M40/M$5</f>
        <v>0.16458279999999997</v>
      </c>
      <c r="AO40" s="50">
        <f t="shared" ref="AO40:AO43" si="158">N40/N$5</f>
        <v>0.16488717</v>
      </c>
      <c r="AP40" s="50">
        <f t="shared" ref="AP40:AP43" si="159">O40/O$5</f>
        <v>0.16528233999999997</v>
      </c>
      <c r="AQ40" s="50">
        <f t="shared" ref="AQ40:AQ43" si="160">P40/P$5</f>
        <v>0.16558121999999997</v>
      </c>
      <c r="AR40" s="50">
        <f t="shared" ref="AR40:AR43" si="161">Q40/Q$5</f>
        <v>0.16567416999999995</v>
      </c>
      <c r="AS40" s="50">
        <f t="shared" ref="AS40:AS43" si="162">R40/R$5</f>
        <v>0.16597649999999997</v>
      </c>
      <c r="AT40" s="50">
        <f t="shared" ref="AT40:AT43" si="163">S40/S$5</f>
        <v>0.16607570999999999</v>
      </c>
      <c r="AU40" s="50">
        <f t="shared" ref="AU40:AU43" si="164">T40/T$5</f>
        <v>0.16588252000000001</v>
      </c>
      <c r="AV40" s="50">
        <f t="shared" ref="AV40:AV43" si="165">Y40/Y$5</f>
        <v>0.16614450000000003</v>
      </c>
    </row>
    <row r="41" spans="1:48" x14ac:dyDescent="0.25">
      <c r="A41" s="39" t="s">
        <v>159</v>
      </c>
      <c r="B41" s="32">
        <f>'West India Agrochemicals Market'!B12+'South India Agrochemical Market'!B12+'North India Agrochemica Market '!B12+'East India Agrochemical Market'!B12</f>
        <v>0.80723077080000005</v>
      </c>
      <c r="C41" s="32">
        <f>'West India Agrochemicals Market'!C12+'South India Agrochemical Market'!C12+'North India Agrochemica Market '!C12+'East India Agrochemical Market'!C12</f>
        <v>0.82379564050000009</v>
      </c>
      <c r="D41" s="32">
        <f>'West India Agrochemicals Market'!D12+'South India Agrochemical Market'!D12+'North India Agrochemica Market '!D12+'East India Agrochemical Market'!D12</f>
        <v>0.88142219839999991</v>
      </c>
      <c r="E41" s="32">
        <f>'West India Agrochemicals Market'!E12+'South India Agrochemical Market'!E12+'North India Agrochemica Market '!E12+'East India Agrochemical Market'!E12</f>
        <v>0.95397708159999994</v>
      </c>
      <c r="F41" s="32">
        <f>'West India Agrochemicals Market'!F12+'South India Agrochemical Market'!F12+'North India Agrochemica Market '!F12+'East India Agrochemical Market'!F12</f>
        <v>1.0741442327999999</v>
      </c>
      <c r="G41" s="32">
        <f>'West India Agrochemicals Market'!G12+'South India Agrochemical Market'!G12+'North India Agrochemica Market '!G12+'East India Agrochemical Market'!G12</f>
        <v>1.1117738432000002</v>
      </c>
      <c r="H41" s="32">
        <f>'West India Agrochemicals Market'!H12+'South India Agrochemical Market'!H12+'North India Agrochemica Market '!H12+'East India Agrochemical Market'!H12</f>
        <v>1.2165231870733204</v>
      </c>
      <c r="I41" s="32">
        <f>'West India Agrochemicals Market'!I12+'South India Agrochemical Market'!I12+'North India Agrochemica Market '!I12+'East India Agrochemical Market'!I12</f>
        <v>1.3294068969083261</v>
      </c>
      <c r="J41" s="32">
        <f>'West India Agrochemicals Market'!J12+'South India Agrochemical Market'!J12+'North India Agrochemica Market '!J12+'East India Agrochemical Market'!J12</f>
        <v>1.5575449531438281</v>
      </c>
      <c r="K41" s="32">
        <f>'West India Agrochemicals Market'!K12+'South India Agrochemical Market'!K12+'North India Agrochemica Market '!K12+'East India Agrochemical Market'!K12</f>
        <v>1.5943764173402606</v>
      </c>
      <c r="L41" s="32">
        <f>'West India Agrochemicals Market'!L12+'South India Agrochemical Market'!L12+'North India Agrochemica Market '!L12+'East India Agrochemical Market'!L12</f>
        <v>1.7513630829195521</v>
      </c>
      <c r="M41" s="32">
        <f>'West India Agrochemicals Market'!M12+'South India Agrochemical Market'!M12+'North India Agrochemica Market '!M12+'East India Agrochemical Market'!M12</f>
        <v>1.9274218558179002</v>
      </c>
      <c r="N41" s="32">
        <f>'West India Agrochemicals Market'!N12+'South India Agrochemical Market'!N12+'North India Agrochemica Market '!N12+'East India Agrochemical Market'!N12</f>
        <v>2.1381487413489171</v>
      </c>
      <c r="O41" s="32">
        <f>'West India Agrochemicals Market'!O12+'South India Agrochemical Market'!O12+'North India Agrochemica Market '!O12+'East India Agrochemical Market'!O12</f>
        <v>2.5619110262670235</v>
      </c>
      <c r="P41" s="32">
        <f>'West India Agrochemicals Market'!P12+'South India Agrochemical Market'!P12+'North India Agrochemica Market '!P12+'East India Agrochemical Market'!P12</f>
        <v>2.6013964055728258</v>
      </c>
      <c r="Q41" s="32">
        <f>'West India Agrochemicals Market'!Q12+'South India Agrochemical Market'!Q12+'North India Agrochemica Market '!Q12+'East India Agrochemical Market'!Q12</f>
        <v>2.8480941546443415</v>
      </c>
      <c r="R41" s="32">
        <f>'West India Agrochemicals Market'!R12+'South India Agrochemical Market'!R12+'North India Agrochemica Market '!R12+'East India Agrochemical Market'!R12</f>
        <v>3.1117876372470716</v>
      </c>
      <c r="S41" s="32">
        <f>'West India Agrochemicals Market'!S12+'South India Agrochemical Market'!S12+'North India Agrochemica Market '!S12+'East India Agrochemical Market'!S12</f>
        <v>3.3937019386230722</v>
      </c>
      <c r="T41" s="32">
        <f>'West India Agrochemicals Market'!T12+'South India Agrochemical Market'!T12+'North India Agrochemica Market '!T12+'East India Agrochemical Market'!T12</f>
        <v>4.0791978470233818</v>
      </c>
      <c r="U41" s="32">
        <f>'West India Agrochemicals Market'!U12+'South India Agrochemical Market'!U12+'North India Agrochemica Market '!U12+'East India Agrochemical Market'!U12</f>
        <v>6.0030230421053661</v>
      </c>
      <c r="V41" s="32">
        <f>'West India Agrochemicals Market'!V12+'South India Agrochemical Market'!V12+'North India Agrochemica Market '!V12+'East India Agrochemical Market'!V12</f>
        <v>0.29141165292907023</v>
      </c>
      <c r="W41" s="32">
        <f>'West India Agrochemicals Market'!W12+'South India Agrochemical Market'!W12+'North India Agrochemica Market '!W12+'East India Agrochemical Market'!W12</f>
        <v>0.40536497222490975</v>
      </c>
      <c r="X41" s="32">
        <f>'West India Agrochemicals Market'!X12+'South India Agrochemical Market'!X12+'North India Agrochemica Market '!X12+'East India Agrochemical Market'!X12</f>
        <v>0.35398939287651432</v>
      </c>
      <c r="Y41" s="32">
        <f>'West India Agrochemicals Market'!U12+'South India Agrochemical Market'!U12+'North India Agrochemica Market '!U12+'East India Agrochemical Market'!U12</f>
        <v>6.0030230421053661</v>
      </c>
      <c r="AC41" s="50">
        <f t="shared" si="146"/>
        <v>0.17625126000000002</v>
      </c>
      <c r="AD41" s="50">
        <f t="shared" si="147"/>
        <v>0.16575365000000003</v>
      </c>
      <c r="AE41" s="50">
        <f t="shared" si="148"/>
        <v>0.16444443999999997</v>
      </c>
      <c r="AF41" s="50">
        <f t="shared" si="149"/>
        <v>0.16335223999999998</v>
      </c>
      <c r="AG41" s="50">
        <f t="shared" si="150"/>
        <v>0.17022888</v>
      </c>
      <c r="AH41" s="50">
        <f t="shared" si="151"/>
        <v>0.16066096000000002</v>
      </c>
      <c r="AI41" s="50">
        <f t="shared" si="152"/>
        <v>0.16006387000000005</v>
      </c>
      <c r="AJ41" s="50">
        <f t="shared" si="153"/>
        <v>0.15897166999999998</v>
      </c>
      <c r="AK41" s="50">
        <f t="shared" si="154"/>
        <v>0.16901327000000002</v>
      </c>
      <c r="AL41" s="50">
        <f t="shared" si="155"/>
        <v>0.15676871000000001</v>
      </c>
      <c r="AM41" s="50">
        <f t="shared" si="156"/>
        <v>0.15577077</v>
      </c>
      <c r="AN41" s="50">
        <f t="shared" si="157"/>
        <v>0.15467823999999999</v>
      </c>
      <c r="AO41" s="50">
        <f t="shared" si="158"/>
        <v>0.15497594000000001</v>
      </c>
      <c r="AP41" s="50">
        <f t="shared" si="159"/>
        <v>0.16825916000000002</v>
      </c>
      <c r="AQ41" s="50">
        <f t="shared" si="160"/>
        <v>0.15527806</v>
      </c>
      <c r="AR41" s="50">
        <f t="shared" si="161"/>
        <v>0.15548153999999997</v>
      </c>
      <c r="AS41" s="50">
        <f t="shared" si="162"/>
        <v>0.15577895</v>
      </c>
      <c r="AT41" s="50">
        <f t="shared" si="163"/>
        <v>0.15607886000000004</v>
      </c>
      <c r="AU41" s="50">
        <f t="shared" si="164"/>
        <v>0.17263764000000001</v>
      </c>
      <c r="AV41" s="50">
        <f t="shared" si="165"/>
        <v>0.17294230000000002</v>
      </c>
    </row>
    <row r="42" spans="1:48" x14ac:dyDescent="0.25">
      <c r="A42" s="39" t="s">
        <v>126</v>
      </c>
      <c r="B42" s="32">
        <f>'West India Agrochemicals Market'!B13+'South India Agrochemical Market'!B13+'North India Agrochemica Market '!B13+'East India Agrochemical Market'!B13</f>
        <v>0.35890817340000031</v>
      </c>
      <c r="C42" s="32">
        <f>'West India Agrochemicals Market'!C13+'South India Agrochemical Market'!C13+'North India Agrochemica Market '!C13+'East India Agrochemical Market'!C13</f>
        <v>0.46105034990000016</v>
      </c>
      <c r="D42" s="32">
        <f>'West India Agrochemicals Market'!D13+'South India Agrochemical Market'!D13+'North India Agrochemica Market '!D13+'East India Agrochemical Market'!D13</f>
        <v>0.50898677919999946</v>
      </c>
      <c r="E42" s="32">
        <f>'West India Agrochemicals Market'!E13+'South India Agrochemical Market'!E13+'North India Agrochemica Market '!E13+'East India Agrochemical Market'!E13</f>
        <v>0.56800061920000045</v>
      </c>
      <c r="F42" s="32">
        <f>'West India Agrochemicals Market'!F13+'South India Agrochemical Market'!F13+'North India Agrochemica Market '!F13+'East India Agrochemical Market'!F13</f>
        <v>0.57541779709999963</v>
      </c>
      <c r="G42" s="32">
        <f>'West India Agrochemicals Market'!G13+'South India Agrochemical Market'!G13+'North India Agrochemica Market '!G13+'East India Agrochemical Market'!G13</f>
        <v>0.68203492319999959</v>
      </c>
      <c r="H42" s="32">
        <f>'West India Agrochemicals Market'!H13+'South India Agrochemical Market'!H13+'North India Agrochemica Market '!H13+'East India Agrochemical Market'!H13</f>
        <v>0.75361234491984042</v>
      </c>
      <c r="I42" s="32">
        <f>'West India Agrochemicals Market'!I13+'South India Agrochemical Market'!I13+'North India Agrochemica Market '!I13+'East India Agrochemical Market'!I13</f>
        <v>0.82752849318748789</v>
      </c>
      <c r="J42" s="32">
        <f>'West India Agrochemicals Market'!J13+'South India Agrochemical Market'!J13+'North India Agrochemica Market '!J13+'East India Agrochemical Market'!J13</f>
        <v>0.81847408314554504</v>
      </c>
      <c r="K42" s="32">
        <f>'West India Agrochemicals Market'!K13+'South India Agrochemical Market'!K13+'North India Agrochemica Market '!K13+'East India Agrochemical Market'!K13</f>
        <v>1.0236683591301687</v>
      </c>
      <c r="L42" s="32">
        <f>'West India Agrochemicals Market'!L13+'South India Agrochemical Market'!L13+'North India Agrochemica Market '!L13+'East India Agrochemical Market'!L13</f>
        <v>1.1373009163243848</v>
      </c>
      <c r="M42" s="32">
        <f>'West India Agrochemicals Market'!M13+'South India Agrochemical Market'!M13+'North India Agrochemica Market '!M13+'East India Agrochemical Market'!M13</f>
        <v>1.269180239059196</v>
      </c>
      <c r="N42" s="32">
        <f>'West India Agrochemicals Market'!N13+'South India Agrochemical Market'!N13+'North India Agrochemica Market '!N13+'East India Agrochemical Market'!N13</f>
        <v>1.3983249290668374</v>
      </c>
      <c r="O42" s="32">
        <f>'West India Agrochemicals Market'!O13+'South India Agrochemical Market'!O13+'North India Agrochemica Market '!O13+'East India Agrochemical Market'!O13</f>
        <v>1.3393742582845078</v>
      </c>
      <c r="P42" s="32">
        <f>'West India Agrochemicals Market'!P13+'South India Agrochemical Market'!P13+'North India Agrochemica Market '!P13+'East India Agrochemical Market'!P13</f>
        <v>1.6929135348512518</v>
      </c>
      <c r="Q42" s="32">
        <f>'West India Agrochemicals Market'!Q13+'South India Agrochemical Market'!Q13+'North India Agrochemica Market '!Q13+'East India Agrochemical Market'!Q13</f>
        <v>1.8491520600442697</v>
      </c>
      <c r="R42" s="32">
        <f>'West India Agrochemicals Market'!R13+'South India Agrochemical Market'!R13+'North India Agrochemica Market '!R13+'East India Agrochemical Market'!R13</f>
        <v>2.0164457879212727</v>
      </c>
      <c r="S42" s="32">
        <f>'West India Agrochemicals Market'!S13+'South India Agrochemical Market'!S13+'North India Agrochemica Market '!S13+'East India Agrochemical Market'!S13</f>
        <v>2.1861714391316047</v>
      </c>
      <c r="T42" s="32">
        <f>'West India Agrochemicals Market'!T13+'South India Agrochemical Market'!T13+'North India Agrochemica Market '!T13+'East India Agrochemical Market'!T13</f>
        <v>1.9936633710650504</v>
      </c>
      <c r="U42" s="32">
        <f>'West India Agrochemicals Market'!U13+'South India Agrochemical Market'!U13+'North India Agrochemica Market '!U13+'East India Agrochemical Market'!U13</f>
        <v>2.8932527063215807</v>
      </c>
      <c r="V42" s="32">
        <f>'West India Agrochemicals Market'!V13+'South India Agrochemical Market'!V13+'North India Agrochemica Market '!V13+'East India Agrochemical Market'!V13</f>
        <v>0.50833835535996807</v>
      </c>
      <c r="W42" s="32">
        <f>'West India Agrochemicals Market'!W13+'South India Agrochemical Market'!W13+'North India Agrochemica Market '!W13+'East India Agrochemical Market'!W13</f>
        <v>0.39257133358765905</v>
      </c>
      <c r="X42" s="32">
        <f>'West India Agrochemicals Market'!X13+'South India Agrochemical Market'!X13+'North India Agrochemica Market '!X13+'East India Agrochemical Market'!X13</f>
        <v>0.3218730240022285</v>
      </c>
      <c r="Y42" s="32">
        <f>'West India Agrochemicals Market'!U13+'South India Agrochemical Market'!U13+'North India Agrochemica Market '!U13+'East India Agrochemical Market'!U13</f>
        <v>2.8932527063215807</v>
      </c>
      <c r="AC42" s="50">
        <f t="shared" si="146"/>
        <v>7.8364230000000062E-2</v>
      </c>
      <c r="AD42" s="50">
        <f t="shared" si="147"/>
        <v>9.2766670000000037E-2</v>
      </c>
      <c r="AE42" s="50">
        <f t="shared" si="148"/>
        <v>9.4960219999999901E-2</v>
      </c>
      <c r="AF42" s="50">
        <f t="shared" si="149"/>
        <v>9.7260380000000077E-2</v>
      </c>
      <c r="AG42" s="50">
        <f t="shared" si="150"/>
        <v>9.1191409999999945E-2</v>
      </c>
      <c r="AH42" s="50">
        <f t="shared" si="151"/>
        <v>9.8559959999999947E-2</v>
      </c>
      <c r="AI42" s="50">
        <f t="shared" si="152"/>
        <v>9.9156440000000054E-2</v>
      </c>
      <c r="AJ42" s="50">
        <f t="shared" si="153"/>
        <v>9.8956600000000075E-2</v>
      </c>
      <c r="AK42" s="50">
        <f t="shared" si="154"/>
        <v>8.8814760000000076E-2</v>
      </c>
      <c r="AL42" s="50">
        <f t="shared" si="155"/>
        <v>0.10065324999999982</v>
      </c>
      <c r="AM42" s="50">
        <f t="shared" si="156"/>
        <v>0.10115448999999999</v>
      </c>
      <c r="AN42" s="50">
        <f t="shared" si="157"/>
        <v>0.10185345</v>
      </c>
      <c r="AO42" s="50">
        <f t="shared" si="158"/>
        <v>0.10135250000000015</v>
      </c>
      <c r="AP42" s="50">
        <f t="shared" si="159"/>
        <v>8.7966359999999966E-2</v>
      </c>
      <c r="AQ42" s="50">
        <f t="shared" si="160"/>
        <v>0.10105047000000004</v>
      </c>
      <c r="AR42" s="50">
        <f t="shared" si="161"/>
        <v>0.10094786000000006</v>
      </c>
      <c r="AS42" s="50">
        <f t="shared" si="162"/>
        <v>0.10094513000000002</v>
      </c>
      <c r="AT42" s="50">
        <f t="shared" si="163"/>
        <v>0.10054364000000002</v>
      </c>
      <c r="AU42" s="50">
        <f t="shared" si="164"/>
        <v>8.4374760000000007E-2</v>
      </c>
      <c r="AV42" s="50">
        <f t="shared" si="165"/>
        <v>8.3352299999999949E-2</v>
      </c>
    </row>
    <row r="43" spans="1:48" x14ac:dyDescent="0.25">
      <c r="A43" s="27" t="s">
        <v>86</v>
      </c>
      <c r="B43" s="45">
        <f>SUM(B39:B42)</f>
        <v>4.580000000000001</v>
      </c>
      <c r="C43" s="45">
        <f t="shared" ref="C43:Y43" si="166">SUM(C39:C42)</f>
        <v>4.9699999999999989</v>
      </c>
      <c r="D43" s="45">
        <f t="shared" si="166"/>
        <v>5.36</v>
      </c>
      <c r="E43" s="45">
        <f t="shared" si="166"/>
        <v>5.84</v>
      </c>
      <c r="F43" s="45">
        <f t="shared" si="166"/>
        <v>6.3100000000000005</v>
      </c>
      <c r="G43" s="45">
        <f t="shared" si="166"/>
        <v>6.92</v>
      </c>
      <c r="H43" s="45">
        <f t="shared" si="166"/>
        <v>7.6002360000000007</v>
      </c>
      <c r="I43" s="45">
        <f t="shared" si="166"/>
        <v>8.3625396708000004</v>
      </c>
      <c r="J43" s="45">
        <f t="shared" si="166"/>
        <v>9.2155187172216024</v>
      </c>
      <c r="K43" s="45">
        <f t="shared" si="166"/>
        <v>10.170246456325758</v>
      </c>
      <c r="L43" s="45">
        <f t="shared" si="166"/>
        <v>11.243207457468124</v>
      </c>
      <c r="M43" s="45">
        <f t="shared" si="166"/>
        <v>12.460846825111924</v>
      </c>
      <c r="N43" s="45">
        <f t="shared" si="166"/>
        <v>13.796649604763921</v>
      </c>
      <c r="O43" s="45">
        <f t="shared" si="166"/>
        <v>15.225982503817463</v>
      </c>
      <c r="P43" s="45">
        <f t="shared" si="166"/>
        <v>16.753148548950353</v>
      </c>
      <c r="Q43" s="45">
        <f t="shared" si="166"/>
        <v>18.31789262342231</v>
      </c>
      <c r="R43" s="45">
        <f t="shared" si="166"/>
        <v>19.975661905842038</v>
      </c>
      <c r="S43" s="45">
        <f t="shared" si="166"/>
        <v>21.743507984509058</v>
      </c>
      <c r="T43" s="45">
        <f t="shared" si="166"/>
        <v>23.628670126765993</v>
      </c>
      <c r="U43" s="45">
        <f t="shared" si="166"/>
        <v>34.711132222165226</v>
      </c>
      <c r="V43" s="45">
        <f t="shared" si="166"/>
        <v>1.409620386061972</v>
      </c>
      <c r="W43" s="45">
        <f t="shared" si="166"/>
        <v>1.6353853338467559</v>
      </c>
      <c r="X43" s="45">
        <f t="shared" si="166"/>
        <v>1.3642146467019036</v>
      </c>
      <c r="Y43" s="45">
        <f t="shared" si="166"/>
        <v>34.711132222165226</v>
      </c>
      <c r="AC43">
        <f t="shared" si="146"/>
        <v>1.0000000000000002</v>
      </c>
      <c r="AD43">
        <f t="shared" si="147"/>
        <v>0.99999999999999978</v>
      </c>
      <c r="AE43">
        <f t="shared" si="148"/>
        <v>1</v>
      </c>
      <c r="AF43">
        <f t="shared" si="149"/>
        <v>1</v>
      </c>
      <c r="AG43">
        <f t="shared" si="150"/>
        <v>1.0000000000000002</v>
      </c>
      <c r="AH43">
        <f t="shared" si="151"/>
        <v>1</v>
      </c>
      <c r="AI43">
        <f t="shared" si="152"/>
        <v>1.0000000000000002</v>
      </c>
      <c r="AJ43">
        <f t="shared" si="153"/>
        <v>1</v>
      </c>
      <c r="AK43">
        <f t="shared" si="154"/>
        <v>1.0000000000000002</v>
      </c>
      <c r="AL43">
        <f t="shared" si="155"/>
        <v>1</v>
      </c>
      <c r="AM43">
        <f t="shared" si="156"/>
        <v>0.99999999999999989</v>
      </c>
      <c r="AN43">
        <f t="shared" si="157"/>
        <v>1</v>
      </c>
      <c r="AO43">
        <f t="shared" si="158"/>
        <v>1</v>
      </c>
      <c r="AP43">
        <f t="shared" si="159"/>
        <v>1</v>
      </c>
      <c r="AQ43">
        <f t="shared" si="160"/>
        <v>1</v>
      </c>
      <c r="AR43">
        <f t="shared" si="161"/>
        <v>0.99999999999999967</v>
      </c>
      <c r="AS43">
        <f t="shared" si="162"/>
        <v>1</v>
      </c>
      <c r="AT43">
        <f t="shared" si="163"/>
        <v>1</v>
      </c>
      <c r="AU43">
        <f t="shared" si="164"/>
        <v>1</v>
      </c>
      <c r="AV43">
        <f t="shared" si="165"/>
        <v>1</v>
      </c>
    </row>
    <row r="44" spans="1:48" x14ac:dyDescent="0.25">
      <c r="A44" s="27" t="s">
        <v>101</v>
      </c>
    </row>
    <row r="45" spans="1:48" x14ac:dyDescent="0.25">
      <c r="A45" s="39" t="s">
        <v>158</v>
      </c>
      <c r="B45" s="32">
        <v>1.7374694106666666</v>
      </c>
      <c r="C45" s="32">
        <v>1.8976297658940391</v>
      </c>
      <c r="D45" s="32">
        <v>2.001776158961039</v>
      </c>
      <c r="E45" s="32">
        <v>2.2468346448322141</v>
      </c>
      <c r="F45" s="32">
        <v>2.3731427617105263</v>
      </c>
      <c r="G45" s="32">
        <v>2.6085978227481919</v>
      </c>
      <c r="H45" s="32">
        <v>2.8442450113603925</v>
      </c>
      <c r="I45" s="32">
        <v>3.11361668471576</v>
      </c>
      <c r="J45" s="32">
        <v>3.4230646626950905</v>
      </c>
      <c r="K45" s="32">
        <v>3.756962069897742</v>
      </c>
      <c r="L45" s="32">
        <v>4.1418323988624737</v>
      </c>
      <c r="M45" s="32">
        <v>4.5697836096535154</v>
      </c>
      <c r="N45" s="32">
        <v>5.0264975846667648</v>
      </c>
      <c r="O45" s="32">
        <v>5.5093782785762961</v>
      </c>
      <c r="P45" s="32">
        <v>6.0420674954810396</v>
      </c>
      <c r="Q45" s="32">
        <v>6.5797160629002382</v>
      </c>
      <c r="R45" s="32">
        <v>7.1676964031981765</v>
      </c>
      <c r="S45" s="32">
        <v>7.7533290231612444</v>
      </c>
      <c r="T45" s="32">
        <v>8.4225596775450082</v>
      </c>
      <c r="U45" s="32">
        <v>12.191113131604748</v>
      </c>
      <c r="V45" s="32">
        <v>0.32433703492732557</v>
      </c>
      <c r="W45" s="32">
        <v>0.39233362208520295</v>
      </c>
      <c r="X45" s="32">
        <v>0.33056851514107866</v>
      </c>
      <c r="Y45" s="32">
        <v>12.191113131604748</v>
      </c>
      <c r="AC45" s="50">
        <f>B45/B$3</f>
        <v>0.56904019999999988</v>
      </c>
      <c r="AD45" s="50">
        <f t="shared" ref="AD45:AU48" si="167">C45/C$3</f>
        <v>0.57654344999999996</v>
      </c>
      <c r="AE45" s="50">
        <f t="shared" si="167"/>
        <v>0.57513718000000014</v>
      </c>
      <c r="AF45" s="50">
        <f t="shared" si="167"/>
        <v>0.57325061999999982</v>
      </c>
      <c r="AG45" s="50">
        <f t="shared" si="167"/>
        <v>0.57166037999999997</v>
      </c>
      <c r="AH45" s="50">
        <f t="shared" si="167"/>
        <v>0.57336377000000005</v>
      </c>
      <c r="AI45" s="50">
        <f t="shared" si="167"/>
        <v>0.57257364999999993</v>
      </c>
      <c r="AJ45" s="50">
        <f t="shared" si="167"/>
        <v>0.57338677999999987</v>
      </c>
      <c r="AK45" s="50">
        <f t="shared" si="167"/>
        <v>0.57288067999999992</v>
      </c>
      <c r="AL45" s="50">
        <f t="shared" si="167"/>
        <v>0.5725811300000001</v>
      </c>
      <c r="AM45" s="50">
        <f t="shared" si="167"/>
        <v>0.57228656999999983</v>
      </c>
      <c r="AN45" s="50">
        <f t="shared" si="167"/>
        <v>0.5721009600000001</v>
      </c>
      <c r="AO45" s="50">
        <f t="shared" si="167"/>
        <v>0.57199402999999971</v>
      </c>
      <c r="AP45" s="50">
        <f t="shared" si="167"/>
        <v>0.57170810999999999</v>
      </c>
      <c r="AQ45" s="50">
        <f t="shared" si="167"/>
        <v>0.57130986999999989</v>
      </c>
      <c r="AR45" s="50">
        <f t="shared" si="167"/>
        <v>0.57112183999999977</v>
      </c>
      <c r="AS45" s="50">
        <f t="shared" si="167"/>
        <v>0.5705261399999999</v>
      </c>
      <c r="AT45" s="50">
        <f t="shared" si="167"/>
        <v>0.57053013000000008</v>
      </c>
      <c r="AU45" s="50">
        <f t="shared" si="167"/>
        <v>0.57032813999999998</v>
      </c>
      <c r="AV45" s="50">
        <f>Y45/Y$3</f>
        <v>0.57072637999999998</v>
      </c>
    </row>
    <row r="46" spans="1:48" x14ac:dyDescent="0.25">
      <c r="A46" s="39" t="s">
        <v>160</v>
      </c>
      <c r="B46" s="32">
        <v>0.55373967880000008</v>
      </c>
      <c r="C46" s="32">
        <v>0.5593796549006621</v>
      </c>
      <c r="D46" s="32">
        <v>0.59327187844155838</v>
      </c>
      <c r="E46" s="32">
        <v>0.6708199484563756</v>
      </c>
      <c r="F46" s="32">
        <v>0.71381131914473694</v>
      </c>
      <c r="G46" s="32">
        <v>0.78456166522024984</v>
      </c>
      <c r="H46" s="32">
        <v>0.8605836637341181</v>
      </c>
      <c r="I46" s="32">
        <v>0.94344185105238643</v>
      </c>
      <c r="J46" s="32">
        <v>1.0417262272143648</v>
      </c>
      <c r="K46" s="32">
        <v>1.1485349214984453</v>
      </c>
      <c r="L46" s="32">
        <v>1.2726267941181486</v>
      </c>
      <c r="M46" s="32">
        <v>1.4093368727153506</v>
      </c>
      <c r="N46" s="32">
        <v>1.5531559838445683</v>
      </c>
      <c r="O46" s="32">
        <v>1.7070261435695049</v>
      </c>
      <c r="P46" s="32">
        <v>1.8765538952419796</v>
      </c>
      <c r="Q46" s="32">
        <v>2.0453392545460893</v>
      </c>
      <c r="R46" s="32">
        <v>2.2342100679309023</v>
      </c>
      <c r="S46" s="32">
        <v>2.4180879127294577</v>
      </c>
      <c r="T46" s="32">
        <v>2.6248428041060796</v>
      </c>
      <c r="U46" s="32">
        <v>3.8027954995671642</v>
      </c>
      <c r="V46" s="32">
        <v>0.26189938181724015</v>
      </c>
      <c r="W46" s="32">
        <v>0.4070092816938613</v>
      </c>
      <c r="X46" s="32">
        <v>0.33355817077119343</v>
      </c>
      <c r="Y46" s="32">
        <v>3.8027954995671642</v>
      </c>
      <c r="AC46" s="50">
        <f t="shared" ref="AC46:AC48" si="168">B46/B$3</f>
        <v>0.18135579000000002</v>
      </c>
      <c r="AD46" s="50">
        <f t="shared" si="167"/>
        <v>0.16995236999999999</v>
      </c>
      <c r="AE46" s="50">
        <f t="shared" si="167"/>
        <v>0.17045498000000001</v>
      </c>
      <c r="AF46" s="50">
        <f t="shared" si="167"/>
        <v>0.17115097999999995</v>
      </c>
      <c r="AG46" s="50">
        <f t="shared" si="167"/>
        <v>0.17194821000000002</v>
      </c>
      <c r="AH46" s="50">
        <f t="shared" si="167"/>
        <v>0.17244484000000002</v>
      </c>
      <c r="AI46" s="50">
        <f t="shared" si="167"/>
        <v>0.17324370000000006</v>
      </c>
      <c r="AJ46" s="50">
        <f t="shared" si="167"/>
        <v>0.17373914000000001</v>
      </c>
      <c r="AK46" s="50">
        <f t="shared" si="167"/>
        <v>0.17434226</v>
      </c>
      <c r="AL46" s="50">
        <f t="shared" si="167"/>
        <v>0.17504286999999996</v>
      </c>
      <c r="AM46" s="50">
        <f t="shared" si="167"/>
        <v>0.17584179</v>
      </c>
      <c r="AN46" s="50">
        <f t="shared" si="167"/>
        <v>0.17643789000000001</v>
      </c>
      <c r="AO46" s="50">
        <f t="shared" si="167"/>
        <v>0.17674254</v>
      </c>
      <c r="AP46" s="50">
        <f t="shared" si="167"/>
        <v>0.17713808</v>
      </c>
      <c r="AQ46" s="50">
        <f t="shared" si="167"/>
        <v>0.17743823000000003</v>
      </c>
      <c r="AR46" s="50">
        <f t="shared" si="167"/>
        <v>0.17753621999999999</v>
      </c>
      <c r="AS46" s="50">
        <f t="shared" si="167"/>
        <v>0.17783611000000002</v>
      </c>
      <c r="AT46" s="50">
        <f t="shared" si="167"/>
        <v>0.17793544</v>
      </c>
      <c r="AU46" s="50">
        <f t="shared" si="167"/>
        <v>0.17773952000000001</v>
      </c>
      <c r="AV46" s="50">
        <f t="shared" ref="AV46:AV48" si="169">Y46/Y$3</f>
        <v>0.17802768999999999</v>
      </c>
    </row>
    <row r="47" spans="1:48" x14ac:dyDescent="0.25">
      <c r="A47" s="39" t="s">
        <v>159</v>
      </c>
      <c r="B47" s="32">
        <v>0.54881340026666681</v>
      </c>
      <c r="C47" s="32">
        <v>0.5570382253642383</v>
      </c>
      <c r="D47" s="32">
        <v>0.58447041038961034</v>
      </c>
      <c r="E47" s="32">
        <v>0.65394618953020123</v>
      </c>
      <c r="F47" s="32">
        <v>0.68812982671052625</v>
      </c>
      <c r="G47" s="32">
        <v>0.74683115003287315</v>
      </c>
      <c r="H47" s="32">
        <v>0.81252513614258859</v>
      </c>
      <c r="I47" s="32">
        <v>0.88232922567126471</v>
      </c>
      <c r="J47" s="32">
        <v>0.96429017671959771</v>
      </c>
      <c r="K47" s="32">
        <v>1.0516538755149121</v>
      </c>
      <c r="L47" s="32">
        <v>1.1528541752268846</v>
      </c>
      <c r="M47" s="32">
        <v>1.2637649467343381</v>
      </c>
      <c r="N47" s="32">
        <v>1.3929445432895995</v>
      </c>
      <c r="O47" s="32">
        <v>1.529616753747161</v>
      </c>
      <c r="P47" s="32">
        <v>1.6798571674395555</v>
      </c>
      <c r="Q47" s="32">
        <v>1.8325004343621336</v>
      </c>
      <c r="R47" s="32">
        <v>2.0022509230169518</v>
      </c>
      <c r="S47" s="32">
        <v>2.1700061737617511</v>
      </c>
      <c r="T47" s="32">
        <v>2.3626703039977937</v>
      </c>
      <c r="U47" s="32">
        <v>3.4260848734630924</v>
      </c>
      <c r="V47" s="32">
        <v>0.232175175490273</v>
      </c>
      <c r="W47" s="32">
        <v>0.37085966318355967</v>
      </c>
      <c r="X47" s="32">
        <v>0.33565053562231184</v>
      </c>
      <c r="Y47" s="32">
        <v>3.4260848734630924</v>
      </c>
      <c r="AC47" s="50">
        <f t="shared" si="168"/>
        <v>0.17974238000000003</v>
      </c>
      <c r="AD47" s="50">
        <f t="shared" si="167"/>
        <v>0.16924099000000001</v>
      </c>
      <c r="AE47" s="50">
        <f t="shared" si="167"/>
        <v>0.16792620000000003</v>
      </c>
      <c r="AF47" s="50">
        <f t="shared" si="167"/>
        <v>0.16684585999999998</v>
      </c>
      <c r="AG47" s="50">
        <f t="shared" si="167"/>
        <v>0.16576185999999998</v>
      </c>
      <c r="AH47" s="50">
        <f t="shared" si="167"/>
        <v>0.16415176000000004</v>
      </c>
      <c r="AI47" s="50">
        <f t="shared" si="167"/>
        <v>0.16356906000000004</v>
      </c>
      <c r="AJ47" s="50">
        <f t="shared" si="167"/>
        <v>0.16248496999999998</v>
      </c>
      <c r="AK47" s="50">
        <f t="shared" si="167"/>
        <v>0.16138263999999999</v>
      </c>
      <c r="AL47" s="50">
        <f t="shared" si="167"/>
        <v>0.16027767999999998</v>
      </c>
      <c r="AM47" s="50">
        <f t="shared" si="167"/>
        <v>0.15929253000000002</v>
      </c>
      <c r="AN47" s="50">
        <f t="shared" si="167"/>
        <v>0.15821342999999999</v>
      </c>
      <c r="AO47" s="50">
        <f t="shared" si="167"/>
        <v>0.15851115999999998</v>
      </c>
      <c r="AP47" s="50">
        <f t="shared" si="167"/>
        <v>0.15872831000000001</v>
      </c>
      <c r="AQ47" s="50">
        <f t="shared" si="167"/>
        <v>0.15883949999999999</v>
      </c>
      <c r="AR47" s="50">
        <f t="shared" si="167"/>
        <v>0.15906172999999998</v>
      </c>
      <c r="AS47" s="50">
        <f t="shared" si="167"/>
        <v>0.15937288999999999</v>
      </c>
      <c r="AT47" s="50">
        <f t="shared" si="167"/>
        <v>0.1596803</v>
      </c>
      <c r="AU47" s="50">
        <f t="shared" si="167"/>
        <v>0.15998667999999996</v>
      </c>
      <c r="AV47" s="50">
        <f t="shared" si="169"/>
        <v>0.16039200000000001</v>
      </c>
    </row>
    <row r="48" spans="1:48" x14ac:dyDescent="0.25">
      <c r="A48" s="39" t="s">
        <v>126</v>
      </c>
      <c r="B48" s="32">
        <v>0.21331084360000027</v>
      </c>
      <c r="C48" s="32">
        <v>0.27734308231788096</v>
      </c>
      <c r="D48" s="32">
        <v>0.30100103272727241</v>
      </c>
      <c r="E48" s="32">
        <v>0.34786230442953087</v>
      </c>
      <c r="F48" s="32">
        <v>0.37623188190789475</v>
      </c>
      <c r="G48" s="32">
        <v>0.40964775779092677</v>
      </c>
      <c r="H48" s="32">
        <v>0.45012069856682391</v>
      </c>
      <c r="I48" s="32">
        <v>0.49083280401513374</v>
      </c>
      <c r="J48" s="32">
        <v>0.54609802772457583</v>
      </c>
      <c r="K48" s="32">
        <v>0.60429845975068019</v>
      </c>
      <c r="L48" s="32">
        <v>0.67002648210992088</v>
      </c>
      <c r="M48" s="32">
        <v>0.74483689468649128</v>
      </c>
      <c r="N48" s="32">
        <v>0.81507679569201219</v>
      </c>
      <c r="O48" s="32">
        <v>0.89067661133327913</v>
      </c>
      <c r="P48" s="32">
        <v>0.97733644654063634</v>
      </c>
      <c r="Q48" s="32">
        <v>1.063131432733877</v>
      </c>
      <c r="R48" s="32">
        <v>1.15915198059739</v>
      </c>
      <c r="S48" s="32">
        <v>1.248269380665709</v>
      </c>
      <c r="T48" s="32">
        <v>1.3578460435798654</v>
      </c>
      <c r="U48" s="32">
        <v>1.9407032474666726</v>
      </c>
      <c r="V48" s="32">
        <v>0.62595983251542386</v>
      </c>
      <c r="W48" s="32">
        <v>0.40285323078213908</v>
      </c>
      <c r="X48" s="32">
        <v>0.32415918797696808</v>
      </c>
      <c r="Y48" s="32">
        <v>1.9407032474666726</v>
      </c>
      <c r="AC48" s="50">
        <f t="shared" si="168"/>
        <v>6.9861630000000077E-2</v>
      </c>
      <c r="AD48" s="50">
        <f t="shared" si="167"/>
        <v>8.4263190000000071E-2</v>
      </c>
      <c r="AE48" s="50">
        <f t="shared" si="167"/>
        <v>8.6481639999999929E-2</v>
      </c>
      <c r="AF48" s="50">
        <f t="shared" si="167"/>
        <v>8.8752540000000171E-2</v>
      </c>
      <c r="AG48" s="50">
        <f t="shared" si="167"/>
        <v>9.0629550000000003E-2</v>
      </c>
      <c r="AH48" s="50">
        <f t="shared" si="167"/>
        <v>9.0039629999999954E-2</v>
      </c>
      <c r="AI48" s="50">
        <f t="shared" si="167"/>
        <v>9.0613590000000049E-2</v>
      </c>
      <c r="AJ48" s="50">
        <f t="shared" si="167"/>
        <v>9.0389110000000134E-2</v>
      </c>
      <c r="AK48" s="50">
        <f t="shared" si="167"/>
        <v>9.1394420000000115E-2</v>
      </c>
      <c r="AL48" s="50">
        <f t="shared" si="167"/>
        <v>9.2098319999999859E-2</v>
      </c>
      <c r="AM48" s="50">
        <f t="shared" si="167"/>
        <v>9.257911000000002E-2</v>
      </c>
      <c r="AN48" s="50">
        <f t="shared" si="167"/>
        <v>9.3247720000000062E-2</v>
      </c>
      <c r="AO48" s="50">
        <f t="shared" si="167"/>
        <v>9.2752270000000164E-2</v>
      </c>
      <c r="AP48" s="50">
        <f t="shared" si="167"/>
        <v>9.2425500000000022E-2</v>
      </c>
      <c r="AQ48" s="50">
        <f t="shared" si="167"/>
        <v>9.2412400000000131E-2</v>
      </c>
      <c r="AR48" s="50">
        <f t="shared" si="167"/>
        <v>9.2280210000000099E-2</v>
      </c>
      <c r="AS48" s="50">
        <f t="shared" si="167"/>
        <v>9.226486000000006E-2</v>
      </c>
      <c r="AT48" s="50">
        <f t="shared" si="167"/>
        <v>9.1854130000000075E-2</v>
      </c>
      <c r="AU48" s="50">
        <f t="shared" si="167"/>
        <v>9.1945660000000068E-2</v>
      </c>
      <c r="AV48" s="50">
        <f t="shared" si="169"/>
        <v>9.0853929999999972E-2</v>
      </c>
    </row>
    <row r="49" spans="1:25" x14ac:dyDescent="0.25">
      <c r="A49" s="60" t="s">
        <v>86</v>
      </c>
      <c r="B49" s="45">
        <v>3.0533333333333341</v>
      </c>
      <c r="C49" s="45">
        <v>3.2913907284768205</v>
      </c>
      <c r="D49" s="45">
        <v>3.4805194805194799</v>
      </c>
      <c r="E49" s="45">
        <v>3.9194630872483218</v>
      </c>
      <c r="F49" s="45">
        <v>4.1513157894736841</v>
      </c>
      <c r="G49" s="45">
        <v>4.5496383957922415</v>
      </c>
      <c r="H49" s="45">
        <v>4.9674745098039228</v>
      </c>
      <c r="I49" s="45">
        <v>5.4302205654545448</v>
      </c>
      <c r="J49" s="45">
        <v>5.9751790943536287</v>
      </c>
      <c r="K49" s="45">
        <v>6.5614493266617799</v>
      </c>
      <c r="L49" s="45">
        <v>7.2373398503174284</v>
      </c>
      <c r="M49" s="45">
        <v>7.9877223237896953</v>
      </c>
      <c r="N49" s="45">
        <v>8.7876749074929457</v>
      </c>
      <c r="O49" s="45">
        <v>9.6366977872262396</v>
      </c>
      <c r="P49" s="45">
        <v>10.575815004703211</v>
      </c>
      <c r="Q49" s="45">
        <v>11.520687184542339</v>
      </c>
      <c r="R49" s="45">
        <v>12.563309374743421</v>
      </c>
      <c r="S49" s="45">
        <v>13.589692490318162</v>
      </c>
      <c r="T49" s="45">
        <v>14.767918829228746</v>
      </c>
      <c r="U49" s="45">
        <v>21.360696752101678</v>
      </c>
      <c r="V49" s="45">
        <v>1.4443714247502626</v>
      </c>
      <c r="W49" s="45">
        <v>1.573055797744763</v>
      </c>
      <c r="X49" s="45">
        <v>1.323936409511552</v>
      </c>
      <c r="Y49" s="45">
        <v>21.360696752101678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6C0D-CD26-48FF-8E9C-EC52D26ED773}">
  <dimension ref="A1:AR21"/>
  <sheetViews>
    <sheetView topLeftCell="A5" zoomScale="85" zoomScaleNormal="85" workbookViewId="0">
      <selection activeCell="O13" sqref="O13"/>
    </sheetView>
  </sheetViews>
  <sheetFormatPr defaultRowHeight="15" x14ac:dyDescent="0.25"/>
  <cols>
    <col min="1" max="1" width="36.140625" customWidth="1"/>
    <col min="3" max="5" width="0" hidden="1" customWidth="1"/>
    <col min="7" max="9" width="0" hidden="1" customWidth="1"/>
    <col min="11" max="14" width="0" hidden="1" customWidth="1"/>
    <col min="16" max="19" width="0" hidden="1" customWidth="1"/>
    <col min="22" max="24" width="17.7109375" bestFit="1" customWidth="1"/>
    <col min="26" max="28" width="0" hidden="1" customWidth="1"/>
    <col min="30" max="32" width="0" hidden="1" customWidth="1"/>
    <col min="34" max="37" width="0" hidden="1" customWidth="1"/>
    <col min="39" max="42" width="0" hidden="1" customWidth="1"/>
  </cols>
  <sheetData>
    <row r="1" spans="1:44" x14ac:dyDescent="0.25">
      <c r="A1" s="8" t="s">
        <v>117</v>
      </c>
      <c r="B1" s="7">
        <v>2017</v>
      </c>
      <c r="C1" s="7">
        <v>2018</v>
      </c>
      <c r="D1" s="7">
        <v>2019</v>
      </c>
      <c r="E1" s="7">
        <v>2020</v>
      </c>
      <c r="F1" s="7">
        <v>2021</v>
      </c>
      <c r="G1" s="7" t="s">
        <v>7</v>
      </c>
      <c r="H1" s="7" t="s">
        <v>8</v>
      </c>
      <c r="I1" s="7" t="s">
        <v>9</v>
      </c>
      <c r="J1" s="7" t="s">
        <v>10</v>
      </c>
      <c r="K1" s="7" t="s">
        <v>11</v>
      </c>
      <c r="L1" s="7" t="s">
        <v>12</v>
      </c>
      <c r="M1" s="7" t="s">
        <v>88</v>
      </c>
      <c r="N1" s="7" t="s">
        <v>89</v>
      </c>
      <c r="O1" s="7" t="s">
        <v>90</v>
      </c>
      <c r="P1" s="7" t="s">
        <v>91</v>
      </c>
      <c r="Q1" s="7" t="s">
        <v>92</v>
      </c>
      <c r="R1" s="7" t="s">
        <v>93</v>
      </c>
      <c r="S1" s="7" t="s">
        <v>94</v>
      </c>
      <c r="T1" s="7" t="s">
        <v>95</v>
      </c>
      <c r="U1" s="7" t="s">
        <v>157</v>
      </c>
      <c r="V1" s="41" t="s">
        <v>110</v>
      </c>
      <c r="W1" s="41" t="s">
        <v>111</v>
      </c>
      <c r="X1" s="41" t="s">
        <v>112</v>
      </c>
      <c r="Y1" s="8">
        <v>2017</v>
      </c>
      <c r="Z1" s="8">
        <v>2018</v>
      </c>
      <c r="AA1" s="8">
        <v>2019</v>
      </c>
      <c r="AB1" s="8">
        <v>2020</v>
      </c>
      <c r="AC1" s="8">
        <v>2021</v>
      </c>
      <c r="AD1" s="8" t="s">
        <v>7</v>
      </c>
      <c r="AE1" s="8" t="s">
        <v>8</v>
      </c>
      <c r="AF1" s="8" t="s">
        <v>9</v>
      </c>
      <c r="AG1" s="8" t="s">
        <v>10</v>
      </c>
      <c r="AH1" s="8" t="s">
        <v>11</v>
      </c>
      <c r="AI1" s="8" t="s">
        <v>12</v>
      </c>
      <c r="AJ1" s="8" t="s">
        <v>88</v>
      </c>
      <c r="AK1" s="8" t="s">
        <v>89</v>
      </c>
      <c r="AL1" s="8" t="s">
        <v>90</v>
      </c>
      <c r="AM1" s="8" t="s">
        <v>91</v>
      </c>
      <c r="AN1" s="8" t="s">
        <v>92</v>
      </c>
      <c r="AO1" s="8" t="s">
        <v>93</v>
      </c>
      <c r="AP1" s="8" t="s">
        <v>94</v>
      </c>
      <c r="AQ1" s="8" t="s">
        <v>95</v>
      </c>
      <c r="AR1" s="57" t="s">
        <v>157</v>
      </c>
    </row>
    <row r="2" spans="1:44" x14ac:dyDescent="0.25">
      <c r="A2" s="9" t="s">
        <v>113</v>
      </c>
      <c r="B2" s="10">
        <v>0.57127866666666705</v>
      </c>
      <c r="C2" s="10">
        <v>0.61647748344370845</v>
      </c>
      <c r="D2" s="10">
        <v>0.65085714285714247</v>
      </c>
      <c r="E2" s="10">
        <v>0.73450738255033543</v>
      </c>
      <c r="F2" s="10">
        <v>0.77920197368421029</v>
      </c>
      <c r="G2" s="10">
        <v>0.8544220907297827</v>
      </c>
      <c r="H2" s="10">
        <v>0.93388520784313711</v>
      </c>
      <c r="I2" s="10">
        <v>1.0230535545316362</v>
      </c>
      <c r="J2" s="10">
        <v>1.124528705557353</v>
      </c>
      <c r="K2" s="10">
        <v>1.2342086183450809</v>
      </c>
      <c r="L2" s="10">
        <v>1.3627910938147718</v>
      </c>
      <c r="M2" s="10">
        <v>1.507283202499115</v>
      </c>
      <c r="N2" s="10">
        <v>1.6555979525716709</v>
      </c>
      <c r="O2" s="10">
        <v>1.8194085422283137</v>
      </c>
      <c r="P2" s="10">
        <v>1.9977714543884357</v>
      </c>
      <c r="Q2" s="10">
        <v>2.1797140153154109</v>
      </c>
      <c r="R2" s="10">
        <v>2.3782344646389295</v>
      </c>
      <c r="S2" s="10">
        <v>2.5738877576662595</v>
      </c>
      <c r="T2" s="10">
        <v>2.7940902424900789</v>
      </c>
      <c r="U2" s="10">
        <v>4.052124173873688</v>
      </c>
      <c r="V2" s="40">
        <v>8.0688448643558175E-2</v>
      </c>
      <c r="W2" s="40">
        <v>9.8803465867111306E-2</v>
      </c>
      <c r="X2" s="35">
        <v>8.3366124465093172E-2</v>
      </c>
    </row>
    <row r="3" spans="1:44" x14ac:dyDescent="0.25">
      <c r="A3" s="9" t="s">
        <v>79</v>
      </c>
      <c r="B3" s="5"/>
      <c r="C3" s="25">
        <v>7.911868482814266E-2</v>
      </c>
      <c r="D3" s="25">
        <v>5.5767907728576871E-2</v>
      </c>
      <c r="E3" s="25">
        <v>0.12852319531438794</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121</v>
      </c>
      <c r="B4" s="34">
        <v>0.84592600000000007</v>
      </c>
      <c r="C4" s="34">
        <v>0.91895299999999991</v>
      </c>
      <c r="D4" s="34">
        <v>0.98945599999999989</v>
      </c>
      <c r="E4" s="34">
        <v>1.0803999999999998</v>
      </c>
      <c r="F4" s="34">
        <v>1.1692429999999998</v>
      </c>
      <c r="G4" s="34">
        <v>1.2829679999999999</v>
      </c>
      <c r="H4" s="34">
        <v>1.4106038015999995</v>
      </c>
      <c r="I4" s="34">
        <v>1.5554323787687998</v>
      </c>
      <c r="J4" s="34">
        <v>1.7122433776597734</v>
      </c>
      <c r="K4" s="34">
        <v>1.8886147669396933</v>
      </c>
      <c r="L4" s="34">
        <v>2.0901122663433243</v>
      </c>
      <c r="M4" s="34">
        <v>2.3214557635183515</v>
      </c>
      <c r="N4" s="34">
        <v>2.5661768264860889</v>
      </c>
      <c r="O4" s="34">
        <v>2.8381231387115746</v>
      </c>
      <c r="P4" s="34">
        <v>3.1244622043792405</v>
      </c>
      <c r="Q4" s="34">
        <v>3.4217823420552889</v>
      </c>
      <c r="R4" s="34">
        <v>3.7334512102018764</v>
      </c>
      <c r="S4" s="34">
        <v>4.0660359931031937</v>
      </c>
      <c r="T4" s="34">
        <v>4.4138355796798869</v>
      </c>
      <c r="U4" s="10">
        <v>6.4909817255448976</v>
      </c>
      <c r="V4" s="40">
        <v>8.4284129902630234E-2</v>
      </c>
      <c r="W4" s="40">
        <v>0.10354952567139786</v>
      </c>
      <c r="X4" s="35">
        <v>8.6245312153364173E-2</v>
      </c>
    </row>
    <row r="5" spans="1:44" x14ac:dyDescent="0.25">
      <c r="A5" s="4" t="s">
        <v>79</v>
      </c>
      <c r="B5" s="4"/>
      <c r="C5" s="37">
        <v>8.6327882107890996E-2</v>
      </c>
      <c r="D5" s="37">
        <v>7.6721007494398474E-2</v>
      </c>
      <c r="E5" s="37">
        <v>9.1913132064487924E-2</v>
      </c>
      <c r="F5" s="37">
        <v>8.2231580895964385E-2</v>
      </c>
      <c r="G5" s="37">
        <v>9.7263785201194386E-2</v>
      </c>
      <c r="H5" s="37">
        <v>9.948478964401275E-2</v>
      </c>
      <c r="I5" s="37">
        <v>0.10267133620689672</v>
      </c>
      <c r="J5" s="37">
        <v>0.10081505376344113</v>
      </c>
      <c r="K5" s="37">
        <v>0.1030060279870828</v>
      </c>
      <c r="L5" s="37">
        <v>0.10669063004846513</v>
      </c>
      <c r="M5" s="37">
        <v>0.11068472296933862</v>
      </c>
      <c r="N5" s="37">
        <v>0.10541706924315597</v>
      </c>
      <c r="O5" s="37">
        <v>0.10597333333333325</v>
      </c>
      <c r="P5" s="37">
        <v>0.1008902896995707</v>
      </c>
      <c r="Q5" s="37">
        <v>9.5158820375335296E-2</v>
      </c>
      <c r="R5" s="37">
        <v>9.1083779443254631E-2</v>
      </c>
      <c r="S5" s="37">
        <v>8.9082397003745317E-2</v>
      </c>
      <c r="T5" s="37">
        <v>8.5537754010694966E-2</v>
      </c>
      <c r="U5" s="37"/>
      <c r="V5" s="4"/>
      <c r="W5" s="4"/>
      <c r="X5" s="4"/>
    </row>
    <row r="6" spans="1:44" x14ac:dyDescent="0.25">
      <c r="A6" s="31" t="s">
        <v>87</v>
      </c>
      <c r="B6" s="34">
        <v>1.4807589524318543</v>
      </c>
      <c r="C6" s="34">
        <v>1.4906513614522159</v>
      </c>
      <c r="D6" s="34">
        <v>1.5202352941176478</v>
      </c>
      <c r="E6" s="34">
        <v>1.4709178228388473</v>
      </c>
      <c r="F6" s="34">
        <v>1.5005647309536496</v>
      </c>
      <c r="G6" s="34">
        <v>1.5015623003194893</v>
      </c>
      <c r="H6" s="34">
        <v>1.5104680851063828</v>
      </c>
      <c r="I6" s="34">
        <v>1.5203821656050958</v>
      </c>
      <c r="J6" s="34">
        <v>1.5226319872476088</v>
      </c>
      <c r="K6" s="34">
        <v>1.5302232854864433</v>
      </c>
      <c r="L6" s="34">
        <v>1.5336996813595325</v>
      </c>
      <c r="M6" s="34">
        <v>1.5401589825119242</v>
      </c>
      <c r="N6" s="34">
        <v>1.5499999999999994</v>
      </c>
      <c r="O6" s="34">
        <v>1.5599152542372885</v>
      </c>
      <c r="P6" s="34">
        <v>1.5639737956590791</v>
      </c>
      <c r="Q6" s="34">
        <v>1.5698308668076106</v>
      </c>
      <c r="R6" s="34">
        <v>1.5698415213946115</v>
      </c>
      <c r="S6" s="34">
        <v>1.5797254487856389</v>
      </c>
      <c r="T6" s="34">
        <v>1.579704016913319</v>
      </c>
      <c r="U6" s="34"/>
      <c r="V6" s="40">
        <v>3.327213558713682E-3</v>
      </c>
      <c r="W6" s="40">
        <v>4.3192981745294734E-3</v>
      </c>
      <c r="X6" s="35">
        <v>-1</v>
      </c>
      <c r="Y6" s="29"/>
      <c r="Z6" s="29"/>
      <c r="AA6" s="29"/>
      <c r="AB6" s="29"/>
      <c r="AC6" s="29"/>
      <c r="AD6" s="29"/>
      <c r="AE6" s="29"/>
      <c r="AF6" s="29"/>
      <c r="AG6" s="29"/>
      <c r="AH6" s="29"/>
      <c r="AI6" s="29"/>
      <c r="AJ6" s="29"/>
    </row>
    <row r="7" spans="1:44" x14ac:dyDescent="0.25">
      <c r="A7" s="9" t="s">
        <v>79</v>
      </c>
      <c r="B7" s="28"/>
      <c r="C7" s="36">
        <v>6.6806342815723951E-3</v>
      </c>
      <c r="D7" s="36">
        <v>1.9846312444655512E-2</v>
      </c>
      <c r="E7" s="36">
        <v>-3.2440683011128568E-2</v>
      </c>
      <c r="F7" s="36">
        <v>2.0155380303696457E-2</v>
      </c>
      <c r="G7" s="36">
        <v>6.6479595665680513E-4</v>
      </c>
      <c r="H7" s="36">
        <v>5.9310125094367283E-3</v>
      </c>
      <c r="I7" s="36">
        <v>6.5635815787625784E-3</v>
      </c>
      <c r="J7" s="36">
        <v>1.4797737657081811E-3</v>
      </c>
      <c r="K7" s="36">
        <v>4.9856421659424388E-3</v>
      </c>
      <c r="L7" s="36">
        <v>2.2718226196538627E-3</v>
      </c>
      <c r="M7" s="36">
        <v>4.2115814659788864E-3</v>
      </c>
      <c r="N7" s="36">
        <v>6.389611462074507E-3</v>
      </c>
      <c r="O7" s="36">
        <v>6.3969382176058964E-3</v>
      </c>
      <c r="P7" s="36">
        <v>2.6017704556489107E-3</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100</v>
      </c>
      <c r="B9" s="28"/>
      <c r="C9" s="28"/>
      <c r="D9" s="28"/>
      <c r="E9" s="28"/>
      <c r="F9" s="28"/>
      <c r="G9" s="28"/>
      <c r="H9" s="28"/>
      <c r="I9" s="28"/>
      <c r="J9" s="28"/>
      <c r="K9" s="28"/>
      <c r="L9" s="28"/>
      <c r="M9" s="28"/>
      <c r="N9" s="28"/>
      <c r="O9" s="28"/>
      <c r="P9" s="28"/>
      <c r="Q9" s="28"/>
      <c r="R9" s="28"/>
      <c r="S9" s="28"/>
      <c r="T9" s="28"/>
      <c r="U9" s="28"/>
      <c r="Y9" s="29"/>
    </row>
    <row r="10" spans="1:44" x14ac:dyDescent="0.25">
      <c r="A10" s="39" t="s">
        <v>158</v>
      </c>
      <c r="B10" s="32">
        <v>0.48852226500000007</v>
      </c>
      <c r="C10" s="32">
        <v>0.53758750499999997</v>
      </c>
      <c r="D10" s="32">
        <v>0.5774465216000001</v>
      </c>
      <c r="E10" s="32">
        <v>0.62846867999999989</v>
      </c>
      <c r="F10" s="32">
        <v>0.67827786429999992</v>
      </c>
      <c r="G10" s="32">
        <v>0.74643078240000005</v>
      </c>
      <c r="H10" s="32">
        <v>0.81956080872959969</v>
      </c>
      <c r="I10" s="32">
        <v>0.90495055796768775</v>
      </c>
      <c r="J10" s="32">
        <v>0.9953270754336262</v>
      </c>
      <c r="K10" s="32">
        <v>1.0972851795919623</v>
      </c>
      <c r="L10" s="32">
        <v>1.2137281930655683</v>
      </c>
      <c r="M10" s="32">
        <v>1.347605070722403</v>
      </c>
      <c r="N10" s="32">
        <v>1.4894090300925258</v>
      </c>
      <c r="O10" s="32">
        <v>1.6463952327665845</v>
      </c>
      <c r="P10" s="32">
        <v>1.8112507398786457</v>
      </c>
      <c r="Q10" s="32">
        <v>1.9829228672210399</v>
      </c>
      <c r="R10" s="32">
        <v>2.1612949055858661</v>
      </c>
      <c r="S10" s="32">
        <v>2.3538282364074385</v>
      </c>
      <c r="T10" s="32">
        <v>2.5542866499607504</v>
      </c>
      <c r="U10" s="32">
        <v>3.7595766154356052</v>
      </c>
      <c r="V10" s="40">
        <v>8.5502481250779416E-2</v>
      </c>
      <c r="W10" s="40">
        <v>0.10354952567139786</v>
      </c>
      <c r="X10" s="35">
        <v>8.6076668129289713E-2</v>
      </c>
      <c r="Y10" s="33">
        <v>0.57750000000000001</v>
      </c>
      <c r="Z10" s="33">
        <v>0.58499999999999996</v>
      </c>
      <c r="AA10" s="33">
        <v>0.58360000000000012</v>
      </c>
      <c r="AB10" s="33">
        <v>0.58169999999999999</v>
      </c>
      <c r="AC10" s="33">
        <v>0.58010000000000006</v>
      </c>
      <c r="AD10" s="33">
        <v>0.58180000000000009</v>
      </c>
      <c r="AE10" s="33">
        <v>0.58099999999999996</v>
      </c>
      <c r="AF10" s="33">
        <v>0.58179999999999998</v>
      </c>
      <c r="AG10" s="33">
        <v>0.58129999999999993</v>
      </c>
      <c r="AH10" s="33">
        <v>0.58100000000000018</v>
      </c>
      <c r="AI10" s="33">
        <v>0.58069999999999999</v>
      </c>
      <c r="AJ10" s="33">
        <v>0.58050000000000002</v>
      </c>
      <c r="AK10" s="26">
        <v>0.58039999999999992</v>
      </c>
      <c r="AL10" s="26">
        <v>0.58010000000000006</v>
      </c>
      <c r="AM10" s="26">
        <v>0.57969999999999999</v>
      </c>
      <c r="AN10" s="26">
        <v>0.57950000000000002</v>
      </c>
      <c r="AO10" s="26">
        <v>0.57889999999999997</v>
      </c>
      <c r="AP10" s="26">
        <v>0.57889999999999997</v>
      </c>
      <c r="AQ10" s="26">
        <v>0.57869999999999999</v>
      </c>
      <c r="AR10" s="29">
        <v>0.57920000000000005</v>
      </c>
    </row>
    <row r="11" spans="1:44" x14ac:dyDescent="0.25">
      <c r="A11" s="39" t="s">
        <v>160</v>
      </c>
      <c r="B11" s="32">
        <v>0.13010341880000001</v>
      </c>
      <c r="C11" s="32">
        <v>0.13085890719999996</v>
      </c>
      <c r="D11" s="32">
        <v>0.14139326239999997</v>
      </c>
      <c r="E11" s="32">
        <v>0.15514543999999994</v>
      </c>
      <c r="F11" s="32">
        <v>0.16883868919999995</v>
      </c>
      <c r="G11" s="32">
        <v>0.18590206319999994</v>
      </c>
      <c r="H11" s="32">
        <v>0.20552497389311994</v>
      </c>
      <c r="I11" s="32">
        <v>0.22740421377599854</v>
      </c>
      <c r="J11" s="32">
        <v>0.25135732784045473</v>
      </c>
      <c r="K11" s="32">
        <v>0.2785706781236047</v>
      </c>
      <c r="L11" s="32">
        <v>0.30996364909871493</v>
      </c>
      <c r="M11" s="32">
        <v>0.34566476318788247</v>
      </c>
      <c r="N11" s="32">
        <v>0.38287358251172449</v>
      </c>
      <c r="O11" s="32">
        <v>0.42458322155125144</v>
      </c>
      <c r="P11" s="32">
        <v>0.46835688443644807</v>
      </c>
      <c r="Q11" s="32">
        <v>0.51326735130829326</v>
      </c>
      <c r="R11" s="32">
        <v>0.56113771689334202</v>
      </c>
      <c r="S11" s="32">
        <v>0.61153181336272022</v>
      </c>
      <c r="T11" s="32">
        <v>0.662958104067919</v>
      </c>
      <c r="U11" s="32">
        <v>0.97624365152195269</v>
      </c>
      <c r="V11" s="40">
        <v>6.7322870922904787E-2</v>
      </c>
      <c r="W11" s="40">
        <v>0.10789597357528113</v>
      </c>
      <c r="X11" s="35">
        <v>8.6824798876170117E-2</v>
      </c>
      <c r="Y11" s="33">
        <v>0.15379999999999999</v>
      </c>
      <c r="Z11" s="33">
        <v>0.14239999999999997</v>
      </c>
      <c r="AA11" s="33">
        <v>0.14289999999999997</v>
      </c>
      <c r="AB11" s="33">
        <v>0.14359999999999998</v>
      </c>
      <c r="AC11" s="33">
        <v>0.14439999999999997</v>
      </c>
      <c r="AD11" s="33">
        <v>0.14489999999999997</v>
      </c>
      <c r="AE11" s="33">
        <v>0.1457</v>
      </c>
      <c r="AF11" s="33">
        <v>0.1462</v>
      </c>
      <c r="AG11" s="33">
        <v>0.14679999999999999</v>
      </c>
      <c r="AH11" s="33">
        <v>0.14749999999999996</v>
      </c>
      <c r="AI11" s="33">
        <v>0.14829999999999999</v>
      </c>
      <c r="AJ11" s="33">
        <v>0.14889999999999998</v>
      </c>
      <c r="AK11" s="26">
        <v>0.1492</v>
      </c>
      <c r="AL11" s="26">
        <v>0.14959999999999996</v>
      </c>
      <c r="AM11" s="26">
        <v>0.14989999999999998</v>
      </c>
      <c r="AN11" s="26">
        <v>0.14999999999999997</v>
      </c>
      <c r="AO11" s="26">
        <v>0.15029999999999999</v>
      </c>
      <c r="AP11" s="26">
        <v>0.15039999999999998</v>
      </c>
      <c r="AQ11" s="26">
        <v>0.1502</v>
      </c>
      <c r="AR11" s="29">
        <v>0.15040000000000001</v>
      </c>
    </row>
    <row r="12" spans="1:44" x14ac:dyDescent="0.25">
      <c r="A12" s="39" t="s">
        <v>159</v>
      </c>
      <c r="B12" s="32">
        <v>0.15708845820000003</v>
      </c>
      <c r="C12" s="32">
        <v>0.16100056560000001</v>
      </c>
      <c r="D12" s="32">
        <v>0.17206639839999999</v>
      </c>
      <c r="E12" s="32">
        <v>0.18669311999999996</v>
      </c>
      <c r="F12" s="32">
        <v>0.20075902309999999</v>
      </c>
      <c r="G12" s="32">
        <v>0.21823285680000001</v>
      </c>
      <c r="H12" s="32">
        <v>0.23909734437119998</v>
      </c>
      <c r="I12" s="32">
        <v>0.26193481258466589</v>
      </c>
      <c r="J12" s="32">
        <v>0.2864583170824801</v>
      </c>
      <c r="K12" s="32">
        <v>0.31388777426537706</v>
      </c>
      <c r="L12" s="32">
        <v>0.34528654639991718</v>
      </c>
      <c r="M12" s="32">
        <v>0.38095089079336153</v>
      </c>
      <c r="N12" s="32">
        <v>0.421879470274313</v>
      </c>
      <c r="O12" s="32">
        <v>0.46715506863192524</v>
      </c>
      <c r="P12" s="32">
        <v>0.51459892506126093</v>
      </c>
      <c r="Q12" s="32">
        <v>0.56425190820491711</v>
      </c>
      <c r="R12" s="32">
        <v>0.61676613992535001</v>
      </c>
      <c r="S12" s="32">
        <v>0.67292895685857868</v>
      </c>
      <c r="T12" s="32">
        <v>0.73181393911092529</v>
      </c>
      <c r="U12" s="32">
        <v>1.0781520646130074</v>
      </c>
      <c r="V12" s="40">
        <v>6.3243408787880151E-2</v>
      </c>
      <c r="W12" s="40">
        <v>9.8383496943002857E-2</v>
      </c>
      <c r="X12" s="35">
        <v>8.7231171500350646E-2</v>
      </c>
      <c r="Y12" s="33">
        <v>0.18570000000000003</v>
      </c>
      <c r="Z12" s="33">
        <v>0.17520000000000002</v>
      </c>
      <c r="AA12" s="33">
        <v>0.1739</v>
      </c>
      <c r="AB12" s="33">
        <v>0.17280000000000001</v>
      </c>
      <c r="AC12" s="33">
        <v>0.17170000000000002</v>
      </c>
      <c r="AD12" s="33">
        <v>0.17010000000000003</v>
      </c>
      <c r="AE12" s="33">
        <v>0.16950000000000004</v>
      </c>
      <c r="AF12" s="33">
        <v>0.16839999999999999</v>
      </c>
      <c r="AG12" s="33">
        <v>0.1673</v>
      </c>
      <c r="AH12" s="33">
        <v>0.16620000000000001</v>
      </c>
      <c r="AI12" s="33">
        <v>0.16520000000000001</v>
      </c>
      <c r="AJ12" s="33">
        <v>0.16410000000000002</v>
      </c>
      <c r="AK12" s="26">
        <v>0.16439999999999999</v>
      </c>
      <c r="AL12" s="26">
        <v>0.16460000000000002</v>
      </c>
      <c r="AM12" s="26">
        <v>0.16470000000000001</v>
      </c>
      <c r="AN12" s="26">
        <v>0.16489999999999999</v>
      </c>
      <c r="AO12" s="26">
        <v>0.16520000000000001</v>
      </c>
      <c r="AP12" s="26">
        <v>0.16550000000000004</v>
      </c>
      <c r="AQ12" s="26">
        <v>0.1658</v>
      </c>
      <c r="AR12" s="29">
        <v>0.1661</v>
      </c>
    </row>
    <row r="13" spans="1:44" x14ac:dyDescent="0.25">
      <c r="A13" s="39" t="s">
        <v>126</v>
      </c>
      <c r="B13" s="32">
        <v>7.0211857999999974E-2</v>
      </c>
      <c r="C13" s="32">
        <v>8.9506022200000035E-2</v>
      </c>
      <c r="D13" s="32">
        <v>9.8549817599999895E-2</v>
      </c>
      <c r="E13" s="32">
        <v>0.11009276000000009</v>
      </c>
      <c r="F13" s="32">
        <v>0.12136742339999985</v>
      </c>
      <c r="G13" s="32">
        <v>0.1324022975999998</v>
      </c>
      <c r="H13" s="32">
        <v>0.1464206746060801</v>
      </c>
      <c r="I13" s="32">
        <v>0.16114279444044771</v>
      </c>
      <c r="J13" s="32">
        <v>0.17910065730321234</v>
      </c>
      <c r="K13" s="32">
        <v>0.19887113495874939</v>
      </c>
      <c r="L13" s="32">
        <v>0.22113387777912372</v>
      </c>
      <c r="M13" s="32">
        <v>0.24723503881470427</v>
      </c>
      <c r="N13" s="32">
        <v>0.27201474360752564</v>
      </c>
      <c r="O13" s="32">
        <v>0.29998961576181316</v>
      </c>
      <c r="P13" s="32">
        <v>0.33025565500288545</v>
      </c>
      <c r="Q13" s="32">
        <v>0.36134021532103822</v>
      </c>
      <c r="R13" s="32">
        <v>0.39425244779731827</v>
      </c>
      <c r="S13" s="32">
        <v>0.4277469864744558</v>
      </c>
      <c r="T13" s="32">
        <v>0.46477688654029187</v>
      </c>
      <c r="U13" s="32">
        <v>0.67700939397433246</v>
      </c>
      <c r="V13" s="40">
        <v>0.14662898683856973</v>
      </c>
      <c r="W13" s="40">
        <v>0.10577590169102735</v>
      </c>
      <c r="X13" s="35">
        <v>8.4797928764211994E-2</v>
      </c>
      <c r="Y13" s="33">
        <v>8.2999999999999963E-2</v>
      </c>
      <c r="Z13" s="33">
        <v>9.7400000000000042E-2</v>
      </c>
      <c r="AA13" s="33">
        <v>9.9599999999999911E-2</v>
      </c>
      <c r="AB13" s="33">
        <v>0.1019000000000001</v>
      </c>
      <c r="AC13" s="33">
        <v>0.10379999999999989</v>
      </c>
      <c r="AD13" s="33">
        <v>0.10319999999999985</v>
      </c>
      <c r="AE13" s="33">
        <v>0.10380000000000011</v>
      </c>
      <c r="AF13" s="33">
        <v>0.10360000000000003</v>
      </c>
      <c r="AG13" s="33">
        <v>0.10460000000000003</v>
      </c>
      <c r="AH13" s="33">
        <v>0.10529999999999984</v>
      </c>
      <c r="AI13" s="33">
        <v>0.10580000000000001</v>
      </c>
      <c r="AJ13" s="33">
        <v>0.10649999999999993</v>
      </c>
      <c r="AK13" s="33">
        <v>0.10600000000000009</v>
      </c>
      <c r="AL13" s="33">
        <v>0.10569999999999991</v>
      </c>
      <c r="AM13" s="33">
        <v>0.10569999999999991</v>
      </c>
      <c r="AN13" s="33">
        <v>0.10559999999999992</v>
      </c>
      <c r="AO13" s="33">
        <v>0.10560000000000003</v>
      </c>
      <c r="AP13" s="33">
        <v>0.10519999999999996</v>
      </c>
      <c r="AQ13" s="33">
        <v>0.10529999999999995</v>
      </c>
      <c r="AR13" s="33">
        <v>0.10429999999999995</v>
      </c>
    </row>
    <row r="14" spans="1:44" x14ac:dyDescent="0.25">
      <c r="A14" s="27" t="s">
        <v>86</v>
      </c>
      <c r="B14" s="45">
        <v>0.84592600000000007</v>
      </c>
      <c r="C14" s="45">
        <v>0.91895299999999991</v>
      </c>
      <c r="D14" s="45">
        <v>0.98945599999999989</v>
      </c>
      <c r="E14" s="45">
        <v>1.0803999999999998</v>
      </c>
      <c r="F14" s="45">
        <v>1.1692429999999998</v>
      </c>
      <c r="G14" s="45">
        <v>1.2829679999999999</v>
      </c>
      <c r="H14" s="45">
        <v>1.4106038015999995</v>
      </c>
      <c r="I14" s="45">
        <v>1.5554323787688</v>
      </c>
      <c r="J14" s="45">
        <v>1.7122433776597734</v>
      </c>
      <c r="K14" s="45">
        <v>1.8886147669396933</v>
      </c>
      <c r="L14" s="45">
        <v>2.0901122663433243</v>
      </c>
      <c r="M14" s="45">
        <v>2.321455763518351</v>
      </c>
      <c r="N14" s="45">
        <v>2.5661768264860889</v>
      </c>
      <c r="O14" s="45">
        <v>2.8381231387115742</v>
      </c>
      <c r="P14" s="45">
        <v>3.12446220437924</v>
      </c>
      <c r="Q14" s="45">
        <v>3.4217823420552884</v>
      </c>
      <c r="R14" s="45">
        <v>3.7334512102018764</v>
      </c>
      <c r="S14" s="45">
        <v>4.0660359931031929</v>
      </c>
      <c r="T14" s="45">
        <v>4.413835579679886</v>
      </c>
      <c r="U14" s="45">
        <v>6.4909817255448976</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101</v>
      </c>
      <c r="B16" s="28"/>
      <c r="Y16" s="44"/>
    </row>
    <row r="17" spans="1:44" x14ac:dyDescent="0.25">
      <c r="A17" s="39" t="s">
        <v>158</v>
      </c>
      <c r="B17" s="42">
        <v>0.33568334453333337</v>
      </c>
      <c r="C17" s="42">
        <v>0.36686575039735086</v>
      </c>
      <c r="D17" s="42">
        <v>0.38641388571428553</v>
      </c>
      <c r="E17" s="42">
        <v>0.43468146899328841</v>
      </c>
      <c r="F17" s="42">
        <v>0.45988500486842093</v>
      </c>
      <c r="G17" s="42">
        <v>0.50573243550295843</v>
      </c>
      <c r="H17" s="42">
        <v>0.55201954635607831</v>
      </c>
      <c r="I17" s="42">
        <v>0.60554539892727532</v>
      </c>
      <c r="J17" s="42">
        <v>0.6650462764666184</v>
      </c>
      <c r="K17" s="42">
        <v>0.72954071430377754</v>
      </c>
      <c r="L17" s="42">
        <v>0.80513697822576713</v>
      </c>
      <c r="M17" s="42">
        <v>0.89020145939597728</v>
      </c>
      <c r="N17" s="42">
        <v>0.9776305909935713</v>
      </c>
      <c r="O17" s="42">
        <v>1.073814921623151</v>
      </c>
      <c r="P17" s="42">
        <v>1.1782856037982992</v>
      </c>
      <c r="Q17" s="42">
        <v>1.2851593834299659</v>
      </c>
      <c r="R17" s="42">
        <v>1.4007800996723294</v>
      </c>
      <c r="S17" s="42">
        <v>1.5160198892654269</v>
      </c>
      <c r="T17" s="42">
        <v>1.6451603347781585</v>
      </c>
      <c r="U17" s="42">
        <v>2.3858907135768272</v>
      </c>
      <c r="V17" s="40">
        <v>8.1881921967986715E-2</v>
      </c>
      <c r="W17" s="40">
        <v>9.8803465867111528E-2</v>
      </c>
      <c r="X17" s="35">
        <v>8.3108866924867408E-2</v>
      </c>
      <c r="Y17" s="26">
        <v>0.5875999999999999</v>
      </c>
      <c r="Z17" s="26">
        <v>0.59509999999999996</v>
      </c>
      <c r="AA17" s="26">
        <v>0.59370000000000012</v>
      </c>
      <c r="AB17" s="26">
        <v>0.59179999999999988</v>
      </c>
      <c r="AC17" s="26">
        <v>0.59020000000000006</v>
      </c>
      <c r="AD17" s="26">
        <v>0.59190000000000009</v>
      </c>
      <c r="AE17" s="26">
        <v>0.59109999999999996</v>
      </c>
      <c r="AF17" s="26">
        <v>0.59189999999999987</v>
      </c>
      <c r="AG17" s="26">
        <v>0.59139999999999993</v>
      </c>
      <c r="AH17" s="26">
        <v>0.59110000000000018</v>
      </c>
      <c r="AI17" s="26">
        <v>0.59079999999999999</v>
      </c>
      <c r="AJ17" s="26">
        <v>0.59060000000000001</v>
      </c>
      <c r="AK17" s="26">
        <v>0.5904999999999998</v>
      </c>
      <c r="AL17" s="26">
        <v>0.59020000000000006</v>
      </c>
      <c r="AM17" s="26">
        <v>0.58979999999999988</v>
      </c>
      <c r="AN17" s="26">
        <v>0.5895999999999999</v>
      </c>
      <c r="AO17" s="26">
        <v>0.58899999999999997</v>
      </c>
      <c r="AP17" s="26">
        <v>0.58899999999999997</v>
      </c>
      <c r="AQ17" s="26">
        <v>0.58879999999999999</v>
      </c>
      <c r="AR17" s="46">
        <v>0.58920000000000006</v>
      </c>
    </row>
    <row r="18" spans="1:44" x14ac:dyDescent="0.25">
      <c r="A18" s="39" t="s">
        <v>160</v>
      </c>
      <c r="B18" s="42">
        <v>9.6374711066666702E-2</v>
      </c>
      <c r="C18" s="42">
        <v>9.697190814569534E-2</v>
      </c>
      <c r="D18" s="42">
        <v>0.10270525714285708</v>
      </c>
      <c r="E18" s="42">
        <v>0.11641942013422815</v>
      </c>
      <c r="F18" s="42">
        <v>0.1241268744078947</v>
      </c>
      <c r="G18" s="42">
        <v>0.13653665009861926</v>
      </c>
      <c r="H18" s="42">
        <v>0.14998196437960784</v>
      </c>
      <c r="I18" s="42">
        <v>0.1648139276350466</v>
      </c>
      <c r="J18" s="42">
        <v>0.18183629168862397</v>
      </c>
      <c r="K18" s="42">
        <v>0.20043547961924113</v>
      </c>
      <c r="L18" s="42">
        <v>0.22240750651057078</v>
      </c>
      <c r="M18" s="42">
        <v>0.24689298856935504</v>
      </c>
      <c r="N18" s="42">
        <v>0.27168362401701124</v>
      </c>
      <c r="O18" s="42">
        <v>0.2992927051965576</v>
      </c>
      <c r="P18" s="42">
        <v>0.32923273568321421</v>
      </c>
      <c r="Q18" s="42">
        <v>0.35943484112551122</v>
      </c>
      <c r="R18" s="42">
        <v>0.39288433355835117</v>
      </c>
      <c r="S18" s="42">
        <v>0.42546364634223272</v>
      </c>
      <c r="T18" s="42">
        <v>0.46130429903511211</v>
      </c>
      <c r="U18" s="42">
        <v>0.669005701106546</v>
      </c>
      <c r="V18" s="40">
        <v>6.5309212438224407E-2</v>
      </c>
      <c r="W18" s="40">
        <v>0.10273214520472163</v>
      </c>
      <c r="X18" s="35">
        <v>8.3760626125373827E-2</v>
      </c>
      <c r="Y18" s="26">
        <v>0.16870000000000002</v>
      </c>
      <c r="Z18" s="26">
        <v>0.1573</v>
      </c>
      <c r="AA18" s="26">
        <v>0.1578</v>
      </c>
      <c r="AB18" s="26">
        <v>0.15849999999999997</v>
      </c>
      <c r="AC18" s="26">
        <v>0.1593</v>
      </c>
      <c r="AD18" s="26">
        <v>0.1598</v>
      </c>
      <c r="AE18" s="26">
        <v>0.16060000000000002</v>
      </c>
      <c r="AF18" s="26">
        <v>0.16110000000000002</v>
      </c>
      <c r="AG18" s="26">
        <v>0.16170000000000001</v>
      </c>
      <c r="AH18" s="26">
        <v>0.16239999999999999</v>
      </c>
      <c r="AI18" s="26">
        <v>0.16320000000000001</v>
      </c>
      <c r="AJ18" s="26">
        <v>0.1638</v>
      </c>
      <c r="AK18" s="26">
        <v>0.16410000000000002</v>
      </c>
      <c r="AL18" s="26">
        <v>0.16449999999999998</v>
      </c>
      <c r="AM18" s="26">
        <v>0.1648</v>
      </c>
      <c r="AN18" s="26">
        <v>0.16489999999999999</v>
      </c>
      <c r="AO18" s="26">
        <v>0.16520000000000001</v>
      </c>
      <c r="AP18" s="26">
        <v>0.1653</v>
      </c>
      <c r="AQ18" s="26">
        <v>0.16510000000000002</v>
      </c>
      <c r="AR18" s="46">
        <v>0.16539999999999999</v>
      </c>
    </row>
    <row r="19" spans="1:44" x14ac:dyDescent="0.25">
      <c r="A19" s="39" t="s">
        <v>159</v>
      </c>
      <c r="B19" s="42">
        <v>0.10591506480000003</v>
      </c>
      <c r="C19" s="42">
        <v>0.10782191185430461</v>
      </c>
      <c r="D19" s="42">
        <v>0.11298879999999993</v>
      </c>
      <c r="E19" s="42">
        <v>0.12670252348993286</v>
      </c>
      <c r="F19" s="42">
        <v>0.13355521828947364</v>
      </c>
      <c r="G19" s="42">
        <v>0.1450808710059171</v>
      </c>
      <c r="H19" s="42">
        <v>0.15801337716705882</v>
      </c>
      <c r="I19" s="42">
        <v>0.17197530251676804</v>
      </c>
      <c r="J19" s="42">
        <v>0.18779629382807791</v>
      </c>
      <c r="K19" s="42">
        <v>0.20475520978344891</v>
      </c>
      <c r="L19" s="42">
        <v>0.22472425137005586</v>
      </c>
      <c r="M19" s="42">
        <v>0.24689298856935504</v>
      </c>
      <c r="N19" s="42">
        <v>0.27168362401701118</v>
      </c>
      <c r="O19" s="42">
        <v>0.29892882348811195</v>
      </c>
      <c r="P19" s="42">
        <v>0.32843362710145879</v>
      </c>
      <c r="Q19" s="42">
        <v>0.35878092692091662</v>
      </c>
      <c r="R19" s="42">
        <v>0.39217086321895944</v>
      </c>
      <c r="S19" s="42">
        <v>0.42520625756646613</v>
      </c>
      <c r="T19" s="42">
        <v>0.462421935132108</v>
      </c>
      <c r="U19" s="42">
        <v>0.67062655077609523</v>
      </c>
      <c r="V19" s="40">
        <v>5.9682546414953075E-2</v>
      </c>
      <c r="W19" s="40">
        <v>9.3650480064243036E-2</v>
      </c>
      <c r="X19" s="35">
        <v>8.4154795316374376E-2</v>
      </c>
      <c r="Y19" s="26">
        <v>0.18540000000000001</v>
      </c>
      <c r="Z19" s="26">
        <v>0.1749</v>
      </c>
      <c r="AA19" s="26">
        <v>0.1736</v>
      </c>
      <c r="AB19" s="26">
        <v>0.17249999999999999</v>
      </c>
      <c r="AC19" s="26">
        <v>0.1714</v>
      </c>
      <c r="AD19" s="26">
        <v>0.16980000000000001</v>
      </c>
      <c r="AE19" s="26">
        <v>0.16920000000000002</v>
      </c>
      <c r="AF19" s="26">
        <v>0.1681</v>
      </c>
      <c r="AG19" s="26">
        <v>0.16699999999999998</v>
      </c>
      <c r="AH19" s="26">
        <v>0.16589999999999999</v>
      </c>
      <c r="AI19" s="26">
        <v>0.16489999999999999</v>
      </c>
      <c r="AJ19" s="26">
        <v>0.1638</v>
      </c>
      <c r="AK19" s="26">
        <v>0.1641</v>
      </c>
      <c r="AL19" s="26">
        <v>0.1643</v>
      </c>
      <c r="AM19" s="26">
        <v>0.16439999999999999</v>
      </c>
      <c r="AN19" s="26">
        <v>0.1646</v>
      </c>
      <c r="AO19" s="26">
        <v>0.16489999999999999</v>
      </c>
      <c r="AP19" s="26">
        <v>0.16520000000000001</v>
      </c>
      <c r="AQ19" s="26">
        <v>0.16549999999999998</v>
      </c>
      <c r="AR19" s="46">
        <v>0.16570000000000001</v>
      </c>
    </row>
    <row r="20" spans="1:44" x14ac:dyDescent="0.25">
      <c r="A20" s="39" t="s">
        <v>126</v>
      </c>
      <c r="B20" s="42">
        <v>3.3305546266666687E-2</v>
      </c>
      <c r="C20" s="42">
        <v>4.4817913046357599E-2</v>
      </c>
      <c r="D20" s="42">
        <v>4.8749199999999951E-2</v>
      </c>
      <c r="E20" s="42">
        <v>5.6703969932886011E-2</v>
      </c>
      <c r="F20" s="42">
        <v>6.1634876118420993E-2</v>
      </c>
      <c r="G20" s="42">
        <v>6.7072134122287949E-2</v>
      </c>
      <c r="H20" s="42">
        <v>7.3870319940392101E-2</v>
      </c>
      <c r="I20" s="42">
        <v>8.0718925452546178E-2</v>
      </c>
      <c r="J20" s="42">
        <v>8.9849843574032598E-2</v>
      </c>
      <c r="K20" s="42">
        <v>9.9477214638613254E-2</v>
      </c>
      <c r="L20" s="42">
        <v>0.11052235770837793</v>
      </c>
      <c r="M20" s="42">
        <v>0.12329576596442775</v>
      </c>
      <c r="N20" s="42">
        <v>0.13460011354407708</v>
      </c>
      <c r="O20" s="42">
        <v>0.14737209192049333</v>
      </c>
      <c r="P20" s="42">
        <v>0.16181948780546343</v>
      </c>
      <c r="Q20" s="42">
        <v>0.17633886383901692</v>
      </c>
      <c r="R20" s="42">
        <v>0.19239916818928934</v>
      </c>
      <c r="S20" s="42">
        <v>0.20719796449213393</v>
      </c>
      <c r="T20" s="42">
        <v>0.22520367354470036</v>
      </c>
      <c r="U20" s="42">
        <v>0.32660120841421925</v>
      </c>
      <c r="V20" s="40">
        <v>0.16634623437421148</v>
      </c>
      <c r="W20" s="40">
        <v>0.10170523587759495</v>
      </c>
      <c r="X20" s="35">
        <v>8.2829936237255541E-2</v>
      </c>
      <c r="Y20" s="26">
        <v>5.8300000000000018E-2</v>
      </c>
      <c r="Z20" s="26">
        <v>7.2699999999999987E-2</v>
      </c>
      <c r="AA20" s="26">
        <v>7.4899999999999967E-2</v>
      </c>
      <c r="AB20" s="26">
        <v>7.7200000000000157E-2</v>
      </c>
      <c r="AC20" s="26">
        <v>7.9099999999999948E-2</v>
      </c>
      <c r="AD20" s="26">
        <v>7.8500000000000014E-2</v>
      </c>
      <c r="AE20" s="26">
        <v>7.9099999999999948E-2</v>
      </c>
      <c r="AF20" s="26">
        <v>7.8900000000000081E-2</v>
      </c>
      <c r="AG20" s="26">
        <v>7.9900000000000082E-2</v>
      </c>
      <c r="AH20" s="26">
        <v>8.0599999999999783E-2</v>
      </c>
      <c r="AI20" s="26">
        <v>8.109999999999995E-2</v>
      </c>
      <c r="AJ20" s="26">
        <v>8.1800000000000095E-2</v>
      </c>
      <c r="AK20" s="26">
        <v>8.130000000000015E-2</v>
      </c>
      <c r="AL20" s="26">
        <v>8.0999999999999961E-2</v>
      </c>
      <c r="AM20" s="26">
        <v>8.1000000000000072E-2</v>
      </c>
      <c r="AN20" s="26">
        <v>8.0900000000000083E-2</v>
      </c>
      <c r="AO20" s="26">
        <v>8.0899999999999972E-2</v>
      </c>
      <c r="AP20" s="26">
        <v>8.0500000000000016E-2</v>
      </c>
      <c r="AQ20" s="26">
        <v>8.0600000000000005E-2</v>
      </c>
      <c r="AR20" s="26">
        <v>7.9699999999999882E-2</v>
      </c>
    </row>
    <row r="21" spans="1:44" x14ac:dyDescent="0.25">
      <c r="A21" s="27" t="s">
        <v>86</v>
      </c>
      <c r="B21" s="34">
        <v>0.57127866666666682</v>
      </c>
      <c r="C21" s="34">
        <v>0.61647748344370845</v>
      </c>
      <c r="D21" s="34">
        <v>0.65085714285714247</v>
      </c>
      <c r="E21" s="34">
        <v>0.73450738255033543</v>
      </c>
      <c r="F21" s="34">
        <v>0.77920197368421029</v>
      </c>
      <c r="G21" s="34">
        <v>0.85442209072978281</v>
      </c>
      <c r="H21" s="34">
        <v>0.933885207843137</v>
      </c>
      <c r="I21" s="34">
        <v>1.0230535545316362</v>
      </c>
      <c r="J21" s="34">
        <v>1.124528705557353</v>
      </c>
      <c r="K21" s="34">
        <v>1.2342086183450807</v>
      </c>
      <c r="L21" s="34">
        <v>1.3627910938147716</v>
      </c>
      <c r="M21" s="34">
        <v>1.5072832024991152</v>
      </c>
      <c r="N21" s="34">
        <v>1.6555979525716706</v>
      </c>
      <c r="O21" s="34">
        <v>1.8194085422283139</v>
      </c>
      <c r="P21" s="34">
        <v>1.9977714543884355</v>
      </c>
      <c r="Q21" s="34">
        <v>2.1797140153154109</v>
      </c>
      <c r="R21" s="34">
        <v>2.3782344646389291</v>
      </c>
      <c r="S21" s="34">
        <v>2.5738877576662595</v>
      </c>
      <c r="T21" s="34">
        <v>2.7940902424900793</v>
      </c>
      <c r="U21" s="34">
        <v>4.052124173873688</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8A62B4-8B1D-4BB1-8BC3-B329A717355C}">
  <dimension ref="A1:AR21"/>
  <sheetViews>
    <sheetView topLeftCell="A8" zoomScaleNormal="100" workbookViewId="0">
      <selection activeCell="A16" sqref="A16:B21 F16:F21 J16:J21 O16:O21 T16:U21"/>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6" max="28" width="0" hidden="1" customWidth="1"/>
    <col min="30" max="32" width="0" hidden="1" customWidth="1"/>
    <col min="34" max="37" width="0" hidden="1" customWidth="1"/>
    <col min="39" max="42" width="0" hidden="1" customWidth="1"/>
  </cols>
  <sheetData>
    <row r="1" spans="1:44" x14ac:dyDescent="0.25">
      <c r="A1" s="8" t="s">
        <v>118</v>
      </c>
      <c r="B1" s="7">
        <v>2017</v>
      </c>
      <c r="C1" s="7">
        <v>2018</v>
      </c>
      <c r="D1" s="7">
        <v>2019</v>
      </c>
      <c r="E1" s="7">
        <v>2020</v>
      </c>
      <c r="F1" s="7">
        <v>2021</v>
      </c>
      <c r="G1" s="7" t="s">
        <v>7</v>
      </c>
      <c r="H1" s="7" t="s">
        <v>8</v>
      </c>
      <c r="I1" s="7" t="s">
        <v>9</v>
      </c>
      <c r="J1" s="7" t="s">
        <v>10</v>
      </c>
      <c r="K1" s="7" t="s">
        <v>11</v>
      </c>
      <c r="L1" s="7" t="s">
        <v>12</v>
      </c>
      <c r="M1" s="7" t="s">
        <v>88</v>
      </c>
      <c r="N1" s="7" t="s">
        <v>89</v>
      </c>
      <c r="O1" s="7" t="s">
        <v>90</v>
      </c>
      <c r="P1" s="7" t="s">
        <v>91</v>
      </c>
      <c r="Q1" s="7" t="s">
        <v>92</v>
      </c>
      <c r="R1" s="7" t="s">
        <v>93</v>
      </c>
      <c r="S1" s="7" t="s">
        <v>94</v>
      </c>
      <c r="T1" s="7" t="s">
        <v>95</v>
      </c>
      <c r="U1" s="7" t="s">
        <v>157</v>
      </c>
      <c r="V1" s="41" t="s">
        <v>110</v>
      </c>
      <c r="W1" s="41" t="s">
        <v>111</v>
      </c>
      <c r="X1" s="41" t="s">
        <v>112</v>
      </c>
      <c r="Y1" s="8">
        <v>2017</v>
      </c>
      <c r="Z1" s="8">
        <v>2018</v>
      </c>
      <c r="AA1" s="8">
        <v>2019</v>
      </c>
      <c r="AB1" s="8">
        <v>2020</v>
      </c>
      <c r="AC1" s="8">
        <v>2021</v>
      </c>
      <c r="AD1" s="8" t="s">
        <v>7</v>
      </c>
      <c r="AE1" s="8" t="s">
        <v>8</v>
      </c>
      <c r="AF1" s="8" t="s">
        <v>9</v>
      </c>
      <c r="AG1" s="8" t="s">
        <v>10</v>
      </c>
      <c r="AH1" s="8" t="s">
        <v>11</v>
      </c>
      <c r="AI1" s="8" t="s">
        <v>12</v>
      </c>
      <c r="AJ1" s="8" t="s">
        <v>88</v>
      </c>
      <c r="AK1" s="8" t="s">
        <v>89</v>
      </c>
      <c r="AL1" s="8" t="s">
        <v>90</v>
      </c>
      <c r="AM1" s="8" t="s">
        <v>91</v>
      </c>
      <c r="AN1" s="8" t="s">
        <v>92</v>
      </c>
      <c r="AO1" s="8" t="s">
        <v>93</v>
      </c>
      <c r="AP1" s="8" t="s">
        <v>94</v>
      </c>
      <c r="AQ1" s="8" t="s">
        <v>95</v>
      </c>
      <c r="AR1" s="57" t="s">
        <v>157</v>
      </c>
    </row>
    <row r="2" spans="1:44" x14ac:dyDescent="0.25">
      <c r="A2" s="9" t="s">
        <v>113</v>
      </c>
      <c r="B2" s="10">
        <v>0.89126800000000006</v>
      </c>
      <c r="C2" s="10">
        <v>0.96009867549668859</v>
      </c>
      <c r="D2" s="10">
        <v>1.0163116883116881</v>
      </c>
      <c r="E2" s="10">
        <v>1.1452671140939596</v>
      </c>
      <c r="F2" s="10">
        <v>1.2134296052631579</v>
      </c>
      <c r="G2" s="10">
        <v>1.3307692307692305</v>
      </c>
      <c r="H2" s="10">
        <v>1.454973283921569</v>
      </c>
      <c r="I2" s="10">
        <v>1.5915976477347271</v>
      </c>
      <c r="J2" s="10">
        <v>1.7507274746456132</v>
      </c>
      <c r="K2" s="10">
        <v>1.9251292324425662</v>
      </c>
      <c r="L2" s="10">
        <v>2.1227117780981017</v>
      </c>
      <c r="M2" s="10">
        <v>2.3451952742646545</v>
      </c>
      <c r="N2" s="10">
        <v>2.5809401203306783</v>
      </c>
      <c r="O2" s="10">
        <v>2.8331891494445149</v>
      </c>
      <c r="P2" s="10">
        <v>3.1071744483818033</v>
      </c>
      <c r="Q2" s="10">
        <v>3.3882341009739023</v>
      </c>
      <c r="R2" s="10">
        <v>3.6961256180495146</v>
      </c>
      <c r="S2" s="10">
        <v>3.9994464999006349</v>
      </c>
      <c r="T2" s="10">
        <v>4.3506288870907888</v>
      </c>
      <c r="U2" s="10">
        <v>6.307813750895626</v>
      </c>
      <c r="V2" s="40">
        <f>(F2/B2)^(1/4)-1</f>
        <v>8.0193521311321403E-2</v>
      </c>
      <c r="W2" s="40">
        <f>(O2/F2)^(1/9)-1</f>
        <v>9.8798067715641702E-2</v>
      </c>
      <c r="X2" s="35">
        <f>(U2/O2)^(1/10)-1</f>
        <v>8.3328900447575904E-2</v>
      </c>
    </row>
    <row r="3" spans="1:44" x14ac:dyDescent="0.25">
      <c r="A3" s="9" t="s">
        <v>79</v>
      </c>
      <c r="B3" s="5"/>
      <c r="C3" s="25">
        <v>7.7227809701109651E-2</v>
      </c>
      <c r="D3" s="25">
        <v>5.8549203586723664E-2</v>
      </c>
      <c r="E3" s="25">
        <v>0.12688570569968971</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4" x14ac:dyDescent="0.25">
      <c r="A4" s="31" t="s">
        <v>121</v>
      </c>
      <c r="B4" s="34">
        <v>1.4514019999999999</v>
      </c>
      <c r="C4" s="34">
        <v>1.5739989999999999</v>
      </c>
      <c r="D4" s="34">
        <v>1.6991199999999997</v>
      </c>
      <c r="E4" s="34">
        <v>1.8524479999999999</v>
      </c>
      <c r="F4" s="34">
        <v>2.0021629999999995</v>
      </c>
      <c r="G4" s="34">
        <v>2.1970999999999998</v>
      </c>
      <c r="H4" s="34">
        <v>2.4161150243999998</v>
      </c>
      <c r="I4" s="34">
        <v>2.6601238692814801</v>
      </c>
      <c r="J4" s="34">
        <v>2.9305349520764685</v>
      </c>
      <c r="K4" s="34">
        <v>3.238206471694121</v>
      </c>
      <c r="L4" s="34">
        <v>3.578712933712104</v>
      </c>
      <c r="M4" s="34">
        <v>3.9700257984806586</v>
      </c>
      <c r="N4" s="34">
        <v>4.3969922290382613</v>
      </c>
      <c r="O4" s="34">
        <v>4.8570884187177699</v>
      </c>
      <c r="P4" s="34">
        <v>5.3409037574053722</v>
      </c>
      <c r="Q4" s="34">
        <v>5.845239536134061</v>
      </c>
      <c r="R4" s="34">
        <v>6.3762312803447783</v>
      </c>
      <c r="S4" s="34">
        <v>6.9427020994537418</v>
      </c>
      <c r="T4" s="34">
        <v>7.551722972514411</v>
      </c>
      <c r="U4" s="34">
        <v>11.107562311092872</v>
      </c>
      <c r="V4" s="40">
        <f>(F4/B4)^(1/4)-1</f>
        <v>8.3747050542853696E-2</v>
      </c>
      <c r="W4" s="40">
        <f>(O4/F4)^(1/9)-1</f>
        <v>0.10347897864722233</v>
      </c>
      <c r="X4" s="35">
        <f>(U4/O4)^(1/10)-1</f>
        <v>8.6236207110151897E-2</v>
      </c>
    </row>
    <row r="5" spans="1:44" x14ac:dyDescent="0.25">
      <c r="A5" s="4" t="s">
        <v>79</v>
      </c>
      <c r="B5" s="4"/>
      <c r="C5" s="37">
        <v>8.4467983370561717E-2</v>
      </c>
      <c r="D5" s="37">
        <v>7.9492426615264566E-2</v>
      </c>
      <c r="E5" s="37">
        <v>9.0239653467677483E-2</v>
      </c>
      <c r="F5" s="37">
        <v>8.08200823990739E-2</v>
      </c>
      <c r="G5" s="37">
        <v>9.7363201697364454E-2</v>
      </c>
      <c r="H5" s="37">
        <v>9.9683685039370085E-2</v>
      </c>
      <c r="I5" s="37">
        <v>0.10099223026108861</v>
      </c>
      <c r="J5" s="37">
        <v>0.1016535680603583</v>
      </c>
      <c r="K5" s="37">
        <v>0.10498817610062905</v>
      </c>
      <c r="L5" s="37">
        <v>0.10515279522613064</v>
      </c>
      <c r="M5" s="37">
        <v>0.10934458058435448</v>
      </c>
      <c r="N5" s="37">
        <v>0.10754752040175752</v>
      </c>
      <c r="O5" s="37">
        <v>0.10463884530906808</v>
      </c>
      <c r="P5" s="37">
        <v>9.9610156739811995E-2</v>
      </c>
      <c r="Q5" s="37">
        <v>9.4428920953576023E-2</v>
      </c>
      <c r="R5" s="37">
        <v>9.0841742400501468E-2</v>
      </c>
      <c r="S5" s="37">
        <v>8.8841008771929797E-2</v>
      </c>
      <c r="T5" s="37">
        <v>8.7721014719699397E-2</v>
      </c>
      <c r="U5" s="37"/>
      <c r="V5" s="4"/>
      <c r="W5" s="4"/>
      <c r="X5" s="4"/>
    </row>
    <row r="6" spans="1:44" x14ac:dyDescent="0.25">
      <c r="A6" s="31" t="s">
        <v>87</v>
      </c>
      <c r="B6" s="34">
        <v>1.6284686536485096</v>
      </c>
      <c r="C6" s="34">
        <v>1.6394137812821394</v>
      </c>
      <c r="D6" s="34">
        <v>1.6718493150684932</v>
      </c>
      <c r="E6" s="34">
        <v>1.6174811772758384</v>
      </c>
      <c r="F6" s="34">
        <v>1.6500034211426613</v>
      </c>
      <c r="G6" s="34">
        <v>1.6510000000000002</v>
      </c>
      <c r="H6" s="34">
        <v>1.6605906452714232</v>
      </c>
      <c r="I6" s="34">
        <v>1.6713544865233712</v>
      </c>
      <c r="J6" s="34">
        <v>1.6738955631399313</v>
      </c>
      <c r="K6" s="34">
        <v>1.6820722563053849</v>
      </c>
      <c r="L6" s="34">
        <v>1.6859156154108421</v>
      </c>
      <c r="M6" s="34">
        <v>1.6928337874659398</v>
      </c>
      <c r="N6" s="34">
        <v>1.7036397684712283</v>
      </c>
      <c r="O6" s="34">
        <v>1.7143537414965986</v>
      </c>
      <c r="P6" s="34">
        <v>1.7188940776038117</v>
      </c>
      <c r="Q6" s="34">
        <v>1.7251581094865687</v>
      </c>
      <c r="R6" s="34">
        <v>1.7251121685927937</v>
      </c>
      <c r="S6" s="34">
        <v>1.7359157322460073</v>
      </c>
      <c r="T6" s="34">
        <v>1.7357773251866937</v>
      </c>
      <c r="U6" s="34"/>
      <c r="V6" s="40">
        <f>(F6/B6)^(1/4)-1</f>
        <v>3.2897153717588168E-3</v>
      </c>
      <c r="W6" s="40">
        <f>(O6/F6)^(1/9)-1</f>
        <v>4.2600283610909617E-3</v>
      </c>
      <c r="X6" s="35">
        <f>(U6/O6)^(1/10)-1</f>
        <v>-1</v>
      </c>
      <c r="Y6" s="29"/>
      <c r="Z6" s="29"/>
      <c r="AA6" s="29"/>
      <c r="AB6" s="29"/>
      <c r="AC6" s="29"/>
      <c r="AD6" s="29"/>
      <c r="AE6" s="29"/>
      <c r="AF6" s="29"/>
      <c r="AG6" s="29"/>
      <c r="AH6" s="29"/>
      <c r="AI6" s="29"/>
      <c r="AJ6" s="29"/>
    </row>
    <row r="7" spans="1:44" x14ac:dyDescent="0.25">
      <c r="A7" s="9" t="s">
        <v>79</v>
      </c>
      <c r="B7" s="28"/>
      <c r="C7" s="36">
        <v>6.7211165588652033E-3</v>
      </c>
      <c r="D7" s="36">
        <v>1.9784836602378064E-2</v>
      </c>
      <c r="E7" s="36">
        <v>-3.2519759587560371E-2</v>
      </c>
      <c r="F7" s="36">
        <v>2.0106721687850992E-2</v>
      </c>
      <c r="G7" s="36">
        <v>6.0398593394972444E-4</v>
      </c>
      <c r="H7" s="36">
        <v>5.808991684689957E-3</v>
      </c>
      <c r="I7" s="36">
        <v>6.4819353779923539E-3</v>
      </c>
      <c r="J7" s="36">
        <v>1.520369638547292E-3</v>
      </c>
      <c r="K7" s="36">
        <v>4.8848287464933193E-3</v>
      </c>
      <c r="L7" s="36">
        <v>2.2848953670391303E-3</v>
      </c>
      <c r="M7" s="36">
        <v>4.103510277655209E-3</v>
      </c>
      <c r="N7" s="36">
        <v>6.3833679864484516E-3</v>
      </c>
      <c r="O7" s="36">
        <v>6.2888723447589445E-3</v>
      </c>
      <c r="P7" s="36">
        <v>2.6484242996720475E-3</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4" x14ac:dyDescent="0.25">
      <c r="A9" s="27" t="s">
        <v>100</v>
      </c>
      <c r="B9" s="28"/>
      <c r="C9" s="28"/>
      <c r="D9" s="28"/>
      <c r="E9" s="28"/>
      <c r="F9" s="28"/>
      <c r="G9" s="28"/>
      <c r="H9" s="28"/>
      <c r="I9" s="28"/>
      <c r="J9" s="28"/>
      <c r="K9" s="28"/>
      <c r="L9" s="28"/>
      <c r="M9" s="28"/>
      <c r="N9" s="28"/>
      <c r="O9" s="28"/>
      <c r="P9" s="28"/>
      <c r="Q9" s="28"/>
      <c r="R9" s="28"/>
      <c r="S9" s="28"/>
      <c r="T9" s="28"/>
      <c r="U9" s="28"/>
      <c r="Y9" s="29"/>
    </row>
    <row r="10" spans="1:44" x14ac:dyDescent="0.25">
      <c r="A10" s="39" t="s">
        <v>158</v>
      </c>
      <c r="B10" s="32">
        <v>0.84950559059999986</v>
      </c>
      <c r="C10" s="32">
        <v>0.9330666071999999</v>
      </c>
      <c r="D10" s="32">
        <v>1.0048595680000001</v>
      </c>
      <c r="E10" s="32">
        <v>1.0920180959999997</v>
      </c>
      <c r="F10" s="32">
        <v>1.1770716277</v>
      </c>
      <c r="G10" s="32">
        <v>1.2954101600000001</v>
      </c>
      <c r="H10" s="32">
        <v>1.4226085263667199</v>
      </c>
      <c r="I10" s="32">
        <v>1.5684090333283605</v>
      </c>
      <c r="J10" s="32">
        <v>1.7263781402682474</v>
      </c>
      <c r="K10" s="32">
        <v>1.9066559705334991</v>
      </c>
      <c r="L10" s="32">
        <v>2.1060725614895732</v>
      </c>
      <c r="M10" s="32">
        <v>2.3355661772461715</v>
      </c>
      <c r="N10" s="32">
        <v>2.5863108291203045</v>
      </c>
      <c r="O10" s="32">
        <v>2.8554822813641771</v>
      </c>
      <c r="P10" s="32">
        <v>3.1377809574756559</v>
      </c>
      <c r="Q10" s="32">
        <v>3.4329091795715336</v>
      </c>
      <c r="R10" s="32">
        <v>3.7409348921782812</v>
      </c>
      <c r="S10" s="32">
        <v>4.0732833217495106</v>
      </c>
      <c r="T10" s="32">
        <v>4.429085523379702</v>
      </c>
      <c r="U10" s="32">
        <v>6.5245821015359535</v>
      </c>
      <c r="V10" s="40">
        <f>(F10/B10)^(1/4)-1</f>
        <v>8.4948597026372585E-2</v>
      </c>
      <c r="W10" s="40">
        <f>(O10/F10)^(1/9)-1</f>
        <v>0.10347897864722233</v>
      </c>
      <c r="X10" s="35">
        <f>(U10/O10)^(1/10)-1</f>
        <v>8.6143788998782389E-2</v>
      </c>
      <c r="Y10" s="33">
        <v>0.58529999999999993</v>
      </c>
      <c r="Z10" s="33">
        <v>0.59279999999999999</v>
      </c>
      <c r="AA10" s="33">
        <v>0.59140000000000015</v>
      </c>
      <c r="AB10" s="33">
        <v>0.58949999999999991</v>
      </c>
      <c r="AC10" s="33">
        <v>0.58790000000000009</v>
      </c>
      <c r="AD10" s="33">
        <v>0.58960000000000012</v>
      </c>
      <c r="AE10" s="33">
        <v>0.58879999999999999</v>
      </c>
      <c r="AF10" s="33">
        <v>0.5895999999999999</v>
      </c>
      <c r="AG10" s="33">
        <v>0.58909999999999996</v>
      </c>
      <c r="AH10" s="33">
        <v>0.58880000000000021</v>
      </c>
      <c r="AI10" s="33">
        <v>0.58850000000000002</v>
      </c>
      <c r="AJ10" s="33">
        <v>0.58830000000000005</v>
      </c>
      <c r="AK10" s="26">
        <v>0.58819999999999983</v>
      </c>
      <c r="AL10" s="26">
        <v>0.58790000000000009</v>
      </c>
      <c r="AM10" s="26">
        <v>0.58749999999999991</v>
      </c>
      <c r="AN10" s="26">
        <v>0.58729999999999993</v>
      </c>
      <c r="AO10" s="26">
        <v>0.5867</v>
      </c>
      <c r="AP10" s="26">
        <v>0.5867</v>
      </c>
      <c r="AQ10" s="26">
        <v>0.58650000000000002</v>
      </c>
      <c r="AR10" s="46">
        <v>0.58740000000000003</v>
      </c>
    </row>
    <row r="11" spans="1:44" x14ac:dyDescent="0.25">
      <c r="A11" s="39" t="s">
        <v>160</v>
      </c>
      <c r="B11" s="32">
        <v>0.26052665899999994</v>
      </c>
      <c r="C11" s="32">
        <v>0.26458923189999994</v>
      </c>
      <c r="D11" s="32">
        <v>0.28647163199999992</v>
      </c>
      <c r="E11" s="32">
        <v>0.31361944639999995</v>
      </c>
      <c r="F11" s="32">
        <v>0.34056792629999988</v>
      </c>
      <c r="G11" s="32">
        <v>0.37482525999999994</v>
      </c>
      <c r="H11" s="32">
        <v>0.41412211518215997</v>
      </c>
      <c r="I11" s="32">
        <v>0.45727529312948645</v>
      </c>
      <c r="J11" s="32">
        <v>0.50551727923319079</v>
      </c>
      <c r="K11" s="32">
        <v>0.56085736089742166</v>
      </c>
      <c r="L11" s="32">
        <v>0.62269605046590604</v>
      </c>
      <c r="M11" s="32">
        <v>0.69316650441472294</v>
      </c>
      <c r="N11" s="32">
        <v>0.76903394085879184</v>
      </c>
      <c r="O11" s="32">
        <v>0.85144759980122486</v>
      </c>
      <c r="P11" s="32">
        <v>0.93786269980038328</v>
      </c>
      <c r="Q11" s="32">
        <v>1.0270085864987544</v>
      </c>
      <c r="R11" s="32">
        <v>1.1222167053406809</v>
      </c>
      <c r="S11" s="32">
        <v>1.2226098397138039</v>
      </c>
      <c r="T11" s="32">
        <v>1.3283480708652848</v>
      </c>
      <c r="U11" s="32">
        <v>1.9571524792145643</v>
      </c>
      <c r="V11" s="40">
        <f>(F11/B11)^(1/4)-1</f>
        <v>6.9271259385547346E-2</v>
      </c>
      <c r="W11" s="40">
        <f>(O11/F11)^(1/9)-1</f>
        <v>0.10717719327070152</v>
      </c>
      <c r="X11" s="35">
        <f>(U11/O11)^(1/10)-1</f>
        <v>8.6792602603719127E-2</v>
      </c>
      <c r="Y11" s="33">
        <v>0.17949999999999999</v>
      </c>
      <c r="Z11" s="33">
        <v>0.16809999999999997</v>
      </c>
      <c r="AA11" s="33">
        <v>0.16859999999999997</v>
      </c>
      <c r="AB11" s="33">
        <v>0.16929999999999998</v>
      </c>
      <c r="AC11" s="33">
        <v>0.17009999999999997</v>
      </c>
      <c r="AD11" s="33">
        <v>0.17059999999999997</v>
      </c>
      <c r="AE11" s="33">
        <v>0.1714</v>
      </c>
      <c r="AF11" s="33">
        <v>0.1719</v>
      </c>
      <c r="AG11" s="33">
        <v>0.17249999999999999</v>
      </c>
      <c r="AH11" s="33">
        <v>0.17319999999999997</v>
      </c>
      <c r="AI11" s="33">
        <v>0.17399999999999999</v>
      </c>
      <c r="AJ11" s="33">
        <v>0.17459999999999998</v>
      </c>
      <c r="AK11" s="26">
        <v>0.1749</v>
      </c>
      <c r="AL11" s="26">
        <v>0.17529999999999996</v>
      </c>
      <c r="AM11" s="26">
        <v>0.17559999999999998</v>
      </c>
      <c r="AN11" s="26">
        <v>0.17569999999999997</v>
      </c>
      <c r="AO11" s="26">
        <v>0.17599999999999999</v>
      </c>
      <c r="AP11" s="26">
        <v>0.17609999999999998</v>
      </c>
      <c r="AQ11" s="26">
        <v>0.1759</v>
      </c>
      <c r="AR11" s="46">
        <v>0.17620000000000002</v>
      </c>
    </row>
    <row r="12" spans="1:44" x14ac:dyDescent="0.25">
      <c r="A12" s="39" t="s">
        <v>159</v>
      </c>
      <c r="B12" s="32">
        <v>0.24310983500000002</v>
      </c>
      <c r="C12" s="32">
        <v>0.24711784300000003</v>
      </c>
      <c r="D12" s="32">
        <v>0.26455298399999999</v>
      </c>
      <c r="E12" s="32">
        <v>0.28638846080000002</v>
      </c>
      <c r="F12" s="32">
        <v>0.30733202049999991</v>
      </c>
      <c r="G12" s="32">
        <v>0.33373949000000003</v>
      </c>
      <c r="H12" s="32">
        <v>0.36555820319172005</v>
      </c>
      <c r="I12" s="32">
        <v>0.39955060516607832</v>
      </c>
      <c r="J12" s="32">
        <v>0.46624811087536611</v>
      </c>
      <c r="K12" s="32">
        <v>0.47925455781072995</v>
      </c>
      <c r="L12" s="32">
        <v>0.5260708012556794</v>
      </c>
      <c r="M12" s="32">
        <v>0.57922676399832818</v>
      </c>
      <c r="N12" s="32">
        <v>0.64284026388539373</v>
      </c>
      <c r="O12" s="32">
        <v>0.7596486286874593</v>
      </c>
      <c r="P12" s="32">
        <v>0.78244240045988711</v>
      </c>
      <c r="Q12" s="32">
        <v>0.85749663995086678</v>
      </c>
      <c r="R12" s="32">
        <v>0.9373059982106825</v>
      </c>
      <c r="S12" s="32">
        <v>1.0226600192495365</v>
      </c>
      <c r="T12" s="32">
        <v>1.2656687701934153</v>
      </c>
      <c r="U12" s="32">
        <v>1.8660704682636027</v>
      </c>
      <c r="V12" s="40">
        <f>(F12/B12)^(1/4)-1</f>
        <v>6.0355078258854444E-2</v>
      </c>
      <c r="W12" s="40">
        <f>(O12/F12)^(1/9)-1</f>
        <v>0.10577614424607873</v>
      </c>
      <c r="X12" s="35">
        <f>(U12/O12)^(1/10)-1</f>
        <v>9.4035786347194117E-2</v>
      </c>
      <c r="Y12" s="33">
        <v>0.16750000000000004</v>
      </c>
      <c r="Z12" s="33">
        <v>0.15700000000000003</v>
      </c>
      <c r="AA12" s="33">
        <v>0.15570000000000001</v>
      </c>
      <c r="AB12" s="33">
        <v>0.15460000000000002</v>
      </c>
      <c r="AC12" s="33">
        <v>0.1535</v>
      </c>
      <c r="AD12" s="33">
        <v>0.15190000000000003</v>
      </c>
      <c r="AE12" s="33">
        <v>0.15130000000000005</v>
      </c>
      <c r="AF12" s="33">
        <v>0.1502</v>
      </c>
      <c r="AG12" s="33">
        <v>0.15909999999999999</v>
      </c>
      <c r="AH12" s="33">
        <v>0.14800000000000002</v>
      </c>
      <c r="AI12" s="33">
        <v>0.14700000000000002</v>
      </c>
      <c r="AJ12" s="33">
        <v>0.14590000000000003</v>
      </c>
      <c r="AK12" s="26">
        <v>0.1462</v>
      </c>
      <c r="AL12" s="26">
        <v>0.15640000000000001</v>
      </c>
      <c r="AM12" s="26">
        <v>0.14650000000000002</v>
      </c>
      <c r="AN12" s="26">
        <v>0.1467</v>
      </c>
      <c r="AO12" s="26">
        <v>0.14700000000000002</v>
      </c>
      <c r="AP12" s="26">
        <v>0.14730000000000004</v>
      </c>
      <c r="AQ12" s="26">
        <v>0.1676</v>
      </c>
      <c r="AR12" s="46">
        <v>0.16800000000000001</v>
      </c>
    </row>
    <row r="13" spans="1:44" x14ac:dyDescent="0.25">
      <c r="A13" s="39" t="s">
        <v>126</v>
      </c>
      <c r="B13" s="32">
        <v>9.825991540000012E-2</v>
      </c>
      <c r="C13" s="32">
        <v>0.12922531790000008</v>
      </c>
      <c r="D13" s="32">
        <v>0.14323581599999968</v>
      </c>
      <c r="E13" s="32">
        <v>0.16042199680000002</v>
      </c>
      <c r="F13" s="32">
        <v>0.1771914255</v>
      </c>
      <c r="G13" s="32">
        <v>0.19312508999999969</v>
      </c>
      <c r="H13" s="32">
        <v>0.21382617965940004</v>
      </c>
      <c r="I13" s="32">
        <v>0.23488893765755511</v>
      </c>
      <c r="J13" s="32">
        <v>0.23239142169966406</v>
      </c>
      <c r="K13" s="32">
        <v>0.29143858245247006</v>
      </c>
      <c r="L13" s="32">
        <v>0.32387352050094548</v>
      </c>
      <c r="M13" s="32">
        <v>0.36206635282143584</v>
      </c>
      <c r="N13" s="32">
        <v>0.39880719517377078</v>
      </c>
      <c r="O13" s="32">
        <v>0.39050990886490827</v>
      </c>
      <c r="P13" s="32">
        <v>0.48281769966944582</v>
      </c>
      <c r="Q13" s="32">
        <v>0.52782513011290599</v>
      </c>
      <c r="R13" s="32">
        <v>0.57577368461513379</v>
      </c>
      <c r="S13" s="32">
        <v>0.62414891874089207</v>
      </c>
      <c r="T13" s="32">
        <v>0.52862060807600919</v>
      </c>
      <c r="U13" s="32">
        <v>0.75975726207875138</v>
      </c>
      <c r="V13" s="40">
        <f>(F13/B13)^(1/4)-1</f>
        <v>0.15882159292193809</v>
      </c>
      <c r="W13" s="40">
        <f>(O13/F13)^(1/9)-1</f>
        <v>9.177249939747556E-2</v>
      </c>
      <c r="X13" s="35">
        <f>(U13/O13)^(1/10)-1</f>
        <v>6.8819282233119283E-2</v>
      </c>
      <c r="Y13" s="33">
        <f>1-SUM(Y10:Y12)</f>
        <v>6.7700000000000093E-2</v>
      </c>
      <c r="Z13" s="33">
        <f t="shared" ref="Z13:AR13" si="0">1-SUM(Z10:Z12)</f>
        <v>8.2100000000000062E-2</v>
      </c>
      <c r="AA13" s="33">
        <f t="shared" si="0"/>
        <v>8.429999999999982E-2</v>
      </c>
      <c r="AB13" s="33">
        <f t="shared" si="0"/>
        <v>8.660000000000001E-2</v>
      </c>
      <c r="AC13" s="33">
        <f t="shared" si="0"/>
        <v>8.8500000000000023E-2</v>
      </c>
      <c r="AD13" s="33">
        <f t="shared" si="0"/>
        <v>8.7899999999999867E-2</v>
      </c>
      <c r="AE13" s="33">
        <f t="shared" si="0"/>
        <v>8.8500000000000023E-2</v>
      </c>
      <c r="AF13" s="33">
        <f t="shared" si="0"/>
        <v>8.8300000000000156E-2</v>
      </c>
      <c r="AG13" s="33">
        <f t="shared" si="0"/>
        <v>7.9300000000000037E-2</v>
      </c>
      <c r="AH13" s="33">
        <f t="shared" si="0"/>
        <v>8.9999999999999747E-2</v>
      </c>
      <c r="AI13" s="33">
        <f t="shared" si="0"/>
        <v>9.0500000000000025E-2</v>
      </c>
      <c r="AJ13" s="33">
        <f t="shared" si="0"/>
        <v>9.1199999999999948E-2</v>
      </c>
      <c r="AK13" s="33">
        <f t="shared" si="0"/>
        <v>9.0700000000000114E-2</v>
      </c>
      <c r="AL13" s="33">
        <f t="shared" si="0"/>
        <v>8.0399999999999916E-2</v>
      </c>
      <c r="AM13" s="33">
        <f t="shared" si="0"/>
        <v>9.0400000000000036E-2</v>
      </c>
      <c r="AN13" s="33">
        <f t="shared" si="0"/>
        <v>9.0300000000000047E-2</v>
      </c>
      <c r="AO13" s="33">
        <f t="shared" si="0"/>
        <v>9.0300000000000047E-2</v>
      </c>
      <c r="AP13" s="33">
        <f t="shared" si="0"/>
        <v>8.9900000000000091E-2</v>
      </c>
      <c r="AQ13" s="33">
        <f t="shared" si="0"/>
        <v>7.0000000000000062E-2</v>
      </c>
      <c r="AR13" s="33">
        <f t="shared" si="0"/>
        <v>6.8399999999999905E-2</v>
      </c>
    </row>
    <row r="14" spans="1:44" x14ac:dyDescent="0.25">
      <c r="A14" s="27" t="s">
        <v>86</v>
      </c>
      <c r="B14" s="45">
        <f t="shared" ref="B14:U14" si="1">SUM(B10:B13)</f>
        <v>1.4514019999999999</v>
      </c>
      <c r="C14" s="45">
        <f t="shared" si="1"/>
        <v>1.5739989999999999</v>
      </c>
      <c r="D14" s="45">
        <f t="shared" si="1"/>
        <v>1.6991199999999997</v>
      </c>
      <c r="E14" s="45">
        <f t="shared" si="1"/>
        <v>1.8524479999999997</v>
      </c>
      <c r="F14" s="45">
        <f t="shared" si="1"/>
        <v>2.0021629999999995</v>
      </c>
      <c r="G14" s="45">
        <f t="shared" si="1"/>
        <v>2.1970999999999998</v>
      </c>
      <c r="H14" s="45">
        <f t="shared" si="1"/>
        <v>2.4161150243999998</v>
      </c>
      <c r="I14" s="45">
        <f t="shared" si="1"/>
        <v>2.6601238692814801</v>
      </c>
      <c r="J14" s="45">
        <f t="shared" si="1"/>
        <v>2.9305349520764681</v>
      </c>
      <c r="K14" s="45">
        <f t="shared" si="1"/>
        <v>3.238206471694121</v>
      </c>
      <c r="L14" s="45">
        <f t="shared" si="1"/>
        <v>3.578712933712104</v>
      </c>
      <c r="M14" s="45">
        <f t="shared" si="1"/>
        <v>3.9700257984806582</v>
      </c>
      <c r="N14" s="45">
        <f t="shared" si="1"/>
        <v>4.3969922290382604</v>
      </c>
      <c r="O14" s="45">
        <f t="shared" si="1"/>
        <v>4.8570884187177699</v>
      </c>
      <c r="P14" s="45">
        <f t="shared" si="1"/>
        <v>5.3409037574053722</v>
      </c>
      <c r="Q14" s="45">
        <f t="shared" si="1"/>
        <v>5.845239536134061</v>
      </c>
      <c r="R14" s="45">
        <f t="shared" si="1"/>
        <v>6.3762312803447792</v>
      </c>
      <c r="S14" s="45">
        <f t="shared" si="1"/>
        <v>6.9427020994537427</v>
      </c>
      <c r="T14" s="45">
        <f t="shared" si="1"/>
        <v>7.551722972514411</v>
      </c>
      <c r="U14" s="45">
        <f t="shared" si="1"/>
        <v>11.107562311092872</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4" x14ac:dyDescent="0.25">
      <c r="B15" s="28"/>
    </row>
    <row r="16" spans="1:44" x14ac:dyDescent="0.25">
      <c r="A16" s="27" t="s">
        <v>101</v>
      </c>
      <c r="B16" s="28"/>
      <c r="Y16" s="44"/>
    </row>
    <row r="17" spans="1:44" x14ac:dyDescent="0.25">
      <c r="A17" s="39" t="s">
        <v>158</v>
      </c>
      <c r="B17" s="42">
        <v>0.5078445063999999</v>
      </c>
      <c r="C17" s="42">
        <v>0.5542649653642383</v>
      </c>
      <c r="D17" s="42">
        <v>0.58529390129870118</v>
      </c>
      <c r="E17" s="42">
        <v>0.65738332348993267</v>
      </c>
      <c r="F17" s="42">
        <v>0.69456710605263161</v>
      </c>
      <c r="G17" s="42">
        <v>0.76399461538461533</v>
      </c>
      <c r="H17" s="42">
        <v>0.83413618367223541</v>
      </c>
      <c r="I17" s="42">
        <v>0.91373620956450652</v>
      </c>
      <c r="J17" s="42">
        <v>1.0042172794567235</v>
      </c>
      <c r="K17" s="42">
        <v>1.1036765889593234</v>
      </c>
      <c r="L17" s="42">
        <v>1.2163138488502121</v>
      </c>
      <c r="M17" s="42">
        <v>1.343327853098794</v>
      </c>
      <c r="N17" s="42">
        <v>1.4781044069133789</v>
      </c>
      <c r="O17" s="42">
        <v>1.6217174691420404</v>
      </c>
      <c r="P17" s="42">
        <v>1.7773037844743911</v>
      </c>
      <c r="Q17" s="42">
        <v>1.9373922589368768</v>
      </c>
      <c r="R17" s="42">
        <v>2.1112269530298824</v>
      </c>
      <c r="S17" s="42">
        <v>2.2844838407432424</v>
      </c>
      <c r="T17" s="42">
        <v>2.4842090945288402</v>
      </c>
      <c r="U17" s="42">
        <v>3.6036539958866713</v>
      </c>
      <c r="V17" s="40">
        <f>(F17/B17)^(1/4)-1</f>
        <v>8.1423650392687064E-2</v>
      </c>
      <c r="W17" s="40">
        <f>(O17/F17)^(1/9)-1</f>
        <v>9.8798067715641702E-2</v>
      </c>
      <c r="X17" s="35">
        <f>(U17/O17)^(1/10)-1</f>
        <v>8.3120533296697996E-2</v>
      </c>
      <c r="Y17" s="26">
        <v>0.56979999999999986</v>
      </c>
      <c r="Z17" s="26">
        <v>0.57729999999999992</v>
      </c>
      <c r="AA17" s="26">
        <v>0.57590000000000008</v>
      </c>
      <c r="AB17" s="26">
        <v>0.57399999999999984</v>
      </c>
      <c r="AC17" s="26">
        <v>0.57240000000000002</v>
      </c>
      <c r="AD17" s="26">
        <v>0.57410000000000005</v>
      </c>
      <c r="AE17" s="26">
        <v>0.57329999999999992</v>
      </c>
      <c r="AF17" s="26">
        <v>0.57409999999999983</v>
      </c>
      <c r="AG17" s="26">
        <v>0.57359999999999989</v>
      </c>
      <c r="AH17" s="26">
        <v>0.57330000000000014</v>
      </c>
      <c r="AI17" s="26">
        <v>0.57299999999999995</v>
      </c>
      <c r="AJ17" s="26">
        <v>0.57279999999999998</v>
      </c>
      <c r="AK17" s="26">
        <v>0.57269999999999976</v>
      </c>
      <c r="AL17" s="26">
        <v>0.57240000000000002</v>
      </c>
      <c r="AM17" s="26">
        <v>0.57199999999999984</v>
      </c>
      <c r="AN17" s="26">
        <v>0.57179999999999986</v>
      </c>
      <c r="AO17" s="26">
        <v>0.57119999999999993</v>
      </c>
      <c r="AP17" s="26">
        <v>0.57119999999999993</v>
      </c>
      <c r="AQ17" s="26">
        <v>0.57099999999999995</v>
      </c>
      <c r="AR17" s="46">
        <v>0.57130000000000003</v>
      </c>
    </row>
    <row r="18" spans="1:44" x14ac:dyDescent="0.25">
      <c r="A18" s="39" t="s">
        <v>160</v>
      </c>
      <c r="B18" s="42">
        <v>0.163102044</v>
      </c>
      <c r="C18" s="42">
        <v>0.16475293271523175</v>
      </c>
      <c r="D18" s="42">
        <v>0.17490724155844151</v>
      </c>
      <c r="E18" s="42">
        <v>0.1979021573154362</v>
      </c>
      <c r="F18" s="42">
        <v>0.21065137947368423</v>
      </c>
      <c r="G18" s="42">
        <v>0.23168692307692304</v>
      </c>
      <c r="H18" s="42">
        <v>0.25447482735788246</v>
      </c>
      <c r="I18" s="42">
        <v>0.27916622741267116</v>
      </c>
      <c r="J18" s="42">
        <v>0.30812803553762791</v>
      </c>
      <c r="K18" s="42">
        <v>0.34017033537260138</v>
      </c>
      <c r="L18" s="42">
        <v>0.37678134061241303</v>
      </c>
      <c r="M18" s="42">
        <v>0.4176792783465349</v>
      </c>
      <c r="N18" s="42">
        <v>0.46043971746699303</v>
      </c>
      <c r="O18" s="42">
        <v>0.50657421992067919</v>
      </c>
      <c r="P18" s="42">
        <v>0.55649494370518093</v>
      </c>
      <c r="Q18" s="42">
        <v>0.60717155089452324</v>
      </c>
      <c r="R18" s="42">
        <v>0.66345454843988783</v>
      </c>
      <c r="S18" s="42">
        <v>0.71830059138215396</v>
      </c>
      <c r="T18" s="42">
        <v>0.78050282234408752</v>
      </c>
      <c r="U18" s="42">
        <v>1.133514131035944</v>
      </c>
      <c r="V18" s="40">
        <f>(F18/B18)^(1/4)-1</f>
        <v>6.6046689782225165E-2</v>
      </c>
      <c r="W18" s="40">
        <f>(O18/F18)^(1/9)-1</f>
        <v>0.10240731497372235</v>
      </c>
      <c r="X18" s="35">
        <f>(U18/O18)^(1/10)-1</f>
        <v>8.3872968994051833E-2</v>
      </c>
      <c r="Y18" s="26">
        <v>0.183</v>
      </c>
      <c r="Z18" s="26">
        <v>0.1716</v>
      </c>
      <c r="AA18" s="26">
        <v>0.1721</v>
      </c>
      <c r="AB18" s="26">
        <v>0.17279999999999998</v>
      </c>
      <c r="AC18" s="26">
        <v>0.1736</v>
      </c>
      <c r="AD18" s="26">
        <v>0.1741</v>
      </c>
      <c r="AE18" s="26">
        <v>0.17490000000000003</v>
      </c>
      <c r="AF18" s="26">
        <v>0.1754</v>
      </c>
      <c r="AG18" s="26">
        <v>0.17599999999999999</v>
      </c>
      <c r="AH18" s="26">
        <v>0.17669999999999997</v>
      </c>
      <c r="AI18" s="26">
        <v>0.17749999999999999</v>
      </c>
      <c r="AJ18" s="26">
        <v>0.17809999999999998</v>
      </c>
      <c r="AK18" s="26">
        <v>0.1784</v>
      </c>
      <c r="AL18" s="26">
        <v>0.17879999999999996</v>
      </c>
      <c r="AM18" s="26">
        <v>0.17909999999999998</v>
      </c>
      <c r="AN18" s="26">
        <v>0.17919999999999997</v>
      </c>
      <c r="AO18" s="26">
        <v>0.17949999999999999</v>
      </c>
      <c r="AP18" s="26">
        <v>0.17959999999999998</v>
      </c>
      <c r="AQ18" s="26">
        <v>0.1794</v>
      </c>
      <c r="AR18" s="46">
        <v>0.1797</v>
      </c>
    </row>
    <row r="19" spans="1:44" x14ac:dyDescent="0.25">
      <c r="A19" s="39" t="s">
        <v>159</v>
      </c>
      <c r="B19" s="42">
        <v>0.1547241248</v>
      </c>
      <c r="C19" s="42">
        <v>0.1565920939735099</v>
      </c>
      <c r="D19" s="42">
        <v>0.16443923116883113</v>
      </c>
      <c r="E19" s="42">
        <v>0.18404442523489931</v>
      </c>
      <c r="F19" s="42">
        <v>0.193663365</v>
      </c>
      <c r="G19" s="42">
        <v>0.21026153846153842</v>
      </c>
      <c r="H19" s="42">
        <v>0.22901279488925497</v>
      </c>
      <c r="I19" s="42">
        <v>0.24876671234093783</v>
      </c>
      <c r="J19" s="42">
        <v>0.27171290406499915</v>
      </c>
      <c r="K19" s="42">
        <v>0.29666241471939941</v>
      </c>
      <c r="L19" s="42">
        <v>0.32498717322681936</v>
      </c>
      <c r="M19" s="42">
        <v>0.35646968168822746</v>
      </c>
      <c r="N19" s="42">
        <v>0.3930771803263623</v>
      </c>
      <c r="O19" s="42">
        <v>0.4320613452902885</v>
      </c>
      <c r="P19" s="42">
        <v>0.47415482082306315</v>
      </c>
      <c r="Q19" s="42">
        <v>0.51772217062881221</v>
      </c>
      <c r="R19" s="42">
        <v>0.56587683212338058</v>
      </c>
      <c r="S19" s="42">
        <v>0.61351509308475749</v>
      </c>
      <c r="T19" s="42">
        <v>0.66869165994585411</v>
      </c>
      <c r="U19" s="42">
        <v>0.9726648803881055</v>
      </c>
      <c r="V19" s="40">
        <f>(F19/B19)^(1/4)-1</f>
        <v>5.7724002477605341E-2</v>
      </c>
      <c r="W19" s="40">
        <f>(O19/F19)^(1/9)-1</f>
        <v>9.3256311654839275E-2</v>
      </c>
      <c r="X19" s="35">
        <f>(U19/O19)^(1/10)-1</f>
        <v>8.4530530182722385E-2</v>
      </c>
      <c r="Y19" s="26">
        <v>0.1736</v>
      </c>
      <c r="Z19" s="26">
        <v>0.16309999999999999</v>
      </c>
      <c r="AA19" s="26">
        <v>0.1618</v>
      </c>
      <c r="AB19" s="26">
        <v>0.16069999999999998</v>
      </c>
      <c r="AC19" s="26">
        <v>0.15959999999999999</v>
      </c>
      <c r="AD19" s="26">
        <v>0.158</v>
      </c>
      <c r="AE19" s="26">
        <v>0.15740000000000001</v>
      </c>
      <c r="AF19" s="26">
        <v>0.15629999999999999</v>
      </c>
      <c r="AG19" s="26">
        <v>0.15519999999999998</v>
      </c>
      <c r="AH19" s="26">
        <v>0.15409999999999999</v>
      </c>
      <c r="AI19" s="26">
        <v>0.15309999999999999</v>
      </c>
      <c r="AJ19" s="26">
        <v>0.152</v>
      </c>
      <c r="AK19" s="26">
        <v>0.15229999999999999</v>
      </c>
      <c r="AL19" s="26">
        <v>0.1525</v>
      </c>
      <c r="AM19" s="26">
        <v>0.15259999999999999</v>
      </c>
      <c r="AN19" s="26">
        <v>0.15279999999999999</v>
      </c>
      <c r="AO19" s="26">
        <v>0.15309999999999999</v>
      </c>
      <c r="AP19" s="26">
        <v>0.15340000000000001</v>
      </c>
      <c r="AQ19" s="26">
        <v>0.15369999999999998</v>
      </c>
      <c r="AR19" s="46">
        <v>0.1542</v>
      </c>
    </row>
    <row r="20" spans="1:44" x14ac:dyDescent="0.25">
      <c r="A20" s="39" t="s">
        <v>126</v>
      </c>
      <c r="B20" s="42">
        <v>6.5597324800000106E-2</v>
      </c>
      <c r="C20" s="42">
        <v>8.4488683443708676E-2</v>
      </c>
      <c r="D20" s="42">
        <v>9.1671314285714095E-2</v>
      </c>
      <c r="E20" s="42">
        <v>0.10593720805369156</v>
      </c>
      <c r="F20" s="42">
        <v>0.11454775473684216</v>
      </c>
      <c r="G20" s="42">
        <v>0.12482615384615367</v>
      </c>
      <c r="H20" s="42">
        <v>0.13734947800219616</v>
      </c>
      <c r="I20" s="42">
        <v>0.14992849841661157</v>
      </c>
      <c r="J20" s="42">
        <v>0.16666925558626267</v>
      </c>
      <c r="K20" s="42">
        <v>0.18461989339124185</v>
      </c>
      <c r="L20" s="42">
        <v>0.20462941540865709</v>
      </c>
      <c r="M20" s="42">
        <v>0.22771846113109812</v>
      </c>
      <c r="N20" s="42">
        <v>0.24931881562394415</v>
      </c>
      <c r="O20" s="42">
        <v>0.27283611509150696</v>
      </c>
      <c r="P20" s="42">
        <v>0.29922089937916818</v>
      </c>
      <c r="Q20" s="42">
        <v>0.3259481205136896</v>
      </c>
      <c r="R20" s="42">
        <v>0.35556728445636354</v>
      </c>
      <c r="S20" s="42">
        <v>0.38314697469048126</v>
      </c>
      <c r="T20" s="42">
        <v>0.41722531027200704</v>
      </c>
      <c r="U20" s="42">
        <v>0.59798074358490527</v>
      </c>
      <c r="V20" s="40">
        <f>(F20/B20)^(1/4)-1</f>
        <v>0.14954271404860364</v>
      </c>
      <c r="W20" s="40">
        <f>(O20/F20)^(1/9)-1</f>
        <v>0.10123365408528251</v>
      </c>
      <c r="X20" s="35">
        <f>(U20/O20)^(1/10)-1</f>
        <v>8.1629526471153957E-2</v>
      </c>
      <c r="Y20" s="26">
        <f>1-SUM(Y17:Y19)</f>
        <v>7.360000000000011E-2</v>
      </c>
      <c r="Z20" s="26">
        <f t="shared" ref="Z20:AR20" si="2">1-SUM(Z17:Z19)</f>
        <v>8.8000000000000078E-2</v>
      </c>
      <c r="AA20" s="26">
        <f t="shared" si="2"/>
        <v>9.0199999999999836E-2</v>
      </c>
      <c r="AB20" s="26">
        <f t="shared" si="2"/>
        <v>9.2500000000000249E-2</v>
      </c>
      <c r="AC20" s="26">
        <f t="shared" si="2"/>
        <v>9.4400000000000039E-2</v>
      </c>
      <c r="AD20" s="26">
        <f t="shared" si="2"/>
        <v>9.3799999999999883E-2</v>
      </c>
      <c r="AE20" s="26">
        <f t="shared" si="2"/>
        <v>9.4400000000000039E-2</v>
      </c>
      <c r="AF20" s="26">
        <f t="shared" si="2"/>
        <v>9.4200000000000172E-2</v>
      </c>
      <c r="AG20" s="26">
        <f t="shared" si="2"/>
        <v>9.5200000000000173E-2</v>
      </c>
      <c r="AH20" s="26">
        <f t="shared" si="2"/>
        <v>9.5899999999999874E-2</v>
      </c>
      <c r="AI20" s="26">
        <f t="shared" si="2"/>
        <v>9.6400000000000041E-2</v>
      </c>
      <c r="AJ20" s="26">
        <f t="shared" si="2"/>
        <v>9.7100000000000075E-2</v>
      </c>
      <c r="AK20" s="26">
        <f t="shared" si="2"/>
        <v>9.6600000000000241E-2</v>
      </c>
      <c r="AL20" s="26">
        <f t="shared" si="2"/>
        <v>9.6300000000000052E-2</v>
      </c>
      <c r="AM20" s="26">
        <f t="shared" si="2"/>
        <v>9.6300000000000163E-2</v>
      </c>
      <c r="AN20" s="26">
        <f t="shared" si="2"/>
        <v>9.6200000000000063E-2</v>
      </c>
      <c r="AO20" s="26">
        <f t="shared" si="2"/>
        <v>9.6200000000000063E-2</v>
      </c>
      <c r="AP20" s="26">
        <f t="shared" si="2"/>
        <v>9.5800000000000107E-2</v>
      </c>
      <c r="AQ20" s="26">
        <f t="shared" si="2"/>
        <v>9.5900000000000096E-2</v>
      </c>
      <c r="AR20" s="26">
        <f t="shared" si="2"/>
        <v>9.4799999999999995E-2</v>
      </c>
    </row>
    <row r="21" spans="1:44" x14ac:dyDescent="0.25">
      <c r="A21" s="27" t="s">
        <v>86</v>
      </c>
      <c r="B21" s="34">
        <f t="shared" ref="B21:U21" si="3">SUM(B17:B20)</f>
        <v>0.89126799999999995</v>
      </c>
      <c r="C21" s="34">
        <f t="shared" si="3"/>
        <v>0.96009867549668859</v>
      </c>
      <c r="D21" s="34">
        <f t="shared" si="3"/>
        <v>1.0163116883116881</v>
      </c>
      <c r="E21" s="34">
        <f t="shared" si="3"/>
        <v>1.1452671140939599</v>
      </c>
      <c r="F21" s="34">
        <f t="shared" si="3"/>
        <v>1.2134296052631579</v>
      </c>
      <c r="G21" s="34">
        <f t="shared" si="3"/>
        <v>1.3307692307692305</v>
      </c>
      <c r="H21" s="34">
        <f t="shared" si="3"/>
        <v>1.454973283921569</v>
      </c>
      <c r="I21" s="34">
        <f t="shared" si="3"/>
        <v>1.5915976477347271</v>
      </c>
      <c r="J21" s="34">
        <f t="shared" si="3"/>
        <v>1.750727474645613</v>
      </c>
      <c r="K21" s="34">
        <f t="shared" si="3"/>
        <v>1.9251292324425662</v>
      </c>
      <c r="L21" s="34">
        <f t="shared" si="3"/>
        <v>2.1227117780981013</v>
      </c>
      <c r="M21" s="34">
        <f t="shared" si="3"/>
        <v>2.3451952742646545</v>
      </c>
      <c r="N21" s="34">
        <f t="shared" si="3"/>
        <v>2.5809401203306783</v>
      </c>
      <c r="O21" s="34">
        <f t="shared" si="3"/>
        <v>2.8331891494445149</v>
      </c>
      <c r="P21" s="34">
        <f t="shared" si="3"/>
        <v>3.1071744483818033</v>
      </c>
      <c r="Q21" s="34">
        <f t="shared" si="3"/>
        <v>3.3882341009739023</v>
      </c>
      <c r="R21" s="34">
        <f t="shared" si="3"/>
        <v>3.6961256180495146</v>
      </c>
      <c r="S21" s="34">
        <f t="shared" si="3"/>
        <v>3.9994464999006354</v>
      </c>
      <c r="T21" s="34">
        <f t="shared" si="3"/>
        <v>4.3506288870907897</v>
      </c>
      <c r="U21" s="34">
        <f t="shared" si="3"/>
        <v>6.307813750895626</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2D4A9-7BD9-4DBF-8EB3-DE544D166C29}">
  <dimension ref="A1:AS21"/>
  <sheetViews>
    <sheetView zoomScale="90" zoomScaleNormal="90" workbookViewId="0">
      <selection activeCell="T16" sqref="T16"/>
    </sheetView>
  </sheetViews>
  <sheetFormatPr defaultRowHeight="15" x14ac:dyDescent="0.25"/>
  <cols>
    <col min="1" max="1" width="32.7109375" bestFit="1" customWidth="1"/>
    <col min="3" max="5" width="0" hidden="1" customWidth="1"/>
    <col min="7" max="9" width="0" hidden="1" customWidth="1"/>
    <col min="11" max="14" width="0" hidden="1" customWidth="1"/>
    <col min="16" max="19" width="0" hidden="1" customWidth="1"/>
    <col min="22" max="22" width="21.7109375" customWidth="1"/>
    <col min="23" max="23" width="17.5703125" customWidth="1"/>
    <col min="24" max="24" width="18.28515625" bestFit="1" customWidth="1"/>
    <col min="26" max="28" width="0" hidden="1" customWidth="1"/>
    <col min="30" max="32" width="0" hidden="1" customWidth="1"/>
    <col min="34" max="37" width="0" hidden="1" customWidth="1"/>
    <col min="39" max="42" width="0" hidden="1" customWidth="1"/>
  </cols>
  <sheetData>
    <row r="1" spans="1:45" x14ac:dyDescent="0.25">
      <c r="A1" s="8" t="s">
        <v>119</v>
      </c>
      <c r="B1" s="7">
        <v>2017</v>
      </c>
      <c r="C1" s="7">
        <v>2018</v>
      </c>
      <c r="D1" s="7">
        <v>2019</v>
      </c>
      <c r="E1" s="7">
        <v>2020</v>
      </c>
      <c r="F1" s="7">
        <v>2021</v>
      </c>
      <c r="G1" s="7" t="s">
        <v>7</v>
      </c>
      <c r="H1" s="7" t="s">
        <v>8</v>
      </c>
      <c r="I1" s="7" t="s">
        <v>9</v>
      </c>
      <c r="J1" s="7" t="s">
        <v>10</v>
      </c>
      <c r="K1" s="7" t="s">
        <v>11</v>
      </c>
      <c r="L1" s="7" t="s">
        <v>12</v>
      </c>
      <c r="M1" s="7" t="s">
        <v>88</v>
      </c>
      <c r="N1" s="7" t="s">
        <v>89</v>
      </c>
      <c r="O1" s="7" t="s">
        <v>90</v>
      </c>
      <c r="P1" s="7" t="s">
        <v>91</v>
      </c>
      <c r="Q1" s="7" t="s">
        <v>92</v>
      </c>
      <c r="R1" s="7" t="s">
        <v>93</v>
      </c>
      <c r="S1" s="7" t="s">
        <v>94</v>
      </c>
      <c r="T1" s="7" t="s">
        <v>95</v>
      </c>
      <c r="U1" s="7" t="s">
        <v>157</v>
      </c>
      <c r="V1" s="41" t="s">
        <v>110</v>
      </c>
      <c r="W1" s="41" t="s">
        <v>111</v>
      </c>
      <c r="X1" s="41" t="s">
        <v>112</v>
      </c>
      <c r="Y1" s="8">
        <v>2017</v>
      </c>
      <c r="Z1" s="8">
        <v>2018</v>
      </c>
      <c r="AA1" s="8">
        <v>2019</v>
      </c>
      <c r="AB1" s="8">
        <v>2020</v>
      </c>
      <c r="AC1" s="8">
        <v>2021</v>
      </c>
      <c r="AD1" s="8" t="s">
        <v>7</v>
      </c>
      <c r="AE1" s="8" t="s">
        <v>8</v>
      </c>
      <c r="AF1" s="8" t="s">
        <v>9</v>
      </c>
      <c r="AG1" s="8" t="s">
        <v>10</v>
      </c>
      <c r="AH1" s="8" t="s">
        <v>11</v>
      </c>
      <c r="AI1" s="8" t="s">
        <v>12</v>
      </c>
      <c r="AJ1" s="8" t="s">
        <v>88</v>
      </c>
      <c r="AK1" s="8" t="s">
        <v>89</v>
      </c>
      <c r="AL1" s="8" t="s">
        <v>90</v>
      </c>
      <c r="AM1" s="8" t="s">
        <v>91</v>
      </c>
      <c r="AN1" s="8" t="s">
        <v>92</v>
      </c>
      <c r="AO1" s="8" t="s">
        <v>93</v>
      </c>
      <c r="AP1" s="8" t="s">
        <v>94</v>
      </c>
      <c r="AQ1" s="8" t="s">
        <v>95</v>
      </c>
      <c r="AR1" s="8" t="s">
        <v>157</v>
      </c>
    </row>
    <row r="2" spans="1:45" x14ac:dyDescent="0.25">
      <c r="A2" s="9" t="s">
        <v>113</v>
      </c>
      <c r="B2" s="10">
        <f>'India Agrochemicals Market'!B34</f>
        <v>0.84638400000000014</v>
      </c>
      <c r="C2" s="10">
        <f>'India Agrochemicals Market'!C34</f>
        <v>0.91204437086092705</v>
      </c>
      <c r="D2" s="10">
        <f>'India Agrochemicals Market'!D34</f>
        <v>0.96340779220779205</v>
      </c>
      <c r="E2" s="10">
        <f>'India Agrochemicals Market'!E34</f>
        <v>1.0856912751677852</v>
      </c>
      <c r="F2" s="10">
        <f>'India Agrochemicals Market'!F34</f>
        <v>1.1507447368421053</v>
      </c>
      <c r="G2" s="10">
        <f>'India Agrochemicals Market'!G34</f>
        <v>1.2593399079552925</v>
      </c>
      <c r="H2" s="10">
        <f>'India Agrochemicals Market'!H34</f>
        <v>1.3759904392156868</v>
      </c>
      <c r="I2" s="10">
        <f>'India Agrochemicals Market'!I34</f>
        <v>1.5047141186874544</v>
      </c>
      <c r="J2" s="10">
        <f>'India Agrochemicals Market'!J34</f>
        <v>1.6563196449548259</v>
      </c>
      <c r="K2" s="10">
        <f>'India Agrochemicals Market'!K34</f>
        <v>1.8175214634853132</v>
      </c>
      <c r="L2" s="10">
        <f>'India Agrochemicals Market'!L34</f>
        <v>2.0069143404930228</v>
      </c>
      <c r="M2" s="10">
        <f>'India Agrochemicals Market'!M34</f>
        <v>2.2165929448516399</v>
      </c>
      <c r="N2" s="10">
        <f>'India Agrochemicals Market'!N34</f>
        <v>2.439458554320042</v>
      </c>
      <c r="O2" s="10">
        <f>'India Agrochemicals Market'!O34</f>
        <v>2.6761109755127275</v>
      </c>
      <c r="P2" s="10">
        <f>'India Agrochemicals Market'!P34</f>
        <v>2.9400765713074928</v>
      </c>
      <c r="Q2" s="10">
        <f>'India Agrochemicals Market'!Q34</f>
        <v>3.2062072434581328</v>
      </c>
      <c r="R2" s="10">
        <f>'India Agrochemicals Market'!R34</f>
        <v>3.4988816608660422</v>
      </c>
      <c r="S2" s="10">
        <f>'India Agrochemicals Market'!S34</f>
        <v>3.7860883278026392</v>
      </c>
      <c r="T2" s="10">
        <f>'India Agrochemicals Market'!T34</f>
        <v>4.1172957695889743</v>
      </c>
      <c r="U2" s="10">
        <f>'India Agrochemicals Market'!Y34</f>
        <v>5.9489540454603178</v>
      </c>
      <c r="V2" s="40">
        <f>(F2/B2)^(1/4)-1</f>
        <v>7.9823781903641811E-2</v>
      </c>
      <c r="W2" s="40">
        <f>(O2/F2)^(1/9)-1</f>
        <v>9.8310191507113398E-2</v>
      </c>
      <c r="X2" s="35">
        <f>(U2/O2)^(1/10)-1</f>
        <v>8.316258362432194E-2</v>
      </c>
    </row>
    <row r="3" spans="1:45" x14ac:dyDescent="0.25">
      <c r="A3" s="9" t="s">
        <v>79</v>
      </c>
      <c r="B3" s="5"/>
      <c r="C3" s="25">
        <f>C2/B2-1</f>
        <v>7.7577519023193764E-2</v>
      </c>
      <c r="D3" s="25">
        <f t="shared" ref="D3:E3" si="0">D2/C2-1</f>
        <v>5.6316801010876549E-2</v>
      </c>
      <c r="E3" s="25">
        <f t="shared" si="0"/>
        <v>0.12692806094059339</v>
      </c>
      <c r="F3" s="30">
        <v>4.9299999999999997E-2</v>
      </c>
      <c r="G3" s="25">
        <v>5.2200000000000003E-2</v>
      </c>
      <c r="H3" s="25">
        <v>5.6099999999999997E-2</v>
      </c>
      <c r="I3" s="25">
        <v>6.0400000000000002E-2</v>
      </c>
      <c r="J3" s="38">
        <v>6.3600000000000004E-2</v>
      </c>
      <c r="K3" s="25">
        <v>6.6500000000000004E-2</v>
      </c>
      <c r="L3" s="25">
        <v>6.83E-2</v>
      </c>
      <c r="M3" s="25">
        <v>6.5699999999999995E-2</v>
      </c>
      <c r="N3" s="25">
        <v>6.3200000000000006E-2</v>
      </c>
      <c r="O3" s="25">
        <v>6.2399999999999997E-2</v>
      </c>
      <c r="P3" s="25">
        <v>6.1499999999999999E-2</v>
      </c>
      <c r="Q3" s="25">
        <v>5.9200000000000003E-2</v>
      </c>
      <c r="R3" s="25">
        <v>5.7799999999999997E-2</v>
      </c>
      <c r="S3" s="25">
        <v>5.6399999999999999E-2</v>
      </c>
      <c r="T3" s="25">
        <v>5.5100000000000003E-2</v>
      </c>
      <c r="U3" s="25"/>
      <c r="Y3" s="29"/>
      <c r="Z3" s="29"/>
      <c r="AA3" s="29"/>
      <c r="AB3" s="29"/>
      <c r="AC3" s="29"/>
      <c r="AD3" s="29"/>
      <c r="AE3" s="29"/>
      <c r="AF3" s="29"/>
      <c r="AG3" s="29"/>
      <c r="AH3" s="29"/>
      <c r="AI3" s="29"/>
      <c r="AJ3" s="29"/>
    </row>
    <row r="4" spans="1:45" x14ac:dyDescent="0.25">
      <c r="A4" s="31" t="s">
        <v>121</v>
      </c>
      <c r="B4" s="34">
        <f>'India Agrochemicals Market'!B27</f>
        <v>1.3721679999999998</v>
      </c>
      <c r="C4" s="34">
        <f>'India Agrochemicals Market'!C27</f>
        <v>1.4885149999999998</v>
      </c>
      <c r="D4" s="34">
        <f>'India Agrochemicals Market'!D27</f>
        <v>1.6037120000000002</v>
      </c>
      <c r="E4" s="34">
        <f>'India Agrochemicals Market'!E27</f>
        <v>1.7484960000000001</v>
      </c>
      <c r="F4" s="34">
        <f>'India Agrochemicals Market'!F27</f>
        <v>1.8904759999999998</v>
      </c>
      <c r="G4" s="34">
        <f>'India Agrochemicals Market'!G27</f>
        <v>2.0739240000000003</v>
      </c>
      <c r="H4" s="34">
        <f>'India Agrochemicals Market'!H27</f>
        <v>2.2785507528000002</v>
      </c>
      <c r="I4" s="34">
        <f>'India Agrochemicals Market'!I27</f>
        <v>2.5087619012400002</v>
      </c>
      <c r="J4" s="34">
        <f>'India Agrochemicals Market'!J27</f>
        <v>2.7655771670382028</v>
      </c>
      <c r="K4" s="34">
        <f>'India Agrochemicals Market'!K27</f>
        <v>3.0531079861889929</v>
      </c>
      <c r="L4" s="34">
        <f>'India Agrochemicals Market'!L27</f>
        <v>3.3740865579861841</v>
      </c>
      <c r="M4" s="34">
        <f>'India Agrochemicals Market'!M27</f>
        <v>3.741992301581111</v>
      </c>
      <c r="N4" s="34">
        <f>'India Agrochemicals Market'!N27</f>
        <v>4.1458932062315581</v>
      </c>
      <c r="O4" s="34">
        <f>'India Agrochemicals Market'!O27</f>
        <v>4.5708399476460029</v>
      </c>
      <c r="P4" s="34">
        <f>'India Agrochemicals Market'!P27</f>
        <v>5.0276198795400013</v>
      </c>
      <c r="Q4" s="34">
        <f>'India Agrochemicals Market'!Q27</f>
        <v>5.4971995762890371</v>
      </c>
      <c r="R4" s="34">
        <f>'India Agrochemicals Market'!R27</f>
        <v>5.9887034393714433</v>
      </c>
      <c r="S4" s="34">
        <f>'India Agrochemicals Market'!S27</f>
        <v>6.5165293429573641</v>
      </c>
      <c r="T4" s="34">
        <f>'India Agrochemicals Market'!T27</f>
        <v>7.0791495699790907</v>
      </c>
      <c r="U4" s="34">
        <f>'India Agrochemicals Market'!Y27</f>
        <v>10.413339666649568</v>
      </c>
      <c r="V4" s="40">
        <f>(F4/B4)^(1/4)-1</f>
        <v>8.3405336153685727E-2</v>
      </c>
      <c r="W4" s="40">
        <f>(O4/F4)^(1/9)-1</f>
        <v>0.10306920590398327</v>
      </c>
      <c r="X4" s="35">
        <f>(U4/O4)^(1/10)-1</f>
        <v>8.5823913445050914E-2</v>
      </c>
    </row>
    <row r="5" spans="1:45" x14ac:dyDescent="0.25">
      <c r="A5" s="4" t="s">
        <v>79</v>
      </c>
      <c r="B5" s="4"/>
      <c r="C5" s="37">
        <f>C4/B4-1</f>
        <v>8.4790637881075881E-2</v>
      </c>
      <c r="D5" s="37">
        <f t="shared" ref="D5:T5" si="1">D4/C4-1</f>
        <v>7.7390553672620266E-2</v>
      </c>
      <c r="E5" s="37">
        <f t="shared" si="1"/>
        <v>9.0280549126027454E-2</v>
      </c>
      <c r="F5" s="37">
        <f t="shared" si="1"/>
        <v>8.1201215215819689E-2</v>
      </c>
      <c r="G5" s="37">
        <f t="shared" si="1"/>
        <v>9.7037994663778049E-2</v>
      </c>
      <c r="H5" s="37">
        <f t="shared" si="1"/>
        <v>9.8666466466466485E-2</v>
      </c>
      <c r="I5" s="37">
        <f t="shared" si="1"/>
        <v>0.10103402268178785</v>
      </c>
      <c r="J5" s="37">
        <f t="shared" si="1"/>
        <v>0.10236733333333348</v>
      </c>
      <c r="K5" s="37">
        <f t="shared" si="1"/>
        <v>0.10396774408530485</v>
      </c>
      <c r="L5" s="37">
        <f t="shared" si="1"/>
        <v>0.10513174550299764</v>
      </c>
      <c r="M5" s="37">
        <f t="shared" si="1"/>
        <v>0.10903862045984702</v>
      </c>
      <c r="N5" s="37">
        <f t="shared" si="1"/>
        <v>0.10793739593739571</v>
      </c>
      <c r="O5" s="37">
        <f t="shared" si="1"/>
        <v>0.10249823627287857</v>
      </c>
      <c r="P5" s="37">
        <f t="shared" si="1"/>
        <v>9.9933477681545479E-2</v>
      </c>
      <c r="Q5" s="37">
        <f t="shared" si="1"/>
        <v>9.3399999999999928E-2</v>
      </c>
      <c r="R5" s="37">
        <f t="shared" si="1"/>
        <v>8.94098633788738E-2</v>
      </c>
      <c r="S5" s="37">
        <f t="shared" si="1"/>
        <v>8.8136924616410761E-2</v>
      </c>
      <c r="T5" s="37">
        <f t="shared" si="1"/>
        <v>8.6337404070737422E-2</v>
      </c>
      <c r="U5" s="37"/>
      <c r="V5" s="4"/>
      <c r="W5" s="4"/>
      <c r="X5" s="4"/>
    </row>
    <row r="6" spans="1:45" x14ac:dyDescent="0.25">
      <c r="A6" s="31" t="s">
        <v>87</v>
      </c>
      <c r="B6" s="34">
        <f>B4/B2</f>
        <v>1.6212121212121207</v>
      </c>
      <c r="C6" s="34">
        <f t="shared" ref="C6:T6" si="2">C4/C2</f>
        <v>1.6320642367376399</v>
      </c>
      <c r="D6" s="34">
        <f t="shared" si="2"/>
        <v>1.664624277456648</v>
      </c>
      <c r="E6" s="34">
        <f t="shared" si="2"/>
        <v>1.610490974729242</v>
      </c>
      <c r="F6" s="34">
        <f t="shared" si="2"/>
        <v>1.6428282828282825</v>
      </c>
      <c r="G6" s="34">
        <f t="shared" si="2"/>
        <v>1.6468341763005785</v>
      </c>
      <c r="H6" s="34">
        <f t="shared" si="2"/>
        <v>1.655935018050541</v>
      </c>
      <c r="I6" s="34">
        <f t="shared" si="2"/>
        <v>1.6672681342475644</v>
      </c>
      <c r="J6" s="34">
        <f t="shared" si="2"/>
        <v>1.6697122294372295</v>
      </c>
      <c r="K6" s="34">
        <f t="shared" si="2"/>
        <v>1.6798194945848375</v>
      </c>
      <c r="L6" s="34">
        <f t="shared" si="2"/>
        <v>1.6812309772809231</v>
      </c>
      <c r="M6" s="34">
        <f t="shared" si="2"/>
        <v>1.6881729729729733</v>
      </c>
      <c r="N6" s="34">
        <f t="shared" si="2"/>
        <v>1.6995136887608062</v>
      </c>
      <c r="O6" s="34">
        <f t="shared" si="2"/>
        <v>1.7080158444364424</v>
      </c>
      <c r="P6" s="34">
        <f t="shared" si="2"/>
        <v>1.7100302517985608</v>
      </c>
      <c r="Q6" s="34">
        <f t="shared" si="2"/>
        <v>1.7145490477901544</v>
      </c>
      <c r="R6" s="34">
        <f t="shared" si="2"/>
        <v>1.7116050269299823</v>
      </c>
      <c r="S6" s="34">
        <f t="shared" si="2"/>
        <v>1.7211773151471645</v>
      </c>
      <c r="T6" s="34">
        <f t="shared" si="2"/>
        <v>1.7193687230989956</v>
      </c>
      <c r="U6" s="34"/>
      <c r="V6" s="40">
        <f>(F6/B6)^(1/4)-1</f>
        <v>3.3167951197834444E-3</v>
      </c>
      <c r="W6" s="40">
        <f>(O6/F6)^(1/9)-1</f>
        <v>4.3330330845237075E-3</v>
      </c>
      <c r="X6" s="35">
        <f>(U6/O6)^(1/10)-1</f>
        <v>-1</v>
      </c>
      <c r="Y6" s="29"/>
      <c r="Z6" s="29"/>
      <c r="AA6" s="29"/>
      <c r="AB6" s="29"/>
      <c r="AC6" s="29"/>
      <c r="AD6" s="29"/>
      <c r="AE6" s="29"/>
      <c r="AF6" s="29"/>
      <c r="AG6" s="29"/>
      <c r="AH6" s="29"/>
      <c r="AI6" s="29"/>
      <c r="AJ6" s="29"/>
    </row>
    <row r="7" spans="1:45" x14ac:dyDescent="0.25">
      <c r="A7" s="9" t="s">
        <v>79</v>
      </c>
      <c r="B7" s="28"/>
      <c r="C7" s="36">
        <f>C6/B6-1</f>
        <v>6.6938282680772954E-3</v>
      </c>
      <c r="D7" s="36">
        <f t="shared" ref="D7:P7" si="3">D6/C6-1</f>
        <v>1.9950220086981885E-2</v>
      </c>
      <c r="E7" s="36">
        <f t="shared" si="3"/>
        <v>-3.2519832529485537E-2</v>
      </c>
      <c r="F7" s="36">
        <f t="shared" si="3"/>
        <v>2.0079161328101947E-2</v>
      </c>
      <c r="G7" s="36">
        <f t="shared" si="3"/>
        <v>2.4384127751924112E-3</v>
      </c>
      <c r="H7" s="36">
        <f t="shared" si="3"/>
        <v>5.5262648060938613E-3</v>
      </c>
      <c r="I7" s="36">
        <f t="shared" si="3"/>
        <v>6.8439377593243478E-3</v>
      </c>
      <c r="J7" s="36">
        <f t="shared" si="3"/>
        <v>1.4659280888662529E-3</v>
      </c>
      <c r="K7" s="36">
        <f t="shared" si="3"/>
        <v>6.0532976697516006E-3</v>
      </c>
      <c r="L7" s="36">
        <f t="shared" si="3"/>
        <v>8.4025855196689925E-4</v>
      </c>
      <c r="M7" s="36">
        <f t="shared" si="3"/>
        <v>4.1291147890205604E-3</v>
      </c>
      <c r="N7" s="36">
        <f t="shared" si="3"/>
        <v>6.7177451418745093E-3</v>
      </c>
      <c r="O7" s="36">
        <f t="shared" si="3"/>
        <v>5.0026991437976953E-3</v>
      </c>
      <c r="P7" s="36">
        <f t="shared" si="3"/>
        <v>1.1793844703957834E-3</v>
      </c>
      <c r="Q7" s="37">
        <v>1.6199999999999999E-2</v>
      </c>
      <c r="R7" s="37">
        <v>1.6500000000000001E-2</v>
      </c>
      <c r="S7" s="37">
        <v>1.6400000000000001E-2</v>
      </c>
      <c r="T7" s="37">
        <v>1.6299999999999999E-2</v>
      </c>
      <c r="U7" s="37"/>
      <c r="Y7" s="29"/>
      <c r="Z7" s="29"/>
      <c r="AA7" s="29"/>
      <c r="AB7" s="29"/>
      <c r="AC7" s="29"/>
      <c r="AD7" s="29"/>
      <c r="AE7" s="29"/>
      <c r="AF7" s="29"/>
      <c r="AG7" s="29"/>
      <c r="AH7" s="29"/>
      <c r="AI7" s="29"/>
      <c r="AJ7" s="29"/>
    </row>
    <row r="9" spans="1:45" x14ac:dyDescent="0.25">
      <c r="A9" s="27" t="s">
        <v>100</v>
      </c>
      <c r="B9" s="28"/>
      <c r="C9" s="28"/>
      <c r="D9" s="28"/>
      <c r="E9" s="28"/>
      <c r="F9" s="28"/>
      <c r="G9" s="28"/>
      <c r="H9" s="28"/>
      <c r="I9" s="28"/>
      <c r="J9" s="28"/>
      <c r="K9" s="28"/>
      <c r="L9" s="28"/>
      <c r="M9" s="28"/>
      <c r="N9" s="28"/>
      <c r="O9" s="28"/>
      <c r="P9" s="28"/>
      <c r="Q9" s="28"/>
      <c r="R9" s="28"/>
      <c r="S9" s="28"/>
      <c r="T9" s="28"/>
      <c r="U9" s="28"/>
      <c r="Y9" s="29"/>
    </row>
    <row r="10" spans="1:45" x14ac:dyDescent="0.25">
      <c r="A10" s="39" t="s">
        <v>158</v>
      </c>
      <c r="B10" s="32">
        <v>0.77939142399999983</v>
      </c>
      <c r="C10" s="32">
        <v>0.85664038249999974</v>
      </c>
      <c r="D10" s="32">
        <v>0.92069105920000027</v>
      </c>
      <c r="E10" s="32">
        <v>1.0004894112</v>
      </c>
      <c r="F10" s="32">
        <v>1.0787056056</v>
      </c>
      <c r="G10" s="32">
        <v>1.1869067052000002</v>
      </c>
      <c r="H10" s="32">
        <v>1.3021917552251998</v>
      </c>
      <c r="I10" s="32">
        <v>1.435764436079652</v>
      </c>
      <c r="J10" s="32">
        <v>1.5813570241124439</v>
      </c>
      <c r="K10" s="32">
        <v>1.7448512141070098</v>
      </c>
      <c r="L10" s="32">
        <v>1.927278241921708</v>
      </c>
      <c r="M10" s="32">
        <v>2.1366776042028142</v>
      </c>
      <c r="N10" s="32">
        <v>2.366890431437596</v>
      </c>
      <c r="O10" s="32">
        <v>2.6081212741268094</v>
      </c>
      <c r="P10" s="32">
        <v>2.8667488553137086</v>
      </c>
      <c r="Q10" s="32">
        <v>3.1334037584847509</v>
      </c>
      <c r="R10" s="32">
        <v>3.4099677383780991</v>
      </c>
      <c r="S10" s="32">
        <v>3.7105118078799224</v>
      </c>
      <c r="T10" s="32">
        <v>4.0294519352320979</v>
      </c>
      <c r="U10" s="32">
        <v>5.9283142722235995</v>
      </c>
      <c r="V10" s="40">
        <f>(F10/B10)^(1/4)-1</f>
        <v>8.4643026063918603E-2</v>
      </c>
      <c r="W10" s="40">
        <f>(O10/F10)^(1/9)-1</f>
        <v>0.10306920590398327</v>
      </c>
      <c r="X10" s="35">
        <f>(U10/O10)^(1/10)-1</f>
        <v>8.5576275805117508E-2</v>
      </c>
      <c r="Y10" s="33">
        <v>0.56799999999999995</v>
      </c>
      <c r="Z10" s="33">
        <v>0.5754999999999999</v>
      </c>
      <c r="AA10" s="33">
        <v>0.57410000000000005</v>
      </c>
      <c r="AB10" s="33">
        <v>0.57219999999999993</v>
      </c>
      <c r="AC10" s="33">
        <v>0.5706</v>
      </c>
      <c r="AD10" s="33">
        <v>0.57230000000000003</v>
      </c>
      <c r="AE10" s="33">
        <v>0.5714999999999999</v>
      </c>
      <c r="AF10" s="33">
        <v>0.57229999999999992</v>
      </c>
      <c r="AG10" s="33">
        <v>0.57179999999999986</v>
      </c>
      <c r="AH10" s="33">
        <v>0.57150000000000012</v>
      </c>
      <c r="AI10" s="33">
        <v>0.57119999999999993</v>
      </c>
      <c r="AJ10" s="33">
        <v>0.57099999999999995</v>
      </c>
      <c r="AK10" s="26">
        <v>0.57089999999999985</v>
      </c>
      <c r="AL10" s="26">
        <v>0.5706</v>
      </c>
      <c r="AM10" s="26">
        <v>0.57019999999999993</v>
      </c>
      <c r="AN10" s="26">
        <v>0.56999999999999995</v>
      </c>
      <c r="AO10" s="26">
        <v>0.56939999999999991</v>
      </c>
      <c r="AP10" s="26">
        <v>0.56939999999999991</v>
      </c>
      <c r="AQ10" s="26">
        <v>0.56919999999999993</v>
      </c>
      <c r="AR10" s="46">
        <v>0.56930000000000003</v>
      </c>
      <c r="AS10" s="46"/>
    </row>
    <row r="11" spans="1:45" x14ac:dyDescent="0.25">
      <c r="A11" s="39" t="s">
        <v>160</v>
      </c>
      <c r="B11" s="32">
        <v>0.22338895039999998</v>
      </c>
      <c r="C11" s="32">
        <v>0.22536117099999994</v>
      </c>
      <c r="D11" s="32">
        <v>0.24360385279999999</v>
      </c>
      <c r="E11" s="32">
        <v>0.26682048959999999</v>
      </c>
      <c r="F11" s="32">
        <v>0.28999901839999992</v>
      </c>
      <c r="G11" s="32">
        <v>0.31917690360000001</v>
      </c>
      <c r="H11" s="32">
        <v>0.35249180145816006</v>
      </c>
      <c r="I11" s="32">
        <v>0.38935984707244803</v>
      </c>
      <c r="J11" s="32">
        <v>0.43087692262455196</v>
      </c>
      <c r="K11" s="32">
        <v>0.47781139983857729</v>
      </c>
      <c r="L11" s="32">
        <v>0.53074381557122674</v>
      </c>
      <c r="M11" s="32">
        <v>0.59086058441965739</v>
      </c>
      <c r="N11" s="32">
        <v>0.65588030522583252</v>
      </c>
      <c r="O11" s="32">
        <v>0.72493521569665587</v>
      </c>
      <c r="P11" s="32">
        <v>0.79888879885890618</v>
      </c>
      <c r="Q11" s="32">
        <v>0.87405473262995681</v>
      </c>
      <c r="R11" s="32">
        <v>0.95400045789187093</v>
      </c>
      <c r="S11" s="32">
        <v>1.0387347772674038</v>
      </c>
      <c r="T11" s="32">
        <v>1.1270006115406712</v>
      </c>
      <c r="U11" s="32">
        <v>1.6619690107972713</v>
      </c>
      <c r="V11" s="40">
        <f>(F11/B11)^(1/4)-1</f>
        <v>6.7416004214145619E-2</v>
      </c>
      <c r="W11" s="40">
        <f>(O11/F11)^(1/9)-1</f>
        <v>0.10716260213730666</v>
      </c>
      <c r="X11" s="35">
        <f>(U11/O11)^(1/10)-1</f>
        <v>8.6506609109003652E-2</v>
      </c>
      <c r="Y11" s="33">
        <v>0.1628</v>
      </c>
      <c r="Z11" s="33">
        <v>0.15139999999999998</v>
      </c>
      <c r="AA11" s="33">
        <v>0.15189999999999998</v>
      </c>
      <c r="AB11" s="33">
        <v>0.15259999999999999</v>
      </c>
      <c r="AC11" s="33">
        <v>0.15339999999999998</v>
      </c>
      <c r="AD11" s="33">
        <v>0.15389999999999998</v>
      </c>
      <c r="AE11" s="33">
        <v>0.1547</v>
      </c>
      <c r="AF11" s="33">
        <v>0.1552</v>
      </c>
      <c r="AG11" s="33">
        <v>0.15579999999999999</v>
      </c>
      <c r="AH11" s="33">
        <v>0.15649999999999997</v>
      </c>
      <c r="AI11" s="33">
        <v>0.1573</v>
      </c>
      <c r="AJ11" s="33">
        <v>0.15789999999999998</v>
      </c>
      <c r="AK11" s="26">
        <v>0.15820000000000001</v>
      </c>
      <c r="AL11" s="26">
        <v>0.15859999999999996</v>
      </c>
      <c r="AM11" s="26">
        <v>0.15889999999999999</v>
      </c>
      <c r="AN11" s="26">
        <v>0.15899999999999997</v>
      </c>
      <c r="AO11" s="26">
        <v>0.1593</v>
      </c>
      <c r="AP11" s="26">
        <v>0.15939999999999999</v>
      </c>
      <c r="AQ11" s="26">
        <v>0.15920000000000001</v>
      </c>
      <c r="AR11" s="46">
        <v>0.15960000000000002</v>
      </c>
      <c r="AS11" s="29"/>
    </row>
    <row r="12" spans="1:45" x14ac:dyDescent="0.25">
      <c r="A12" s="39" t="s">
        <v>159</v>
      </c>
      <c r="B12" s="32">
        <v>0.25151839440000001</v>
      </c>
      <c r="C12" s="32">
        <v>0.25721539199999999</v>
      </c>
      <c r="D12" s="32">
        <v>0.27503660800000002</v>
      </c>
      <c r="E12" s="32">
        <v>0.2979437184</v>
      </c>
      <c r="F12" s="32">
        <v>0.35786710679999995</v>
      </c>
      <c r="G12" s="32">
        <v>0.34779705480000006</v>
      </c>
      <c r="H12" s="32">
        <v>0.3807458307928801</v>
      </c>
      <c r="I12" s="32">
        <v>0.41645447560583998</v>
      </c>
      <c r="J12" s="32">
        <v>0.51135521818536367</v>
      </c>
      <c r="K12" s="32">
        <v>0.50009908813775705</v>
      </c>
      <c r="L12" s="32">
        <v>0.54930129164015074</v>
      </c>
      <c r="M12" s="32">
        <v>0.60508015516566571</v>
      </c>
      <c r="N12" s="32">
        <v>0.67163469940951237</v>
      </c>
      <c r="O12" s="32">
        <v>0.83280703846110171</v>
      </c>
      <c r="P12" s="32">
        <v>0.81598270644934223</v>
      </c>
      <c r="Q12" s="32">
        <v>0.89329493114696845</v>
      </c>
      <c r="R12" s="32">
        <v>0.97496091992967093</v>
      </c>
      <c r="S12" s="32">
        <v>1.0628459358363462</v>
      </c>
      <c r="T12" s="32">
        <v>1.2983160311341653</v>
      </c>
      <c r="U12" s="32">
        <v>1.9118891627968606</v>
      </c>
      <c r="V12" s="40">
        <f>(F12/B12)^(1/4)-1</f>
        <v>9.2164378164717675E-2</v>
      </c>
      <c r="W12" s="40">
        <f>(O12/F12)^(1/9)-1</f>
        <v>9.8393785777280751E-2</v>
      </c>
      <c r="X12" s="35">
        <f>(U12/O12)^(1/10)-1</f>
        <v>8.665537481884944E-2</v>
      </c>
      <c r="Y12" s="33">
        <v>0.18330000000000002</v>
      </c>
      <c r="Z12" s="33">
        <v>0.17280000000000001</v>
      </c>
      <c r="AA12" s="33">
        <v>0.17149999999999999</v>
      </c>
      <c r="AB12" s="33">
        <v>0.1704</v>
      </c>
      <c r="AC12" s="33">
        <v>0.1893</v>
      </c>
      <c r="AD12" s="33">
        <v>0.16770000000000002</v>
      </c>
      <c r="AE12" s="33">
        <v>0.16710000000000003</v>
      </c>
      <c r="AF12" s="33">
        <v>0.16599999999999998</v>
      </c>
      <c r="AG12" s="33">
        <v>0.18490000000000001</v>
      </c>
      <c r="AH12" s="33">
        <v>0.1638</v>
      </c>
      <c r="AI12" s="33">
        <v>0.1628</v>
      </c>
      <c r="AJ12" s="33">
        <v>0.16170000000000001</v>
      </c>
      <c r="AK12" s="26">
        <v>0.16199999999999998</v>
      </c>
      <c r="AL12" s="26">
        <v>0.1822</v>
      </c>
      <c r="AM12" s="26">
        <v>0.1623</v>
      </c>
      <c r="AN12" s="26">
        <v>0.16249999999999998</v>
      </c>
      <c r="AO12" s="26">
        <v>0.1628</v>
      </c>
      <c r="AP12" s="26">
        <v>0.16310000000000002</v>
      </c>
      <c r="AQ12" s="26">
        <v>0.18340000000000001</v>
      </c>
      <c r="AR12" s="46">
        <v>0.18359999999999999</v>
      </c>
      <c r="AS12" s="29"/>
    </row>
    <row r="13" spans="1:45" x14ac:dyDescent="0.25">
      <c r="A13" s="39" t="s">
        <v>126</v>
      </c>
      <c r="B13" s="32">
        <v>0.1178692312000001</v>
      </c>
      <c r="C13" s="32">
        <v>0.14929805450000005</v>
      </c>
      <c r="D13" s="32">
        <v>0.16438048000000008</v>
      </c>
      <c r="E13" s="32">
        <v>0.18324238080000022</v>
      </c>
      <c r="F13" s="32">
        <v>0.16390426919999998</v>
      </c>
      <c r="G13" s="32">
        <v>0.22004333640000021</v>
      </c>
      <c r="H13" s="32">
        <v>0.24312136532376005</v>
      </c>
      <c r="I13" s="32">
        <v>0.2671831424820601</v>
      </c>
      <c r="J13" s="32">
        <v>0.24198800211584312</v>
      </c>
      <c r="K13" s="32">
        <v>0.33034628410564859</v>
      </c>
      <c r="L13" s="32">
        <v>0.36676320885309827</v>
      </c>
      <c r="M13" s="32">
        <v>0.40937395779297414</v>
      </c>
      <c r="N13" s="32">
        <v>0.45148777015861757</v>
      </c>
      <c r="O13" s="32">
        <v>0.40497641936143591</v>
      </c>
      <c r="P13" s="32">
        <v>0.54599951891804488</v>
      </c>
      <c r="Q13" s="32">
        <v>0.59644615402736134</v>
      </c>
      <c r="R13" s="32">
        <v>0.64977432317180184</v>
      </c>
      <c r="S13" s="32">
        <v>0.70443682197369162</v>
      </c>
      <c r="T13" s="32">
        <v>0.62438099207215625</v>
      </c>
      <c r="U13" s="32">
        <v>0.91116722083183632</v>
      </c>
      <c r="V13" s="40">
        <f>(F13/B13)^(1/4)-1</f>
        <v>8.5919054525178673E-2</v>
      </c>
      <c r="W13" s="40">
        <f>(O13/F13)^(1/9)-1</f>
        <v>0.10572933111061489</v>
      </c>
      <c r="X13" s="35">
        <f>(U13/O13)^(1/10)-1</f>
        <v>8.4468233659898084E-2</v>
      </c>
      <c r="Y13" s="33">
        <f>1-SUM(Y10:Y12)</f>
        <v>8.5900000000000087E-2</v>
      </c>
      <c r="Z13" s="33">
        <f t="shared" ref="Z13:AR13" si="4">1-SUM(Z10:Z12)</f>
        <v>0.10030000000000006</v>
      </c>
      <c r="AA13" s="33">
        <f t="shared" si="4"/>
        <v>0.10250000000000004</v>
      </c>
      <c r="AB13" s="33">
        <f t="shared" si="4"/>
        <v>0.10480000000000012</v>
      </c>
      <c r="AC13" s="33">
        <f t="shared" si="4"/>
        <v>8.6699999999999999E-2</v>
      </c>
      <c r="AD13" s="33">
        <f t="shared" si="4"/>
        <v>0.10610000000000008</v>
      </c>
      <c r="AE13" s="33">
        <f t="shared" si="4"/>
        <v>0.10670000000000002</v>
      </c>
      <c r="AF13" s="33">
        <f t="shared" si="4"/>
        <v>0.10650000000000004</v>
      </c>
      <c r="AG13" s="33">
        <f t="shared" si="4"/>
        <v>8.7500000000000133E-2</v>
      </c>
      <c r="AH13" s="33">
        <f t="shared" si="4"/>
        <v>0.10819999999999985</v>
      </c>
      <c r="AI13" s="33">
        <f t="shared" si="4"/>
        <v>0.10870000000000002</v>
      </c>
      <c r="AJ13" s="33">
        <f t="shared" si="4"/>
        <v>0.10940000000000016</v>
      </c>
      <c r="AK13" s="33">
        <f t="shared" si="4"/>
        <v>0.10890000000000022</v>
      </c>
      <c r="AL13" s="33">
        <f t="shared" si="4"/>
        <v>8.8600000000000012E-2</v>
      </c>
      <c r="AM13" s="33">
        <f t="shared" si="4"/>
        <v>0.10860000000000014</v>
      </c>
      <c r="AN13" s="33">
        <f t="shared" si="4"/>
        <v>0.10850000000000015</v>
      </c>
      <c r="AO13" s="33">
        <f t="shared" si="4"/>
        <v>0.10850000000000004</v>
      </c>
      <c r="AP13" s="33">
        <f t="shared" si="4"/>
        <v>0.10810000000000008</v>
      </c>
      <c r="AQ13" s="33">
        <f t="shared" si="4"/>
        <v>8.8200000000000056E-2</v>
      </c>
      <c r="AR13" s="33">
        <f t="shared" si="4"/>
        <v>8.7499999999999911E-2</v>
      </c>
      <c r="AS13" s="29"/>
    </row>
    <row r="14" spans="1:45" x14ac:dyDescent="0.25">
      <c r="A14" s="27" t="s">
        <v>86</v>
      </c>
      <c r="B14" s="45">
        <f t="shared" ref="B14:U14" si="5">SUM(B10:B13)</f>
        <v>1.3721680000000001</v>
      </c>
      <c r="C14" s="45">
        <f t="shared" si="5"/>
        <v>1.4885149999999996</v>
      </c>
      <c r="D14" s="45">
        <f t="shared" si="5"/>
        <v>1.6037120000000005</v>
      </c>
      <c r="E14" s="45">
        <f t="shared" si="5"/>
        <v>1.7484960000000003</v>
      </c>
      <c r="F14" s="45">
        <f t="shared" si="5"/>
        <v>1.8904759999999996</v>
      </c>
      <c r="G14" s="45">
        <f t="shared" si="5"/>
        <v>2.0739240000000003</v>
      </c>
      <c r="H14" s="45">
        <f t="shared" si="5"/>
        <v>2.2785507527999997</v>
      </c>
      <c r="I14" s="45">
        <f t="shared" si="5"/>
        <v>2.5087619012400002</v>
      </c>
      <c r="J14" s="45">
        <f t="shared" si="5"/>
        <v>2.7655771670382028</v>
      </c>
      <c r="K14" s="45">
        <f t="shared" si="5"/>
        <v>3.0531079861889925</v>
      </c>
      <c r="L14" s="45">
        <f t="shared" si="5"/>
        <v>3.3740865579861836</v>
      </c>
      <c r="M14" s="45">
        <f t="shared" si="5"/>
        <v>3.7419923015811114</v>
      </c>
      <c r="N14" s="45">
        <f t="shared" si="5"/>
        <v>4.145893206231559</v>
      </c>
      <c r="O14" s="45">
        <f t="shared" si="5"/>
        <v>4.5708399476460029</v>
      </c>
      <c r="P14" s="45">
        <f t="shared" si="5"/>
        <v>5.0276198795400022</v>
      </c>
      <c r="Q14" s="45">
        <f t="shared" si="5"/>
        <v>5.497199576289038</v>
      </c>
      <c r="R14" s="45">
        <f t="shared" si="5"/>
        <v>5.9887034393714424</v>
      </c>
      <c r="S14" s="45">
        <f t="shared" si="5"/>
        <v>6.5165293429573641</v>
      </c>
      <c r="T14" s="45">
        <f t="shared" si="5"/>
        <v>7.0791495699790907</v>
      </c>
      <c r="U14" s="45">
        <f t="shared" si="5"/>
        <v>10.413339666649568</v>
      </c>
      <c r="Y14" s="35">
        <v>1</v>
      </c>
      <c r="Z14" s="35">
        <v>1</v>
      </c>
      <c r="AA14" s="35">
        <v>1</v>
      </c>
      <c r="AB14" s="35">
        <v>1</v>
      </c>
      <c r="AC14" s="35">
        <v>1</v>
      </c>
      <c r="AD14" s="35">
        <v>1</v>
      </c>
      <c r="AE14" s="35">
        <v>1</v>
      </c>
      <c r="AF14" s="35">
        <v>1</v>
      </c>
      <c r="AG14" s="35">
        <v>1</v>
      </c>
      <c r="AH14" s="35">
        <v>1</v>
      </c>
      <c r="AI14" s="35">
        <v>1</v>
      </c>
      <c r="AJ14" s="35">
        <v>1</v>
      </c>
      <c r="AK14" s="35">
        <v>1</v>
      </c>
      <c r="AL14" s="35">
        <v>1</v>
      </c>
      <c r="AM14" s="35">
        <v>1</v>
      </c>
      <c r="AN14" s="35">
        <v>1</v>
      </c>
      <c r="AO14" s="35">
        <v>1</v>
      </c>
      <c r="AP14" s="35">
        <v>1</v>
      </c>
      <c r="AQ14" s="35">
        <v>1</v>
      </c>
    </row>
    <row r="15" spans="1:45" x14ac:dyDescent="0.25">
      <c r="B15" s="28"/>
    </row>
    <row r="16" spans="1:45" x14ac:dyDescent="0.25">
      <c r="A16" s="27" t="s">
        <v>101</v>
      </c>
      <c r="B16" s="28"/>
      <c r="Y16" s="44"/>
    </row>
    <row r="17" spans="1:44" x14ac:dyDescent="0.25">
      <c r="A17" s="39" t="s">
        <v>158</v>
      </c>
      <c r="B17" s="42">
        <v>0.47685274560000002</v>
      </c>
      <c r="C17" s="42">
        <v>0.52068613132450325</v>
      </c>
      <c r="D17" s="42">
        <v>0.54866073766233769</v>
      </c>
      <c r="E17" s="42">
        <v>0.61623836778523478</v>
      </c>
      <c r="F17" s="42">
        <v>0.65132152105263164</v>
      </c>
      <c r="G17" s="42">
        <v>0.71492726574621968</v>
      </c>
      <c r="H17" s="42">
        <v>0.78004897999137279</v>
      </c>
      <c r="I17" s="42">
        <v>0.85422620517886771</v>
      </c>
      <c r="J17" s="42">
        <v>0.93946450261837711</v>
      </c>
      <c r="K17" s="42">
        <v>1.0303529176498243</v>
      </c>
      <c r="L17" s="42">
        <v>1.1371176653233466</v>
      </c>
      <c r="M17" s="42">
        <v>1.2554782439639689</v>
      </c>
      <c r="N17" s="42">
        <v>1.3814653793114393</v>
      </c>
      <c r="O17" s="42">
        <v>1.5146788121402039</v>
      </c>
      <c r="P17" s="42">
        <v>1.6629073087315176</v>
      </c>
      <c r="Q17" s="42">
        <v>1.812789575451228</v>
      </c>
      <c r="R17" s="42">
        <v>1.9761683620571406</v>
      </c>
      <c r="S17" s="42">
        <v>2.1383826875429306</v>
      </c>
      <c r="T17" s="42">
        <v>2.3246251915099347</v>
      </c>
      <c r="U17" s="42">
        <v>3.3623488264941717</v>
      </c>
      <c r="V17" s="40">
        <f>(F17/B17)^(1/4)-1</f>
        <v>8.1067434831822327E-2</v>
      </c>
      <c r="W17" s="40">
        <f>(O17/F17)^(1/9)-1</f>
        <v>9.8310191507113398E-2</v>
      </c>
      <c r="X17" s="35">
        <f>(U17/O17)^(1/10)-1</f>
        <v>8.3009388975798126E-2</v>
      </c>
      <c r="Y17" s="26">
        <v>0.5633999999999999</v>
      </c>
      <c r="Z17" s="26">
        <v>0.57089999999999996</v>
      </c>
      <c r="AA17" s="26">
        <v>0.56950000000000012</v>
      </c>
      <c r="AB17" s="26">
        <v>0.56759999999999988</v>
      </c>
      <c r="AC17" s="26">
        <v>0.56600000000000006</v>
      </c>
      <c r="AD17" s="26">
        <v>0.56770000000000009</v>
      </c>
      <c r="AE17" s="26">
        <v>0.56689999999999996</v>
      </c>
      <c r="AF17" s="26">
        <v>0.56769999999999987</v>
      </c>
      <c r="AG17" s="26">
        <v>0.56719999999999993</v>
      </c>
      <c r="AH17" s="26">
        <v>0.56690000000000018</v>
      </c>
      <c r="AI17" s="26">
        <v>0.56659999999999999</v>
      </c>
      <c r="AJ17" s="26">
        <v>0.56640000000000001</v>
      </c>
      <c r="AK17" s="26">
        <v>0.5662999999999998</v>
      </c>
      <c r="AL17" s="26">
        <v>0.56600000000000006</v>
      </c>
      <c r="AM17" s="26">
        <v>0.56559999999999988</v>
      </c>
      <c r="AN17" s="26">
        <v>0.5653999999999999</v>
      </c>
      <c r="AO17" s="26">
        <v>0.56479999999999997</v>
      </c>
      <c r="AP17" s="26">
        <v>0.56479999999999997</v>
      </c>
      <c r="AQ17" s="26">
        <v>0.56459999999999999</v>
      </c>
      <c r="AR17" s="46">
        <v>0.56520000000000004</v>
      </c>
    </row>
    <row r="18" spans="1:44" x14ac:dyDescent="0.25">
      <c r="A18" s="39" t="s">
        <v>160</v>
      </c>
      <c r="B18" s="42">
        <v>0.15878163840000004</v>
      </c>
      <c r="C18" s="42">
        <v>0.16070221814569535</v>
      </c>
      <c r="D18" s="42">
        <v>0.17023415688311686</v>
      </c>
      <c r="E18" s="42">
        <v>0.19260163221476506</v>
      </c>
      <c r="F18" s="42">
        <v>0.20506271210526317</v>
      </c>
      <c r="G18" s="42">
        <v>0.22504404155161076</v>
      </c>
      <c r="H18" s="42">
        <v>0.24699028383921581</v>
      </c>
      <c r="I18" s="42">
        <v>0.27084854136374181</v>
      </c>
      <c r="J18" s="42">
        <v>0.29913132787884156</v>
      </c>
      <c r="K18" s="42">
        <v>0.32951664132988728</v>
      </c>
      <c r="L18" s="42">
        <v>0.36545910140377946</v>
      </c>
      <c r="M18" s="42">
        <v>0.40497153102439459</v>
      </c>
      <c r="N18" s="42">
        <v>0.44642091544056772</v>
      </c>
      <c r="O18" s="42">
        <v>0.49079875290903419</v>
      </c>
      <c r="P18" s="42">
        <v>0.54009206614918648</v>
      </c>
      <c r="Q18" s="42">
        <v>0.58930089134760477</v>
      </c>
      <c r="R18" s="42">
        <v>0.64414411376543845</v>
      </c>
      <c r="S18" s="42">
        <v>0.69739746998124619</v>
      </c>
      <c r="T18" s="42">
        <v>0.75758242160437139</v>
      </c>
      <c r="U18" s="42">
        <v>1.0957973351737906</v>
      </c>
      <c r="V18" s="40">
        <f>(F18/B18)^(1/4)-1</f>
        <v>6.6035345725972583E-2</v>
      </c>
      <c r="W18" s="40">
        <f>(O18/F18)^(1/9)-1</f>
        <v>0.10182588921610036</v>
      </c>
      <c r="X18" s="35">
        <f>(U18/O18)^(1/10)-1</f>
        <v>8.3634139687412068E-2</v>
      </c>
      <c r="Y18" s="26">
        <v>0.18760000000000002</v>
      </c>
      <c r="Z18" s="26">
        <v>0.1762</v>
      </c>
      <c r="AA18" s="26">
        <v>0.1767</v>
      </c>
      <c r="AB18" s="26">
        <v>0.17739999999999997</v>
      </c>
      <c r="AC18" s="26">
        <v>0.1782</v>
      </c>
      <c r="AD18" s="26">
        <v>0.1787</v>
      </c>
      <c r="AE18" s="26">
        <v>0.17950000000000002</v>
      </c>
      <c r="AF18" s="26">
        <v>0.18000000000000002</v>
      </c>
      <c r="AG18" s="26">
        <v>0.18060000000000001</v>
      </c>
      <c r="AH18" s="26">
        <v>0.18129999999999999</v>
      </c>
      <c r="AI18" s="26">
        <v>0.18210000000000001</v>
      </c>
      <c r="AJ18" s="26">
        <v>0.1827</v>
      </c>
      <c r="AK18" s="26">
        <v>0.18300000000000002</v>
      </c>
      <c r="AL18" s="26">
        <v>0.18339999999999998</v>
      </c>
      <c r="AM18" s="26">
        <v>0.1837</v>
      </c>
      <c r="AN18" s="26">
        <v>0.18379999999999999</v>
      </c>
      <c r="AO18" s="26">
        <v>0.18410000000000001</v>
      </c>
      <c r="AP18" s="26">
        <v>0.1842</v>
      </c>
      <c r="AQ18" s="26">
        <v>0.18400000000000002</v>
      </c>
      <c r="AR18" s="46">
        <v>0.18420000000000003</v>
      </c>
    </row>
    <row r="19" spans="1:44" x14ac:dyDescent="0.25">
      <c r="A19" s="39" t="s">
        <v>159</v>
      </c>
      <c r="B19" s="42">
        <v>0.16817650080000004</v>
      </c>
      <c r="C19" s="42">
        <v>0.17164675059602647</v>
      </c>
      <c r="D19" s="42">
        <v>0.18006091636363636</v>
      </c>
      <c r="E19" s="42">
        <v>0.20172143892617447</v>
      </c>
      <c r="F19" s="42">
        <v>0.21254255289473686</v>
      </c>
      <c r="G19" s="42">
        <v>0.23058513714661408</v>
      </c>
      <c r="H19" s="42">
        <v>0.25111825515686287</v>
      </c>
      <c r="I19" s="42">
        <v>0.27295514112990427</v>
      </c>
      <c r="J19" s="42">
        <v>0.29863443198535511</v>
      </c>
      <c r="K19" s="42">
        <v>0.32569984625656812</v>
      </c>
      <c r="L19" s="42">
        <v>0.35763213547585665</v>
      </c>
      <c r="M19" s="42">
        <v>0.39255861053322544</v>
      </c>
      <c r="N19" s="42">
        <v>0.43275994753637548</v>
      </c>
      <c r="O19" s="42">
        <v>0.47527730925106043</v>
      </c>
      <c r="P19" s="42">
        <v>0.5224516067213415</v>
      </c>
      <c r="Q19" s="42">
        <v>0.57038426861120184</v>
      </c>
      <c r="R19" s="42">
        <v>0.62350071196632872</v>
      </c>
      <c r="S19" s="42">
        <v>0.67581676651277112</v>
      </c>
      <c r="T19" s="42">
        <v>0.73617248360250853</v>
      </c>
      <c r="U19" s="42">
        <v>1.066647460351035</v>
      </c>
      <c r="V19" s="40">
        <f>(F19/B19)^(1/4)-1</f>
        <v>6.0278964261167411E-2</v>
      </c>
      <c r="W19" s="40">
        <f>(O19/F19)^(1/9)-1</f>
        <v>9.3536957909898577E-2</v>
      </c>
      <c r="X19" s="35">
        <f>(U19/O19)^(1/10)-1</f>
        <v>8.4194955550231043E-2</v>
      </c>
      <c r="Y19" s="26">
        <v>0.19870000000000002</v>
      </c>
      <c r="Z19" s="26">
        <v>0.18820000000000001</v>
      </c>
      <c r="AA19" s="26">
        <v>0.18690000000000004</v>
      </c>
      <c r="AB19" s="26">
        <v>0.18579999999999999</v>
      </c>
      <c r="AC19" s="26">
        <v>0.1847</v>
      </c>
      <c r="AD19" s="26">
        <v>0.18310000000000001</v>
      </c>
      <c r="AE19" s="26">
        <v>0.18250000000000002</v>
      </c>
      <c r="AF19" s="26">
        <v>0.18140000000000001</v>
      </c>
      <c r="AG19" s="26">
        <v>0.18029999999999999</v>
      </c>
      <c r="AH19" s="26">
        <v>0.1792</v>
      </c>
      <c r="AI19" s="26">
        <v>0.1782</v>
      </c>
      <c r="AJ19" s="26">
        <v>0.17710000000000001</v>
      </c>
      <c r="AK19" s="26">
        <v>0.1774</v>
      </c>
      <c r="AL19" s="26">
        <v>0.17760000000000001</v>
      </c>
      <c r="AM19" s="26">
        <v>0.1777</v>
      </c>
      <c r="AN19" s="26">
        <v>0.1779</v>
      </c>
      <c r="AO19" s="26">
        <v>0.1782</v>
      </c>
      <c r="AP19" s="26">
        <v>0.17850000000000002</v>
      </c>
      <c r="AQ19" s="26">
        <v>0.17879999999999999</v>
      </c>
      <c r="AR19" s="46">
        <v>0.17929999999999999</v>
      </c>
    </row>
    <row r="20" spans="1:44" x14ac:dyDescent="0.25">
      <c r="A20" s="39" t="s">
        <v>126</v>
      </c>
      <c r="B20" s="42">
        <v>4.2573115200000108E-2</v>
      </c>
      <c r="C20" s="42">
        <v>5.900927079470196E-2</v>
      </c>
      <c r="D20" s="42">
        <v>6.4451981298701139E-2</v>
      </c>
      <c r="E20" s="42">
        <v>7.5129836241610903E-2</v>
      </c>
      <c r="F20" s="42">
        <v>8.1817950789473626E-2</v>
      </c>
      <c r="G20" s="42">
        <v>8.8783463510847996E-2</v>
      </c>
      <c r="H20" s="42">
        <v>9.7832920228235407E-2</v>
      </c>
      <c r="I20" s="42">
        <v>0.10668423101494064</v>
      </c>
      <c r="J20" s="42">
        <v>0.11908938247225211</v>
      </c>
      <c r="K20" s="42">
        <v>0.13195205824903333</v>
      </c>
      <c r="L20" s="42">
        <v>0.14670543829003985</v>
      </c>
      <c r="M20" s="42">
        <v>0.16358455933005098</v>
      </c>
      <c r="N20" s="42">
        <v>0.17881231203165943</v>
      </c>
      <c r="O20" s="42">
        <v>0.195356101212429</v>
      </c>
      <c r="P20" s="42">
        <v>0.21462558970544748</v>
      </c>
      <c r="Q20" s="42">
        <v>0.23373250804809848</v>
      </c>
      <c r="R20" s="42">
        <v>0.25506847307713437</v>
      </c>
      <c r="S20" s="42">
        <v>0.27449140376569137</v>
      </c>
      <c r="T20" s="42">
        <v>0.29891567287215953</v>
      </c>
      <c r="U20" s="42">
        <v>0.42416042344132016</v>
      </c>
      <c r="V20" s="40">
        <f>(F20/B20)^(1/4)-1</f>
        <v>0.17741155062511216</v>
      </c>
      <c r="W20" s="40">
        <f>(O20/F20)^(1/9)-1</f>
        <v>0.10153321697309603</v>
      </c>
      <c r="X20" s="35">
        <f>(U20/O20)^(1/10)-1</f>
        <v>8.0613319918954263E-2</v>
      </c>
      <c r="Y20" s="26">
        <f>1-SUM(Y17:Y19)</f>
        <v>5.0300000000000122E-2</v>
      </c>
      <c r="Z20" s="26">
        <f t="shared" ref="Z20:AR20" si="6">1-SUM(Z17:Z19)</f>
        <v>6.469999999999998E-2</v>
      </c>
      <c r="AA20" s="26">
        <f t="shared" si="6"/>
        <v>6.6899999999999848E-2</v>
      </c>
      <c r="AB20" s="26">
        <f t="shared" si="6"/>
        <v>6.920000000000015E-2</v>
      </c>
      <c r="AC20" s="26">
        <f t="shared" si="6"/>
        <v>7.1099999999999941E-2</v>
      </c>
      <c r="AD20" s="26">
        <f t="shared" si="6"/>
        <v>7.0499999999999896E-2</v>
      </c>
      <c r="AE20" s="26">
        <f t="shared" si="6"/>
        <v>7.1100000000000052E-2</v>
      </c>
      <c r="AF20" s="26">
        <f t="shared" si="6"/>
        <v>7.0900000000000074E-2</v>
      </c>
      <c r="AG20" s="26">
        <f t="shared" si="6"/>
        <v>7.1900000000000075E-2</v>
      </c>
      <c r="AH20" s="26">
        <f t="shared" si="6"/>
        <v>7.2599999999999776E-2</v>
      </c>
      <c r="AI20" s="26">
        <f t="shared" si="6"/>
        <v>7.3099999999999943E-2</v>
      </c>
      <c r="AJ20" s="26">
        <f t="shared" si="6"/>
        <v>7.3799999999999977E-2</v>
      </c>
      <c r="AK20" s="26">
        <f t="shared" si="6"/>
        <v>7.3300000000000143E-2</v>
      </c>
      <c r="AL20" s="26">
        <f t="shared" si="6"/>
        <v>7.2999999999999954E-2</v>
      </c>
      <c r="AM20" s="26">
        <f t="shared" si="6"/>
        <v>7.3000000000000176E-2</v>
      </c>
      <c r="AN20" s="26">
        <f t="shared" si="6"/>
        <v>7.2900000000000187E-2</v>
      </c>
      <c r="AO20" s="26">
        <f t="shared" si="6"/>
        <v>7.2899999999999965E-2</v>
      </c>
      <c r="AP20" s="26">
        <f t="shared" si="6"/>
        <v>7.2500000000000009E-2</v>
      </c>
      <c r="AQ20" s="26">
        <f t="shared" si="6"/>
        <v>7.2599999999999998E-2</v>
      </c>
      <c r="AR20" s="26">
        <f t="shared" si="6"/>
        <v>7.1299999999999919E-2</v>
      </c>
    </row>
    <row r="21" spans="1:44" x14ac:dyDescent="0.25">
      <c r="A21" s="27" t="s">
        <v>86</v>
      </c>
      <c r="B21" s="34">
        <v>0.84638400000000014</v>
      </c>
      <c r="C21" s="34">
        <v>0.91204437086092705</v>
      </c>
      <c r="D21" s="34">
        <v>0.96340779220779205</v>
      </c>
      <c r="E21" s="34">
        <v>1.0856912751677852</v>
      </c>
      <c r="F21" s="34">
        <v>1.1507447368421053</v>
      </c>
      <c r="G21" s="34">
        <v>1.2593399079552925</v>
      </c>
      <c r="H21" s="34">
        <v>1.3759904392156868</v>
      </c>
      <c r="I21" s="34">
        <v>1.5047141186874546</v>
      </c>
      <c r="J21" s="34">
        <v>1.6563196449548259</v>
      </c>
      <c r="K21" s="34">
        <v>1.817521463485313</v>
      </c>
      <c r="L21" s="34">
        <v>2.0069143404930228</v>
      </c>
      <c r="M21" s="34">
        <v>2.2165929448516399</v>
      </c>
      <c r="N21" s="34">
        <v>2.439458554320042</v>
      </c>
      <c r="O21" s="34">
        <v>2.6761109755127275</v>
      </c>
      <c r="P21" s="34">
        <v>2.9400765713074928</v>
      </c>
      <c r="Q21" s="34">
        <v>3.2062072434581332</v>
      </c>
      <c r="R21" s="34">
        <v>3.4988816608660418</v>
      </c>
      <c r="S21" s="34">
        <v>3.7860883278026392</v>
      </c>
      <c r="T21" s="34">
        <v>4.1172957695889743</v>
      </c>
      <c r="U21" s="34">
        <v>5.9489540454603169</v>
      </c>
      <c r="Y21" s="43">
        <v>1</v>
      </c>
      <c r="Z21" s="43">
        <v>1</v>
      </c>
      <c r="AA21" s="43">
        <v>1</v>
      </c>
      <c r="AB21" s="43">
        <v>1</v>
      </c>
      <c r="AC21" s="43">
        <v>1</v>
      </c>
      <c r="AD21" s="43">
        <v>1</v>
      </c>
      <c r="AE21" s="43">
        <v>1</v>
      </c>
      <c r="AF21" s="43">
        <v>1</v>
      </c>
      <c r="AG21" s="43">
        <v>1</v>
      </c>
      <c r="AH21" s="43">
        <v>1</v>
      </c>
      <c r="AI21" s="43">
        <v>1</v>
      </c>
      <c r="AJ21" s="43">
        <v>1</v>
      </c>
      <c r="AK21" s="43">
        <v>1</v>
      </c>
      <c r="AL21" s="43">
        <v>1</v>
      </c>
      <c r="AM21" s="43">
        <v>1</v>
      </c>
      <c r="AN21" s="43">
        <v>1</v>
      </c>
      <c r="AO21" s="43">
        <v>1</v>
      </c>
      <c r="AP21" s="43">
        <v>1</v>
      </c>
      <c r="AQ21" s="4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Pricing</vt:lpstr>
      <vt:lpstr>Important Links</vt:lpstr>
      <vt:lpstr>Companies</vt:lpstr>
      <vt:lpstr>Global Agrochemicals Market</vt:lpstr>
      <vt:lpstr>India Agrochemicals Market</vt:lpstr>
      <vt:lpstr>West India Agrochemicals Market</vt:lpstr>
      <vt:lpstr>South India Agrochemical Market</vt:lpstr>
      <vt:lpstr>North India Agrochemica Market </vt:lpstr>
      <vt:lpstr>East India Agrochemical Market</vt:lpstr>
      <vt:lpstr>Demand Supply Gap</vt:lpstr>
      <vt:lpstr>Import Export</vt:lpstr>
      <vt:lpstr>By Type Market Share </vt:lpstr>
      <vt:lpstr>Liscensors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Pulkit Malhotra</dc:creator>
  <cp:lastModifiedBy>Hardik Malhotra</cp:lastModifiedBy>
  <cp:lastPrinted>2022-04-08T11:14:37Z</cp:lastPrinted>
  <dcterms:created xsi:type="dcterms:W3CDTF">2015-06-05T18:17:20Z</dcterms:created>
  <dcterms:modified xsi:type="dcterms:W3CDTF">2023-01-18T13:38:23Z</dcterms:modified>
</cp:coreProperties>
</file>