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hardik.malhotra\Desktop\Desktop Data\ChemEpt\"/>
    </mc:Choice>
  </mc:AlternateContent>
  <xr:revisionPtr revIDLastSave="0" documentId="13_ncr:1_{3ACA35C7-0DD4-4B2C-873A-25986F5E7D52}" xr6:coauthVersionLast="47" xr6:coauthVersionMax="47" xr10:uidLastSave="{00000000-0000-0000-0000-000000000000}"/>
  <bookViews>
    <workbookView xWindow="-120" yWindow="-120" windowWidth="20730" windowHeight="11160" tabRatio="833" firstSheet="2" activeTab="3" xr2:uid="{00000000-000D-0000-FFFF-FFFF00000000}"/>
  </bookViews>
  <sheets>
    <sheet name="Sheet1" sheetId="16" state="hidden" r:id="rId1"/>
    <sheet name="Pricing" sheetId="1" r:id="rId2"/>
    <sheet name="Important Links" sheetId="6" r:id="rId3"/>
    <sheet name="Global Diesel Exhaust Market" sheetId="15" r:id="rId4"/>
    <sheet name="India Diesel Exhaust Market" sheetId="3" r:id="rId5"/>
    <sheet name="West India Disel Exhaust Market" sheetId="10" r:id="rId6"/>
    <sheet name="South India Diesel Exhau Market" sheetId="11" r:id="rId7"/>
    <sheet name="North India Diesel Exha Market " sheetId="12" r:id="rId8"/>
    <sheet name="East India Diesel Exhaus Market" sheetId="13" r:id="rId9"/>
    <sheet name="By Type Market Share " sheetId="14" r:id="rId10"/>
    <sheet name="Import export" sheetId="18" r:id="rId11"/>
    <sheet name="Demand Supply Gap" sheetId="17" r:id="rId12"/>
    <sheet name="Companies" sheetId="4" r:id="rId13"/>
    <sheet name="Liscensors" sheetId="5"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 i="17" l="1"/>
  <c r="L8" i="18" l="1"/>
  <c r="K8" i="18"/>
  <c r="J8" i="18"/>
  <c r="F8" i="18"/>
  <c r="E8" i="18"/>
  <c r="D8" i="18"/>
  <c r="D3" i="17"/>
  <c r="C4" i="17"/>
  <c r="C3" i="17" s="1"/>
  <c r="B4" i="17"/>
  <c r="B3" i="17" s="1"/>
  <c r="C14" i="6" l="1"/>
  <c r="C13" i="6"/>
  <c r="AD49" i="3"/>
  <c r="AE49" i="3"/>
  <c r="AF49" i="3"/>
  <c r="AG49" i="3"/>
  <c r="AH49" i="3"/>
  <c r="AI49" i="3"/>
  <c r="AJ49" i="3"/>
  <c r="AK49" i="3"/>
  <c r="AL49" i="3"/>
  <c r="AM49" i="3"/>
  <c r="AN49" i="3"/>
  <c r="AO49" i="3"/>
  <c r="AP49" i="3"/>
  <c r="AQ49" i="3"/>
  <c r="AR49" i="3"/>
  <c r="AS49" i="3"/>
  <c r="AT49" i="3"/>
  <c r="AU49" i="3"/>
  <c r="AV49" i="3"/>
  <c r="AC49" i="3"/>
  <c r="AV46" i="3"/>
  <c r="AV47" i="3"/>
  <c r="AV48" i="3"/>
  <c r="AV45" i="3"/>
  <c r="AD45" i="3"/>
  <c r="AE45" i="3"/>
  <c r="AF45" i="3"/>
  <c r="AG45" i="3"/>
  <c r="AH45" i="3"/>
  <c r="AI45" i="3"/>
  <c r="AJ45" i="3"/>
  <c r="AK45" i="3"/>
  <c r="AL45" i="3"/>
  <c r="AM45" i="3"/>
  <c r="AN45" i="3"/>
  <c r="AO45" i="3"/>
  <c r="AP45" i="3"/>
  <c r="AQ45" i="3"/>
  <c r="AR45" i="3"/>
  <c r="AS45" i="3"/>
  <c r="AT45" i="3"/>
  <c r="AU45" i="3"/>
  <c r="AD46" i="3"/>
  <c r="AE46" i="3"/>
  <c r="AF46" i="3"/>
  <c r="AG46" i="3"/>
  <c r="AH46" i="3"/>
  <c r="AI46" i="3"/>
  <c r="AJ46" i="3"/>
  <c r="AK46" i="3"/>
  <c r="AL46" i="3"/>
  <c r="AM46" i="3"/>
  <c r="AN46" i="3"/>
  <c r="AO46" i="3"/>
  <c r="AP46" i="3"/>
  <c r="AQ46" i="3"/>
  <c r="AR46" i="3"/>
  <c r="AS46" i="3"/>
  <c r="AT46" i="3"/>
  <c r="AU46" i="3"/>
  <c r="AD47" i="3"/>
  <c r="AE47" i="3"/>
  <c r="AF47" i="3"/>
  <c r="AG47" i="3"/>
  <c r="AH47" i="3"/>
  <c r="AI47" i="3"/>
  <c r="AJ47" i="3"/>
  <c r="AK47" i="3"/>
  <c r="AL47" i="3"/>
  <c r="AM47" i="3"/>
  <c r="AN47" i="3"/>
  <c r="AO47" i="3"/>
  <c r="AP47" i="3"/>
  <c r="AQ47" i="3"/>
  <c r="AR47" i="3"/>
  <c r="AS47" i="3"/>
  <c r="AT47" i="3"/>
  <c r="AU47" i="3"/>
  <c r="AD48" i="3"/>
  <c r="AE48" i="3"/>
  <c r="AF48" i="3"/>
  <c r="AG48" i="3"/>
  <c r="AH48" i="3"/>
  <c r="AI48" i="3"/>
  <c r="AJ48" i="3"/>
  <c r="AK48" i="3"/>
  <c r="AL48" i="3"/>
  <c r="AM48" i="3"/>
  <c r="AN48" i="3"/>
  <c r="AO48" i="3"/>
  <c r="AP48" i="3"/>
  <c r="AQ48" i="3"/>
  <c r="AR48" i="3"/>
  <c r="AS48" i="3"/>
  <c r="AT48" i="3"/>
  <c r="AU48" i="3"/>
  <c r="AC46" i="3"/>
  <c r="AC47" i="3"/>
  <c r="AC48" i="3"/>
  <c r="AC45" i="3"/>
  <c r="AV43" i="3"/>
  <c r="AV40" i="3"/>
  <c r="AV41" i="3"/>
  <c r="AV42" i="3"/>
  <c r="AV39" i="3"/>
  <c r="AD43" i="3"/>
  <c r="AE43" i="3"/>
  <c r="AF43" i="3"/>
  <c r="AG43" i="3"/>
  <c r="AH43" i="3"/>
  <c r="AI43" i="3"/>
  <c r="AJ43" i="3"/>
  <c r="AK43" i="3"/>
  <c r="AL43" i="3"/>
  <c r="AM43" i="3"/>
  <c r="AN43" i="3"/>
  <c r="AO43" i="3"/>
  <c r="AP43" i="3"/>
  <c r="AQ43" i="3"/>
  <c r="AR43" i="3"/>
  <c r="AS43" i="3"/>
  <c r="AT43" i="3"/>
  <c r="AU43" i="3"/>
  <c r="AC43" i="3"/>
  <c r="AD39" i="3"/>
  <c r="AE39" i="3"/>
  <c r="AF39" i="3"/>
  <c r="AG39" i="3"/>
  <c r="AH39" i="3"/>
  <c r="AI39" i="3"/>
  <c r="AJ39" i="3"/>
  <c r="AK39" i="3"/>
  <c r="AL39" i="3"/>
  <c r="AM39" i="3"/>
  <c r="AN39" i="3"/>
  <c r="AO39" i="3"/>
  <c r="AP39" i="3"/>
  <c r="AQ39" i="3"/>
  <c r="AR39" i="3"/>
  <c r="AS39" i="3"/>
  <c r="AT39" i="3"/>
  <c r="AU39" i="3"/>
  <c r="AD40" i="3"/>
  <c r="AE40" i="3"/>
  <c r="AF40" i="3"/>
  <c r="AG40" i="3"/>
  <c r="AH40" i="3"/>
  <c r="AI40" i="3"/>
  <c r="AJ40" i="3"/>
  <c r="AK40" i="3"/>
  <c r="AL40" i="3"/>
  <c r="AM40" i="3"/>
  <c r="AN40" i="3"/>
  <c r="AO40" i="3"/>
  <c r="AP40" i="3"/>
  <c r="AQ40" i="3"/>
  <c r="AR40" i="3"/>
  <c r="AS40" i="3"/>
  <c r="AT40" i="3"/>
  <c r="AU40" i="3"/>
  <c r="AD41" i="3"/>
  <c r="AE41" i="3"/>
  <c r="AF41" i="3"/>
  <c r="AG41" i="3"/>
  <c r="AH41" i="3"/>
  <c r="AI41" i="3"/>
  <c r="AJ41" i="3"/>
  <c r="AK41" i="3"/>
  <c r="AL41" i="3"/>
  <c r="AM41" i="3"/>
  <c r="AN41" i="3"/>
  <c r="AO41" i="3"/>
  <c r="AP41" i="3"/>
  <c r="AQ41" i="3"/>
  <c r="AR41" i="3"/>
  <c r="AS41" i="3"/>
  <c r="AT41" i="3"/>
  <c r="AU41" i="3"/>
  <c r="AD42" i="3"/>
  <c r="AE42" i="3"/>
  <c r="AF42" i="3"/>
  <c r="AG42" i="3"/>
  <c r="AH42" i="3"/>
  <c r="AI42" i="3"/>
  <c r="AJ42" i="3"/>
  <c r="AK42" i="3"/>
  <c r="AL42" i="3"/>
  <c r="AM42" i="3"/>
  <c r="AN42" i="3"/>
  <c r="AO42" i="3"/>
  <c r="AP42" i="3"/>
  <c r="AQ42" i="3"/>
  <c r="AR42" i="3"/>
  <c r="AS42" i="3"/>
  <c r="AT42" i="3"/>
  <c r="AU42" i="3"/>
  <c r="AC40" i="3"/>
  <c r="AC41" i="3"/>
  <c r="AC42" i="3"/>
  <c r="AC39" i="3"/>
  <c r="J48" i="3"/>
  <c r="C49" i="3"/>
  <c r="D49" i="3"/>
  <c r="E49" i="3"/>
  <c r="F49" i="3"/>
  <c r="G49" i="3"/>
  <c r="H49" i="3"/>
  <c r="I49" i="3"/>
  <c r="J49" i="3"/>
  <c r="K49" i="3"/>
  <c r="L49" i="3"/>
  <c r="M49" i="3"/>
  <c r="N49" i="3"/>
  <c r="O49" i="3"/>
  <c r="P49" i="3"/>
  <c r="Q49" i="3"/>
  <c r="R49" i="3"/>
  <c r="S49" i="3"/>
  <c r="T49" i="3"/>
  <c r="U49" i="3"/>
  <c r="V49" i="3"/>
  <c r="W49" i="3"/>
  <c r="X49" i="3"/>
  <c r="Y49" i="3"/>
  <c r="B49" i="3"/>
  <c r="Y46" i="3"/>
  <c r="Y47" i="3"/>
  <c r="Y48" i="3"/>
  <c r="Y45" i="3"/>
  <c r="B46" i="3"/>
  <c r="C46" i="3"/>
  <c r="D46" i="3"/>
  <c r="E46" i="3"/>
  <c r="F46" i="3"/>
  <c r="G46" i="3"/>
  <c r="H46" i="3"/>
  <c r="I46" i="3"/>
  <c r="J46" i="3"/>
  <c r="K46" i="3"/>
  <c r="L46" i="3"/>
  <c r="M46" i="3"/>
  <c r="N46" i="3"/>
  <c r="O46" i="3"/>
  <c r="P46" i="3"/>
  <c r="Q46" i="3"/>
  <c r="R46" i="3"/>
  <c r="S46" i="3"/>
  <c r="T46" i="3"/>
  <c r="B47" i="3"/>
  <c r="C47" i="3"/>
  <c r="D47" i="3"/>
  <c r="E47" i="3"/>
  <c r="F47" i="3"/>
  <c r="G47" i="3"/>
  <c r="H47" i="3"/>
  <c r="I47" i="3"/>
  <c r="J47" i="3"/>
  <c r="K47" i="3"/>
  <c r="L47" i="3"/>
  <c r="M47" i="3"/>
  <c r="N47" i="3"/>
  <c r="O47" i="3"/>
  <c r="P47" i="3"/>
  <c r="Q47" i="3"/>
  <c r="R47" i="3"/>
  <c r="S47" i="3"/>
  <c r="T47" i="3"/>
  <c r="B48" i="3"/>
  <c r="C48" i="3"/>
  <c r="D48" i="3"/>
  <c r="E48" i="3"/>
  <c r="F48" i="3"/>
  <c r="G48" i="3"/>
  <c r="H48" i="3"/>
  <c r="I48" i="3"/>
  <c r="K48" i="3"/>
  <c r="L48" i="3"/>
  <c r="M48" i="3"/>
  <c r="N48" i="3"/>
  <c r="O48" i="3"/>
  <c r="P48" i="3"/>
  <c r="Q48" i="3"/>
  <c r="R48" i="3"/>
  <c r="S48" i="3"/>
  <c r="T48" i="3"/>
  <c r="C45" i="3"/>
  <c r="D45" i="3"/>
  <c r="E45" i="3"/>
  <c r="F45" i="3"/>
  <c r="G45" i="3"/>
  <c r="H45" i="3"/>
  <c r="I45" i="3"/>
  <c r="J45" i="3"/>
  <c r="K45" i="3"/>
  <c r="L45" i="3"/>
  <c r="M45" i="3"/>
  <c r="N45" i="3"/>
  <c r="O45" i="3"/>
  <c r="P45" i="3"/>
  <c r="Q45" i="3"/>
  <c r="R45" i="3"/>
  <c r="S45" i="3"/>
  <c r="T45" i="3"/>
  <c r="B45" i="3"/>
  <c r="C43" i="3"/>
  <c r="D43" i="3"/>
  <c r="E43" i="3"/>
  <c r="F43" i="3"/>
  <c r="G43" i="3"/>
  <c r="H43" i="3"/>
  <c r="I43" i="3"/>
  <c r="J43" i="3"/>
  <c r="K43" i="3"/>
  <c r="L43" i="3"/>
  <c r="M43" i="3"/>
  <c r="N43" i="3"/>
  <c r="O43" i="3"/>
  <c r="P43" i="3"/>
  <c r="Q43" i="3"/>
  <c r="R43" i="3"/>
  <c r="S43" i="3"/>
  <c r="T43" i="3"/>
  <c r="U43" i="3"/>
  <c r="V43" i="3"/>
  <c r="W43" i="3"/>
  <c r="X43" i="3"/>
  <c r="Y43" i="3"/>
  <c r="B43" i="3"/>
  <c r="Y40" i="3"/>
  <c r="Y41" i="3"/>
  <c r="Y42" i="3"/>
  <c r="Y39" i="3"/>
  <c r="B40" i="3"/>
  <c r="C40" i="3"/>
  <c r="D40" i="3"/>
  <c r="E40" i="3"/>
  <c r="F40" i="3"/>
  <c r="G40" i="3"/>
  <c r="H40" i="3"/>
  <c r="I40" i="3"/>
  <c r="J40" i="3"/>
  <c r="K40" i="3"/>
  <c r="L40" i="3"/>
  <c r="M40" i="3"/>
  <c r="N40" i="3"/>
  <c r="O40" i="3"/>
  <c r="P40" i="3"/>
  <c r="Q40" i="3"/>
  <c r="R40" i="3"/>
  <c r="S40" i="3"/>
  <c r="T40" i="3"/>
  <c r="B41" i="3"/>
  <c r="C41" i="3"/>
  <c r="D41" i="3"/>
  <c r="E41" i="3"/>
  <c r="F41" i="3"/>
  <c r="G41" i="3"/>
  <c r="H41" i="3"/>
  <c r="I41" i="3"/>
  <c r="J41" i="3"/>
  <c r="K41" i="3"/>
  <c r="L41" i="3"/>
  <c r="M41" i="3"/>
  <c r="N41" i="3"/>
  <c r="O41" i="3"/>
  <c r="P41" i="3"/>
  <c r="Q41" i="3"/>
  <c r="R41" i="3"/>
  <c r="S41" i="3"/>
  <c r="T41" i="3"/>
  <c r="B42" i="3"/>
  <c r="C42" i="3"/>
  <c r="D42" i="3"/>
  <c r="E42" i="3"/>
  <c r="F42" i="3"/>
  <c r="G42" i="3"/>
  <c r="H42" i="3"/>
  <c r="I42" i="3"/>
  <c r="J42" i="3"/>
  <c r="K42" i="3"/>
  <c r="L42" i="3"/>
  <c r="M42" i="3"/>
  <c r="N42" i="3"/>
  <c r="O42" i="3"/>
  <c r="P42" i="3"/>
  <c r="Q42" i="3"/>
  <c r="R42" i="3"/>
  <c r="S42" i="3"/>
  <c r="T42" i="3"/>
  <c r="C39" i="3"/>
  <c r="D39" i="3"/>
  <c r="E39" i="3"/>
  <c r="F39" i="3"/>
  <c r="G39" i="3"/>
  <c r="H39" i="3"/>
  <c r="I39" i="3"/>
  <c r="J39" i="3"/>
  <c r="K39" i="3"/>
  <c r="L39" i="3"/>
  <c r="M39" i="3"/>
  <c r="N39" i="3"/>
  <c r="O39" i="3"/>
  <c r="P39" i="3"/>
  <c r="Q39" i="3"/>
  <c r="R39" i="3"/>
  <c r="S39" i="3"/>
  <c r="T39" i="3"/>
  <c r="B39" i="3"/>
  <c r="V18" i="13"/>
  <c r="W18" i="13"/>
  <c r="X18" i="13"/>
  <c r="V19" i="13"/>
  <c r="W19" i="13"/>
  <c r="X19" i="13"/>
  <c r="V20" i="13"/>
  <c r="W20" i="13"/>
  <c r="X20" i="13"/>
  <c r="X17" i="13"/>
  <c r="W17" i="13"/>
  <c r="V17" i="13"/>
  <c r="X13" i="13"/>
  <c r="W13" i="13"/>
  <c r="V13" i="13"/>
  <c r="X12" i="13"/>
  <c r="W12" i="13"/>
  <c r="V12" i="13"/>
  <c r="X11" i="13"/>
  <c r="W11" i="13"/>
  <c r="V11" i="13"/>
  <c r="X10" i="13"/>
  <c r="W10" i="13"/>
  <c r="V10" i="13"/>
  <c r="X4" i="13"/>
  <c r="W4" i="13"/>
  <c r="V4" i="13"/>
  <c r="X2" i="13"/>
  <c r="W2" i="13"/>
  <c r="V2" i="13"/>
  <c r="X20" i="12"/>
  <c r="W20" i="12"/>
  <c r="V20" i="12"/>
  <c r="X19" i="12"/>
  <c r="W19" i="12"/>
  <c r="V19" i="12"/>
  <c r="X18" i="12"/>
  <c r="W18" i="12"/>
  <c r="V18" i="12"/>
  <c r="X17" i="12"/>
  <c r="W17" i="12"/>
  <c r="V17" i="12"/>
  <c r="X13" i="12"/>
  <c r="W13" i="12"/>
  <c r="V13" i="12"/>
  <c r="X12" i="12"/>
  <c r="W12" i="12"/>
  <c r="V12" i="12"/>
  <c r="X11" i="12"/>
  <c r="W11" i="12"/>
  <c r="V11" i="12"/>
  <c r="X10" i="12"/>
  <c r="W10" i="12"/>
  <c r="V10" i="12"/>
  <c r="X6" i="12"/>
  <c r="W6" i="12"/>
  <c r="V6" i="12"/>
  <c r="X4" i="12"/>
  <c r="W4" i="12"/>
  <c r="V4" i="12"/>
  <c r="X2" i="12"/>
  <c r="W2" i="12"/>
  <c r="V2" i="12"/>
  <c r="X20" i="11"/>
  <c r="W20" i="11"/>
  <c r="V20" i="11"/>
  <c r="X19" i="11"/>
  <c r="W19" i="11"/>
  <c r="V19" i="11"/>
  <c r="X18" i="11"/>
  <c r="W18" i="11"/>
  <c r="V18" i="11"/>
  <c r="X17" i="11"/>
  <c r="W17" i="11"/>
  <c r="V17" i="11"/>
  <c r="X13" i="11"/>
  <c r="W13" i="11"/>
  <c r="V13" i="11"/>
  <c r="X12" i="11"/>
  <c r="W12" i="11"/>
  <c r="V12" i="11"/>
  <c r="X11" i="11"/>
  <c r="W11" i="11"/>
  <c r="V11" i="11"/>
  <c r="X10" i="11"/>
  <c r="W10" i="11"/>
  <c r="V10" i="11"/>
  <c r="X6" i="11"/>
  <c r="W6" i="11"/>
  <c r="V6" i="11"/>
  <c r="X4" i="11"/>
  <c r="W4" i="11"/>
  <c r="V4" i="11"/>
  <c r="X2" i="11"/>
  <c r="W2" i="11"/>
  <c r="V2" i="11"/>
  <c r="X20" i="10"/>
  <c r="W20" i="10"/>
  <c r="V20" i="10"/>
  <c r="X19" i="10"/>
  <c r="W19" i="10"/>
  <c r="V19" i="10"/>
  <c r="X18" i="10"/>
  <c r="W18" i="10"/>
  <c r="V18" i="10"/>
  <c r="X17" i="10"/>
  <c r="W17" i="10"/>
  <c r="V17" i="10"/>
  <c r="X13" i="10"/>
  <c r="W13" i="10"/>
  <c r="V13" i="10"/>
  <c r="X12" i="10"/>
  <c r="W12" i="10"/>
  <c r="V12" i="10"/>
  <c r="X11" i="10"/>
  <c r="W11" i="10"/>
  <c r="V11" i="10"/>
  <c r="X10" i="10"/>
  <c r="W10" i="10"/>
  <c r="V10" i="10"/>
  <c r="X6" i="10"/>
  <c r="W6" i="10"/>
  <c r="V6" i="10"/>
  <c r="X4" i="10"/>
  <c r="W4" i="10"/>
  <c r="V4" i="10"/>
  <c r="X2" i="10"/>
  <c r="W2" i="10"/>
  <c r="V2" i="10"/>
  <c r="U21" i="13"/>
  <c r="U14" i="13"/>
  <c r="U18" i="13"/>
  <c r="U19" i="13"/>
  <c r="U20" i="13"/>
  <c r="U17" i="13"/>
  <c r="U11" i="13"/>
  <c r="U12" i="13"/>
  <c r="U13" i="13"/>
  <c r="U10" i="13"/>
  <c r="U21" i="12"/>
  <c r="U18" i="12"/>
  <c r="U19" i="12"/>
  <c r="U20" i="12"/>
  <c r="U17" i="12"/>
  <c r="U14" i="12"/>
  <c r="U11" i="12"/>
  <c r="U12" i="12"/>
  <c r="U13" i="12"/>
  <c r="U10" i="12"/>
  <c r="U21" i="11"/>
  <c r="U18" i="11"/>
  <c r="U19" i="11"/>
  <c r="U20" i="11"/>
  <c r="U17" i="11"/>
  <c r="U14" i="11"/>
  <c r="U11" i="11"/>
  <c r="U12" i="11"/>
  <c r="U13" i="11"/>
  <c r="U10" i="11"/>
  <c r="U21" i="10"/>
  <c r="T21" i="10"/>
  <c r="U18" i="10"/>
  <c r="U19" i="10"/>
  <c r="U20" i="10"/>
  <c r="U17" i="10"/>
  <c r="U14" i="10"/>
  <c r="U11" i="10"/>
  <c r="U12" i="10"/>
  <c r="U13" i="10"/>
  <c r="U10" i="10"/>
  <c r="U4" i="13"/>
  <c r="U2" i="13"/>
  <c r="U4" i="12"/>
  <c r="U2" i="12"/>
  <c r="U4" i="11"/>
  <c r="U2" i="11"/>
  <c r="U4" i="10"/>
  <c r="U2" i="10"/>
  <c r="AA3" i="3"/>
  <c r="U36" i="3"/>
  <c r="V36" i="3"/>
  <c r="W36" i="3"/>
  <c r="X36" i="3"/>
  <c r="Y36" i="3"/>
  <c r="Y33" i="3"/>
  <c r="Y34" i="3"/>
  <c r="Y35" i="3"/>
  <c r="Y32" i="3"/>
  <c r="U29" i="3"/>
  <c r="V29" i="3"/>
  <c r="W29" i="3"/>
  <c r="X29" i="3"/>
  <c r="Y29" i="3"/>
  <c r="Y26" i="3"/>
  <c r="Y27" i="3"/>
  <c r="Y28" i="3"/>
  <c r="Y25" i="3"/>
  <c r="AV35" i="3"/>
  <c r="AV28" i="3"/>
  <c r="AU35" i="3"/>
  <c r="AT35" i="3"/>
  <c r="AS35" i="3"/>
  <c r="AR35" i="3"/>
  <c r="AQ35" i="3"/>
  <c r="AP35" i="3"/>
  <c r="AO35" i="3"/>
  <c r="AN35" i="3"/>
  <c r="AM35" i="3"/>
  <c r="AL35" i="3"/>
  <c r="AK35" i="3"/>
  <c r="AJ35" i="3"/>
  <c r="AI35" i="3"/>
  <c r="AH35" i="3"/>
  <c r="AG35" i="3"/>
  <c r="AF35" i="3"/>
  <c r="E35" i="3" s="1"/>
  <c r="AE35" i="3"/>
  <c r="AD35" i="3"/>
  <c r="AC35" i="3"/>
  <c r="AR20" i="13"/>
  <c r="AR13" i="13"/>
  <c r="AR20" i="12"/>
  <c r="AR13" i="12"/>
  <c r="AR20" i="11"/>
  <c r="AR13" i="11"/>
  <c r="AR20" i="10"/>
  <c r="AR13" i="10"/>
  <c r="AQ20" i="13"/>
  <c r="AP20" i="13"/>
  <c r="AO20" i="13"/>
  <c r="AN20" i="13"/>
  <c r="AM20" i="13"/>
  <c r="AL20" i="13"/>
  <c r="AK20" i="13"/>
  <c r="AJ20" i="13"/>
  <c r="AI20" i="13"/>
  <c r="AH20" i="13"/>
  <c r="AG20" i="13"/>
  <c r="AF20" i="13"/>
  <c r="AE20" i="13"/>
  <c r="AD20" i="13"/>
  <c r="AC20" i="13"/>
  <c r="AB20" i="13"/>
  <c r="AA20" i="13"/>
  <c r="Z20" i="13"/>
  <c r="Y20" i="13"/>
  <c r="AQ13" i="13"/>
  <c r="AP13" i="13"/>
  <c r="AO13" i="13"/>
  <c r="AN13" i="13"/>
  <c r="AM13" i="13"/>
  <c r="AL13" i="13"/>
  <c r="AK13" i="13"/>
  <c r="AJ13" i="13"/>
  <c r="AI13" i="13"/>
  <c r="AH13" i="13"/>
  <c r="AG13" i="13"/>
  <c r="AF13" i="13"/>
  <c r="AE13" i="13"/>
  <c r="AD13" i="13"/>
  <c r="AC13" i="13"/>
  <c r="AB13" i="13"/>
  <c r="AA13" i="13"/>
  <c r="Z13" i="13"/>
  <c r="Y13" i="13"/>
  <c r="Z13" i="12"/>
  <c r="AA13" i="12"/>
  <c r="AB13" i="12"/>
  <c r="AC13" i="12"/>
  <c r="AD13" i="12"/>
  <c r="AE13" i="12"/>
  <c r="AF13" i="12"/>
  <c r="AG13" i="12"/>
  <c r="AH13" i="12"/>
  <c r="AI13" i="12"/>
  <c r="AJ13" i="12"/>
  <c r="AK13" i="12"/>
  <c r="AL13" i="12"/>
  <c r="AM13" i="12"/>
  <c r="AN13" i="12"/>
  <c r="AO13" i="12"/>
  <c r="AP13" i="12"/>
  <c r="AQ13" i="12"/>
  <c r="Y13" i="12"/>
  <c r="Z20" i="12"/>
  <c r="AA20" i="12"/>
  <c r="AB20" i="12"/>
  <c r="AC20" i="12"/>
  <c r="AD20" i="12"/>
  <c r="AE20" i="12"/>
  <c r="AF20" i="12"/>
  <c r="AG20" i="12"/>
  <c r="AH20" i="12"/>
  <c r="AI20" i="12"/>
  <c r="AJ20" i="12"/>
  <c r="AK20" i="12"/>
  <c r="AL20" i="12"/>
  <c r="AM20" i="12"/>
  <c r="AN20" i="12"/>
  <c r="AO20" i="12"/>
  <c r="AP20" i="12"/>
  <c r="AQ20" i="12"/>
  <c r="Y20" i="12"/>
  <c r="Z13" i="11"/>
  <c r="AA13" i="11"/>
  <c r="AB13" i="11"/>
  <c r="AC13" i="11"/>
  <c r="AD13" i="11"/>
  <c r="AE13" i="11"/>
  <c r="AF13" i="11"/>
  <c r="AG13" i="11"/>
  <c r="AH13" i="11"/>
  <c r="AI13" i="11"/>
  <c r="AJ13" i="11"/>
  <c r="AK13" i="11"/>
  <c r="AL13" i="11"/>
  <c r="AM13" i="11"/>
  <c r="AN13" i="11"/>
  <c r="AO13" i="11"/>
  <c r="AP13" i="11"/>
  <c r="AQ13" i="11"/>
  <c r="Y13" i="11"/>
  <c r="Z20" i="11"/>
  <c r="AA20" i="11"/>
  <c r="AB20" i="11"/>
  <c r="AC20" i="11"/>
  <c r="AD20" i="11"/>
  <c r="AE20" i="11"/>
  <c r="AF20" i="11"/>
  <c r="AG20" i="11"/>
  <c r="AH20" i="11"/>
  <c r="AI20" i="11"/>
  <c r="AJ20" i="11"/>
  <c r="AK20" i="11"/>
  <c r="AL20" i="11"/>
  <c r="AM20" i="11"/>
  <c r="AN20" i="11"/>
  <c r="AO20" i="11"/>
  <c r="AP20" i="11"/>
  <c r="AQ20" i="11"/>
  <c r="Y20" i="11"/>
  <c r="Z13" i="10"/>
  <c r="AA13" i="10"/>
  <c r="AB13" i="10"/>
  <c r="AC13" i="10"/>
  <c r="AD13" i="10"/>
  <c r="AE13" i="10"/>
  <c r="AF13" i="10"/>
  <c r="AG13" i="10"/>
  <c r="AH13" i="10"/>
  <c r="AI13" i="10"/>
  <c r="AJ13" i="10"/>
  <c r="AK13" i="10"/>
  <c r="AL13" i="10"/>
  <c r="AM13" i="10"/>
  <c r="AN13" i="10"/>
  <c r="AO13" i="10"/>
  <c r="AP13" i="10"/>
  <c r="AQ13" i="10"/>
  <c r="Y13" i="10"/>
  <c r="Z20" i="10"/>
  <c r="AA20" i="10"/>
  <c r="AB20" i="10"/>
  <c r="AC20" i="10"/>
  <c r="AD20" i="10"/>
  <c r="AE20" i="10"/>
  <c r="AF20" i="10"/>
  <c r="AG20" i="10"/>
  <c r="AH20" i="10"/>
  <c r="AI20" i="10"/>
  <c r="AJ20" i="10"/>
  <c r="AK20" i="10"/>
  <c r="AL20" i="10"/>
  <c r="AM20" i="10"/>
  <c r="AN20" i="10"/>
  <c r="AO20" i="10"/>
  <c r="AP20" i="10"/>
  <c r="AQ20" i="10"/>
  <c r="Y20" i="10"/>
  <c r="Z20" i="3"/>
  <c r="AB17" i="3"/>
  <c r="AB12" i="3"/>
  <c r="AA10" i="3"/>
  <c r="Z10" i="3"/>
  <c r="AT19" i="3"/>
  <c r="AS19" i="3"/>
  <c r="AR19" i="3"/>
  <c r="AQ19" i="3"/>
  <c r="AO19" i="3"/>
  <c r="AN19" i="3"/>
  <c r="AM19" i="3"/>
  <c r="AL19" i="3"/>
  <c r="AJ19" i="3"/>
  <c r="AI19" i="3"/>
  <c r="AH19" i="3"/>
  <c r="AF19" i="3"/>
  <c r="AE19" i="3"/>
  <c r="AD19" i="3"/>
  <c r="AT18" i="3"/>
  <c r="AS18" i="3"/>
  <c r="AR18" i="3"/>
  <c r="AQ18" i="3"/>
  <c r="AO18" i="3"/>
  <c r="AN18" i="3"/>
  <c r="AM18" i="3"/>
  <c r="AL18" i="3"/>
  <c r="AJ18" i="3"/>
  <c r="AI18" i="3"/>
  <c r="AH18" i="3"/>
  <c r="AF18" i="3"/>
  <c r="AE18" i="3"/>
  <c r="AD18" i="3"/>
  <c r="AT17" i="3"/>
  <c r="AS17" i="3"/>
  <c r="AR17" i="3"/>
  <c r="AQ17" i="3"/>
  <c r="AO17" i="3"/>
  <c r="AN17" i="3"/>
  <c r="AM17" i="3"/>
  <c r="AL17" i="3"/>
  <c r="AJ17" i="3"/>
  <c r="AI17" i="3"/>
  <c r="AH17" i="3"/>
  <c r="AF17" i="3"/>
  <c r="AE17" i="3"/>
  <c r="AD17" i="3"/>
  <c r="AJ11" i="3"/>
  <c r="AI11" i="3"/>
  <c r="AH11" i="3"/>
  <c r="AF11" i="3"/>
  <c r="AE11" i="3"/>
  <c r="AD11" i="3"/>
  <c r="AJ12" i="3"/>
  <c r="AI12" i="3"/>
  <c r="AH12" i="3"/>
  <c r="AF12" i="3"/>
  <c r="AE12" i="3"/>
  <c r="AD12" i="3"/>
  <c r="AJ10" i="3"/>
  <c r="AI10" i="3"/>
  <c r="AH10" i="3"/>
  <c r="AF10" i="3"/>
  <c r="AE10" i="3"/>
  <c r="AD10" i="3"/>
  <c r="AA3" i="15"/>
  <c r="AA10" i="15"/>
  <c r="AO19" i="15"/>
  <c r="AN19" i="15"/>
  <c r="AO18" i="15"/>
  <c r="AN18" i="15"/>
  <c r="AO17" i="15"/>
  <c r="AN17" i="15"/>
  <c r="AB7" i="3"/>
  <c r="AA7" i="3"/>
  <c r="AB3" i="3"/>
  <c r="AB5" i="3"/>
  <c r="AA5" i="3"/>
  <c r="Y19" i="3"/>
  <c r="AB19" i="3" s="1"/>
  <c r="S4" i="3"/>
  <c r="R4" i="3"/>
  <c r="Q4" i="3"/>
  <c r="K4" i="3"/>
  <c r="J18" i="3"/>
  <c r="I4" i="3"/>
  <c r="H4" i="3"/>
  <c r="C34" i="3"/>
  <c r="F17" i="3"/>
  <c r="AB5" i="15"/>
  <c r="AB3" i="15"/>
  <c r="A23" i="6"/>
  <c r="A22" i="6"/>
  <c r="B22" i="6"/>
  <c r="AA5" i="15"/>
  <c r="Y18" i="15"/>
  <c r="AB7" i="15"/>
  <c r="AA7" i="15"/>
  <c r="C26" i="15"/>
  <c r="C28" i="15" s="1"/>
  <c r="C29" i="15" s="1"/>
  <c r="D26" i="15"/>
  <c r="D28" i="15" s="1"/>
  <c r="D29" i="15" s="1"/>
  <c r="E26" i="15"/>
  <c r="E28" i="15" s="1"/>
  <c r="E29" i="15" s="1"/>
  <c r="F26" i="15"/>
  <c r="F28" i="15" s="1"/>
  <c r="F29" i="15" s="1"/>
  <c r="J26" i="15"/>
  <c r="J28" i="15" s="1"/>
  <c r="J29" i="15" s="1"/>
  <c r="O26" i="15"/>
  <c r="O28" i="15" s="1"/>
  <c r="O29" i="15" s="1"/>
  <c r="T26" i="15"/>
  <c r="T28" i="15" s="1"/>
  <c r="T29" i="15" s="1"/>
  <c r="Y26" i="15"/>
  <c r="Y28" i="15" s="1"/>
  <c r="Y29" i="15" s="1"/>
  <c r="B26" i="15"/>
  <c r="B28" i="15" s="1"/>
  <c r="B30" i="15" s="1"/>
  <c r="F24" i="15"/>
  <c r="O18" i="3"/>
  <c r="T18" i="3"/>
  <c r="F19" i="3"/>
  <c r="O19" i="3"/>
  <c r="AA19" i="3" s="1"/>
  <c r="T19" i="3"/>
  <c r="Y17" i="3"/>
  <c r="T17" i="3"/>
  <c r="O17" i="3"/>
  <c r="AA17" i="3" s="1"/>
  <c r="U14" i="3"/>
  <c r="V14" i="3"/>
  <c r="W14" i="3"/>
  <c r="X14" i="3"/>
  <c r="B11" i="3"/>
  <c r="F11" i="3"/>
  <c r="Z11" i="3" s="1"/>
  <c r="J11" i="3"/>
  <c r="O11" i="3"/>
  <c r="AA11" i="3" s="1"/>
  <c r="T11" i="3"/>
  <c r="Y11" i="3"/>
  <c r="AB11" i="3" s="1"/>
  <c r="B12" i="3"/>
  <c r="F12" i="3"/>
  <c r="Z12" i="3" s="1"/>
  <c r="J12" i="3"/>
  <c r="O12" i="3"/>
  <c r="AA12" i="3" s="1"/>
  <c r="T12" i="3"/>
  <c r="Y12" i="3"/>
  <c r="Y10" i="3"/>
  <c r="AB10" i="3" s="1"/>
  <c r="T10" i="3"/>
  <c r="O10" i="3"/>
  <c r="J10" i="3"/>
  <c r="F10" i="3"/>
  <c r="B10" i="3"/>
  <c r="B18" i="15"/>
  <c r="C18" i="15"/>
  <c r="D18" i="15"/>
  <c r="E18" i="15"/>
  <c r="F18" i="15"/>
  <c r="G18" i="15"/>
  <c r="H18" i="15"/>
  <c r="I18" i="15"/>
  <c r="J18" i="15"/>
  <c r="K18" i="15"/>
  <c r="L18" i="15"/>
  <c r="O18" i="15"/>
  <c r="P18" i="15"/>
  <c r="Q18" i="15"/>
  <c r="R18" i="15"/>
  <c r="S18" i="15"/>
  <c r="T18" i="15"/>
  <c r="U18" i="15"/>
  <c r="V18" i="15"/>
  <c r="W18" i="15"/>
  <c r="X18" i="15"/>
  <c r="B19" i="15"/>
  <c r="C19" i="15"/>
  <c r="D19" i="15"/>
  <c r="E19" i="15"/>
  <c r="F19" i="15"/>
  <c r="G19" i="15"/>
  <c r="H19" i="15"/>
  <c r="I19" i="15"/>
  <c r="J19" i="15"/>
  <c r="K19" i="15"/>
  <c r="L19" i="15"/>
  <c r="O19" i="15"/>
  <c r="P19" i="15"/>
  <c r="Q19" i="15"/>
  <c r="R19" i="15"/>
  <c r="S19" i="15"/>
  <c r="T19" i="15"/>
  <c r="U19" i="15"/>
  <c r="V19" i="15"/>
  <c r="W19" i="15"/>
  <c r="X19" i="15"/>
  <c r="V20" i="15"/>
  <c r="W20" i="15"/>
  <c r="X20" i="15"/>
  <c r="C17" i="15"/>
  <c r="D17" i="15"/>
  <c r="E17" i="15"/>
  <c r="F17" i="15"/>
  <c r="G17" i="15"/>
  <c r="H17" i="15"/>
  <c r="I17" i="15"/>
  <c r="J17" i="15"/>
  <c r="K17" i="15"/>
  <c r="L17" i="15"/>
  <c r="O17" i="15"/>
  <c r="P17" i="15"/>
  <c r="Q17" i="15"/>
  <c r="R17" i="15"/>
  <c r="S17" i="15"/>
  <c r="T17" i="15"/>
  <c r="U17" i="15"/>
  <c r="V17" i="15"/>
  <c r="W17" i="15"/>
  <c r="X17" i="15"/>
  <c r="B17" i="15"/>
  <c r="B11" i="15"/>
  <c r="C11" i="15"/>
  <c r="D11" i="15"/>
  <c r="E11" i="15"/>
  <c r="F11" i="15"/>
  <c r="O11" i="15"/>
  <c r="B12" i="15"/>
  <c r="C12" i="15"/>
  <c r="D12" i="15"/>
  <c r="E12" i="15"/>
  <c r="F12" i="15"/>
  <c r="O12" i="15"/>
  <c r="C10" i="15"/>
  <c r="D10" i="15"/>
  <c r="E10" i="15"/>
  <c r="F10" i="15"/>
  <c r="O10" i="15"/>
  <c r="B10" i="15"/>
  <c r="AD13" i="15"/>
  <c r="C13" i="15" s="1"/>
  <c r="AE13" i="15"/>
  <c r="D13" i="15" s="1"/>
  <c r="AF13" i="15"/>
  <c r="E13" i="15" s="1"/>
  <c r="AG13" i="15"/>
  <c r="F13" i="15" s="1"/>
  <c r="AH13" i="15"/>
  <c r="AI13" i="15"/>
  <c r="AJ13" i="15"/>
  <c r="AK13" i="15"/>
  <c r="AL13" i="15"/>
  <c r="AM13" i="15"/>
  <c r="AN13" i="15"/>
  <c r="AO13" i="15"/>
  <c r="AP13" i="15"/>
  <c r="O13" i="15" s="1"/>
  <c r="AQ13" i="15"/>
  <c r="AR13" i="15"/>
  <c r="AS13" i="15"/>
  <c r="AT13" i="15"/>
  <c r="AU13" i="15"/>
  <c r="AV13" i="15"/>
  <c r="AC13" i="15"/>
  <c r="B13" i="15" s="1"/>
  <c r="AD20" i="15"/>
  <c r="C20" i="15" s="1"/>
  <c r="AE20" i="15"/>
  <c r="D20" i="15" s="1"/>
  <c r="AF20" i="15"/>
  <c r="E20" i="15" s="1"/>
  <c r="AG20" i="15"/>
  <c r="F20" i="15" s="1"/>
  <c r="AH20" i="15"/>
  <c r="G20" i="15" s="1"/>
  <c r="AI20" i="15"/>
  <c r="H20" i="15" s="1"/>
  <c r="AJ20" i="15"/>
  <c r="I20" i="15" s="1"/>
  <c r="AK20" i="15"/>
  <c r="J20" i="15" s="1"/>
  <c r="AL20" i="15"/>
  <c r="K20" i="15" s="1"/>
  <c r="AM20" i="15"/>
  <c r="L20" i="15" s="1"/>
  <c r="AP20" i="15"/>
  <c r="O20" i="15" s="1"/>
  <c r="AQ20" i="15"/>
  <c r="P20" i="15" s="1"/>
  <c r="AR20" i="15"/>
  <c r="Q20" i="15" s="1"/>
  <c r="AS20" i="15"/>
  <c r="R20" i="15" s="1"/>
  <c r="AT20" i="15"/>
  <c r="S20" i="15" s="1"/>
  <c r="AU20" i="15"/>
  <c r="T20" i="15" s="1"/>
  <c r="AV20" i="15"/>
  <c r="U20" i="15" s="1"/>
  <c r="AC20" i="15"/>
  <c r="B20" i="15" s="1"/>
  <c r="AV20" i="3"/>
  <c r="AV13" i="3"/>
  <c r="Y13" i="3" s="1"/>
  <c r="AB13" i="3" s="1"/>
  <c r="AU20" i="3"/>
  <c r="T20" i="3" s="1"/>
  <c r="AP20" i="3"/>
  <c r="O20" i="3" s="1"/>
  <c r="AA20" i="3" s="1"/>
  <c r="AK20" i="3"/>
  <c r="AG20" i="3"/>
  <c r="F20" i="3" s="1"/>
  <c r="AC20" i="3"/>
  <c r="B20" i="3" s="1"/>
  <c r="AU13" i="3"/>
  <c r="T13" i="3" s="1"/>
  <c r="AP13" i="3"/>
  <c r="O13" i="3" s="1"/>
  <c r="AA13" i="3" s="1"/>
  <c r="AK13" i="3"/>
  <c r="J13" i="3" s="1"/>
  <c r="AG13" i="3"/>
  <c r="F13" i="3" s="1"/>
  <c r="AC13" i="3"/>
  <c r="AC14" i="3" s="1"/>
  <c r="D8" i="15"/>
  <c r="E8" i="15"/>
  <c r="F8" i="15"/>
  <c r="G8" i="15"/>
  <c r="H8" i="15"/>
  <c r="I8" i="15"/>
  <c r="J8" i="15"/>
  <c r="K8" i="15"/>
  <c r="L8" i="15"/>
  <c r="M8" i="15"/>
  <c r="N8" i="15"/>
  <c r="O8" i="15"/>
  <c r="P8" i="15"/>
  <c r="Q8" i="15"/>
  <c r="R8" i="15"/>
  <c r="S8" i="15"/>
  <c r="T8" i="15"/>
  <c r="U8" i="15"/>
  <c r="V8" i="15"/>
  <c r="W8" i="15"/>
  <c r="X8" i="15"/>
  <c r="Y8" i="15"/>
  <c r="D4" i="15"/>
  <c r="E4" i="15"/>
  <c r="F4" i="15"/>
  <c r="G4" i="15"/>
  <c r="H4" i="15"/>
  <c r="I4" i="15"/>
  <c r="J4" i="15"/>
  <c r="K4" i="15"/>
  <c r="L4" i="15"/>
  <c r="M4" i="15"/>
  <c r="N4" i="15"/>
  <c r="O4" i="15"/>
  <c r="P4" i="15"/>
  <c r="Q4" i="15"/>
  <c r="R4" i="15"/>
  <c r="S4" i="15"/>
  <c r="T4" i="15"/>
  <c r="U4" i="15"/>
  <c r="V4" i="15"/>
  <c r="W4" i="15"/>
  <c r="X4" i="15"/>
  <c r="O8" i="3"/>
  <c r="P8" i="3"/>
  <c r="Q8" i="3"/>
  <c r="R8" i="3"/>
  <c r="S8" i="3"/>
  <c r="T8" i="3"/>
  <c r="U8" i="3"/>
  <c r="V8" i="3"/>
  <c r="W8" i="3"/>
  <c r="X8" i="3"/>
  <c r="Y8" i="3"/>
  <c r="G4" i="3"/>
  <c r="M4" i="3"/>
  <c r="N4" i="3"/>
  <c r="O4" i="3"/>
  <c r="P4" i="3"/>
  <c r="U4" i="3"/>
  <c r="V4" i="3"/>
  <c r="W4" i="3"/>
  <c r="X4" i="3"/>
  <c r="Y4" i="3"/>
  <c r="B25" i="3"/>
  <c r="C25" i="3"/>
  <c r="D25" i="3"/>
  <c r="E25" i="3"/>
  <c r="E4" i="10" s="1"/>
  <c r="F25" i="3"/>
  <c r="Z25" i="3" s="1"/>
  <c r="G25" i="3"/>
  <c r="I25" i="3"/>
  <c r="B26" i="3"/>
  <c r="B4" i="11" s="1"/>
  <c r="B12" i="11" s="1"/>
  <c r="C26" i="3"/>
  <c r="D26" i="3"/>
  <c r="E26" i="3"/>
  <c r="E4" i="11" s="1"/>
  <c r="F26" i="3"/>
  <c r="G26" i="3"/>
  <c r="K26" i="3"/>
  <c r="B27" i="3"/>
  <c r="C27" i="3"/>
  <c r="D27" i="3"/>
  <c r="D4" i="12" s="1"/>
  <c r="D11" i="12" s="1"/>
  <c r="E27" i="3"/>
  <c r="F27" i="3"/>
  <c r="G27" i="3"/>
  <c r="AC28" i="3"/>
  <c r="B28" i="3" s="1"/>
  <c r="AD28" i="3"/>
  <c r="C28" i="3" s="1"/>
  <c r="AE28" i="3"/>
  <c r="D28" i="3" s="1"/>
  <c r="AF28" i="3"/>
  <c r="E28" i="3" s="1"/>
  <c r="AG28" i="3"/>
  <c r="F28" i="3" s="1"/>
  <c r="AH28" i="3"/>
  <c r="G28" i="3" s="1"/>
  <c r="AI28" i="3"/>
  <c r="AJ28" i="3"/>
  <c r="AK28" i="3"/>
  <c r="AL28" i="3"/>
  <c r="AM28" i="3"/>
  <c r="AN28" i="3"/>
  <c r="AO28" i="3"/>
  <c r="AP28" i="3"/>
  <c r="AQ28" i="3"/>
  <c r="AR28" i="3"/>
  <c r="AS28" i="3"/>
  <c r="AT28" i="3"/>
  <c r="AU28" i="3"/>
  <c r="D32" i="3"/>
  <c r="D2" i="10" s="1"/>
  <c r="E32" i="3"/>
  <c r="F32" i="3"/>
  <c r="D33" i="3"/>
  <c r="E33" i="3"/>
  <c r="F33" i="3"/>
  <c r="F2" i="11" s="1"/>
  <c r="F17" i="11" s="1"/>
  <c r="D34" i="3"/>
  <c r="E34" i="3"/>
  <c r="E2" i="12" s="1"/>
  <c r="E19" i="12" s="1"/>
  <c r="F34" i="3"/>
  <c r="G34" i="3"/>
  <c r="D35" i="3"/>
  <c r="F35" i="3"/>
  <c r="L26" i="3"/>
  <c r="C6" i="6"/>
  <c r="I7" i="16"/>
  <c r="I8" i="16" s="1"/>
  <c r="L6" i="16"/>
  <c r="L7" i="16" s="1"/>
  <c r="L8" i="16" s="1"/>
  <c r="K6" i="16"/>
  <c r="K7" i="16" s="1"/>
  <c r="J6" i="16"/>
  <c r="J7" i="16" s="1"/>
  <c r="J8" i="16" s="1"/>
  <c r="I6" i="16"/>
  <c r="D6" i="16"/>
  <c r="D7" i="16" s="1"/>
  <c r="N4" i="16"/>
  <c r="N6" i="16" s="1"/>
  <c r="N7" i="16" s="1"/>
  <c r="M4" i="16"/>
  <c r="M6" i="16" s="1"/>
  <c r="M7" i="16" s="1"/>
  <c r="L4" i="16"/>
  <c r="K4" i="16"/>
  <c r="J4" i="16"/>
  <c r="I4" i="16"/>
  <c r="H4" i="16"/>
  <c r="H6" i="16" s="1"/>
  <c r="H7" i="16" s="1"/>
  <c r="H8" i="16" s="1"/>
  <c r="G4" i="16"/>
  <c r="G6" i="16" s="1"/>
  <c r="G7" i="16" s="1"/>
  <c r="F4" i="16"/>
  <c r="F6" i="16" s="1"/>
  <c r="F7" i="16" s="1"/>
  <c r="E4" i="16"/>
  <c r="E6" i="16" s="1"/>
  <c r="E7" i="16" s="1"/>
  <c r="E8" i="16" s="1"/>
  <c r="D4" i="16"/>
  <c r="G11" i="15"/>
  <c r="C8" i="15"/>
  <c r="Z7" i="15"/>
  <c r="Z5" i="15"/>
  <c r="C8" i="3"/>
  <c r="B18" i="14"/>
  <c r="C18" i="14"/>
  <c r="D18" i="14"/>
  <c r="E18" i="14"/>
  <c r="F18" i="14"/>
  <c r="G18" i="14"/>
  <c r="H18" i="14"/>
  <c r="I18" i="14"/>
  <c r="I21" i="14" s="1"/>
  <c r="J18" i="14"/>
  <c r="K18" i="14"/>
  <c r="L18" i="14"/>
  <c r="M18" i="14"/>
  <c r="N18" i="14"/>
  <c r="O18" i="14"/>
  <c r="P18" i="14"/>
  <c r="Q18" i="14"/>
  <c r="Q21" i="14" s="1"/>
  <c r="R18" i="14"/>
  <c r="S18" i="14"/>
  <c r="T18" i="14"/>
  <c r="B19" i="14"/>
  <c r="C19" i="14"/>
  <c r="D19" i="14"/>
  <c r="E19" i="14"/>
  <c r="F19" i="14"/>
  <c r="U19" i="14" s="1"/>
  <c r="G19" i="14"/>
  <c r="H19" i="14"/>
  <c r="I19" i="14"/>
  <c r="J19" i="14"/>
  <c r="K19" i="14"/>
  <c r="L19" i="14"/>
  <c r="M19" i="14"/>
  <c r="N19" i="14"/>
  <c r="N21" i="14" s="1"/>
  <c r="O19" i="14"/>
  <c r="P19" i="14"/>
  <c r="Q19" i="14"/>
  <c r="R19" i="14"/>
  <c r="S19" i="14"/>
  <c r="T19" i="14"/>
  <c r="B20" i="14"/>
  <c r="C20" i="14"/>
  <c r="D20" i="14"/>
  <c r="E20" i="14"/>
  <c r="F20" i="14"/>
  <c r="G20" i="14"/>
  <c r="H20" i="14"/>
  <c r="I20" i="14"/>
  <c r="J20" i="14"/>
  <c r="K20" i="14"/>
  <c r="K21" i="14" s="1"/>
  <c r="L20" i="14"/>
  <c r="M20" i="14"/>
  <c r="N20" i="14"/>
  <c r="O20" i="14"/>
  <c r="P20" i="14"/>
  <c r="Q20" i="14"/>
  <c r="R20" i="14"/>
  <c r="S20" i="14"/>
  <c r="T20" i="14"/>
  <c r="C17" i="14"/>
  <c r="D17" i="14"/>
  <c r="D21" i="14" s="1"/>
  <c r="E17" i="14"/>
  <c r="F17" i="14"/>
  <c r="G17" i="14"/>
  <c r="H17" i="14"/>
  <c r="I17" i="14"/>
  <c r="J17" i="14"/>
  <c r="J21" i="14" s="1"/>
  <c r="K17" i="14"/>
  <c r="L17" i="14"/>
  <c r="M17" i="14"/>
  <c r="N17" i="14"/>
  <c r="O17" i="14"/>
  <c r="P17" i="14"/>
  <c r="Q17" i="14"/>
  <c r="R17" i="14"/>
  <c r="R21" i="14" s="1"/>
  <c r="S17" i="14"/>
  <c r="T17" i="14"/>
  <c r="T21" i="14" s="1"/>
  <c r="B17" i="14"/>
  <c r="B11" i="14"/>
  <c r="C11" i="14"/>
  <c r="D11" i="14"/>
  <c r="E11" i="14"/>
  <c r="F11" i="14"/>
  <c r="G11" i="14"/>
  <c r="G14" i="14" s="1"/>
  <c r="H11" i="14"/>
  <c r="I11" i="14"/>
  <c r="J11" i="14"/>
  <c r="K11" i="14"/>
  <c r="L11" i="14"/>
  <c r="M11" i="14"/>
  <c r="N11" i="14"/>
  <c r="O11" i="14"/>
  <c r="P11" i="14"/>
  <c r="Q11" i="14"/>
  <c r="R11" i="14"/>
  <c r="S11" i="14"/>
  <c r="T11" i="14"/>
  <c r="W11" i="14" s="1"/>
  <c r="B12" i="14"/>
  <c r="C12" i="14"/>
  <c r="D12" i="14"/>
  <c r="E12" i="14"/>
  <c r="F12" i="14"/>
  <c r="G12" i="14"/>
  <c r="H12" i="14"/>
  <c r="H14" i="14" s="1"/>
  <c r="I12" i="14"/>
  <c r="J12" i="14"/>
  <c r="K12" i="14"/>
  <c r="L12" i="14"/>
  <c r="M12" i="14"/>
  <c r="N12" i="14"/>
  <c r="O12" i="14"/>
  <c r="P12" i="14"/>
  <c r="P14" i="14" s="1"/>
  <c r="Q12" i="14"/>
  <c r="R12" i="14"/>
  <c r="S12" i="14"/>
  <c r="T12" i="14"/>
  <c r="W12" i="14" s="1"/>
  <c r="B13" i="14"/>
  <c r="C13" i="14"/>
  <c r="D13" i="14"/>
  <c r="E13" i="14"/>
  <c r="F13" i="14"/>
  <c r="U13" i="14" s="1"/>
  <c r="G13" i="14"/>
  <c r="H13" i="14"/>
  <c r="I13" i="14"/>
  <c r="J13" i="14"/>
  <c r="K13" i="14"/>
  <c r="L13" i="14"/>
  <c r="M13" i="14"/>
  <c r="N13" i="14"/>
  <c r="O13" i="14"/>
  <c r="P13" i="14"/>
  <c r="Q13" i="14"/>
  <c r="Q14" i="14" s="1"/>
  <c r="R13" i="14"/>
  <c r="S13" i="14"/>
  <c r="T13" i="14"/>
  <c r="C10" i="14"/>
  <c r="D10" i="14"/>
  <c r="E10" i="14"/>
  <c r="E14" i="14" s="1"/>
  <c r="F10" i="14"/>
  <c r="U10" i="14" s="1"/>
  <c r="G10" i="14"/>
  <c r="H10" i="14"/>
  <c r="I10" i="14"/>
  <c r="J10" i="14"/>
  <c r="K10" i="14"/>
  <c r="L10" i="14"/>
  <c r="M10" i="14"/>
  <c r="M14" i="14" s="1"/>
  <c r="N10" i="14"/>
  <c r="O10" i="14"/>
  <c r="O14" i="14" s="1"/>
  <c r="P10" i="14"/>
  <c r="Q10" i="14"/>
  <c r="R10" i="14"/>
  <c r="S10" i="14"/>
  <c r="T10" i="14"/>
  <c r="B10" i="14"/>
  <c r="J14" i="14"/>
  <c r="H21" i="14"/>
  <c r="W20" i="14"/>
  <c r="U20" i="14"/>
  <c r="W19" i="14"/>
  <c r="V19" i="14"/>
  <c r="U18" i="14"/>
  <c r="W18" i="14"/>
  <c r="V18" i="14"/>
  <c r="V17" i="14"/>
  <c r="O21" i="14"/>
  <c r="L21" i="14"/>
  <c r="G21" i="14"/>
  <c r="U17" i="14"/>
  <c r="W13" i="14"/>
  <c r="V13" i="14"/>
  <c r="V12" i="14"/>
  <c r="U12" i="14"/>
  <c r="V11" i="14"/>
  <c r="U11" i="14"/>
  <c r="W10" i="14"/>
  <c r="S14" i="14"/>
  <c r="R14" i="14"/>
  <c r="V10" i="14"/>
  <c r="K14" i="14"/>
  <c r="C14" i="14"/>
  <c r="B14" i="14"/>
  <c r="G6" i="14"/>
  <c r="I6" i="14"/>
  <c r="V2" i="14"/>
  <c r="Q6" i="14"/>
  <c r="M6" i="14"/>
  <c r="E3" i="14"/>
  <c r="W4" i="14"/>
  <c r="V4" i="14"/>
  <c r="U4" i="14"/>
  <c r="P6" i="14"/>
  <c r="N6" i="14"/>
  <c r="G5" i="14"/>
  <c r="S5" i="14"/>
  <c r="P5" i="14"/>
  <c r="O5" i="14"/>
  <c r="K5" i="14"/>
  <c r="C5" i="14"/>
  <c r="T6" i="14"/>
  <c r="S6" i="14"/>
  <c r="R6" i="14"/>
  <c r="O6" i="14"/>
  <c r="L6" i="14"/>
  <c r="K6" i="14"/>
  <c r="J6" i="14"/>
  <c r="D6" i="14"/>
  <c r="C6" i="14"/>
  <c r="B6" i="14"/>
  <c r="D3" i="14"/>
  <c r="W2" i="14"/>
  <c r="U2" i="14"/>
  <c r="C3" i="14"/>
  <c r="H34" i="3"/>
  <c r="D4" i="3"/>
  <c r="E4" i="3"/>
  <c r="F4" i="3"/>
  <c r="D6" i="3"/>
  <c r="D2" i="11"/>
  <c r="F4" i="10"/>
  <c r="F13" i="10" s="1"/>
  <c r="Z35" i="3" l="1"/>
  <c r="Z32" i="3"/>
  <c r="Z33" i="3"/>
  <c r="Z28" i="3"/>
  <c r="Z27" i="3"/>
  <c r="Z26" i="3"/>
  <c r="B13" i="3"/>
  <c r="Z13" i="3" s="1"/>
  <c r="G29" i="3"/>
  <c r="B29" i="3"/>
  <c r="B29" i="15"/>
  <c r="Y14" i="3"/>
  <c r="D29" i="3"/>
  <c r="F4" i="11"/>
  <c r="F10" i="11" s="1"/>
  <c r="Y20" i="3"/>
  <c r="AB20" i="3" s="1"/>
  <c r="Y18" i="3"/>
  <c r="AB18" i="3" s="1"/>
  <c r="C33" i="3"/>
  <c r="C2" i="11" s="1"/>
  <c r="C35" i="3"/>
  <c r="C32" i="3"/>
  <c r="C2" i="10" s="1"/>
  <c r="F18" i="3"/>
  <c r="B35" i="3"/>
  <c r="E36" i="3"/>
  <c r="B32" i="3"/>
  <c r="T4" i="3"/>
  <c r="L4" i="3"/>
  <c r="J19" i="3"/>
  <c r="B18" i="3"/>
  <c r="B17" i="3"/>
  <c r="Z17" i="3" s="1"/>
  <c r="J4" i="3"/>
  <c r="J20" i="3"/>
  <c r="B19" i="3"/>
  <c r="Z19" i="3" s="1"/>
  <c r="B33" i="3"/>
  <c r="J17" i="3"/>
  <c r="C4" i="3"/>
  <c r="B34" i="3"/>
  <c r="Z34" i="3" s="1"/>
  <c r="W21" i="15"/>
  <c r="U21" i="15"/>
  <c r="G12" i="15"/>
  <c r="Y4" i="15"/>
  <c r="Y17" i="15"/>
  <c r="Y20" i="15"/>
  <c r="Y19" i="15"/>
  <c r="V21" i="15"/>
  <c r="X21" i="15"/>
  <c r="G13" i="15"/>
  <c r="G10" i="15"/>
  <c r="D36" i="3"/>
  <c r="F2" i="10"/>
  <c r="F18" i="10" s="1"/>
  <c r="F2" i="12"/>
  <c r="C29" i="3"/>
  <c r="F2" i="13"/>
  <c r="F19" i="13" s="1"/>
  <c r="F36" i="3"/>
  <c r="F29" i="3"/>
  <c r="E29" i="3"/>
  <c r="H35" i="3"/>
  <c r="H2" i="13" s="1"/>
  <c r="L27" i="3"/>
  <c r="J26" i="3"/>
  <c r="H25" i="3"/>
  <c r="G35" i="3"/>
  <c r="K27" i="3"/>
  <c r="I26" i="3"/>
  <c r="H32" i="3"/>
  <c r="H2" i="10" s="1"/>
  <c r="L28" i="3"/>
  <c r="J27" i="3"/>
  <c r="H26" i="3"/>
  <c r="G32" i="3"/>
  <c r="K28" i="3"/>
  <c r="I27" i="3"/>
  <c r="H33" i="3"/>
  <c r="H2" i="11" s="1"/>
  <c r="J28" i="3"/>
  <c r="H27" i="3"/>
  <c r="L25" i="3"/>
  <c r="G33" i="3"/>
  <c r="G2" i="11" s="1"/>
  <c r="I28" i="3"/>
  <c r="K25" i="3"/>
  <c r="H28" i="3"/>
  <c r="H4" i="13" s="1"/>
  <c r="J25" i="3"/>
  <c r="D13" i="12"/>
  <c r="B4" i="13"/>
  <c r="B4" i="12"/>
  <c r="B13" i="12" s="1"/>
  <c r="C6" i="3"/>
  <c r="B4" i="10"/>
  <c r="M8" i="16"/>
  <c r="N8" i="16"/>
  <c r="G8" i="16"/>
  <c r="F8" i="16"/>
  <c r="K8" i="16"/>
  <c r="Z3" i="15"/>
  <c r="C4" i="15"/>
  <c r="C6" i="15"/>
  <c r="D6" i="15"/>
  <c r="E6" i="15"/>
  <c r="F6" i="15"/>
  <c r="E11" i="11"/>
  <c r="D20" i="11"/>
  <c r="D17" i="11"/>
  <c r="D19" i="11"/>
  <c r="D18" i="11"/>
  <c r="F11" i="10"/>
  <c r="F19" i="11"/>
  <c r="F18" i="11"/>
  <c r="F20" i="11"/>
  <c r="D18" i="10"/>
  <c r="D19" i="10"/>
  <c r="D17" i="10"/>
  <c r="D20" i="10"/>
  <c r="B11" i="11"/>
  <c r="B13" i="11"/>
  <c r="B10" i="11"/>
  <c r="E11" i="10"/>
  <c r="E12" i="10"/>
  <c r="E10" i="10"/>
  <c r="E13" i="10"/>
  <c r="E18" i="12"/>
  <c r="E20" i="12"/>
  <c r="E17" i="12"/>
  <c r="F12" i="10"/>
  <c r="F10" i="10"/>
  <c r="E12" i="11"/>
  <c r="E10" i="11"/>
  <c r="D12" i="12"/>
  <c r="E13" i="11"/>
  <c r="D10" i="12"/>
  <c r="P21" i="14"/>
  <c r="S21" i="14"/>
  <c r="C21" i="14"/>
  <c r="N14" i="14"/>
  <c r="F14" i="14"/>
  <c r="I14" i="14"/>
  <c r="B21" i="14"/>
  <c r="D14" i="14"/>
  <c r="L14" i="14"/>
  <c r="T14" i="14"/>
  <c r="V20" i="14"/>
  <c r="E21" i="14"/>
  <c r="M21" i="14"/>
  <c r="F21" i="14"/>
  <c r="W17" i="14"/>
  <c r="E6" i="14"/>
  <c r="E7" i="14" s="1"/>
  <c r="J7" i="14"/>
  <c r="I5" i="14"/>
  <c r="M7" i="14"/>
  <c r="P7" i="14"/>
  <c r="D7" i="14"/>
  <c r="L7" i="14"/>
  <c r="Q5" i="14"/>
  <c r="N5" i="14"/>
  <c r="H6" i="14"/>
  <c r="H7" i="14" s="1"/>
  <c r="H5" i="14"/>
  <c r="C7" i="14"/>
  <c r="K7" i="14"/>
  <c r="W6" i="14"/>
  <c r="O7" i="14"/>
  <c r="V6" i="14"/>
  <c r="N7" i="14"/>
  <c r="J5" i="14"/>
  <c r="R5" i="14"/>
  <c r="D5" i="14"/>
  <c r="L5" i="14"/>
  <c r="T5" i="14"/>
  <c r="F6" i="14"/>
  <c r="E5" i="14"/>
  <c r="M5" i="14"/>
  <c r="F5" i="14"/>
  <c r="D4" i="11"/>
  <c r="E5" i="11" s="1"/>
  <c r="D4" i="10"/>
  <c r="E5" i="10" s="1"/>
  <c r="D4" i="13"/>
  <c r="C4" i="12"/>
  <c r="D5" i="12" s="1"/>
  <c r="H2" i="12"/>
  <c r="F4" i="12"/>
  <c r="F4" i="13"/>
  <c r="G2" i="12"/>
  <c r="Z5" i="3"/>
  <c r="F6" i="3"/>
  <c r="E6" i="3"/>
  <c r="E4" i="12"/>
  <c r="E4" i="13"/>
  <c r="C4" i="10"/>
  <c r="C4" i="13"/>
  <c r="F5" i="10"/>
  <c r="E2" i="10"/>
  <c r="E2" i="11"/>
  <c r="E2" i="13"/>
  <c r="D2" i="13"/>
  <c r="Z3" i="3"/>
  <c r="Z7" i="3"/>
  <c r="D8" i="3"/>
  <c r="E8" i="3"/>
  <c r="F8" i="3"/>
  <c r="G8" i="3"/>
  <c r="H8" i="3"/>
  <c r="I8" i="3"/>
  <c r="J8" i="3"/>
  <c r="K8" i="3"/>
  <c r="L8" i="3"/>
  <c r="M8" i="3"/>
  <c r="N8" i="3"/>
  <c r="N7" i="1"/>
  <c r="N6" i="1"/>
  <c r="Z18" i="3" l="1"/>
  <c r="AA18" i="3"/>
  <c r="F13" i="11"/>
  <c r="F6" i="11"/>
  <c r="F5" i="11"/>
  <c r="F11" i="11"/>
  <c r="F12" i="11"/>
  <c r="F19" i="10"/>
  <c r="L29" i="3"/>
  <c r="K29" i="3"/>
  <c r="I29" i="3"/>
  <c r="Y21" i="3"/>
  <c r="C36" i="3"/>
  <c r="F6" i="12"/>
  <c r="F19" i="12"/>
  <c r="F20" i="10"/>
  <c r="F17" i="12"/>
  <c r="F20" i="12"/>
  <c r="C2" i="13"/>
  <c r="C17" i="13" s="1"/>
  <c r="F17" i="10"/>
  <c r="F20" i="13"/>
  <c r="B36" i="3"/>
  <c r="B2" i="11"/>
  <c r="C3" i="11" s="1"/>
  <c r="F6" i="10"/>
  <c r="Y21" i="15"/>
  <c r="H11" i="15"/>
  <c r="H10" i="15"/>
  <c r="H13" i="15"/>
  <c r="H12" i="15"/>
  <c r="G36" i="3"/>
  <c r="F18" i="12"/>
  <c r="G19" i="11"/>
  <c r="I4" i="10"/>
  <c r="I10" i="10" s="1"/>
  <c r="I34" i="3"/>
  <c r="I2" i="12" s="1"/>
  <c r="I17" i="12" s="1"/>
  <c r="I33" i="3"/>
  <c r="I2" i="11" s="1"/>
  <c r="I32" i="3"/>
  <c r="I35" i="3"/>
  <c r="I2" i="13" s="1"/>
  <c r="I17" i="13" s="1"/>
  <c r="G2" i="10"/>
  <c r="G20" i="10" s="1"/>
  <c r="F17" i="13"/>
  <c r="H36" i="3"/>
  <c r="J29" i="3"/>
  <c r="F18" i="13"/>
  <c r="H29" i="3"/>
  <c r="F6" i="13"/>
  <c r="B10" i="10"/>
  <c r="G17" i="11"/>
  <c r="B12" i="10"/>
  <c r="G18" i="11"/>
  <c r="G20" i="11"/>
  <c r="F5" i="12"/>
  <c r="B11" i="10"/>
  <c r="B10" i="13"/>
  <c r="B12" i="13"/>
  <c r="B13" i="13"/>
  <c r="B11" i="13"/>
  <c r="B11" i="12"/>
  <c r="B12" i="12"/>
  <c r="B10" i="12"/>
  <c r="F14" i="10"/>
  <c r="C4" i="11"/>
  <c r="C13" i="11" s="1"/>
  <c r="D21" i="10"/>
  <c r="D6" i="11"/>
  <c r="E6" i="12"/>
  <c r="H13" i="13"/>
  <c r="H12" i="13"/>
  <c r="H10" i="13"/>
  <c r="H11" i="13"/>
  <c r="D6" i="13"/>
  <c r="D18" i="13"/>
  <c r="D20" i="13"/>
  <c r="D17" i="13"/>
  <c r="D19" i="13"/>
  <c r="C19" i="10"/>
  <c r="C17" i="10"/>
  <c r="C20" i="10"/>
  <c r="C18" i="10"/>
  <c r="D13" i="10"/>
  <c r="D10" i="10"/>
  <c r="D11" i="10"/>
  <c r="D12" i="10"/>
  <c r="E3" i="11"/>
  <c r="E17" i="11"/>
  <c r="E19" i="11"/>
  <c r="E18" i="11"/>
  <c r="E20" i="11"/>
  <c r="D3" i="11"/>
  <c r="C20" i="11"/>
  <c r="C17" i="11"/>
  <c r="C19" i="11"/>
  <c r="C18" i="11"/>
  <c r="E5" i="13"/>
  <c r="E13" i="13"/>
  <c r="E10" i="13"/>
  <c r="E12" i="13"/>
  <c r="E11" i="13"/>
  <c r="H20" i="12"/>
  <c r="H17" i="12"/>
  <c r="H19" i="12"/>
  <c r="H18" i="12"/>
  <c r="D11" i="11"/>
  <c r="D13" i="11"/>
  <c r="D10" i="11"/>
  <c r="D12" i="11"/>
  <c r="D21" i="11"/>
  <c r="C13" i="12"/>
  <c r="C10" i="12"/>
  <c r="C12" i="12"/>
  <c r="C11" i="12"/>
  <c r="E12" i="12"/>
  <c r="E11" i="12"/>
  <c r="E13" i="12"/>
  <c r="E10" i="12"/>
  <c r="E14" i="11"/>
  <c r="B14" i="11"/>
  <c r="E5" i="12"/>
  <c r="D6" i="10"/>
  <c r="G18" i="12"/>
  <c r="G20" i="12"/>
  <c r="G17" i="12"/>
  <c r="G19" i="12"/>
  <c r="H20" i="10"/>
  <c r="H18" i="10"/>
  <c r="H17" i="10"/>
  <c r="H19" i="10"/>
  <c r="E18" i="10"/>
  <c r="E19" i="10"/>
  <c r="E17" i="10"/>
  <c r="E20" i="10"/>
  <c r="F11" i="13"/>
  <c r="F13" i="13"/>
  <c r="F12" i="13"/>
  <c r="F10" i="13"/>
  <c r="F21" i="11"/>
  <c r="E21" i="12"/>
  <c r="C5" i="12"/>
  <c r="C5" i="13"/>
  <c r="C12" i="13"/>
  <c r="C11" i="13"/>
  <c r="C13" i="13"/>
  <c r="C10" i="13"/>
  <c r="F12" i="12"/>
  <c r="F11" i="12"/>
  <c r="F13" i="12"/>
  <c r="F10" i="12"/>
  <c r="D14" i="12"/>
  <c r="H18" i="13"/>
  <c r="H20" i="13"/>
  <c r="H19" i="13"/>
  <c r="H17" i="13"/>
  <c r="E14" i="10"/>
  <c r="D13" i="13"/>
  <c r="D11" i="13"/>
  <c r="D12" i="13"/>
  <c r="D10" i="13"/>
  <c r="E3" i="13"/>
  <c r="E17" i="13"/>
  <c r="E19" i="13"/>
  <c r="E20" i="13"/>
  <c r="E18" i="13"/>
  <c r="C5" i="10"/>
  <c r="C13" i="10"/>
  <c r="C11" i="10"/>
  <c r="C12" i="10"/>
  <c r="C10" i="10"/>
  <c r="H18" i="11"/>
  <c r="H20" i="11"/>
  <c r="H17" i="11"/>
  <c r="H19" i="11"/>
  <c r="I7" i="14"/>
  <c r="U6" i="14"/>
  <c r="F7" i="14"/>
  <c r="G7" i="14"/>
  <c r="D5" i="10"/>
  <c r="J4" i="11"/>
  <c r="I4" i="11"/>
  <c r="I4" i="12"/>
  <c r="G4" i="12"/>
  <c r="G6" i="3"/>
  <c r="G4" i="13"/>
  <c r="G4" i="11"/>
  <c r="J4" i="10"/>
  <c r="H4" i="11"/>
  <c r="H4" i="10"/>
  <c r="H4" i="12"/>
  <c r="I4" i="13"/>
  <c r="D5" i="13"/>
  <c r="J4" i="12"/>
  <c r="J4" i="13"/>
  <c r="H6" i="13"/>
  <c r="F5" i="13"/>
  <c r="C6" i="10"/>
  <c r="D3" i="10"/>
  <c r="G2" i="13"/>
  <c r="E3" i="10"/>
  <c r="E6" i="10"/>
  <c r="E6" i="13"/>
  <c r="E6" i="11"/>
  <c r="D2" i="12"/>
  <c r="C2" i="12"/>
  <c r="B2" i="10"/>
  <c r="B2" i="13"/>
  <c r="B2" i="12"/>
  <c r="I12" i="10" l="1"/>
  <c r="I11" i="10"/>
  <c r="I13" i="10"/>
  <c r="F14" i="11"/>
  <c r="F21" i="10"/>
  <c r="F7" i="12"/>
  <c r="C20" i="13"/>
  <c r="F21" i="12"/>
  <c r="B6" i="11"/>
  <c r="B19" i="11"/>
  <c r="B17" i="11"/>
  <c r="B20" i="11"/>
  <c r="B18" i="11"/>
  <c r="F21" i="13"/>
  <c r="D3" i="13"/>
  <c r="C6" i="13"/>
  <c r="D7" i="13" s="1"/>
  <c r="C18" i="13"/>
  <c r="C19" i="13"/>
  <c r="I12" i="15"/>
  <c r="I11" i="15"/>
  <c r="I10" i="15"/>
  <c r="I13" i="15"/>
  <c r="P11" i="15"/>
  <c r="P12" i="15"/>
  <c r="P13" i="15"/>
  <c r="P10" i="15"/>
  <c r="G18" i="10"/>
  <c r="I36" i="3"/>
  <c r="I2" i="10"/>
  <c r="I6" i="10" s="1"/>
  <c r="G19" i="10"/>
  <c r="G17" i="10"/>
  <c r="I19" i="11"/>
  <c r="I20" i="11"/>
  <c r="J35" i="3"/>
  <c r="J2" i="13" s="1"/>
  <c r="J17" i="13" s="1"/>
  <c r="J34" i="3"/>
  <c r="J2" i="12" s="1"/>
  <c r="J17" i="12" s="1"/>
  <c r="J33" i="3"/>
  <c r="J2" i="11" s="1"/>
  <c r="J32" i="3"/>
  <c r="E7" i="11"/>
  <c r="G21" i="11"/>
  <c r="I20" i="12"/>
  <c r="C6" i="11"/>
  <c r="D7" i="11" s="1"/>
  <c r="D5" i="11"/>
  <c r="E26" i="14"/>
  <c r="J2" i="10"/>
  <c r="J19" i="10" s="1"/>
  <c r="C11" i="11"/>
  <c r="C5" i="11"/>
  <c r="I17" i="11"/>
  <c r="B14" i="12"/>
  <c r="B14" i="13"/>
  <c r="I20" i="13"/>
  <c r="B48" i="14"/>
  <c r="B56" i="14" s="1"/>
  <c r="I18" i="13"/>
  <c r="I19" i="13"/>
  <c r="I18" i="12"/>
  <c r="I19" i="12"/>
  <c r="Z10" i="15"/>
  <c r="I18" i="11"/>
  <c r="C12" i="11"/>
  <c r="C10" i="11"/>
  <c r="C21" i="11"/>
  <c r="F26" i="14"/>
  <c r="C92" i="14"/>
  <c r="C70" i="14"/>
  <c r="AF20" i="3"/>
  <c r="C14" i="12"/>
  <c r="F21" i="15"/>
  <c r="Z13" i="15"/>
  <c r="C14" i="13"/>
  <c r="E7" i="13"/>
  <c r="D21" i="13"/>
  <c r="E46" i="14"/>
  <c r="E70" i="14"/>
  <c r="C19" i="12"/>
  <c r="C18" i="12"/>
  <c r="C20" i="12"/>
  <c r="C17" i="12"/>
  <c r="I11" i="12"/>
  <c r="I13" i="12"/>
  <c r="I10" i="12"/>
  <c r="I12" i="12"/>
  <c r="F24" i="14"/>
  <c r="J11" i="13"/>
  <c r="J10" i="13"/>
  <c r="J13" i="13"/>
  <c r="J12" i="13"/>
  <c r="F21" i="3"/>
  <c r="H14" i="13"/>
  <c r="J5" i="10"/>
  <c r="H11" i="12"/>
  <c r="H13" i="12"/>
  <c r="H10" i="12"/>
  <c r="H12" i="12"/>
  <c r="G5" i="13"/>
  <c r="G12" i="13"/>
  <c r="G10" i="13"/>
  <c r="G13" i="13"/>
  <c r="G11" i="13"/>
  <c r="E21" i="10"/>
  <c r="E21" i="11"/>
  <c r="D19" i="12"/>
  <c r="D18" i="12"/>
  <c r="D20" i="12"/>
  <c r="D17" i="12"/>
  <c r="G10" i="11"/>
  <c r="G12" i="11"/>
  <c r="G11" i="11"/>
  <c r="G13" i="11"/>
  <c r="J11" i="11"/>
  <c r="J13" i="11"/>
  <c r="J10" i="11"/>
  <c r="J12" i="11"/>
  <c r="H21" i="10"/>
  <c r="E14" i="12"/>
  <c r="D14" i="11"/>
  <c r="H21" i="12"/>
  <c r="B18" i="13"/>
  <c r="B20" i="13"/>
  <c r="B17" i="13"/>
  <c r="B19" i="13"/>
  <c r="I12" i="11"/>
  <c r="I11" i="11"/>
  <c r="I13" i="11"/>
  <c r="I10" i="11"/>
  <c r="E21" i="13"/>
  <c r="B19" i="10"/>
  <c r="B20" i="10"/>
  <c r="B17" i="10"/>
  <c r="Z17" i="15" s="1"/>
  <c r="B18" i="10"/>
  <c r="H6" i="10"/>
  <c r="H11" i="10"/>
  <c r="H12" i="10"/>
  <c r="H10" i="10"/>
  <c r="H13" i="10"/>
  <c r="F14" i="12"/>
  <c r="I6" i="12"/>
  <c r="H12" i="11"/>
  <c r="H11" i="11"/>
  <c r="H13" i="11"/>
  <c r="H10" i="11"/>
  <c r="I6" i="11"/>
  <c r="D14" i="13"/>
  <c r="G21" i="12"/>
  <c r="B70" i="14"/>
  <c r="D14" i="10"/>
  <c r="C21" i="10"/>
  <c r="J13" i="12"/>
  <c r="J10" i="12"/>
  <c r="J12" i="12"/>
  <c r="J11" i="12"/>
  <c r="B17" i="12"/>
  <c r="B19" i="12"/>
  <c r="B18" i="12"/>
  <c r="B20" i="12"/>
  <c r="G17" i="13"/>
  <c r="G19" i="13"/>
  <c r="G18" i="13"/>
  <c r="G20" i="13"/>
  <c r="D7" i="10"/>
  <c r="G11" i="12"/>
  <c r="G13" i="12"/>
  <c r="G10" i="12"/>
  <c r="G12" i="12"/>
  <c r="F90" i="14"/>
  <c r="F14" i="13"/>
  <c r="F46" i="14"/>
  <c r="J12" i="10"/>
  <c r="J10" i="10"/>
  <c r="J13" i="10"/>
  <c r="J11" i="10"/>
  <c r="I6" i="13"/>
  <c r="I7" i="13" s="1"/>
  <c r="I10" i="13"/>
  <c r="I12" i="13"/>
  <c r="I13" i="13"/>
  <c r="I11" i="13"/>
  <c r="H21" i="11"/>
  <c r="C14" i="10"/>
  <c r="F68" i="14"/>
  <c r="H21" i="13"/>
  <c r="E14" i="13"/>
  <c r="I5" i="11"/>
  <c r="J5" i="13"/>
  <c r="I5" i="13"/>
  <c r="H5" i="13"/>
  <c r="F7" i="13"/>
  <c r="J5" i="12"/>
  <c r="H5" i="11"/>
  <c r="H6" i="11"/>
  <c r="I5" i="12"/>
  <c r="J5" i="11"/>
  <c r="G4" i="10"/>
  <c r="G5" i="12"/>
  <c r="G6" i="12"/>
  <c r="I5" i="10"/>
  <c r="H5" i="12"/>
  <c r="H6" i="12"/>
  <c r="G5" i="11"/>
  <c r="G6" i="11"/>
  <c r="G7" i="11" s="1"/>
  <c r="K4" i="11"/>
  <c r="K4" i="12"/>
  <c r="K4" i="13"/>
  <c r="F7" i="11"/>
  <c r="G6" i="13"/>
  <c r="E7" i="10"/>
  <c r="F7" i="10"/>
  <c r="D6" i="12"/>
  <c r="E7" i="12" s="1"/>
  <c r="E3" i="12"/>
  <c r="D3" i="12"/>
  <c r="C6" i="12"/>
  <c r="B6" i="13"/>
  <c r="C3" i="13"/>
  <c r="C3" i="12"/>
  <c r="B6" i="12"/>
  <c r="B6" i="10"/>
  <c r="C3" i="10"/>
  <c r="H12" i="1"/>
  <c r="H11" i="1"/>
  <c r="H10" i="1"/>
  <c r="I14" i="10" l="1"/>
  <c r="B21" i="11"/>
  <c r="C21" i="13"/>
  <c r="G21" i="10"/>
  <c r="I7" i="10"/>
  <c r="I19" i="10"/>
  <c r="I20" i="10"/>
  <c r="I17" i="10"/>
  <c r="I18" i="10"/>
  <c r="P14" i="15"/>
  <c r="J12" i="15"/>
  <c r="J11" i="15"/>
  <c r="J10" i="15"/>
  <c r="J13" i="15"/>
  <c r="Q11" i="15"/>
  <c r="Q12" i="15"/>
  <c r="Q13" i="15"/>
  <c r="Q10" i="15"/>
  <c r="J18" i="11"/>
  <c r="J6" i="11"/>
  <c r="J7" i="11" s="1"/>
  <c r="J20" i="11"/>
  <c r="J17" i="11"/>
  <c r="J19" i="11"/>
  <c r="J36" i="3"/>
  <c r="K35" i="3"/>
  <c r="K2" i="13" s="1"/>
  <c r="K34" i="3"/>
  <c r="K2" i="12" s="1"/>
  <c r="K33" i="3"/>
  <c r="K2" i="11" s="1"/>
  <c r="K32" i="3"/>
  <c r="K2" i="10" s="1"/>
  <c r="AJ20" i="3"/>
  <c r="I21" i="12"/>
  <c r="C7" i="11"/>
  <c r="J19" i="13"/>
  <c r="J20" i="12"/>
  <c r="J20" i="10"/>
  <c r="J6" i="12"/>
  <c r="J7" i="12" s="1"/>
  <c r="J6" i="13"/>
  <c r="J7" i="13" s="1"/>
  <c r="J18" i="12"/>
  <c r="J18" i="10"/>
  <c r="AD13" i="3"/>
  <c r="J6" i="10"/>
  <c r="J7" i="10" s="1"/>
  <c r="J19" i="12"/>
  <c r="J17" i="10"/>
  <c r="E48" i="14"/>
  <c r="E54" i="14" s="1"/>
  <c r="I90" i="14"/>
  <c r="J18" i="13"/>
  <c r="J20" i="13"/>
  <c r="I21" i="11"/>
  <c r="E68" i="14"/>
  <c r="E86" i="14" s="1"/>
  <c r="E90" i="14"/>
  <c r="E107" i="14" s="1"/>
  <c r="B55" i="14"/>
  <c r="B57" i="14"/>
  <c r="B54" i="14"/>
  <c r="I21" i="13"/>
  <c r="B14" i="15"/>
  <c r="B14" i="3"/>
  <c r="B92" i="14"/>
  <c r="B98" i="14" s="1"/>
  <c r="I46" i="14"/>
  <c r="I14" i="15"/>
  <c r="B26" i="14"/>
  <c r="U26" i="14" s="1"/>
  <c r="C14" i="11"/>
  <c r="AF13" i="3"/>
  <c r="E21" i="15"/>
  <c r="E92" i="14"/>
  <c r="E99" i="14" s="1"/>
  <c r="F14" i="3"/>
  <c r="C21" i="12"/>
  <c r="Z18" i="15"/>
  <c r="I21" i="15"/>
  <c r="D68" i="14"/>
  <c r="I70" i="14"/>
  <c r="D24" i="14"/>
  <c r="H14" i="12"/>
  <c r="H21" i="15"/>
  <c r="J26" i="14"/>
  <c r="Z11" i="15"/>
  <c r="Z12" i="15"/>
  <c r="E14" i="15"/>
  <c r="J14" i="12"/>
  <c r="G24" i="14"/>
  <c r="F14" i="15"/>
  <c r="G90" i="14"/>
  <c r="D14" i="15"/>
  <c r="C90" i="14"/>
  <c r="C94" i="14" s="1"/>
  <c r="C46" i="14"/>
  <c r="C24" i="14"/>
  <c r="C48" i="14"/>
  <c r="C26" i="14"/>
  <c r="C68" i="14"/>
  <c r="C72" i="14" s="1"/>
  <c r="AD20" i="3"/>
  <c r="I7" i="12"/>
  <c r="C77" i="14"/>
  <c r="C78" i="14"/>
  <c r="C79" i="14"/>
  <c r="C76" i="14"/>
  <c r="J70" i="14"/>
  <c r="I48" i="14"/>
  <c r="I26" i="14"/>
  <c r="C100" i="14"/>
  <c r="C99" i="14"/>
  <c r="C101" i="14"/>
  <c r="C98" i="14"/>
  <c r="AH20" i="3"/>
  <c r="G68" i="14"/>
  <c r="I14" i="13"/>
  <c r="J14" i="10"/>
  <c r="G14" i="12"/>
  <c r="D26" i="14"/>
  <c r="E27" i="14" s="1"/>
  <c r="J14" i="11"/>
  <c r="D21" i="12"/>
  <c r="F48" i="14"/>
  <c r="K5" i="11"/>
  <c r="K11" i="11"/>
  <c r="K13" i="11"/>
  <c r="K10" i="11"/>
  <c r="K12" i="11"/>
  <c r="E63" i="14"/>
  <c r="E64" i="14"/>
  <c r="E61" i="14"/>
  <c r="E62" i="14"/>
  <c r="D48" i="14"/>
  <c r="J14" i="13"/>
  <c r="F27" i="14"/>
  <c r="E33" i="14"/>
  <c r="E32" i="14"/>
  <c r="E35" i="14"/>
  <c r="E34" i="14"/>
  <c r="G13" i="10"/>
  <c r="G12" i="10"/>
  <c r="G10" i="10"/>
  <c r="G11" i="10"/>
  <c r="F85" i="14"/>
  <c r="F84" i="14"/>
  <c r="F86" i="14"/>
  <c r="F83" i="14"/>
  <c r="F33" i="14"/>
  <c r="F34" i="14"/>
  <c r="F35" i="14"/>
  <c r="F32" i="14"/>
  <c r="F28" i="14"/>
  <c r="B21" i="10"/>
  <c r="H24" i="14"/>
  <c r="G14" i="11"/>
  <c r="H14" i="10"/>
  <c r="D70" i="14"/>
  <c r="E71" i="14" s="1"/>
  <c r="AE13" i="3"/>
  <c r="G46" i="14"/>
  <c r="B78" i="14"/>
  <c r="B76" i="14"/>
  <c r="B79" i="14"/>
  <c r="B77" i="14"/>
  <c r="C71" i="14"/>
  <c r="H14" i="11"/>
  <c r="I14" i="12"/>
  <c r="B21" i="13"/>
  <c r="K5" i="13"/>
  <c r="K12" i="13"/>
  <c r="K11" i="13"/>
  <c r="K13" i="13"/>
  <c r="K10" i="13"/>
  <c r="G21" i="13"/>
  <c r="F70" i="14"/>
  <c r="I14" i="11"/>
  <c r="F107" i="14"/>
  <c r="F106" i="14"/>
  <c r="F105" i="14"/>
  <c r="F108" i="14"/>
  <c r="D92" i="14"/>
  <c r="H46" i="14"/>
  <c r="F63" i="14"/>
  <c r="F62" i="14"/>
  <c r="F64" i="14"/>
  <c r="F61" i="14"/>
  <c r="F92" i="14"/>
  <c r="B21" i="12"/>
  <c r="H68" i="14"/>
  <c r="AI20" i="3"/>
  <c r="H90" i="14"/>
  <c r="K5" i="12"/>
  <c r="K13" i="12"/>
  <c r="K10" i="12"/>
  <c r="K12" i="12"/>
  <c r="K11" i="12"/>
  <c r="E24" i="14"/>
  <c r="E28" i="14" s="1"/>
  <c r="G14" i="13"/>
  <c r="F41" i="14"/>
  <c r="F40" i="14"/>
  <c r="F42" i="14"/>
  <c r="F39" i="14"/>
  <c r="E77" i="14"/>
  <c r="E76" i="14"/>
  <c r="E78" i="14"/>
  <c r="E79" i="14"/>
  <c r="G5" i="10"/>
  <c r="G6" i="10"/>
  <c r="H5" i="10"/>
  <c r="H7" i="12"/>
  <c r="G7" i="12"/>
  <c r="H7" i="11"/>
  <c r="I7" i="11"/>
  <c r="K4" i="10"/>
  <c r="L4" i="13"/>
  <c r="L4" i="11"/>
  <c r="L4" i="12"/>
  <c r="H7" i="13"/>
  <c r="G7" i="13"/>
  <c r="D7" i="12"/>
  <c r="C7" i="10"/>
  <c r="C7" i="13"/>
  <c r="V6" i="13"/>
  <c r="C7" i="12"/>
  <c r="B9" i="1"/>
  <c r="B10" i="1"/>
  <c r="B11" i="1"/>
  <c r="B12" i="1"/>
  <c r="B8" i="1"/>
  <c r="N3" i="1"/>
  <c r="J21" i="11" l="1"/>
  <c r="I21" i="10"/>
  <c r="Q14" i="15"/>
  <c r="K13" i="15"/>
  <c r="K12" i="15"/>
  <c r="K11" i="15"/>
  <c r="K10" i="15"/>
  <c r="R11" i="15"/>
  <c r="R12" i="15"/>
  <c r="R13" i="15"/>
  <c r="R10" i="15"/>
  <c r="K19" i="12"/>
  <c r="K6" i="12"/>
  <c r="K7" i="12" s="1"/>
  <c r="K20" i="13"/>
  <c r="K17" i="13"/>
  <c r="K19" i="13"/>
  <c r="K18" i="13"/>
  <c r="K6" i="13"/>
  <c r="K7" i="13" s="1"/>
  <c r="K17" i="11"/>
  <c r="K18" i="11"/>
  <c r="K6" i="11"/>
  <c r="K7" i="11" s="1"/>
  <c r="K20" i="11"/>
  <c r="K19" i="11"/>
  <c r="L32" i="3"/>
  <c r="L35" i="3"/>
  <c r="L2" i="13" s="1"/>
  <c r="L19" i="13" s="1"/>
  <c r="L34" i="3"/>
  <c r="L2" i="12" s="1"/>
  <c r="L33" i="3"/>
  <c r="L2" i="11" s="1"/>
  <c r="L20" i="11" s="1"/>
  <c r="K36" i="3"/>
  <c r="K20" i="12"/>
  <c r="I68" i="14"/>
  <c r="I84" i="14" s="1"/>
  <c r="K17" i="12"/>
  <c r="E50" i="14"/>
  <c r="K18" i="12"/>
  <c r="J46" i="14"/>
  <c r="J62" i="14" s="1"/>
  <c r="J21" i="10"/>
  <c r="E57" i="14"/>
  <c r="E55" i="14"/>
  <c r="E108" i="14"/>
  <c r="E85" i="14"/>
  <c r="J21" i="12"/>
  <c r="E94" i="14"/>
  <c r="E105" i="14"/>
  <c r="E56" i="14"/>
  <c r="E106" i="14"/>
  <c r="D90" i="14"/>
  <c r="E91" i="14" s="1"/>
  <c r="E49" i="14"/>
  <c r="J21" i="13"/>
  <c r="E84" i="14"/>
  <c r="B58" i="14"/>
  <c r="E83" i="14"/>
  <c r="E72" i="14"/>
  <c r="AJ13" i="3"/>
  <c r="J92" i="14"/>
  <c r="J101" i="14" s="1"/>
  <c r="B100" i="14"/>
  <c r="E101" i="14"/>
  <c r="E98" i="14"/>
  <c r="E93" i="14"/>
  <c r="E100" i="14"/>
  <c r="B21" i="15"/>
  <c r="B99" i="14"/>
  <c r="C93" i="14"/>
  <c r="B101" i="14"/>
  <c r="B34" i="14"/>
  <c r="U34" i="14" s="1"/>
  <c r="B32" i="14"/>
  <c r="U32" i="14" s="1"/>
  <c r="B33" i="14"/>
  <c r="U33" i="14" s="1"/>
  <c r="B35" i="14"/>
  <c r="U35" i="14" s="1"/>
  <c r="I24" i="14"/>
  <c r="I28" i="14" s="1"/>
  <c r="AE20" i="3"/>
  <c r="C14" i="15"/>
  <c r="C102" i="14"/>
  <c r="H92" i="14"/>
  <c r="H101" i="14" s="1"/>
  <c r="J14" i="15"/>
  <c r="H14" i="15"/>
  <c r="J21" i="15"/>
  <c r="D21" i="15"/>
  <c r="D46" i="14"/>
  <c r="E47" i="14" s="1"/>
  <c r="Z19" i="15"/>
  <c r="Z20" i="15"/>
  <c r="G21" i="15"/>
  <c r="G92" i="14"/>
  <c r="I92" i="14"/>
  <c r="I100" i="14" s="1"/>
  <c r="C21" i="15"/>
  <c r="G48" i="14"/>
  <c r="B80" i="14"/>
  <c r="C83" i="14"/>
  <c r="C85" i="14"/>
  <c r="C84" i="14"/>
  <c r="C86" i="14"/>
  <c r="C42" i="14"/>
  <c r="C41" i="14"/>
  <c r="C39" i="14"/>
  <c r="C40" i="14"/>
  <c r="C63" i="14"/>
  <c r="C61" i="14"/>
  <c r="C62" i="14"/>
  <c r="C64" i="14"/>
  <c r="C33" i="14"/>
  <c r="C28" i="14"/>
  <c r="C34" i="14"/>
  <c r="C35" i="14"/>
  <c r="C32" i="14"/>
  <c r="C27" i="14"/>
  <c r="C80" i="14"/>
  <c r="C54" i="14"/>
  <c r="C55" i="14"/>
  <c r="C56" i="14"/>
  <c r="C57" i="14"/>
  <c r="C50" i="14"/>
  <c r="C49" i="14"/>
  <c r="C108" i="14"/>
  <c r="C106" i="14"/>
  <c r="C107" i="14"/>
  <c r="C105" i="14"/>
  <c r="F29" i="14"/>
  <c r="J48" i="14"/>
  <c r="L5" i="11"/>
  <c r="L11" i="11"/>
  <c r="L13" i="11"/>
  <c r="L10" i="11"/>
  <c r="L12" i="11"/>
  <c r="AI13" i="3"/>
  <c r="H70" i="14"/>
  <c r="I71" i="14" s="1"/>
  <c r="H84" i="14"/>
  <c r="H85" i="14"/>
  <c r="H86" i="14"/>
  <c r="H83" i="14"/>
  <c r="H64" i="14"/>
  <c r="H61" i="14"/>
  <c r="H63" i="14"/>
  <c r="H62" i="14"/>
  <c r="B68" i="14"/>
  <c r="J90" i="14"/>
  <c r="I62" i="14"/>
  <c r="I61" i="14"/>
  <c r="I63" i="14"/>
  <c r="I64" i="14"/>
  <c r="G14" i="10"/>
  <c r="K14" i="11"/>
  <c r="I55" i="14"/>
  <c r="I56" i="14"/>
  <c r="I57" i="14"/>
  <c r="I54" i="14"/>
  <c r="I50" i="14"/>
  <c r="L5" i="13"/>
  <c r="L13" i="13"/>
  <c r="L12" i="13"/>
  <c r="L11" i="13"/>
  <c r="L10" i="13"/>
  <c r="F43" i="14"/>
  <c r="K14" i="12"/>
  <c r="B24" i="14"/>
  <c r="F56" i="14"/>
  <c r="F54" i="14"/>
  <c r="U54" i="14" s="1"/>
  <c r="F57" i="14"/>
  <c r="U57" i="14" s="1"/>
  <c r="F50" i="14"/>
  <c r="F55" i="14"/>
  <c r="U55" i="14" s="1"/>
  <c r="F49" i="14"/>
  <c r="U48" i="14"/>
  <c r="I106" i="14"/>
  <c r="I105" i="14"/>
  <c r="I108" i="14"/>
  <c r="I107" i="14"/>
  <c r="H26" i="14"/>
  <c r="I27" i="14" s="1"/>
  <c r="E80" i="14"/>
  <c r="H106" i="14"/>
  <c r="H107" i="14"/>
  <c r="H105" i="14"/>
  <c r="H108" i="14"/>
  <c r="F109" i="14"/>
  <c r="K14" i="13"/>
  <c r="D77" i="14"/>
  <c r="D78" i="14"/>
  <c r="D79" i="14"/>
  <c r="D76" i="14"/>
  <c r="D71" i="14"/>
  <c r="D72" i="14"/>
  <c r="D73" i="14" s="1"/>
  <c r="H41" i="14"/>
  <c r="H40" i="14"/>
  <c r="H42" i="14"/>
  <c r="H39" i="14"/>
  <c r="G106" i="14"/>
  <c r="G108" i="14"/>
  <c r="G105" i="14"/>
  <c r="G107" i="14"/>
  <c r="D57" i="14"/>
  <c r="D56" i="14"/>
  <c r="D55" i="14"/>
  <c r="D49" i="14"/>
  <c r="D54" i="14"/>
  <c r="E65" i="14"/>
  <c r="I77" i="14"/>
  <c r="I79" i="14"/>
  <c r="I78" i="14"/>
  <c r="I76" i="14"/>
  <c r="F77" i="14"/>
  <c r="U77" i="14" s="1"/>
  <c r="F78" i="14"/>
  <c r="F76" i="14"/>
  <c r="U76" i="14" s="1"/>
  <c r="F71" i="14"/>
  <c r="F79" i="14"/>
  <c r="U79" i="14" s="1"/>
  <c r="U70" i="14"/>
  <c r="F72" i="14"/>
  <c r="J34" i="14"/>
  <c r="J33" i="14"/>
  <c r="J35" i="14"/>
  <c r="J32" i="14"/>
  <c r="J27" i="14"/>
  <c r="B90" i="14"/>
  <c r="J14" i="3"/>
  <c r="E40" i="14"/>
  <c r="E41" i="14"/>
  <c r="E42" i="14"/>
  <c r="E39" i="14"/>
  <c r="E25" i="14"/>
  <c r="F87" i="14"/>
  <c r="D93" i="14"/>
  <c r="D101" i="14"/>
  <c r="D98" i="14"/>
  <c r="D99" i="14"/>
  <c r="D100" i="14"/>
  <c r="F65" i="14"/>
  <c r="D85" i="14"/>
  <c r="D84" i="14"/>
  <c r="D83" i="14"/>
  <c r="D86" i="14"/>
  <c r="D69" i="14"/>
  <c r="H48" i="14"/>
  <c r="G40" i="14"/>
  <c r="G41" i="14"/>
  <c r="G42" i="14"/>
  <c r="G39" i="14"/>
  <c r="L5" i="12"/>
  <c r="L10" i="12"/>
  <c r="L12" i="12"/>
  <c r="L11" i="12"/>
  <c r="L13" i="12"/>
  <c r="K5" i="10"/>
  <c r="K13" i="10"/>
  <c r="K11" i="10"/>
  <c r="K10" i="10"/>
  <c r="K12" i="10"/>
  <c r="K19" i="10"/>
  <c r="K20" i="10"/>
  <c r="K18" i="10"/>
  <c r="K17" i="10"/>
  <c r="G64" i="14"/>
  <c r="G63" i="14"/>
  <c r="G62" i="14"/>
  <c r="G61" i="14"/>
  <c r="F36" i="14"/>
  <c r="E36" i="14"/>
  <c r="D33" i="14"/>
  <c r="D34" i="14"/>
  <c r="D35" i="14"/>
  <c r="D32" i="14"/>
  <c r="D27" i="14"/>
  <c r="D28" i="14"/>
  <c r="I34" i="14"/>
  <c r="I35" i="14"/>
  <c r="I32" i="14"/>
  <c r="I33" i="14"/>
  <c r="G84" i="14"/>
  <c r="G85" i="14"/>
  <c r="G86" i="14"/>
  <c r="G83" i="14"/>
  <c r="F99" i="14"/>
  <c r="F98" i="14"/>
  <c r="U98" i="14" s="1"/>
  <c r="F101" i="14"/>
  <c r="F93" i="14"/>
  <c r="U92" i="14"/>
  <c r="F100" i="14"/>
  <c r="F94" i="14"/>
  <c r="J78" i="14"/>
  <c r="J79" i="14"/>
  <c r="J77" i="14"/>
  <c r="J76" i="14"/>
  <c r="J71" i="14"/>
  <c r="B46" i="14"/>
  <c r="J24" i="14"/>
  <c r="D40" i="14"/>
  <c r="D41" i="14"/>
  <c r="D42" i="14"/>
  <c r="D39" i="14"/>
  <c r="D25" i="14"/>
  <c r="B21" i="3"/>
  <c r="E69" i="14"/>
  <c r="G7" i="10"/>
  <c r="H7" i="10"/>
  <c r="K6" i="10"/>
  <c r="K7" i="10" s="1"/>
  <c r="L4" i="10"/>
  <c r="J100" i="14" l="1"/>
  <c r="I85" i="14"/>
  <c r="L6" i="11"/>
  <c r="L7" i="11" s="1"/>
  <c r="L17" i="11"/>
  <c r="L6" i="13"/>
  <c r="L7" i="13" s="1"/>
  <c r="L17" i="13"/>
  <c r="L13" i="15"/>
  <c r="AA13" i="15" s="1"/>
  <c r="L12" i="15"/>
  <c r="AA12" i="15" s="1"/>
  <c r="L10" i="15"/>
  <c r="L11" i="15"/>
  <c r="AA11" i="15" s="1"/>
  <c r="R14" i="15"/>
  <c r="S11" i="15"/>
  <c r="S12" i="15"/>
  <c r="S13" i="15"/>
  <c r="S10" i="15"/>
  <c r="J64" i="14"/>
  <c r="I86" i="14"/>
  <c r="K21" i="13"/>
  <c r="I83" i="14"/>
  <c r="I72" i="14"/>
  <c r="K21" i="11"/>
  <c r="J61" i="14"/>
  <c r="L19" i="11"/>
  <c r="N33" i="3"/>
  <c r="N2" i="11" s="1"/>
  <c r="N32" i="3"/>
  <c r="N35" i="3"/>
  <c r="N2" i="13" s="1"/>
  <c r="N34" i="3"/>
  <c r="N2" i="12" s="1"/>
  <c r="L18" i="11"/>
  <c r="L36" i="3"/>
  <c r="L2" i="10"/>
  <c r="L6" i="10" s="1"/>
  <c r="L7" i="10" s="1"/>
  <c r="M32" i="3"/>
  <c r="M35" i="3"/>
  <c r="M2" i="13" s="1"/>
  <c r="M18" i="13" s="1"/>
  <c r="M33" i="3"/>
  <c r="M2" i="11" s="1"/>
  <c r="M34" i="3"/>
  <c r="M2" i="12" s="1"/>
  <c r="M20" i="12" s="1"/>
  <c r="L20" i="13"/>
  <c r="K21" i="12"/>
  <c r="J99" i="14"/>
  <c r="L18" i="13"/>
  <c r="J68" i="14"/>
  <c r="J72" i="14" s="1"/>
  <c r="J73" i="14" s="1"/>
  <c r="J94" i="14"/>
  <c r="J63" i="14"/>
  <c r="D106" i="14"/>
  <c r="D105" i="14"/>
  <c r="D109" i="14" s="1"/>
  <c r="D94" i="14"/>
  <c r="D95" i="14" s="1"/>
  <c r="J21" i="3"/>
  <c r="D108" i="14"/>
  <c r="E87" i="14"/>
  <c r="D91" i="14"/>
  <c r="D107" i="14"/>
  <c r="E109" i="14"/>
  <c r="E58" i="14"/>
  <c r="E102" i="14"/>
  <c r="D61" i="14"/>
  <c r="J98" i="14"/>
  <c r="J102" i="14" s="1"/>
  <c r="U99" i="14"/>
  <c r="U101" i="14"/>
  <c r="B102" i="14"/>
  <c r="B36" i="14"/>
  <c r="I42" i="14"/>
  <c r="I41" i="14"/>
  <c r="I40" i="14"/>
  <c r="I39" i="14"/>
  <c r="H94" i="14"/>
  <c r="H93" i="14"/>
  <c r="H100" i="14"/>
  <c r="E73" i="14"/>
  <c r="D63" i="14"/>
  <c r="H98" i="14"/>
  <c r="H99" i="14"/>
  <c r="I99" i="14"/>
  <c r="D62" i="14"/>
  <c r="I93" i="14"/>
  <c r="G14" i="15"/>
  <c r="AL20" i="3"/>
  <c r="K92" i="14"/>
  <c r="I94" i="14"/>
  <c r="G26" i="14"/>
  <c r="G35" i="14" s="1"/>
  <c r="D50" i="14"/>
  <c r="E51" i="14" s="1"/>
  <c r="D29" i="14"/>
  <c r="I98" i="14"/>
  <c r="J93" i="14"/>
  <c r="D64" i="14"/>
  <c r="K26" i="14"/>
  <c r="I101" i="14"/>
  <c r="D47" i="14"/>
  <c r="K90" i="14"/>
  <c r="K70" i="14"/>
  <c r="J36" i="14"/>
  <c r="C36" i="14"/>
  <c r="G43" i="14"/>
  <c r="L14" i="11"/>
  <c r="C58" i="14"/>
  <c r="C43" i="14"/>
  <c r="D87" i="14"/>
  <c r="C109" i="14"/>
  <c r="C65" i="14"/>
  <c r="G65" i="14"/>
  <c r="C87" i="14"/>
  <c r="G57" i="14"/>
  <c r="G55" i="14"/>
  <c r="G56" i="14"/>
  <c r="G54" i="14"/>
  <c r="G50" i="14"/>
  <c r="G51" i="14" s="1"/>
  <c r="G49" i="14"/>
  <c r="D43" i="14"/>
  <c r="G87" i="14"/>
  <c r="G94" i="14"/>
  <c r="G101" i="14"/>
  <c r="G100" i="14"/>
  <c r="G99" i="14"/>
  <c r="G98" i="14"/>
  <c r="G93" i="14"/>
  <c r="H55" i="14"/>
  <c r="H56" i="14"/>
  <c r="H57" i="14"/>
  <c r="H54" i="14"/>
  <c r="H50" i="14"/>
  <c r="I51" i="14" s="1"/>
  <c r="H49" i="14"/>
  <c r="E43" i="14"/>
  <c r="F73" i="14"/>
  <c r="H43" i="14"/>
  <c r="I109" i="14"/>
  <c r="AH13" i="3"/>
  <c r="G70" i="14"/>
  <c r="H71" i="14" s="1"/>
  <c r="J108" i="14"/>
  <c r="J107" i="14"/>
  <c r="J106" i="14"/>
  <c r="J105" i="14"/>
  <c r="H87" i="14"/>
  <c r="D102" i="14"/>
  <c r="F58" i="14"/>
  <c r="U56" i="14"/>
  <c r="I49" i="14"/>
  <c r="L6" i="12"/>
  <c r="L7" i="12" s="1"/>
  <c r="L19" i="12"/>
  <c r="L18" i="12"/>
  <c r="L20" i="12"/>
  <c r="L17" i="12"/>
  <c r="J40" i="14"/>
  <c r="J42" i="14"/>
  <c r="J39" i="14"/>
  <c r="J41" i="14"/>
  <c r="F95" i="14"/>
  <c r="J28" i="14"/>
  <c r="J29" i="14" s="1"/>
  <c r="G109" i="14"/>
  <c r="L14" i="13"/>
  <c r="F102" i="14"/>
  <c r="U100" i="14"/>
  <c r="K21" i="10"/>
  <c r="D58" i="14"/>
  <c r="B85" i="14"/>
  <c r="U85" i="14" s="1"/>
  <c r="B84" i="14"/>
  <c r="U84" i="14" s="1"/>
  <c r="B83" i="14"/>
  <c r="B86" i="14"/>
  <c r="U86" i="14" s="1"/>
  <c r="C69" i="14"/>
  <c r="U68" i="14"/>
  <c r="B72" i="14"/>
  <c r="C73" i="14" s="1"/>
  <c r="L5" i="10"/>
  <c r="L13" i="10"/>
  <c r="L10" i="10"/>
  <c r="L11" i="10"/>
  <c r="L12" i="10"/>
  <c r="K14" i="10"/>
  <c r="H34" i="14"/>
  <c r="H35" i="14"/>
  <c r="H33" i="14"/>
  <c r="H28" i="14"/>
  <c r="I29" i="14" s="1"/>
  <c r="H32" i="14"/>
  <c r="B42" i="14"/>
  <c r="U42" i="14" s="1"/>
  <c r="B39" i="14"/>
  <c r="B40" i="14"/>
  <c r="U40" i="14" s="1"/>
  <c r="B41" i="14"/>
  <c r="U41" i="14" s="1"/>
  <c r="C25" i="14"/>
  <c r="B28" i="14"/>
  <c r="U24" i="14"/>
  <c r="H65" i="14"/>
  <c r="H72" i="14"/>
  <c r="I73" i="14" s="1"/>
  <c r="H78" i="14"/>
  <c r="H79" i="14"/>
  <c r="H76" i="14"/>
  <c r="H77" i="14"/>
  <c r="J56" i="14"/>
  <c r="J55" i="14"/>
  <c r="J54" i="14"/>
  <c r="J57" i="14"/>
  <c r="J50" i="14"/>
  <c r="J51" i="14" s="1"/>
  <c r="J49" i="14"/>
  <c r="B62" i="14"/>
  <c r="U62" i="14" s="1"/>
  <c r="B63" i="14"/>
  <c r="U63" i="14" s="1"/>
  <c r="B64" i="14"/>
  <c r="U64" i="14" s="1"/>
  <c r="B61" i="14"/>
  <c r="C47" i="14"/>
  <c r="B50" i="14"/>
  <c r="C51" i="14" s="1"/>
  <c r="U46" i="14"/>
  <c r="B106" i="14"/>
  <c r="U106" i="14" s="1"/>
  <c r="B107" i="14"/>
  <c r="U107" i="14" s="1"/>
  <c r="B108" i="14"/>
  <c r="U108" i="14" s="1"/>
  <c r="B105" i="14"/>
  <c r="C91" i="14"/>
  <c r="B94" i="14"/>
  <c r="C95" i="14" s="1"/>
  <c r="U90" i="14"/>
  <c r="F80" i="14"/>
  <c r="U78" i="14"/>
  <c r="I80" i="14"/>
  <c r="E29" i="14"/>
  <c r="J80" i="14"/>
  <c r="I36" i="14"/>
  <c r="D36" i="14"/>
  <c r="L14" i="12"/>
  <c r="D80" i="14"/>
  <c r="H109" i="14"/>
  <c r="F51" i="14"/>
  <c r="I58" i="14"/>
  <c r="I65" i="14"/>
  <c r="J95" i="14" l="1"/>
  <c r="M19" i="12"/>
  <c r="L21" i="13"/>
  <c r="M20" i="13"/>
  <c r="M19" i="13"/>
  <c r="M13" i="15"/>
  <c r="M12" i="15"/>
  <c r="M11" i="15"/>
  <c r="M10" i="15"/>
  <c r="T10" i="15"/>
  <c r="T11" i="15"/>
  <c r="T12" i="15"/>
  <c r="T13" i="15"/>
  <c r="S14" i="15"/>
  <c r="J65" i="14"/>
  <c r="I87" i="14"/>
  <c r="L21" i="11"/>
  <c r="J83" i="14"/>
  <c r="M17" i="12"/>
  <c r="M17" i="13"/>
  <c r="M18" i="12"/>
  <c r="K24" i="14"/>
  <c r="K28" i="14" s="1"/>
  <c r="K29" i="14" s="1"/>
  <c r="M36" i="3"/>
  <c r="M2" i="10"/>
  <c r="L19" i="10"/>
  <c r="L17" i="10"/>
  <c r="L20" i="10"/>
  <c r="L68" i="14" s="1"/>
  <c r="L18" i="10"/>
  <c r="O33" i="3"/>
  <c r="O32" i="3"/>
  <c r="O35" i="3"/>
  <c r="O34" i="3"/>
  <c r="N36" i="3"/>
  <c r="J85" i="14"/>
  <c r="J84" i="14"/>
  <c r="J86" i="14"/>
  <c r="E95" i="14"/>
  <c r="I95" i="14"/>
  <c r="G27" i="14"/>
  <c r="G34" i="14"/>
  <c r="G32" i="14"/>
  <c r="G33" i="14"/>
  <c r="H27" i="14"/>
  <c r="D51" i="14"/>
  <c r="H102" i="14"/>
  <c r="I43" i="14"/>
  <c r="U50" i="14"/>
  <c r="K68" i="14"/>
  <c r="K86" i="14" s="1"/>
  <c r="I102" i="14"/>
  <c r="D65" i="14"/>
  <c r="L24" i="14"/>
  <c r="G28" i="14"/>
  <c r="G29" i="14" s="1"/>
  <c r="H95" i="14"/>
  <c r="K46" i="14"/>
  <c r="K64" i="14" s="1"/>
  <c r="G58" i="14"/>
  <c r="L92" i="14"/>
  <c r="L48" i="14"/>
  <c r="G95" i="14"/>
  <c r="K21" i="15"/>
  <c r="L70" i="14"/>
  <c r="K14" i="15"/>
  <c r="H58" i="14"/>
  <c r="H80" i="14"/>
  <c r="J43" i="14"/>
  <c r="L90" i="14"/>
  <c r="K93" i="14"/>
  <c r="K99" i="14"/>
  <c r="K100" i="14"/>
  <c r="K101" i="14"/>
  <c r="K98" i="14"/>
  <c r="K94" i="14"/>
  <c r="K95" i="14" s="1"/>
  <c r="L14" i="10"/>
  <c r="U61" i="14"/>
  <c r="B65" i="14"/>
  <c r="H36" i="14"/>
  <c r="B43" i="14"/>
  <c r="U39" i="14"/>
  <c r="N19" i="11"/>
  <c r="N18" i="11"/>
  <c r="N20" i="11"/>
  <c r="N17" i="11"/>
  <c r="N18" i="12"/>
  <c r="N20" i="12"/>
  <c r="N17" i="12"/>
  <c r="N19" i="12"/>
  <c r="B109" i="14"/>
  <c r="U105" i="14"/>
  <c r="K33" i="14"/>
  <c r="K34" i="14"/>
  <c r="K35" i="14"/>
  <c r="K32" i="14"/>
  <c r="K27" i="14"/>
  <c r="B87" i="14"/>
  <c r="U83" i="14"/>
  <c r="J109" i="14"/>
  <c r="U72" i="14"/>
  <c r="K79" i="14"/>
  <c r="K76" i="14"/>
  <c r="K78" i="14"/>
  <c r="K77" i="14"/>
  <c r="K71" i="14"/>
  <c r="C29" i="14"/>
  <c r="U28" i="14"/>
  <c r="K48" i="14"/>
  <c r="U94" i="14"/>
  <c r="L21" i="12"/>
  <c r="M17" i="11"/>
  <c r="M19" i="11"/>
  <c r="M18" i="11"/>
  <c r="M20" i="11"/>
  <c r="K14" i="3"/>
  <c r="G102" i="14"/>
  <c r="K108" i="14"/>
  <c r="K107" i="14"/>
  <c r="K105" i="14"/>
  <c r="K106" i="14"/>
  <c r="N20" i="13"/>
  <c r="N19" i="13"/>
  <c r="N18" i="13"/>
  <c r="N17" i="13"/>
  <c r="J58" i="14"/>
  <c r="G79" i="14"/>
  <c r="G77" i="14"/>
  <c r="G78" i="14"/>
  <c r="G72" i="14"/>
  <c r="G73" i="14" s="1"/>
  <c r="G76" i="14"/>
  <c r="G71" i="14"/>
  <c r="H51" i="14"/>
  <c r="N2" i="10"/>
  <c r="K40" i="14" l="1"/>
  <c r="K42" i="14"/>
  <c r="AB34" i="3"/>
  <c r="AA34" i="3"/>
  <c r="AB35" i="3"/>
  <c r="AA35" i="3"/>
  <c r="AB32" i="3"/>
  <c r="AA32" i="3"/>
  <c r="AB33" i="3"/>
  <c r="AA33" i="3"/>
  <c r="M21" i="13"/>
  <c r="M21" i="12"/>
  <c r="J87" i="14"/>
  <c r="T14" i="15"/>
  <c r="N10" i="15"/>
  <c r="N13" i="15"/>
  <c r="N12" i="15"/>
  <c r="N11" i="15"/>
  <c r="U11" i="15"/>
  <c r="U10" i="15"/>
  <c r="U12" i="15"/>
  <c r="U13" i="15"/>
  <c r="K39" i="14"/>
  <c r="K41" i="14"/>
  <c r="K83" i="14"/>
  <c r="AM20" i="3"/>
  <c r="L46" i="14"/>
  <c r="L61" i="14" s="1"/>
  <c r="P34" i="3"/>
  <c r="P2" i="12" s="1"/>
  <c r="P33" i="3"/>
  <c r="P2" i="11" s="1"/>
  <c r="P32" i="3"/>
  <c r="P35" i="3"/>
  <c r="P2" i="13" s="1"/>
  <c r="L21" i="10"/>
  <c r="K72" i="14"/>
  <c r="K73" i="14" s="1"/>
  <c r="M17" i="10"/>
  <c r="M20" i="10"/>
  <c r="M18" i="10"/>
  <c r="M19" i="10"/>
  <c r="M46" i="14" s="1"/>
  <c r="O36" i="3"/>
  <c r="K61" i="14"/>
  <c r="K62" i="14"/>
  <c r="K63" i="14"/>
  <c r="K84" i="14"/>
  <c r="K85" i="14"/>
  <c r="G36" i="14"/>
  <c r="K43" i="14"/>
  <c r="H29" i="14"/>
  <c r="M24" i="14"/>
  <c r="L14" i="3"/>
  <c r="L14" i="15"/>
  <c r="N21" i="12"/>
  <c r="L21" i="15"/>
  <c r="G80" i="14"/>
  <c r="H73" i="14"/>
  <c r="N21" i="11"/>
  <c r="L77" i="14"/>
  <c r="L78" i="14"/>
  <c r="L79" i="14"/>
  <c r="L76" i="14"/>
  <c r="L72" i="14"/>
  <c r="L71" i="14"/>
  <c r="M21" i="11"/>
  <c r="L41" i="14"/>
  <c r="L42" i="14"/>
  <c r="L39" i="14"/>
  <c r="L40" i="14"/>
  <c r="K80" i="14"/>
  <c r="L26" i="14"/>
  <c r="M90" i="14"/>
  <c r="L84" i="14"/>
  <c r="L86" i="14"/>
  <c r="L85" i="14"/>
  <c r="L83" i="14"/>
  <c r="N21" i="13"/>
  <c r="L99" i="14"/>
  <c r="L100" i="14"/>
  <c r="L94" i="14"/>
  <c r="L95" i="14" s="1"/>
  <c r="L98" i="14"/>
  <c r="L101" i="14"/>
  <c r="L93" i="14"/>
  <c r="L55" i="14"/>
  <c r="L56" i="14"/>
  <c r="L54" i="14"/>
  <c r="L57" i="14"/>
  <c r="L49" i="14"/>
  <c r="L50" i="14"/>
  <c r="N20" i="10"/>
  <c r="N18" i="10"/>
  <c r="N19" i="10"/>
  <c r="N17" i="10"/>
  <c r="K109" i="14"/>
  <c r="K36" i="14"/>
  <c r="L62" i="14"/>
  <c r="L63" i="14"/>
  <c r="L64" i="14"/>
  <c r="K57" i="14"/>
  <c r="K54" i="14"/>
  <c r="K56" i="14"/>
  <c r="K55" i="14"/>
  <c r="K50" i="14"/>
  <c r="K51" i="14" s="1"/>
  <c r="K49" i="14"/>
  <c r="K102" i="14"/>
  <c r="L106" i="14"/>
  <c r="L107" i="14"/>
  <c r="L108" i="14"/>
  <c r="L105" i="14"/>
  <c r="O2" i="12"/>
  <c r="O2" i="13"/>
  <c r="O2" i="10"/>
  <c r="O2" i="11"/>
  <c r="U14" i="15" l="1"/>
  <c r="V11" i="15"/>
  <c r="V12" i="15"/>
  <c r="V13" i="15"/>
  <c r="V10" i="15"/>
  <c r="L73" i="14"/>
  <c r="M68" i="14"/>
  <c r="M86" i="14" s="1"/>
  <c r="P36" i="3"/>
  <c r="Q34" i="3"/>
  <c r="Q2" i="12" s="1"/>
  <c r="Q33" i="3"/>
  <c r="Q2" i="11" s="1"/>
  <c r="Q35" i="3"/>
  <c r="Q2" i="13" s="1"/>
  <c r="Q32" i="3"/>
  <c r="M21" i="10"/>
  <c r="K87" i="14"/>
  <c r="K65" i="14"/>
  <c r="L65" i="14"/>
  <c r="N90" i="14"/>
  <c r="N24" i="14"/>
  <c r="L80" i="14"/>
  <c r="L87" i="14"/>
  <c r="P18" i="13"/>
  <c r="P20" i="13"/>
  <c r="P17" i="13"/>
  <c r="P19" i="13"/>
  <c r="L102" i="14"/>
  <c r="M106" i="14"/>
  <c r="M107" i="14"/>
  <c r="M108" i="14"/>
  <c r="M105" i="14"/>
  <c r="O19" i="11"/>
  <c r="O18" i="11"/>
  <c r="O20" i="11"/>
  <c r="O17" i="11"/>
  <c r="P18" i="11"/>
  <c r="P20" i="11"/>
  <c r="P17" i="11"/>
  <c r="P19" i="11"/>
  <c r="N21" i="10"/>
  <c r="L35" i="14"/>
  <c r="L32" i="14"/>
  <c r="L33" i="14"/>
  <c r="L34" i="14"/>
  <c r="L27" i="14"/>
  <c r="L28" i="14"/>
  <c r="L29" i="14" s="1"/>
  <c r="P20" i="12"/>
  <c r="P17" i="12"/>
  <c r="P19" i="12"/>
  <c r="P18" i="12"/>
  <c r="M40" i="14"/>
  <c r="M41" i="14"/>
  <c r="M42" i="14"/>
  <c r="M39" i="14"/>
  <c r="L43" i="14"/>
  <c r="L51" i="14"/>
  <c r="L109" i="14"/>
  <c r="M62" i="14"/>
  <c r="M61" i="14"/>
  <c r="M64" i="14"/>
  <c r="M63" i="14"/>
  <c r="O20" i="10"/>
  <c r="O18" i="10"/>
  <c r="O19" i="10"/>
  <c r="O17" i="10"/>
  <c r="O17" i="13"/>
  <c r="O19" i="13"/>
  <c r="O18" i="13"/>
  <c r="O20" i="13"/>
  <c r="O18" i="12"/>
  <c r="O20" i="12"/>
  <c r="O17" i="12"/>
  <c r="O19" i="12"/>
  <c r="K58" i="14"/>
  <c r="L58" i="14"/>
  <c r="P2" i="10"/>
  <c r="V14" i="15" l="1"/>
  <c r="W11" i="15"/>
  <c r="W12" i="15"/>
  <c r="W13" i="15"/>
  <c r="W10" i="15"/>
  <c r="M84" i="14"/>
  <c r="M83" i="14"/>
  <c r="M85" i="14"/>
  <c r="Q36" i="3"/>
  <c r="R35" i="3"/>
  <c r="R2" i="13" s="1"/>
  <c r="R34" i="3"/>
  <c r="R2" i="12" s="1"/>
  <c r="R33" i="3"/>
  <c r="R2" i="11" s="1"/>
  <c r="R32" i="3"/>
  <c r="N46" i="14"/>
  <c r="N61" i="14" s="1"/>
  <c r="AA18" i="15"/>
  <c r="AA20" i="15"/>
  <c r="N68" i="14"/>
  <c r="N84" i="14" s="1"/>
  <c r="L36" i="14"/>
  <c r="N107" i="14"/>
  <c r="N106" i="14"/>
  <c r="N108" i="14"/>
  <c r="N105" i="14"/>
  <c r="P21" i="12"/>
  <c r="P21" i="13"/>
  <c r="O21" i="10"/>
  <c r="N41" i="14"/>
  <c r="N40" i="14"/>
  <c r="N42" i="14"/>
  <c r="N39" i="14"/>
  <c r="Q20" i="12"/>
  <c r="Q17" i="12"/>
  <c r="Q19" i="12"/>
  <c r="Q18" i="12"/>
  <c r="O21" i="13"/>
  <c r="Q19" i="13"/>
  <c r="Q18" i="13"/>
  <c r="Q20" i="13"/>
  <c r="Q17" i="13"/>
  <c r="Q18" i="11"/>
  <c r="Q20" i="11"/>
  <c r="Q17" i="11"/>
  <c r="Q19" i="11"/>
  <c r="P21" i="11"/>
  <c r="O21" i="11"/>
  <c r="M65" i="14"/>
  <c r="M43" i="14"/>
  <c r="P20" i="10"/>
  <c r="P18" i="10"/>
  <c r="P19" i="10"/>
  <c r="P17" i="10"/>
  <c r="O21" i="12"/>
  <c r="M109" i="14"/>
  <c r="Q2" i="10"/>
  <c r="M87" i="14" l="1"/>
  <c r="W14" i="15"/>
  <c r="X11" i="15"/>
  <c r="X12" i="15"/>
  <c r="X13" i="15"/>
  <c r="X10" i="15"/>
  <c r="S35" i="3"/>
  <c r="S34" i="3"/>
  <c r="S2" i="12" s="1"/>
  <c r="S32" i="3"/>
  <c r="S33" i="3"/>
  <c r="S2" i="11" s="1"/>
  <c r="R36" i="3"/>
  <c r="N62" i="14"/>
  <c r="N64" i="14"/>
  <c r="N63" i="14"/>
  <c r="N83" i="14"/>
  <c r="N85" i="14"/>
  <c r="N86" i="14"/>
  <c r="AA19" i="15"/>
  <c r="P46" i="14"/>
  <c r="P90" i="14"/>
  <c r="O21" i="15"/>
  <c r="AA17" i="15"/>
  <c r="P21" i="10"/>
  <c r="Q19" i="10"/>
  <c r="Q17" i="10"/>
  <c r="Q20" i="10"/>
  <c r="Q18" i="10"/>
  <c r="R17" i="12"/>
  <c r="R19" i="12"/>
  <c r="R18" i="12"/>
  <c r="R20" i="12"/>
  <c r="Q21" i="12"/>
  <c r="R18" i="13"/>
  <c r="R20" i="13"/>
  <c r="R17" i="13"/>
  <c r="R19" i="13"/>
  <c r="N43" i="14"/>
  <c r="Q21" i="13"/>
  <c r="N109" i="14"/>
  <c r="O46" i="14"/>
  <c r="R18" i="11"/>
  <c r="R20" i="11"/>
  <c r="R17" i="11"/>
  <c r="R19" i="11"/>
  <c r="Q21" i="11"/>
  <c r="O68" i="14"/>
  <c r="O24" i="14"/>
  <c r="O90" i="14"/>
  <c r="O21" i="3"/>
  <c r="S2" i="13"/>
  <c r="R2" i="10"/>
  <c r="X14" i="15" l="1"/>
  <c r="Y11" i="15"/>
  <c r="Y12" i="15"/>
  <c r="Y13" i="15"/>
  <c r="Y10" i="15"/>
  <c r="S36" i="3"/>
  <c r="T32" i="3"/>
  <c r="T35" i="3"/>
  <c r="T34" i="3"/>
  <c r="T33" i="3"/>
  <c r="N65" i="14"/>
  <c r="P68" i="14"/>
  <c r="P84" i="14" s="1"/>
  <c r="N87" i="14"/>
  <c r="P21" i="15"/>
  <c r="Q46" i="14"/>
  <c r="Q68" i="14"/>
  <c r="Q90" i="14"/>
  <c r="O106" i="14"/>
  <c r="V106" i="14" s="1"/>
  <c r="O107" i="14"/>
  <c r="V107" i="14" s="1"/>
  <c r="O105" i="14"/>
  <c r="O108" i="14"/>
  <c r="V108" i="14" s="1"/>
  <c r="V90" i="14"/>
  <c r="O84" i="14"/>
  <c r="V84" i="14" s="1"/>
  <c r="O85" i="14"/>
  <c r="V85" i="14" s="1"/>
  <c r="O86" i="14"/>
  <c r="V86" i="14" s="1"/>
  <c r="O83" i="14"/>
  <c r="V68" i="14"/>
  <c r="P108" i="14"/>
  <c r="P105" i="14"/>
  <c r="P107" i="14"/>
  <c r="P106" i="14"/>
  <c r="S19" i="12"/>
  <c r="S18" i="12"/>
  <c r="S20" i="12"/>
  <c r="S17" i="12"/>
  <c r="O62" i="14"/>
  <c r="V62" i="14" s="1"/>
  <c r="O63" i="14"/>
  <c r="O61" i="14"/>
  <c r="V61" i="14" s="1"/>
  <c r="O64" i="14"/>
  <c r="V64" i="14" s="1"/>
  <c r="V46" i="14"/>
  <c r="Q21" i="10"/>
  <c r="P24" i="14"/>
  <c r="R21" i="13"/>
  <c r="S20" i="13"/>
  <c r="S17" i="13"/>
  <c r="S19" i="13"/>
  <c r="S18" i="13"/>
  <c r="S20" i="11"/>
  <c r="S17" i="11"/>
  <c r="S19" i="11"/>
  <c r="S18" i="11"/>
  <c r="R21" i="11"/>
  <c r="R19" i="10"/>
  <c r="R20" i="10"/>
  <c r="R18" i="10"/>
  <c r="R17" i="10"/>
  <c r="O40" i="14"/>
  <c r="V40" i="14" s="1"/>
  <c r="O41" i="14"/>
  <c r="V41" i="14" s="1"/>
  <c r="O42" i="14"/>
  <c r="V42" i="14" s="1"/>
  <c r="O39" i="14"/>
  <c r="V24" i="14"/>
  <c r="P61" i="14"/>
  <c r="P64" i="14"/>
  <c r="P63" i="14"/>
  <c r="P62" i="14"/>
  <c r="R21" i="12"/>
  <c r="S2" i="10"/>
  <c r="Y14" i="15" l="1"/>
  <c r="P83" i="14"/>
  <c r="T36" i="3"/>
  <c r="P86" i="14"/>
  <c r="P85" i="14"/>
  <c r="R68" i="14"/>
  <c r="R24" i="14"/>
  <c r="R46" i="14"/>
  <c r="Q21" i="15"/>
  <c r="P109" i="14"/>
  <c r="Q106" i="14"/>
  <c r="Q105" i="14"/>
  <c r="Q107" i="14"/>
  <c r="Q108" i="14"/>
  <c r="Q84" i="14"/>
  <c r="Q83" i="14"/>
  <c r="Q85" i="14"/>
  <c r="Q86" i="14"/>
  <c r="V83" i="14"/>
  <c r="O87" i="14"/>
  <c r="Q24" i="14"/>
  <c r="R21" i="10"/>
  <c r="S21" i="13"/>
  <c r="S21" i="11"/>
  <c r="S21" i="12"/>
  <c r="P65" i="14"/>
  <c r="P40" i="14"/>
  <c r="P41" i="14"/>
  <c r="P42" i="14"/>
  <c r="P39" i="14"/>
  <c r="V105" i="14"/>
  <c r="O109" i="14"/>
  <c r="V39" i="14"/>
  <c r="O43" i="14"/>
  <c r="S19" i="10"/>
  <c r="S20" i="10"/>
  <c r="S17" i="10"/>
  <c r="S18" i="10"/>
  <c r="Q62" i="14"/>
  <c r="Q61" i="14"/>
  <c r="Q64" i="14"/>
  <c r="Q63" i="14"/>
  <c r="O65" i="14"/>
  <c r="V63" i="14"/>
  <c r="T2" i="12"/>
  <c r="T2" i="10"/>
  <c r="T2" i="13"/>
  <c r="T2" i="11"/>
  <c r="P87" i="14" l="1"/>
  <c r="R90" i="14"/>
  <c r="R106" i="14" s="1"/>
  <c r="R21" i="15"/>
  <c r="S46" i="14"/>
  <c r="S90" i="14"/>
  <c r="Q87" i="14"/>
  <c r="Q40" i="14"/>
  <c r="Q39" i="14"/>
  <c r="Q41" i="14"/>
  <c r="Q42" i="14"/>
  <c r="S21" i="10"/>
  <c r="R84" i="14"/>
  <c r="R85" i="14"/>
  <c r="R83" i="14"/>
  <c r="R86" i="14"/>
  <c r="T19" i="12"/>
  <c r="T18" i="12"/>
  <c r="T20" i="12"/>
  <c r="T17" i="12"/>
  <c r="Q109" i="14"/>
  <c r="T18" i="10"/>
  <c r="T19" i="10"/>
  <c r="T17" i="10"/>
  <c r="T20" i="10"/>
  <c r="Q65" i="14"/>
  <c r="R40" i="14"/>
  <c r="R41" i="14"/>
  <c r="R42" i="14"/>
  <c r="R39" i="14"/>
  <c r="R63" i="14"/>
  <c r="R61" i="14"/>
  <c r="R64" i="14"/>
  <c r="R62" i="14"/>
  <c r="P43" i="14"/>
  <c r="T20" i="11"/>
  <c r="T17" i="11"/>
  <c r="T19" i="11"/>
  <c r="T18" i="11"/>
  <c r="T18" i="13"/>
  <c r="T20" i="13"/>
  <c r="T17" i="13"/>
  <c r="T19" i="13"/>
  <c r="R105" i="14" l="1"/>
  <c r="S68" i="14"/>
  <c r="S84" i="14" s="1"/>
  <c r="R108" i="14"/>
  <c r="R107" i="14"/>
  <c r="S24" i="14"/>
  <c r="S42" i="14" s="1"/>
  <c r="S21" i="15"/>
  <c r="R87" i="14"/>
  <c r="R43" i="14"/>
  <c r="S64" i="14"/>
  <c r="S62" i="14"/>
  <c r="S63" i="14"/>
  <c r="S61" i="14"/>
  <c r="Q43" i="14"/>
  <c r="T21" i="13"/>
  <c r="T21" i="12"/>
  <c r="T21" i="11"/>
  <c r="S108" i="14"/>
  <c r="S107" i="14"/>
  <c r="S106" i="14"/>
  <c r="S105" i="14"/>
  <c r="R65" i="14"/>
  <c r="S85" i="14" l="1"/>
  <c r="S83" i="14"/>
  <c r="S86" i="14"/>
  <c r="S39" i="14"/>
  <c r="S41" i="14"/>
  <c r="S40" i="14"/>
  <c r="R109" i="14"/>
  <c r="AB19" i="15"/>
  <c r="AB18" i="15"/>
  <c r="T21" i="15"/>
  <c r="AB17" i="15"/>
  <c r="AB20" i="15"/>
  <c r="S109" i="14"/>
  <c r="T68" i="14"/>
  <c r="T90" i="14"/>
  <c r="T24" i="14"/>
  <c r="T46" i="14"/>
  <c r="T21" i="3"/>
  <c r="S65" i="14"/>
  <c r="S87" i="14" l="1"/>
  <c r="S43" i="14"/>
  <c r="T62" i="14"/>
  <c r="W62" i="14" s="1"/>
  <c r="T63" i="14"/>
  <c r="W63" i="14" s="1"/>
  <c r="T64" i="14"/>
  <c r="W64" i="14" s="1"/>
  <c r="T61" i="14"/>
  <c r="W46" i="14"/>
  <c r="T40" i="14"/>
  <c r="W40" i="14" s="1"/>
  <c r="T41" i="14"/>
  <c r="W41" i="14" s="1"/>
  <c r="T42" i="14"/>
  <c r="W42" i="14" s="1"/>
  <c r="T39" i="14"/>
  <c r="W24" i="14"/>
  <c r="T107" i="14"/>
  <c r="W107" i="14" s="1"/>
  <c r="T108" i="14"/>
  <c r="W108" i="14" s="1"/>
  <c r="T105" i="14"/>
  <c r="T106" i="14"/>
  <c r="W106" i="14" s="1"/>
  <c r="W90" i="14"/>
  <c r="T85" i="14"/>
  <c r="W85" i="14" s="1"/>
  <c r="T86" i="14"/>
  <c r="W86" i="14" s="1"/>
  <c r="T83" i="14"/>
  <c r="T84" i="14"/>
  <c r="W84" i="14" s="1"/>
  <c r="W68" i="14"/>
  <c r="W39" i="14" l="1"/>
  <c r="T43" i="14"/>
  <c r="W83" i="14"/>
  <c r="T87" i="14"/>
  <c r="T109" i="14"/>
  <c r="W105" i="14"/>
  <c r="W61" i="14"/>
  <c r="T65" i="14"/>
  <c r="M27" i="3" l="1"/>
  <c r="M4" i="12" s="1"/>
  <c r="M26" i="3"/>
  <c r="M4" i="11" s="1"/>
  <c r="M25" i="3"/>
  <c r="M28" i="3"/>
  <c r="M4" i="13" s="1"/>
  <c r="AN20" i="3"/>
  <c r="M12" i="13" l="1"/>
  <c r="M13" i="13"/>
  <c r="M6" i="13"/>
  <c r="M7" i="13" s="1"/>
  <c r="M11" i="13"/>
  <c r="M5" i="13"/>
  <c r="M10" i="13"/>
  <c r="N27" i="3"/>
  <c r="N4" i="12" s="1"/>
  <c r="N13" i="12" s="1"/>
  <c r="N26" i="3"/>
  <c r="N4" i="11" s="1"/>
  <c r="N25" i="3"/>
  <c r="N28" i="3"/>
  <c r="N4" i="13" s="1"/>
  <c r="N10" i="13" s="1"/>
  <c r="M29" i="3"/>
  <c r="AO20" i="3"/>
  <c r="M5" i="12"/>
  <c r="M11" i="12"/>
  <c r="M12" i="12"/>
  <c r="M13" i="12"/>
  <c r="M6" i="12"/>
  <c r="M7" i="12" s="1"/>
  <c r="M10" i="12"/>
  <c r="M4" i="10"/>
  <c r="M10" i="11"/>
  <c r="M13" i="11"/>
  <c r="M6" i="11"/>
  <c r="M7" i="11" s="1"/>
  <c r="M12" i="11"/>
  <c r="M11" i="11"/>
  <c r="M5" i="11"/>
  <c r="N10" i="11" l="1"/>
  <c r="N29" i="3"/>
  <c r="M14" i="13"/>
  <c r="N4" i="10"/>
  <c r="O27" i="3"/>
  <c r="O26" i="3"/>
  <c r="O25" i="3"/>
  <c r="O28" i="3"/>
  <c r="N6" i="11"/>
  <c r="N7" i="11" s="1"/>
  <c r="N11" i="13"/>
  <c r="N13" i="11"/>
  <c r="N6" i="12"/>
  <c r="N7" i="12" s="1"/>
  <c r="N5" i="12"/>
  <c r="N11" i="12"/>
  <c r="N10" i="12"/>
  <c r="N12" i="12"/>
  <c r="N12" i="11"/>
  <c r="N12" i="13"/>
  <c r="N5" i="11"/>
  <c r="N11" i="11"/>
  <c r="N13" i="13"/>
  <c r="N6" i="13"/>
  <c r="N7" i="13" s="1"/>
  <c r="N5" i="13"/>
  <c r="M14" i="11"/>
  <c r="M14" i="12"/>
  <c r="M10" i="10"/>
  <c r="M13" i="10"/>
  <c r="M12" i="10"/>
  <c r="M11" i="10"/>
  <c r="M6" i="10"/>
  <c r="M7" i="10" s="1"/>
  <c r="M5" i="10"/>
  <c r="N5" i="10"/>
  <c r="AA27" i="3" l="1"/>
  <c r="AB27" i="3"/>
  <c r="O4" i="10"/>
  <c r="O13" i="10" s="1"/>
  <c r="AA25" i="3"/>
  <c r="AB25" i="3"/>
  <c r="AA26" i="3"/>
  <c r="AB26" i="3"/>
  <c r="AA28" i="3"/>
  <c r="AB28" i="3"/>
  <c r="N12" i="10"/>
  <c r="N10" i="10"/>
  <c r="N6" i="10"/>
  <c r="N7" i="10" s="1"/>
  <c r="N11" i="10"/>
  <c r="N18" i="15" s="1"/>
  <c r="N13" i="10"/>
  <c r="P28" i="3"/>
  <c r="P4" i="13" s="1"/>
  <c r="P13" i="13" s="1"/>
  <c r="P27" i="3"/>
  <c r="P4" i="12" s="1"/>
  <c r="P12" i="12" s="1"/>
  <c r="P26" i="3"/>
  <c r="P4" i="11" s="1"/>
  <c r="P13" i="11" s="1"/>
  <c r="P25" i="3"/>
  <c r="P4" i="10" s="1"/>
  <c r="O29" i="3"/>
  <c r="O4" i="13"/>
  <c r="O10" i="13" s="1"/>
  <c r="O4" i="11"/>
  <c r="N14" i="12"/>
  <c r="N14" i="11"/>
  <c r="N19" i="15"/>
  <c r="O4" i="12"/>
  <c r="AQ20" i="3"/>
  <c r="N14" i="13"/>
  <c r="M18" i="15"/>
  <c r="M19" i="15"/>
  <c r="N92" i="14"/>
  <c r="M14" i="10"/>
  <c r="N26" i="14"/>
  <c r="O10" i="10"/>
  <c r="O12" i="10"/>
  <c r="O5" i="10" l="1"/>
  <c r="O11" i="10"/>
  <c r="O6" i="10"/>
  <c r="O7" i="10" s="1"/>
  <c r="O11" i="11"/>
  <c r="O12" i="12"/>
  <c r="O6" i="11"/>
  <c r="O10" i="11"/>
  <c r="O13" i="11"/>
  <c r="O12" i="11"/>
  <c r="O6" i="13"/>
  <c r="O7" i="13" s="1"/>
  <c r="O5" i="11"/>
  <c r="O11" i="13"/>
  <c r="AO20" i="15"/>
  <c r="N20" i="15" s="1"/>
  <c r="N17" i="15"/>
  <c r="O12" i="13"/>
  <c r="O5" i="13"/>
  <c r="Q28" i="3"/>
  <c r="Q4" i="13" s="1"/>
  <c r="Q10" i="13" s="1"/>
  <c r="Q27" i="3"/>
  <c r="Q4" i="12" s="1"/>
  <c r="Q26" i="3"/>
  <c r="Q4" i="11" s="1"/>
  <c r="Q25" i="3"/>
  <c r="Q4" i="10" s="1"/>
  <c r="O13" i="13"/>
  <c r="N14" i="10"/>
  <c r="P29" i="3"/>
  <c r="O6" i="12"/>
  <c r="O7" i="12" s="1"/>
  <c r="N14" i="3"/>
  <c r="O5" i="12"/>
  <c r="N14" i="15"/>
  <c r="O11" i="12"/>
  <c r="O13" i="12"/>
  <c r="O10" i="12"/>
  <c r="N48" i="14"/>
  <c r="N56" i="14" s="1"/>
  <c r="P12" i="13"/>
  <c r="P11" i="13"/>
  <c r="P5" i="13"/>
  <c r="P6" i="13"/>
  <c r="AR20" i="3"/>
  <c r="P10" i="13"/>
  <c r="P11" i="11"/>
  <c r="P11" i="12"/>
  <c r="P5" i="11"/>
  <c r="P6" i="12"/>
  <c r="P6" i="11"/>
  <c r="P10" i="11"/>
  <c r="P13" i="12"/>
  <c r="P10" i="12"/>
  <c r="P5" i="12"/>
  <c r="P12" i="11"/>
  <c r="M14" i="3"/>
  <c r="N98" i="14"/>
  <c r="N101" i="14"/>
  <c r="N99" i="14"/>
  <c r="N94" i="14"/>
  <c r="N100" i="14"/>
  <c r="P11" i="10"/>
  <c r="P10" i="10"/>
  <c r="P12" i="10"/>
  <c r="P6" i="10"/>
  <c r="P7" i="10" s="1"/>
  <c r="P13" i="10"/>
  <c r="P5" i="10"/>
  <c r="M92" i="14"/>
  <c r="N93" i="14" s="1"/>
  <c r="M70" i="14"/>
  <c r="N32" i="14"/>
  <c r="N28" i="14"/>
  <c r="N35" i="14"/>
  <c r="N34" i="14"/>
  <c r="N33" i="14"/>
  <c r="M48" i="14"/>
  <c r="M26" i="14"/>
  <c r="N27" i="14" s="1"/>
  <c r="O14" i="10"/>
  <c r="M14" i="15"/>
  <c r="W6" i="13" l="1"/>
  <c r="O14" i="13"/>
  <c r="P7" i="13"/>
  <c r="O14" i="11"/>
  <c r="P7" i="11"/>
  <c r="P7" i="12"/>
  <c r="O7" i="11"/>
  <c r="N21" i="15"/>
  <c r="AN20" i="15"/>
  <c r="M20" i="15" s="1"/>
  <c r="M17" i="15"/>
  <c r="Q10" i="11"/>
  <c r="Q5" i="11"/>
  <c r="Q12" i="11"/>
  <c r="Q6" i="11"/>
  <c r="Q13" i="11"/>
  <c r="Q11" i="11"/>
  <c r="N50" i="14"/>
  <c r="N57" i="14"/>
  <c r="N54" i="14"/>
  <c r="Q29" i="3"/>
  <c r="N70" i="14"/>
  <c r="N71" i="14" s="1"/>
  <c r="R25" i="3"/>
  <c r="R28" i="3"/>
  <c r="R4" i="13" s="1"/>
  <c r="R27" i="3"/>
  <c r="R4" i="12" s="1"/>
  <c r="R26" i="3"/>
  <c r="O14" i="12"/>
  <c r="Q13" i="13"/>
  <c r="Q6" i="13"/>
  <c r="Q11" i="13"/>
  <c r="Q5" i="13"/>
  <c r="Q12" i="13"/>
  <c r="N55" i="14"/>
  <c r="Q12" i="12"/>
  <c r="P14" i="11"/>
  <c r="Q11" i="12"/>
  <c r="Q6" i="12"/>
  <c r="Q5" i="12"/>
  <c r="P14" i="13"/>
  <c r="Q10" i="12"/>
  <c r="R4" i="11"/>
  <c r="R13" i="11" s="1"/>
  <c r="Q13" i="12"/>
  <c r="AS20" i="3"/>
  <c r="P14" i="12"/>
  <c r="M56" i="14"/>
  <c r="M54" i="14"/>
  <c r="M57" i="14"/>
  <c r="M49" i="14"/>
  <c r="M55" i="14"/>
  <c r="M50" i="14"/>
  <c r="M51" i="14" s="1"/>
  <c r="N102" i="14"/>
  <c r="M27" i="14"/>
  <c r="M28" i="14"/>
  <c r="M29" i="14" s="1"/>
  <c r="M33" i="14"/>
  <c r="M32" i="14"/>
  <c r="M35" i="14"/>
  <c r="M34" i="14"/>
  <c r="O14" i="3"/>
  <c r="Q6" i="10"/>
  <c r="Q5" i="10"/>
  <c r="Q13" i="10"/>
  <c r="Q11" i="10"/>
  <c r="Q12" i="10"/>
  <c r="Q10" i="10"/>
  <c r="N49" i="14"/>
  <c r="P14" i="10"/>
  <c r="N36" i="14"/>
  <c r="M72" i="14"/>
  <c r="M73" i="14" s="1"/>
  <c r="M76" i="14"/>
  <c r="M79" i="14"/>
  <c r="M78" i="14"/>
  <c r="M71" i="14"/>
  <c r="M77" i="14"/>
  <c r="O92" i="14"/>
  <c r="O26" i="14"/>
  <c r="O48" i="14"/>
  <c r="M98" i="14"/>
  <c r="M93" i="14"/>
  <c r="M99" i="14"/>
  <c r="M101" i="14"/>
  <c r="M94" i="14"/>
  <c r="M95" i="14" s="1"/>
  <c r="M100" i="14"/>
  <c r="O70" i="14"/>
  <c r="R29" i="3" l="1"/>
  <c r="Q14" i="11"/>
  <c r="M21" i="15"/>
  <c r="O14" i="15"/>
  <c r="R13" i="12"/>
  <c r="R5" i="12"/>
  <c r="R6" i="12"/>
  <c r="R12" i="12"/>
  <c r="R10" i="12"/>
  <c r="R11" i="12"/>
  <c r="S25" i="3"/>
  <c r="S4" i="10" s="1"/>
  <c r="S26" i="3"/>
  <c r="S4" i="11" s="1"/>
  <c r="S28" i="3"/>
  <c r="S4" i="13" s="1"/>
  <c r="S27" i="3"/>
  <c r="S4" i="12" s="1"/>
  <c r="S10" i="12" s="1"/>
  <c r="N58" i="14"/>
  <c r="N76" i="14"/>
  <c r="N77" i="14"/>
  <c r="N78" i="14"/>
  <c r="N79" i="14"/>
  <c r="N72" i="14"/>
  <c r="R4" i="10"/>
  <c r="R10" i="10" s="1"/>
  <c r="Q14" i="13"/>
  <c r="N29" i="14"/>
  <c r="R13" i="13"/>
  <c r="R6" i="13"/>
  <c r="R10" i="13"/>
  <c r="R5" i="13"/>
  <c r="R11" i="13"/>
  <c r="R12" i="13"/>
  <c r="Q14" i="12"/>
  <c r="AT20" i="3"/>
  <c r="R11" i="11"/>
  <c r="R6" i="11"/>
  <c r="R12" i="11"/>
  <c r="R5" i="11"/>
  <c r="R10" i="11"/>
  <c r="M36" i="14"/>
  <c r="P48" i="14"/>
  <c r="P70" i="14"/>
  <c r="O35" i="14"/>
  <c r="V35" i="14" s="1"/>
  <c r="O27" i="14"/>
  <c r="O28" i="14"/>
  <c r="O33" i="14"/>
  <c r="V33" i="14" s="1"/>
  <c r="O34" i="14"/>
  <c r="V34" i="14" s="1"/>
  <c r="O32" i="14"/>
  <c r="V26" i="14"/>
  <c r="Q14" i="10"/>
  <c r="M58" i="14"/>
  <c r="M80" i="14"/>
  <c r="N51" i="14"/>
  <c r="M102" i="14"/>
  <c r="O72" i="14"/>
  <c r="O71" i="14"/>
  <c r="O77" i="14"/>
  <c r="V77" i="14" s="1"/>
  <c r="O79" i="14"/>
  <c r="V79" i="14" s="1"/>
  <c r="O76" i="14"/>
  <c r="O78" i="14"/>
  <c r="V78" i="14" s="1"/>
  <c r="V70" i="14"/>
  <c r="N95" i="14"/>
  <c r="O54" i="14"/>
  <c r="O57" i="14"/>
  <c r="V57" i="14" s="1"/>
  <c r="O49" i="14"/>
  <c r="V48" i="14"/>
  <c r="O50" i="14"/>
  <c r="O56" i="14"/>
  <c r="V56" i="14" s="1"/>
  <c r="O55" i="14"/>
  <c r="V55" i="14" s="1"/>
  <c r="O101" i="14"/>
  <c r="V101" i="14" s="1"/>
  <c r="O94" i="14"/>
  <c r="O98" i="14"/>
  <c r="O93" i="14"/>
  <c r="V92" i="14"/>
  <c r="O100" i="14"/>
  <c r="V100" i="14" s="1"/>
  <c r="O99" i="14"/>
  <c r="V99" i="14" s="1"/>
  <c r="P26" i="14"/>
  <c r="P14" i="3"/>
  <c r="P92" i="14"/>
  <c r="N73" i="14"/>
  <c r="R14" i="12" l="1"/>
  <c r="R11" i="10"/>
  <c r="R13" i="10"/>
  <c r="R5" i="10"/>
  <c r="N80" i="14"/>
  <c r="T26" i="3"/>
  <c r="T4" i="11" s="1"/>
  <c r="T25" i="3"/>
  <c r="T4" i="10" s="1"/>
  <c r="T28" i="3"/>
  <c r="T27" i="3"/>
  <c r="T4" i="12" s="1"/>
  <c r="R12" i="10"/>
  <c r="R6" i="10"/>
  <c r="S29" i="3"/>
  <c r="R14" i="13"/>
  <c r="S12" i="11"/>
  <c r="S5" i="13"/>
  <c r="S5" i="12"/>
  <c r="S11" i="12"/>
  <c r="S11" i="11"/>
  <c r="R14" i="11"/>
  <c r="S10" i="11"/>
  <c r="S6" i="11"/>
  <c r="S13" i="11"/>
  <c r="S12" i="12"/>
  <c r="S5" i="11"/>
  <c r="S6" i="12"/>
  <c r="S11" i="13"/>
  <c r="S10" i="13"/>
  <c r="S13" i="13"/>
  <c r="S6" i="13"/>
  <c r="S13" i="12"/>
  <c r="S12" i="13"/>
  <c r="Q70" i="14"/>
  <c r="P55" i="14"/>
  <c r="P50" i="14"/>
  <c r="P51" i="14" s="1"/>
  <c r="P49" i="14"/>
  <c r="P57" i="14"/>
  <c r="P54" i="14"/>
  <c r="P56" i="14"/>
  <c r="Q48" i="14"/>
  <c r="V28" i="14"/>
  <c r="O29" i="14"/>
  <c r="V98" i="14"/>
  <c r="O102" i="14"/>
  <c r="O95" i="14"/>
  <c r="V94" i="14"/>
  <c r="V54" i="14"/>
  <c r="O58" i="14"/>
  <c r="O73" i="14"/>
  <c r="V72" i="14"/>
  <c r="Q92" i="14"/>
  <c r="Q14" i="3"/>
  <c r="P35" i="14"/>
  <c r="P28" i="14"/>
  <c r="P29" i="14" s="1"/>
  <c r="P32" i="14"/>
  <c r="P34" i="14"/>
  <c r="P33" i="14"/>
  <c r="P27" i="14"/>
  <c r="Q26" i="14"/>
  <c r="S13" i="10"/>
  <c r="S12" i="10"/>
  <c r="S10" i="10"/>
  <c r="S11" i="10"/>
  <c r="S6" i="10"/>
  <c r="S5" i="10"/>
  <c r="P78" i="14"/>
  <c r="P77" i="14"/>
  <c r="P72" i="14"/>
  <c r="P73" i="14" s="1"/>
  <c r="P79" i="14"/>
  <c r="P71" i="14"/>
  <c r="P76" i="14"/>
  <c r="P98" i="14"/>
  <c r="P93" i="14"/>
  <c r="P94" i="14"/>
  <c r="P95" i="14" s="1"/>
  <c r="P99" i="14"/>
  <c r="P100" i="14"/>
  <c r="P101" i="14"/>
  <c r="V50" i="14"/>
  <c r="O51" i="14"/>
  <c r="O80" i="14"/>
  <c r="V76" i="14"/>
  <c r="O36" i="14"/>
  <c r="V32" i="14"/>
  <c r="R14" i="10" l="1"/>
  <c r="T4" i="13"/>
  <c r="T29" i="3"/>
  <c r="S14" i="12"/>
  <c r="S14" i="11"/>
  <c r="S14" i="13"/>
  <c r="Q32" i="14"/>
  <c r="Q27" i="14"/>
  <c r="Q35" i="14"/>
  <c r="Q33" i="14"/>
  <c r="Q34" i="14"/>
  <c r="Q28" i="14"/>
  <c r="T6" i="11"/>
  <c r="T11" i="11"/>
  <c r="T5" i="11"/>
  <c r="T10" i="11"/>
  <c r="T12" i="11"/>
  <c r="T13" i="11"/>
  <c r="R70" i="14"/>
  <c r="P58" i="14"/>
  <c r="R92" i="14"/>
  <c r="S14" i="10"/>
  <c r="P102" i="14"/>
  <c r="T6" i="10"/>
  <c r="T13" i="10"/>
  <c r="T5" i="10"/>
  <c r="T10" i="10"/>
  <c r="T12" i="10"/>
  <c r="T11" i="10"/>
  <c r="Q94" i="14"/>
  <c r="Q99" i="14"/>
  <c r="Q93" i="14"/>
  <c r="Q101" i="14"/>
  <c r="Q98" i="14"/>
  <c r="Q100" i="14"/>
  <c r="Q55" i="14"/>
  <c r="Q54" i="14"/>
  <c r="Q57" i="14"/>
  <c r="Q56" i="14"/>
  <c r="Q49" i="14"/>
  <c r="Q50" i="14"/>
  <c r="P80" i="14"/>
  <c r="P36" i="14"/>
  <c r="R26" i="14"/>
  <c r="Q78" i="14"/>
  <c r="Q76" i="14"/>
  <c r="Q72" i="14"/>
  <c r="Q71" i="14"/>
  <c r="Q79" i="14"/>
  <c r="Q77" i="14"/>
  <c r="R14" i="3"/>
  <c r="R48" i="14"/>
  <c r="T13" i="12"/>
  <c r="T10" i="12"/>
  <c r="T12" i="12"/>
  <c r="T6" i="12"/>
  <c r="T5" i="12"/>
  <c r="T11" i="12"/>
  <c r="T13" i="13" l="1"/>
  <c r="T6" i="13"/>
  <c r="X6" i="13" s="1"/>
  <c r="T12" i="13"/>
  <c r="T10" i="13"/>
  <c r="T11" i="13"/>
  <c r="T5" i="13"/>
  <c r="R99" i="14"/>
  <c r="R94" i="14"/>
  <c r="R101" i="14"/>
  <c r="R100" i="14"/>
  <c r="R98" i="14"/>
  <c r="R93" i="14"/>
  <c r="S48" i="14"/>
  <c r="R32" i="14"/>
  <c r="R33" i="14"/>
  <c r="R34" i="14"/>
  <c r="R35" i="14"/>
  <c r="R27" i="14"/>
  <c r="R28" i="14"/>
  <c r="Q58" i="14"/>
  <c r="S70" i="14"/>
  <c r="T14" i="11"/>
  <c r="T14" i="12"/>
  <c r="S92" i="14"/>
  <c r="S14" i="3"/>
  <c r="R57" i="14"/>
  <c r="R56" i="14"/>
  <c r="R54" i="14"/>
  <c r="R49" i="14"/>
  <c r="R50" i="14"/>
  <c r="R55" i="14"/>
  <c r="S26" i="14"/>
  <c r="Q102" i="14"/>
  <c r="Q80" i="14"/>
  <c r="T14" i="10"/>
  <c r="R78" i="14"/>
  <c r="R71" i="14"/>
  <c r="R72" i="14"/>
  <c r="R76" i="14"/>
  <c r="R79" i="14"/>
  <c r="R77" i="14"/>
  <c r="Q36" i="14"/>
  <c r="T14" i="13" l="1"/>
  <c r="R102" i="14"/>
  <c r="T14" i="3"/>
  <c r="S100" i="14"/>
  <c r="S99" i="14"/>
  <c r="S101" i="14"/>
  <c r="S94" i="14"/>
  <c r="S98" i="14"/>
  <c r="S93" i="14"/>
  <c r="AB12" i="15"/>
  <c r="T92" i="14"/>
  <c r="AB11" i="15"/>
  <c r="T48" i="14"/>
  <c r="S33" i="14"/>
  <c r="S35" i="14"/>
  <c r="S32" i="14"/>
  <c r="S27" i="14"/>
  <c r="S28" i="14"/>
  <c r="S34" i="14"/>
  <c r="S76" i="14"/>
  <c r="S71" i="14"/>
  <c r="S72" i="14"/>
  <c r="S77" i="14"/>
  <c r="S78" i="14"/>
  <c r="S79" i="14"/>
  <c r="R58" i="14"/>
  <c r="R36" i="14"/>
  <c r="S55" i="14"/>
  <c r="S54" i="14"/>
  <c r="S49" i="14"/>
  <c r="S56" i="14"/>
  <c r="S50" i="14"/>
  <c r="S57" i="14"/>
  <c r="AB13" i="15"/>
  <c r="AB10" i="15"/>
  <c r="R80" i="14"/>
  <c r="T26" i="14"/>
  <c r="T70" i="14"/>
  <c r="S36" i="14" l="1"/>
  <c r="S102" i="14"/>
  <c r="T35" i="14"/>
  <c r="W35" i="14" s="1"/>
  <c r="T34" i="14"/>
  <c r="W34" i="14" s="1"/>
  <c r="T32" i="14"/>
  <c r="T28" i="14"/>
  <c r="W28" i="14" s="1"/>
  <c r="T33" i="14"/>
  <c r="W33" i="14" s="1"/>
  <c r="W26" i="14"/>
  <c r="T27" i="14"/>
  <c r="S58" i="14"/>
  <c r="T100" i="14"/>
  <c r="W100" i="14" s="1"/>
  <c r="T99" i="14"/>
  <c r="W99" i="14" s="1"/>
  <c r="T98" i="14"/>
  <c r="W92" i="14"/>
  <c r="T93" i="14"/>
  <c r="T94" i="14"/>
  <c r="W94" i="14" s="1"/>
  <c r="T101" i="14"/>
  <c r="W101" i="14" s="1"/>
  <c r="T77" i="14"/>
  <c r="W77" i="14" s="1"/>
  <c r="T79" i="14"/>
  <c r="W79" i="14" s="1"/>
  <c r="T72" i="14"/>
  <c r="W72" i="14" s="1"/>
  <c r="W70" i="14"/>
  <c r="T76" i="14"/>
  <c r="T78" i="14"/>
  <c r="W78" i="14" s="1"/>
  <c r="T71" i="14"/>
  <c r="S80" i="14"/>
  <c r="W48" i="14"/>
  <c r="T49" i="14"/>
  <c r="T56" i="14"/>
  <c r="W56" i="14" s="1"/>
  <c r="T50" i="14"/>
  <c r="W50" i="14" s="1"/>
  <c r="T54" i="14"/>
  <c r="T55" i="14"/>
  <c r="W55" i="14" s="1"/>
  <c r="T57" i="14"/>
  <c r="W57" i="14" s="1"/>
  <c r="W54" i="14" l="1"/>
  <c r="T58" i="14"/>
  <c r="W76" i="14"/>
  <c r="T80" i="14"/>
  <c r="T102" i="14"/>
  <c r="W98" i="14"/>
  <c r="T36" i="14"/>
  <c r="W32" i="14"/>
  <c r="C14" i="3"/>
  <c r="H14" i="3"/>
  <c r="D14" i="3"/>
  <c r="I14" i="3"/>
  <c r="G14" i="3"/>
  <c r="E14" i="3"/>
  <c r="S21" i="3"/>
  <c r="R21" i="3"/>
  <c r="Q21" i="3"/>
  <c r="P21" i="3"/>
  <c r="N21" i="3"/>
  <c r="M21" i="3"/>
  <c r="K21" i="3"/>
  <c r="L21" i="3"/>
  <c r="C21" i="3"/>
  <c r="G21" i="3"/>
  <c r="D21" i="3"/>
  <c r="E21" i="3"/>
  <c r="I21" i="3"/>
  <c r="H21" i="3"/>
  <c r="Q26" i="15"/>
  <c r="Q28" i="15" s="1"/>
  <c r="Q29" i="15" s="1"/>
  <c r="I26" i="15"/>
  <c r="I28" i="15" s="1"/>
  <c r="I29" i="15" s="1"/>
  <c r="R26" i="15"/>
  <c r="R28" i="15" s="1"/>
  <c r="R29" i="15" s="1"/>
  <c r="S26" i="15"/>
  <c r="S28" i="15" s="1"/>
  <c r="S29" i="15" s="1"/>
  <c r="X26" i="15"/>
  <c r="X28" i="15" s="1"/>
  <c r="X29" i="15" s="1"/>
  <c r="W28" i="15"/>
  <c r="W29" i="15" s="1"/>
  <c r="W26" i="15"/>
  <c r="P26" i="15"/>
  <c r="P28" i="15" s="1"/>
  <c r="P29" i="15" s="1"/>
  <c r="M26" i="15"/>
  <c r="M28" i="15" s="1"/>
  <c r="M29" i="15" s="1"/>
  <c r="N26" i="15"/>
  <c r="N28" i="15"/>
  <c r="N29" i="15" s="1"/>
  <c r="K26" i="15"/>
  <c r="K28" i="15" s="1"/>
  <c r="K29" i="15" s="1"/>
  <c r="L26" i="15"/>
  <c r="L28" i="15" s="1"/>
  <c r="L29" i="15" s="1"/>
  <c r="U26" i="15"/>
  <c r="U28" i="15" s="1"/>
  <c r="U29" i="15" s="1"/>
  <c r="V26" i="15"/>
  <c r="V28" i="15" s="1"/>
  <c r="V29" i="15" s="1"/>
  <c r="G26" i="15"/>
  <c r="G28" i="15" s="1"/>
  <c r="G29" i="15" s="1"/>
  <c r="H26" i="15"/>
  <c r="H28" i="15" s="1"/>
  <c r="H29" i="15" s="1"/>
  <c r="B13" i="10"/>
  <c r="B14"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tc={5B39B024-8847-4B1C-B04F-2C5FD2A03371}</author>
    <author>tc={C879DBD5-D50F-4F64-A170-6A311013A623}</author>
    <author>tc={E37D8F2C-814C-4370-AB8A-61DEDDA49557}</author>
  </authors>
  <commentList>
    <comment ref="B1" authorId="0" shapeId="0" xr:uid="{5B39B024-8847-4B1C-B04F-2C5FD2A03371}">
      <text>
        <t>[Threaded comment]
Your version of Excel allows you to read this threaded comment; however, any edits to it will get removed if the file is opened in a newer version of Excel. Learn more: https://go.microsoft.com/fwlink/?linkid=870924
Comment:
    IFCO</t>
      </text>
    </comment>
    <comment ref="C1" authorId="1" shapeId="0" xr:uid="{C879DBD5-D50F-4F64-A170-6A311013A623}">
      <text>
        <t>[Threaded comment]
Your version of Excel allows you to read this threaded comment; however, any edits to it will get removed if the file is opened in a newer version of Excel. Learn more: https://go.microsoft.com/fwlink/?linkid=870924
Comment:
    Anda Chem</t>
      </text>
    </comment>
    <comment ref="D2" authorId="2" shapeId="0" xr:uid="{E37D8F2C-814C-4370-AB8A-61DEDDA49557}">
      <text>
        <t>[Threaded comment]
Your version of Excel allows you to read this threaded comment; however, any edits to it will get removed if the file is opened in a newer version of Excel. Learn more: https://go.microsoft.com/fwlink/?linkid=870924
Comment:
    Halifa</t>
      </text>
    </comment>
  </commentList>
</comments>
</file>

<file path=xl/sharedStrings.xml><?xml version="1.0" encoding="utf-8"?>
<sst xmlns="http://schemas.openxmlformats.org/spreadsheetml/2006/main" count="753" uniqueCount="202">
  <si>
    <t>Mono Ammonium Phosphate</t>
  </si>
  <si>
    <t>Mono Potassium Phosphate</t>
  </si>
  <si>
    <t>Potassium Nitrate</t>
  </si>
  <si>
    <t>Potassium Sulphate</t>
  </si>
  <si>
    <t>Calcium Nitrate</t>
  </si>
  <si>
    <t>India (Rs/Kg)</t>
  </si>
  <si>
    <t>China(USD/Kg)</t>
  </si>
  <si>
    <t>2022E</t>
  </si>
  <si>
    <t>2023F</t>
  </si>
  <si>
    <t>2024F</t>
  </si>
  <si>
    <t>2025F</t>
  </si>
  <si>
    <t>2026F</t>
  </si>
  <si>
    <t>2027F</t>
  </si>
  <si>
    <t>Year</t>
  </si>
  <si>
    <t>Average INR/USD</t>
  </si>
  <si>
    <t>Min INR/USD</t>
  </si>
  <si>
    <t>Max INR/USD</t>
  </si>
  <si>
    <t>Nb of working days</t>
  </si>
  <si>
    <t>USD</t>
  </si>
  <si>
    <t>King Quenson</t>
  </si>
  <si>
    <t>Shanxi Jincheng Anthracite Mining</t>
  </si>
  <si>
    <t>Yunnan phosphate haikou</t>
  </si>
  <si>
    <t>Xingla group</t>
  </si>
  <si>
    <t>Haifa</t>
  </si>
  <si>
    <t>Armaz</t>
  </si>
  <si>
    <t>Names</t>
  </si>
  <si>
    <t>Swan Corp</t>
  </si>
  <si>
    <t>Bailey's</t>
  </si>
  <si>
    <t>Vaniperen</t>
  </si>
  <si>
    <t>phosagro</t>
  </si>
  <si>
    <t>GEA</t>
  </si>
  <si>
    <t>Lifosa Eurochem</t>
  </si>
  <si>
    <t>Prayon</t>
  </si>
  <si>
    <t>USA</t>
  </si>
  <si>
    <t>12 USD/ pound</t>
  </si>
  <si>
    <t>Brazil</t>
  </si>
  <si>
    <t>1.11/ pound</t>
  </si>
  <si>
    <t>1.24/ pound</t>
  </si>
  <si>
    <t>2.24/ kg</t>
  </si>
  <si>
    <t>Geographical area</t>
  </si>
  <si>
    <t>buisness segment</t>
  </si>
  <si>
    <t>Intecsa Industrial</t>
  </si>
  <si>
    <t>Liscensors</t>
  </si>
  <si>
    <t>Yes</t>
  </si>
  <si>
    <t>Veolia's HPD®</t>
  </si>
  <si>
    <t>https://www.veoliawatertechnologies.com/en/newsroom/latest-news/water-soluble-fertilizers-its-crystal-clear#:~:text=Veolia's%20HPD%C2%AE%20evaporation%20and,art%20research%20and%20development%20capabilities.</t>
  </si>
  <si>
    <t>https://www.intecsaindustrial.com/fertilizers/</t>
  </si>
  <si>
    <t>KBR Inc.</t>
  </si>
  <si>
    <t>https://www.kbr.com/en/what-we-do/technologies/process-technologies/inorganics-technologies/crystallization-technologies</t>
  </si>
  <si>
    <t>https://www.gea.com/en/stories/new-solutions-producing-high-purity-map.jsp</t>
  </si>
  <si>
    <t>GEA Group</t>
  </si>
  <si>
    <t xml:space="preserve">Pottasium Sulphate </t>
  </si>
  <si>
    <t>file:///C:/Users/pulkit.malhotra/Downloads/426014.pdf</t>
  </si>
  <si>
    <t>Mono ammonium phosphate</t>
  </si>
  <si>
    <t>Pottasium Nitrate</t>
  </si>
  <si>
    <t>thyssenkrupp Industrial Solutions (India) Private Limited</t>
  </si>
  <si>
    <t>https://www.thyssenkrupp-industrial-solutions.com/en/products-and-services/fertilizer-plants/phosphate-plants/phosphoric-acid-plants/</t>
  </si>
  <si>
    <t xml:space="preserve">Calcium Nitrate </t>
  </si>
  <si>
    <t xml:space="preserve">Mono Pottasium Phosphate </t>
  </si>
  <si>
    <t>Intesca Industrial</t>
  </si>
  <si>
    <t>INCRO’s Preneutralizer slurry process</t>
  </si>
  <si>
    <t>INCRO, S.A </t>
  </si>
  <si>
    <t>INCRO’s Pipe Reactor slurry Process</t>
  </si>
  <si>
    <t>INCRO’s Solids granulation processes</t>
  </si>
  <si>
    <t>INCRO’s Mixed slurry process</t>
  </si>
  <si>
    <t>INCRO’s Nitrates granulation process</t>
  </si>
  <si>
    <t>INCRO’s Prilling process</t>
  </si>
  <si>
    <t>INCRO’s Ammonium nitrate solution process</t>
  </si>
  <si>
    <t>Kuhlmann process</t>
  </si>
  <si>
    <t xml:space="preserve">Construction setup </t>
  </si>
  <si>
    <t>Prayon’s water soluble MAP fertilizer technology</t>
  </si>
  <si>
    <t>https://www.jacobs.com/newsroom/news/jacobs-joint-venture-jesa-awarded-contract-ocp-0</t>
  </si>
  <si>
    <t>Jacobs Engineering Group Inc.</t>
  </si>
  <si>
    <t>https://elessentct.com/industries/phosphate-fertilizer/</t>
  </si>
  <si>
    <t>Chengdu Wintrue Holding Co., Ltd., Sichuan Chanhen Holding Group Co., Ltd., Sichuan Hongda Co., Ltd.,</t>
  </si>
  <si>
    <t>KBR</t>
  </si>
  <si>
    <t>Halotoxic</t>
  </si>
  <si>
    <t xml:space="preserve">pricing is based on energy consumption </t>
  </si>
  <si>
    <t>Cafali</t>
  </si>
  <si>
    <t>Uday</t>
  </si>
  <si>
    <t>GAIL</t>
  </si>
  <si>
    <t>for natural gases</t>
  </si>
  <si>
    <t xml:space="preserve">raw material </t>
  </si>
  <si>
    <t>air se nitrogen</t>
  </si>
  <si>
    <t>china</t>
  </si>
  <si>
    <t xml:space="preserve">energy/ metric ton </t>
  </si>
  <si>
    <t>Q.1 why does the company is not producing with full production capcity.</t>
  </si>
  <si>
    <t>Q.2 distribution channel of companies prefred</t>
  </si>
  <si>
    <t xml:space="preserve">Q.3 Production technologies replace </t>
  </si>
  <si>
    <t xml:space="preserve">Q.4 Pricing </t>
  </si>
  <si>
    <t xml:space="preserve">Q.5 Raw material sourcing </t>
  </si>
  <si>
    <t xml:space="preserve">latestly used technology </t>
  </si>
  <si>
    <t>Y-o-Y</t>
  </si>
  <si>
    <t>Inventory share</t>
  </si>
  <si>
    <t>Percentage</t>
  </si>
  <si>
    <t>India Competitors</t>
  </si>
  <si>
    <t>WSF</t>
  </si>
  <si>
    <t xml:space="preserve">Topic </t>
  </si>
  <si>
    <t xml:space="preserve">Links </t>
  </si>
  <si>
    <t>Total</t>
  </si>
  <si>
    <t>ASP (USD/Kg)</t>
  </si>
  <si>
    <t>2028F</t>
  </si>
  <si>
    <t>2029F</t>
  </si>
  <si>
    <t>2030F</t>
  </si>
  <si>
    <t>2031F</t>
  </si>
  <si>
    <t>2032F</t>
  </si>
  <si>
    <t>2033F</t>
  </si>
  <si>
    <t>2034F</t>
  </si>
  <si>
    <t>2035F</t>
  </si>
  <si>
    <t>Mono Ammonium Phosphate (12-61-0)</t>
  </si>
  <si>
    <t>Mono Potassium Phosphate (0- 52-34)</t>
  </si>
  <si>
    <t>Potassium Nitrate (13-0-45)</t>
  </si>
  <si>
    <t>Potassium Sulphate (0-0-50)</t>
  </si>
  <si>
    <t>By Type (USD Million)</t>
  </si>
  <si>
    <t>By Type (KiloTonnes)</t>
  </si>
  <si>
    <t>Foliage Crops</t>
  </si>
  <si>
    <t>Field &amp; Cash Crops</t>
  </si>
  <si>
    <t>Fruits &amp; Vegetable</t>
  </si>
  <si>
    <t>Gardening &amp; Horticulture</t>
  </si>
  <si>
    <t>By Region (USD Million)</t>
  </si>
  <si>
    <t>By Region (KiloTonnes)</t>
  </si>
  <si>
    <t>North</t>
  </si>
  <si>
    <t>South</t>
  </si>
  <si>
    <t>West</t>
  </si>
  <si>
    <t>CAGR (2017 - 2021)</t>
  </si>
  <si>
    <t>CAGR (2022 - 2030)</t>
  </si>
  <si>
    <t>CAGR (2031 - 2035)</t>
  </si>
  <si>
    <t>Market, By Volume (in Kilo tonnes)</t>
  </si>
  <si>
    <t>By End Use (KiloTonnes)</t>
  </si>
  <si>
    <t xml:space="preserve">East </t>
  </si>
  <si>
    <t>By End Use (USD Million)</t>
  </si>
  <si>
    <t>West India WSF Market</t>
  </si>
  <si>
    <t>South India WSF Market</t>
  </si>
  <si>
    <t>North India WSF Market</t>
  </si>
  <si>
    <t>East India WSF Market</t>
  </si>
  <si>
    <t>Market, By Value (in USD Million)</t>
  </si>
  <si>
    <t>Market, By Value (in USD Billion)</t>
  </si>
  <si>
    <t xml:space="preserve">USD Billion </t>
  </si>
  <si>
    <t>USD/Kg</t>
  </si>
  <si>
    <t>By Type (USD Billion)</t>
  </si>
  <si>
    <t>Others</t>
  </si>
  <si>
    <t>2036F</t>
  </si>
  <si>
    <t>2037F</t>
  </si>
  <si>
    <t>2038F</t>
  </si>
  <si>
    <t>2039F</t>
  </si>
  <si>
    <t>2040F</t>
  </si>
  <si>
    <t>Global Agrochemicals Market, Forecast &amp; Opportunities 2017-2027F</t>
  </si>
  <si>
    <t>India Agrochemicals Market, Forecast &amp; Opportunities 2022-2035F</t>
  </si>
  <si>
    <t>https://www.bharatpetroleum.co.in/pdf/DFR-for-Diesel-Exhaust-Fluid-cfef5e.pdf</t>
  </si>
  <si>
    <t>Diesel consumption of 3-5%</t>
  </si>
  <si>
    <t>http://www.ecmaindia.in/uploads/files/Mr.%20Nandan%20Agarwal%20(NPL%20BlueSky).pdf</t>
  </si>
  <si>
    <t>NPL production capacity- Market Size</t>
  </si>
  <si>
    <t>https://www.marketresearchfuture.com/report-info.pdf?report_id=5034</t>
  </si>
  <si>
    <t>Market size till 2030</t>
  </si>
  <si>
    <t>https://5.imimg.com/data5/RT/IV/MY-38805903/adblue.pdf</t>
  </si>
  <si>
    <t>india Blue - Manufacturer</t>
  </si>
  <si>
    <t>https://www.blueweaveconsulting.com/report/india-adblue-(diesel-exhaust-fuel)-market-bwc20118</t>
  </si>
  <si>
    <t>India market</t>
  </si>
  <si>
    <t>Construction</t>
  </si>
  <si>
    <t>Automotive</t>
  </si>
  <si>
    <t>Market, By Volume (in Billion Litres)</t>
  </si>
  <si>
    <t>https://fuelsmarketnews.com/diesel-exhaust-fluid-market-growing-cagr-13-06-2017-2022-says-new-research-report-reportsnreports/</t>
  </si>
  <si>
    <t xml:space="preserve">Market </t>
  </si>
  <si>
    <t>Market News</t>
  </si>
  <si>
    <t>https://www.databridgemarketresearch.com/reports/global-diesel-exhaust-fluid-market</t>
  </si>
  <si>
    <t>By Type (Billion Litres)</t>
  </si>
  <si>
    <t>Agriculture</t>
  </si>
  <si>
    <t>CAGR (2030 - 2040)</t>
  </si>
  <si>
    <t>https://gaadify.com/real-driving-emission-rde-norms-explained/</t>
  </si>
  <si>
    <t>Driving emissions in India- April 2023</t>
  </si>
  <si>
    <t>East</t>
  </si>
  <si>
    <t>https://www.jmbaxi.com/newsletter/issue-xxxvii/pdf/jm-baxi-group-newsletter-xxxvii.pdf</t>
  </si>
  <si>
    <t>Important document- pricing</t>
  </si>
  <si>
    <t>https://economictimes.indiatimes.com/industry/indl-goods/svs/chem-/-fertilisers/mmtc-invites-bids-for-import-of-technical-grade-urea/articleshow/9407792.cms</t>
  </si>
  <si>
    <t>Applications bids</t>
  </si>
  <si>
    <t>https://economictimes.indiatimes.com/news/india/govt-cracks-down-on-urea-diversion-to-industries-aims-to-plug-rs-6000-cr-subsidy-leakage/articleshow/92832330.cms</t>
  </si>
  <si>
    <t>https://timesofindia.indiatimes.com/india/nationwide-crackdown-on-illegal-diversion-of-urea-to-industry-as-govt-losses-touch-rs-6000-crore/articleshow/92835547.cms</t>
  </si>
  <si>
    <t xml:space="preserve">Technical grade pricing </t>
  </si>
  <si>
    <t>Technical grade production and import</t>
  </si>
  <si>
    <t>Installed Capacity</t>
  </si>
  <si>
    <t xml:space="preserve">Parameters </t>
  </si>
  <si>
    <t>Utilization</t>
  </si>
  <si>
    <t>Production</t>
  </si>
  <si>
    <t xml:space="preserve">Imports </t>
  </si>
  <si>
    <t>Exports</t>
  </si>
  <si>
    <t xml:space="preserve">Demand </t>
  </si>
  <si>
    <t xml:space="preserve">Demand Supply Gap </t>
  </si>
  <si>
    <t>Volume (KT)</t>
  </si>
  <si>
    <t>Exporting Countries</t>
  </si>
  <si>
    <t>Importing Countries</t>
  </si>
  <si>
    <t>China</t>
  </si>
  <si>
    <t>others</t>
  </si>
  <si>
    <t>Oman</t>
  </si>
  <si>
    <t>United Arab Emirates</t>
  </si>
  <si>
    <t>Ukraine</t>
  </si>
  <si>
    <t>Egypt</t>
  </si>
  <si>
    <t>Volume (ML)</t>
  </si>
  <si>
    <t>Nepal</t>
  </si>
  <si>
    <t>Malaysia</t>
  </si>
  <si>
    <t>United Rep. of Tanzania</t>
  </si>
  <si>
    <t>Sri Lanka</t>
  </si>
  <si>
    <t>Rep. of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</si>
</sst>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E+00"/>
    <numFmt numFmtId="165" formatCode="0.0"/>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0"/>
      <color rgb="FF00008B"/>
      <name val="Helvetica"/>
    </font>
    <font>
      <sz val="10"/>
      <color rgb="FF0000FF"/>
      <name val="Helvetica"/>
    </font>
    <font>
      <u/>
      <sz val="11"/>
      <color theme="10"/>
      <name val="Calibri"/>
      <family val="2"/>
      <scheme val="minor"/>
    </font>
    <font>
      <sz val="14"/>
      <color rgb="FF2E2E2E"/>
      <name val="Georgia"/>
      <family val="1"/>
    </font>
    <font>
      <b/>
      <sz val="10"/>
      <color theme="0"/>
      <name val="Arial"/>
      <family val="2"/>
    </font>
    <font>
      <sz val="10"/>
      <color theme="1"/>
      <name val="Arial"/>
      <family val="2"/>
    </font>
  </fonts>
  <fills count="8">
    <fill>
      <patternFill patternType="none"/>
    </fill>
    <fill>
      <patternFill patternType="gray125"/>
    </fill>
    <fill>
      <patternFill patternType="solid">
        <fgColor theme="5" tint="0.79998168889431442"/>
        <bgColor indexed="64"/>
      </patternFill>
    </fill>
    <fill>
      <patternFill patternType="solid">
        <fgColor rgb="FFFFFFFF"/>
        <bgColor indexed="64"/>
      </patternFill>
    </fill>
    <fill>
      <patternFill patternType="solid">
        <fgColor rgb="FFFFFF00"/>
        <bgColor indexed="64"/>
      </patternFill>
    </fill>
    <fill>
      <patternFill patternType="solid">
        <fgColor theme="4" tint="0.39997558519241921"/>
        <bgColor indexed="64"/>
      </patternFill>
    </fill>
    <fill>
      <patternFill patternType="solid">
        <fgColor rgb="FF92D050"/>
        <bgColor indexed="64"/>
      </patternFill>
    </fill>
    <fill>
      <patternFill patternType="solid">
        <fgColor theme="1"/>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77">
    <xf numFmtId="0" fontId="0" fillId="0" borderId="0" xfId="0"/>
    <xf numFmtId="0" fontId="0" fillId="0" borderId="0" xfId="0" applyAlignment="1">
      <alignment horizontal="center"/>
    </xf>
    <xf numFmtId="0" fontId="0" fillId="0" borderId="0" xfId="0" applyAlignment="1">
      <alignment horizontal="center" vertical="center"/>
    </xf>
    <xf numFmtId="0" fontId="2" fillId="0" borderId="0" xfId="0" applyFont="1"/>
    <xf numFmtId="0" fontId="2" fillId="0" borderId="0" xfId="0" applyFont="1" applyAlignment="1">
      <alignment horizontal="center"/>
    </xf>
    <xf numFmtId="0" fontId="2" fillId="0" borderId="0" xfId="0" applyFont="1" applyAlignment="1">
      <alignment horizontal="center" vertical="center"/>
    </xf>
    <xf numFmtId="0" fontId="0" fillId="2" borderId="2" xfId="0"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0" borderId="2" xfId="0" applyFont="1" applyBorder="1" applyAlignment="1">
      <alignment horizontal="center" vertical="center"/>
    </xf>
    <xf numFmtId="2" fontId="2" fillId="0" borderId="2" xfId="0" applyNumberFormat="1" applyFont="1" applyBorder="1" applyAlignment="1">
      <alignment horizontal="center" vertical="center"/>
    </xf>
    <xf numFmtId="0" fontId="3" fillId="3" borderId="4" xfId="0" applyFont="1" applyFill="1" applyBorder="1" applyAlignment="1">
      <alignment vertical="center" wrapText="1"/>
    </xf>
    <xf numFmtId="0" fontId="4" fillId="3" borderId="4" xfId="0" applyFont="1" applyFill="1" applyBorder="1" applyAlignment="1">
      <alignment vertical="center" wrapText="1"/>
    </xf>
    <xf numFmtId="0" fontId="2" fillId="4" borderId="0" xfId="0" applyFont="1" applyFill="1"/>
    <xf numFmtId="2" fontId="0" fillId="0" borderId="0" xfId="0" applyNumberFormat="1" applyAlignment="1">
      <alignment horizontal="center"/>
    </xf>
    <xf numFmtId="0" fontId="5" fillId="0" borderId="0" xfId="2"/>
    <xf numFmtId="0" fontId="6" fillId="0" borderId="0" xfId="0" applyFont="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10" fontId="2" fillId="0" borderId="0" xfId="1" applyNumberFormat="1" applyFont="1" applyBorder="1" applyAlignment="1">
      <alignment horizontal="center" vertical="center"/>
    </xf>
    <xf numFmtId="10" fontId="0" fillId="0" borderId="2" xfId="0" applyNumberFormat="1" applyBorder="1" applyAlignment="1">
      <alignment horizontal="center"/>
    </xf>
    <xf numFmtId="0" fontId="2" fillId="6" borderId="2" xfId="0" applyFont="1" applyFill="1" applyBorder="1"/>
    <xf numFmtId="2" fontId="0" fillId="0" borderId="0" xfId="0" applyNumberFormat="1"/>
    <xf numFmtId="10" fontId="0" fillId="0" borderId="0" xfId="0" applyNumberFormat="1"/>
    <xf numFmtId="10" fontId="2" fillId="0" borderId="0" xfId="0" applyNumberFormat="1" applyFont="1" applyAlignment="1">
      <alignment horizontal="center" vertical="center"/>
    </xf>
    <xf numFmtId="0" fontId="2" fillId="0" borderId="2" xfId="0" applyFont="1" applyBorder="1" applyAlignment="1">
      <alignment horizontal="center"/>
    </xf>
    <xf numFmtId="2" fontId="0" fillId="0" borderId="2" xfId="0" applyNumberFormat="1" applyBorder="1"/>
    <xf numFmtId="10" fontId="0" fillId="0" borderId="2" xfId="1" applyNumberFormat="1" applyFont="1" applyBorder="1" applyAlignment="1">
      <alignment horizontal="center"/>
    </xf>
    <xf numFmtId="2" fontId="2" fillId="0" borderId="2" xfId="0" applyNumberFormat="1" applyFont="1" applyBorder="1" applyAlignment="1">
      <alignment horizontal="center"/>
    </xf>
    <xf numFmtId="10" fontId="2" fillId="0" borderId="2" xfId="1" applyNumberFormat="1" applyFont="1" applyBorder="1" applyAlignment="1">
      <alignment horizontal="center"/>
    </xf>
    <xf numFmtId="10" fontId="2" fillId="0" borderId="0" xfId="1" applyNumberFormat="1" applyFont="1" applyBorder="1" applyAlignment="1">
      <alignment horizontal="center"/>
    </xf>
    <xf numFmtId="10" fontId="2" fillId="0" borderId="0" xfId="0" applyNumberFormat="1" applyFont="1" applyAlignment="1">
      <alignment horizontal="center"/>
    </xf>
    <xf numFmtId="10" fontId="2" fillId="0" borderId="0" xfId="1" applyNumberFormat="1" applyFont="1" applyFill="1" applyBorder="1" applyAlignment="1">
      <alignment horizontal="center" vertical="center"/>
    </xf>
    <xf numFmtId="0" fontId="2" fillId="0" borderId="2" xfId="0" applyFont="1" applyBorder="1"/>
    <xf numFmtId="10" fontId="2" fillId="0" borderId="2" xfId="1" applyNumberFormat="1" applyFont="1" applyFill="1" applyBorder="1" applyAlignment="1">
      <alignment horizontal="center" vertical="center"/>
    </xf>
    <xf numFmtId="0" fontId="2" fillId="5" borderId="2" xfId="0" applyFont="1" applyFill="1" applyBorder="1"/>
    <xf numFmtId="2" fontId="0" fillId="0" borderId="2" xfId="0" applyNumberFormat="1" applyBorder="1" applyAlignment="1">
      <alignment horizontal="center"/>
    </xf>
    <xf numFmtId="9" fontId="2" fillId="0" borderId="2" xfId="1" applyFont="1" applyBorder="1" applyAlignment="1">
      <alignment horizontal="center"/>
    </xf>
    <xf numFmtId="10" fontId="0" fillId="0" borderId="0" xfId="1" applyNumberFormat="1" applyFont="1" applyFill="1" applyBorder="1" applyAlignment="1">
      <alignment horizontal="center"/>
    </xf>
    <xf numFmtId="2" fontId="2" fillId="0" borderId="2" xfId="0" applyNumberFormat="1" applyFont="1" applyBorder="1"/>
    <xf numFmtId="10" fontId="0" fillId="0" borderId="14" xfId="0" applyNumberFormat="1" applyBorder="1" applyAlignment="1">
      <alignment horizontal="center"/>
    </xf>
    <xf numFmtId="10" fontId="0" fillId="0" borderId="0" xfId="0" applyNumberFormat="1" applyAlignment="1">
      <alignment horizontal="center"/>
    </xf>
    <xf numFmtId="0" fontId="7" fillId="7" borderId="2" xfId="0" applyFont="1" applyFill="1" applyBorder="1" applyAlignment="1">
      <alignment horizontal="center"/>
    </xf>
    <xf numFmtId="0" fontId="8" fillId="0" borderId="2" xfId="0" applyFont="1" applyBorder="1" applyAlignment="1">
      <alignment horizontal="left"/>
    </xf>
    <xf numFmtId="10" fontId="0" fillId="0" borderId="0" xfId="1" applyNumberFormat="1" applyFont="1"/>
    <xf numFmtId="0" fontId="2" fillId="6" borderId="13" xfId="0" applyFont="1" applyFill="1" applyBorder="1" applyAlignment="1">
      <alignment horizontal="center" vertical="center"/>
    </xf>
    <xf numFmtId="0" fontId="5" fillId="0" borderId="2" xfId="2" applyBorder="1" applyAlignment="1">
      <alignment horizontal="left"/>
    </xf>
    <xf numFmtId="0" fontId="2" fillId="2" borderId="0" xfId="0" applyFont="1" applyFill="1" applyAlignment="1">
      <alignment horizontal="center" vertical="center"/>
    </xf>
    <xf numFmtId="2" fontId="2" fillId="0" borderId="0" xfId="0" applyNumberFormat="1" applyFont="1" applyAlignment="1">
      <alignment horizontal="center"/>
    </xf>
    <xf numFmtId="9" fontId="0" fillId="0" borderId="0" xfId="1" applyFont="1" applyAlignment="1">
      <alignment horizontal="center"/>
    </xf>
    <xf numFmtId="10" fontId="0" fillId="0" borderId="0" xfId="1" applyNumberFormat="1" applyFont="1" applyAlignment="1">
      <alignment horizontal="center"/>
    </xf>
    <xf numFmtId="0" fontId="2" fillId="2" borderId="14" xfId="0" applyFont="1" applyFill="1" applyBorder="1" applyAlignment="1">
      <alignment horizontal="center" vertical="center"/>
    </xf>
    <xf numFmtId="0" fontId="0" fillId="0" borderId="2" xfId="0" applyBorder="1" applyAlignment="1">
      <alignment horizontal="center"/>
    </xf>
    <xf numFmtId="164" fontId="0" fillId="0" borderId="0" xfId="0" applyNumberFormat="1"/>
    <xf numFmtId="165" fontId="2" fillId="0" borderId="2" xfId="0" applyNumberFormat="1" applyFont="1" applyBorder="1" applyAlignment="1">
      <alignment horizontal="center"/>
    </xf>
    <xf numFmtId="165" fontId="0" fillId="0" borderId="0" xfId="0" applyNumberFormat="1"/>
    <xf numFmtId="10" fontId="0" fillId="0" borderId="14" xfId="1" applyNumberFormat="1" applyFont="1" applyFill="1" applyBorder="1" applyAlignment="1">
      <alignment horizontal="center"/>
    </xf>
    <xf numFmtId="0" fontId="0" fillId="0" borderId="2" xfId="0" applyBorder="1"/>
    <xf numFmtId="10" fontId="0" fillId="0" borderId="2" xfId="1" applyNumberFormat="1" applyFont="1" applyBorder="1"/>
    <xf numFmtId="10" fontId="2" fillId="0" borderId="2" xfId="0" applyNumberFormat="1" applyFont="1" applyBorder="1"/>
    <xf numFmtId="10" fontId="0" fillId="0" borderId="2" xfId="1" applyNumberFormat="1" applyFont="1" applyFill="1" applyBorder="1" applyAlignment="1">
      <alignment horizontal="center"/>
    </xf>
    <xf numFmtId="9" fontId="0" fillId="0" borderId="2" xfId="1" applyFont="1" applyBorder="1"/>
    <xf numFmtId="165" fontId="0" fillId="0" borderId="2" xfId="0" applyNumberFormat="1" applyBorder="1"/>
    <xf numFmtId="1" fontId="2" fillId="6" borderId="2" xfId="0" applyNumberFormat="1" applyFont="1" applyFill="1" applyBorder="1"/>
    <xf numFmtId="165" fontId="0" fillId="0" borderId="15" xfId="0" applyNumberFormat="1" applyBorder="1"/>
    <xf numFmtId="165" fontId="0" fillId="0" borderId="2" xfId="0" applyNumberFormat="1" applyBorder="1" applyAlignment="1">
      <alignment horizontal="center"/>
    </xf>
    <xf numFmtId="9" fontId="0" fillId="0" borderId="0" xfId="0" applyNumberFormat="1"/>
    <xf numFmtId="165" fontId="0" fillId="0" borderId="14" xfId="0" applyNumberFormat="1" applyBorder="1"/>
    <xf numFmtId="0" fontId="0" fillId="0" borderId="2" xfId="0" applyBorder="1" applyAlignment="1">
      <alignment horizontal="center"/>
    </xf>
    <xf numFmtId="0" fontId="2" fillId="6" borderId="1" xfId="0" applyFont="1" applyFill="1" applyBorder="1" applyAlignment="1">
      <alignment vertical="center"/>
    </xf>
    <xf numFmtId="0" fontId="2" fillId="6" borderId="13" xfId="0" applyFont="1" applyFill="1" applyBorder="1" applyAlignment="1">
      <alignment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95251</xdr:colOff>
      <xdr:row>12</xdr:row>
      <xdr:rowOff>19051</xdr:rowOff>
    </xdr:from>
    <xdr:to>
      <xdr:col>1</xdr:col>
      <xdr:colOff>28576</xdr:colOff>
      <xdr:row>19</xdr:row>
      <xdr:rowOff>47625</xdr:rowOff>
    </xdr:to>
    <xdr:sp macro="" textlink="">
      <xdr:nvSpPr>
        <xdr:cNvPr id="2" name="TextBox 1">
          <a:extLst>
            <a:ext uri="{FF2B5EF4-FFF2-40B4-BE49-F238E27FC236}">
              <a16:creationId xmlns:a16="http://schemas.microsoft.com/office/drawing/2014/main" id="{39F28336-A759-4D2B-ABE2-33DCB17EA496}"/>
            </a:ext>
          </a:extLst>
        </xdr:cNvPr>
        <xdr:cNvSpPr txBox="1"/>
      </xdr:nvSpPr>
      <xdr:spPr>
        <a:xfrm>
          <a:off x="95251" y="2305051"/>
          <a:ext cx="3409950" cy="13620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Potassium sulfate (K2SO4) is usually manufactured by reacting the chloride with sulfuric acid. Normally K2SO4 contains 43% K. The fact that the use of modern highly concentrated fertilizers leads to unbalanced plant nutrition suggests that sulfate-based fertilizers, which have up to now only been used for certain special crops, may have a wider application.</a:t>
          </a:r>
        </a:p>
      </xdr:txBody>
    </xdr:sp>
    <xdr:clientData/>
  </xdr:twoCellAnchor>
  <xdr:twoCellAnchor>
    <xdr:from>
      <xdr:col>9</xdr:col>
      <xdr:colOff>476250</xdr:colOff>
      <xdr:row>12</xdr:row>
      <xdr:rowOff>66675</xdr:rowOff>
    </xdr:from>
    <xdr:to>
      <xdr:col>15</xdr:col>
      <xdr:colOff>495300</xdr:colOff>
      <xdr:row>25</xdr:row>
      <xdr:rowOff>47625</xdr:rowOff>
    </xdr:to>
    <xdr:sp macro="" textlink="">
      <xdr:nvSpPr>
        <xdr:cNvPr id="3" name="TextBox 2">
          <a:extLst>
            <a:ext uri="{FF2B5EF4-FFF2-40B4-BE49-F238E27FC236}">
              <a16:creationId xmlns:a16="http://schemas.microsoft.com/office/drawing/2014/main" id="{C9C494AC-2744-4618-BDA1-B1DE8D67F9DA}"/>
            </a:ext>
          </a:extLst>
        </xdr:cNvPr>
        <xdr:cNvSpPr txBox="1"/>
      </xdr:nvSpPr>
      <xdr:spPr>
        <a:xfrm>
          <a:off x="8886825" y="2352675"/>
          <a:ext cx="3676650" cy="2457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process for manufacturing MAP is relatively simple. In a common method, a one-to-one ratio of ammonia (NH₃) and phosphoric acid (H₃PO₄) is reacted and the resulting slurry of MAP is solidified in a granulator. The second method introduces the two starting materials in a pipe-cross reactor, where the reaction generates heat to evaporate water and solidify MAP. Other methods exist as well. An advantage of manufactured MAP is that lower-quality H₃PO₄ can be used compared with other P fertilizers often requiring a more pure grade of acid. The phosphorus pentoxide (P₂O₅) equivalent content of MAP varies from 48 to 61 percent, depending on the amount of impurity in the acid. The most common fertilizer composition is 11-52-0.</a:t>
          </a:r>
        </a:p>
      </xdr:txBody>
    </xdr:sp>
    <xdr:clientData/>
  </xdr:twoCellAnchor>
  <xdr:twoCellAnchor>
    <xdr:from>
      <xdr:col>0</xdr:col>
      <xdr:colOff>161925</xdr:colOff>
      <xdr:row>21</xdr:row>
      <xdr:rowOff>57150</xdr:rowOff>
    </xdr:from>
    <xdr:to>
      <xdr:col>0</xdr:col>
      <xdr:colOff>3409950</xdr:colOff>
      <xdr:row>30</xdr:row>
      <xdr:rowOff>95250</xdr:rowOff>
    </xdr:to>
    <xdr:sp macro="" textlink="">
      <xdr:nvSpPr>
        <xdr:cNvPr id="5" name="TextBox 4">
          <a:extLst>
            <a:ext uri="{FF2B5EF4-FFF2-40B4-BE49-F238E27FC236}">
              <a16:creationId xmlns:a16="http://schemas.microsoft.com/office/drawing/2014/main" id="{7C4B3158-D7C6-433B-A405-CA98F3D76046}"/>
            </a:ext>
          </a:extLst>
        </xdr:cNvPr>
        <xdr:cNvSpPr txBox="1"/>
      </xdr:nvSpPr>
      <xdr:spPr>
        <a:xfrm>
          <a:off x="161925" y="4057650"/>
          <a:ext cx="3248025"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In the known processes of calcium nitrate fertilizer grade production, the form of the product obtained from calcium nitrate solution in a process of e.g. phosphorite reaction with nitric acid, is of great importance. It is important at the final production stages that calcium nitrate crystals have a stable form and don’t contain impurities such as ferrous and fluorous compounds, which are insoluble in water and difficult to separate by the traditional methods of neutralization and purification</a:t>
          </a:r>
          <a:endParaRPr lang="en-IN">
            <a:effectLst/>
          </a:endParaRPr>
        </a:p>
        <a:p>
          <a:endParaRPr lang="en-IN" sz="1100"/>
        </a:p>
      </xdr:txBody>
    </xdr:sp>
    <xdr:clientData/>
  </xdr:twoCellAnchor>
  <xdr:twoCellAnchor>
    <xdr:from>
      <xdr:col>2</xdr:col>
      <xdr:colOff>247650</xdr:colOff>
      <xdr:row>25</xdr:row>
      <xdr:rowOff>104775</xdr:rowOff>
    </xdr:from>
    <xdr:to>
      <xdr:col>8</xdr:col>
      <xdr:colOff>47625</xdr:colOff>
      <xdr:row>34</xdr:row>
      <xdr:rowOff>161925</xdr:rowOff>
    </xdr:to>
    <xdr:sp macro="" textlink="">
      <xdr:nvSpPr>
        <xdr:cNvPr id="6" name="TextBox 5">
          <a:extLst>
            <a:ext uri="{FF2B5EF4-FFF2-40B4-BE49-F238E27FC236}">
              <a16:creationId xmlns:a16="http://schemas.microsoft.com/office/drawing/2014/main" id="{9FF3AA16-D007-48AE-B340-C931FE49B6A8}"/>
            </a:ext>
          </a:extLst>
        </xdr:cNvPr>
        <xdr:cNvSpPr txBox="1"/>
      </xdr:nvSpPr>
      <xdr:spPr>
        <a:xfrm>
          <a:off x="4391025" y="4867275"/>
          <a:ext cx="3457575" cy="1771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invention discloses a method for producing monopotassium phosphate. Wet phosphoric acid is purified, liquid ammonia is introduced into the purified phosphoric acid to prepare monoammonium phosphate solution, and potassium chloride aqueous solution is added into the solution to generate monopotassium phosphate. Excess potassium chloride and ammonia are transferred into a by-product N-P-K compound fertilizer to obtain a product with high purity and high yield.</a:t>
          </a:r>
        </a:p>
      </xdr:txBody>
    </xdr:sp>
    <xdr:clientData/>
  </xdr:twoCellAnchor>
  <xdr:twoCellAnchor editAs="oneCell">
    <xdr:from>
      <xdr:col>0</xdr:col>
      <xdr:colOff>0</xdr:colOff>
      <xdr:row>36</xdr:row>
      <xdr:rowOff>168089</xdr:rowOff>
    </xdr:from>
    <xdr:to>
      <xdr:col>5</xdr:col>
      <xdr:colOff>537883</xdr:colOff>
      <xdr:row>56</xdr:row>
      <xdr:rowOff>72375</xdr:rowOff>
    </xdr:to>
    <xdr:pic>
      <xdr:nvPicPr>
        <xdr:cNvPr id="7" name="Picture 6">
          <a:extLst>
            <a:ext uri="{FF2B5EF4-FFF2-40B4-BE49-F238E27FC236}">
              <a16:creationId xmlns:a16="http://schemas.microsoft.com/office/drawing/2014/main" id="{7F2C27B8-1588-490B-9B83-511F6198C4D6}"/>
            </a:ext>
          </a:extLst>
        </xdr:cNvPr>
        <xdr:cNvPicPr>
          <a:picLocks noChangeAspect="1"/>
        </xdr:cNvPicPr>
      </xdr:nvPicPr>
      <xdr:blipFill>
        <a:blip xmlns:r="http://schemas.openxmlformats.org/officeDocument/2006/relationships" r:embed="rId1"/>
        <a:stretch>
          <a:fillRect/>
        </a:stretch>
      </xdr:blipFill>
      <xdr:spPr>
        <a:xfrm>
          <a:off x="0" y="7048501"/>
          <a:ext cx="6499412" cy="3714286"/>
        </a:xfrm>
        <a:prstGeom prst="rect">
          <a:avLst/>
        </a:prstGeom>
      </xdr:spPr>
    </xdr:pic>
    <xdr:clientData/>
  </xdr:twoCellAnchor>
  <xdr:twoCellAnchor>
    <xdr:from>
      <xdr:col>6</xdr:col>
      <xdr:colOff>476250</xdr:colOff>
      <xdr:row>35</xdr:row>
      <xdr:rowOff>28575</xdr:rowOff>
    </xdr:from>
    <xdr:to>
      <xdr:col>14</xdr:col>
      <xdr:colOff>85725</xdr:colOff>
      <xdr:row>44</xdr:row>
      <xdr:rowOff>47625</xdr:rowOff>
    </xdr:to>
    <xdr:sp macro="" textlink="">
      <xdr:nvSpPr>
        <xdr:cNvPr id="9" name="TextBox 8">
          <a:extLst>
            <a:ext uri="{FF2B5EF4-FFF2-40B4-BE49-F238E27FC236}">
              <a16:creationId xmlns:a16="http://schemas.microsoft.com/office/drawing/2014/main" id="{D7B459E1-3922-457C-ACC2-55CFBD8E323B}"/>
            </a:ext>
          </a:extLst>
        </xdr:cNvPr>
        <xdr:cNvSpPr txBox="1"/>
      </xdr:nvSpPr>
      <xdr:spPr>
        <a:xfrm>
          <a:off x="7058025" y="6696075"/>
          <a:ext cx="4486275" cy="1733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Manufacturers typically make potassium nitrate fertilizer (sometimes referred to as nitrate of potash or NOP by reacting potassium chloride (KCl) with a nitrate source. Depending on the objectives and available resources, the nitrate may come from sodium nitrate, nitric acid or ammonium nitrate. The resulting KNO3 is identical regardless of the manufacturing process. Potassium nitrate is commonly sold as a water-soluble, crystalline material primarily intended for dissolving and applying with water or in a prilled form for soil application. Traditionally, this compound is known as saltpeter.</a:t>
          </a:r>
        </a:p>
      </xdr:txBody>
    </xdr:sp>
    <xdr:clientData/>
  </xdr:twoCellAnchor>
  <xdr:twoCellAnchor>
    <xdr:from>
      <xdr:col>2</xdr:col>
      <xdr:colOff>409575</xdr:colOff>
      <xdr:row>13</xdr:row>
      <xdr:rowOff>123824</xdr:rowOff>
    </xdr:from>
    <xdr:to>
      <xdr:col>8</xdr:col>
      <xdr:colOff>600075</xdr:colOff>
      <xdr:row>22</xdr:row>
      <xdr:rowOff>171449</xdr:rowOff>
    </xdr:to>
    <xdr:sp macro="" textlink="">
      <xdr:nvSpPr>
        <xdr:cNvPr id="10" name="TextBox 9">
          <a:extLst>
            <a:ext uri="{FF2B5EF4-FFF2-40B4-BE49-F238E27FC236}">
              <a16:creationId xmlns:a16="http://schemas.microsoft.com/office/drawing/2014/main" id="{87354A86-C882-41CB-8E5A-F6D3F3F54E3A}"/>
            </a:ext>
          </a:extLst>
        </xdr:cNvPr>
        <xdr:cNvSpPr txBox="1"/>
      </xdr:nvSpPr>
      <xdr:spPr>
        <a:xfrm>
          <a:off x="4552950" y="2600324"/>
          <a:ext cx="3848100" cy="1762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Fine MOP is a basic raw material to produce potassium sulphate (SOP) using the Mannheim process, where potassium chloride reacts with sulphuric acid at 600-700°C in a muffle furnace. SOP is used in a powder or granular form primarily in agriculture as a chloride-free fertilizer.</a:t>
          </a:r>
        </a:p>
        <a:p>
          <a:r>
            <a:rPr lang="en-IN" sz="1100"/>
            <a:t> </a:t>
          </a:r>
        </a:p>
        <a:p>
          <a:r>
            <a:rPr lang="en-IN" sz="1100"/>
            <a:t>Due to its grain size, White Fine MOP produced by Uralkali reacts effectively and completely with sulphuric acid, while the low content of impurities in White Fine MOP ensures production of high purity SOP.   </a:t>
          </a:r>
        </a:p>
        <a:p>
          <a:endParaRPr lang="en-IN" sz="1100"/>
        </a:p>
      </xdr:txBody>
    </xdr:sp>
    <xdr:clientData/>
  </xdr:twoCellAnchor>
  <xdr:twoCellAnchor editAs="oneCell">
    <xdr:from>
      <xdr:col>9</xdr:col>
      <xdr:colOff>124946</xdr:colOff>
      <xdr:row>45</xdr:row>
      <xdr:rowOff>52994</xdr:rowOff>
    </xdr:from>
    <xdr:to>
      <xdr:col>16</xdr:col>
      <xdr:colOff>257737</xdr:colOff>
      <xdr:row>63</xdr:row>
      <xdr:rowOff>154080</xdr:rowOff>
    </xdr:to>
    <xdr:pic>
      <xdr:nvPicPr>
        <xdr:cNvPr id="11" name="Picture 10" descr="Mannheim Process Potassium Sulphate Making Equipment &amp; Technology from  China Manufacturer, Manufactory, Factory and Supplier on ECVV.com">
          <a:extLst>
            <a:ext uri="{FF2B5EF4-FFF2-40B4-BE49-F238E27FC236}">
              <a16:creationId xmlns:a16="http://schemas.microsoft.com/office/drawing/2014/main" id="{6C3F8165-A998-44E0-B8C4-ECE0E6EE8E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06946" y="8647906"/>
          <a:ext cx="4379820" cy="35300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85</xdr:row>
      <xdr:rowOff>180975</xdr:rowOff>
    </xdr:from>
    <xdr:to>
      <xdr:col>3</xdr:col>
      <xdr:colOff>600076</xdr:colOff>
      <xdr:row>97</xdr:row>
      <xdr:rowOff>142874</xdr:rowOff>
    </xdr:to>
    <xdr:pic>
      <xdr:nvPicPr>
        <xdr:cNvPr id="4" name="Picture 3">
          <a:extLst>
            <a:ext uri="{FF2B5EF4-FFF2-40B4-BE49-F238E27FC236}">
              <a16:creationId xmlns:a16="http://schemas.microsoft.com/office/drawing/2014/main" id="{E14360B6-E9A4-4942-9839-C9D76D9294E9}"/>
            </a:ext>
          </a:extLst>
        </xdr:cNvPr>
        <xdr:cNvPicPr>
          <a:picLocks noChangeAspect="1"/>
        </xdr:cNvPicPr>
      </xdr:nvPicPr>
      <xdr:blipFill>
        <a:blip xmlns:r="http://schemas.openxmlformats.org/officeDocument/2006/relationships" r:embed="rId3"/>
        <a:stretch>
          <a:fillRect/>
        </a:stretch>
      </xdr:blipFill>
      <xdr:spPr>
        <a:xfrm>
          <a:off x="1" y="16373475"/>
          <a:ext cx="5353050" cy="2247899"/>
        </a:xfrm>
        <a:prstGeom prst="rect">
          <a:avLst/>
        </a:prstGeom>
      </xdr:spPr>
    </xdr:pic>
    <xdr:clientData/>
  </xdr:twoCellAnchor>
  <xdr:twoCellAnchor editAs="oneCell">
    <xdr:from>
      <xdr:col>3</xdr:col>
      <xdr:colOff>581025</xdr:colOff>
      <xdr:row>86</xdr:row>
      <xdr:rowOff>9525</xdr:rowOff>
    </xdr:from>
    <xdr:to>
      <xdr:col>10</xdr:col>
      <xdr:colOff>246881</xdr:colOff>
      <xdr:row>98</xdr:row>
      <xdr:rowOff>9525</xdr:rowOff>
    </xdr:to>
    <xdr:pic>
      <xdr:nvPicPr>
        <xdr:cNvPr id="8" name="Picture 7">
          <a:extLst>
            <a:ext uri="{FF2B5EF4-FFF2-40B4-BE49-F238E27FC236}">
              <a16:creationId xmlns:a16="http://schemas.microsoft.com/office/drawing/2014/main" id="{C54BCECC-3201-49D0-9102-A7FD554F3C29}"/>
            </a:ext>
          </a:extLst>
        </xdr:cNvPr>
        <xdr:cNvPicPr>
          <a:picLocks noChangeAspect="1"/>
        </xdr:cNvPicPr>
      </xdr:nvPicPr>
      <xdr:blipFill>
        <a:blip xmlns:r="http://schemas.openxmlformats.org/officeDocument/2006/relationships" r:embed="rId4"/>
        <a:stretch>
          <a:fillRect/>
        </a:stretch>
      </xdr:blipFill>
      <xdr:spPr>
        <a:xfrm>
          <a:off x="5334000" y="16392525"/>
          <a:ext cx="3933056" cy="2286000"/>
        </a:xfrm>
        <a:prstGeom prst="rect">
          <a:avLst/>
        </a:prstGeom>
      </xdr:spPr>
    </xdr:pic>
    <xdr:clientData/>
  </xdr:twoCellAnchor>
  <xdr:twoCellAnchor>
    <xdr:from>
      <xdr:col>0</xdr:col>
      <xdr:colOff>0</xdr:colOff>
      <xdr:row>101</xdr:row>
      <xdr:rowOff>19049</xdr:rowOff>
    </xdr:from>
    <xdr:to>
      <xdr:col>0</xdr:col>
      <xdr:colOff>3124200</xdr:colOff>
      <xdr:row>112</xdr:row>
      <xdr:rowOff>104774</xdr:rowOff>
    </xdr:to>
    <xdr:sp macro="" textlink="">
      <xdr:nvSpPr>
        <xdr:cNvPr id="12" name="TextBox 11">
          <a:extLst>
            <a:ext uri="{FF2B5EF4-FFF2-40B4-BE49-F238E27FC236}">
              <a16:creationId xmlns:a16="http://schemas.microsoft.com/office/drawing/2014/main" id="{D371C279-43AE-4C53-A0C1-B5EBEFEE7931}"/>
            </a:ext>
          </a:extLst>
        </xdr:cNvPr>
        <xdr:cNvSpPr txBox="1"/>
      </xdr:nvSpPr>
      <xdr:spPr>
        <a:xfrm>
          <a:off x="0" y="19259549"/>
          <a:ext cx="31242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Alkimia’s new MAP plant, designed and delivered by Veolia, integrates two crystallisation stages with centrifugal separation, drying, cooling, and screening systems. The plant consumes merchant-grade phosphoric acid (MGA, a relatively low-grade acid) and ammonia to produce fully water-soluble, high purity (99 wt % minimum) MAP crystals with very low insoluble content (below 0.2 wt %). The plant design adopted by Alkimia followed a series of laboratory tests carried out by Veolia to simulate and develop the correct process flowsheet.</a:t>
          </a:r>
          <a:r>
            <a:rPr lang="en-IN">
              <a:effectLst/>
            </a:rPr>
            <a:t> </a:t>
          </a:r>
          <a:endParaRPr lang="en-IN" sz="1100"/>
        </a:p>
      </xdr:txBody>
    </xdr:sp>
    <xdr:clientData/>
  </xdr:twoCellAnchor>
  <xdr:twoCellAnchor editAs="oneCell">
    <xdr:from>
      <xdr:col>0</xdr:col>
      <xdr:colOff>0</xdr:colOff>
      <xdr:row>116</xdr:row>
      <xdr:rowOff>39781</xdr:rowOff>
    </xdr:from>
    <xdr:to>
      <xdr:col>2</xdr:col>
      <xdr:colOff>310975</xdr:colOff>
      <xdr:row>129</xdr:row>
      <xdr:rowOff>144556</xdr:rowOff>
    </xdr:to>
    <xdr:pic>
      <xdr:nvPicPr>
        <xdr:cNvPr id="13" name="Picture 12">
          <a:extLst>
            <a:ext uri="{FF2B5EF4-FFF2-40B4-BE49-F238E27FC236}">
              <a16:creationId xmlns:a16="http://schemas.microsoft.com/office/drawing/2014/main" id="{02BBA5AC-D6D5-4A54-84FE-0E4A7A276BDF}"/>
            </a:ext>
          </a:extLst>
        </xdr:cNvPr>
        <xdr:cNvPicPr>
          <a:picLocks noChangeAspect="1"/>
        </xdr:cNvPicPr>
      </xdr:nvPicPr>
      <xdr:blipFill>
        <a:blip xmlns:r="http://schemas.openxmlformats.org/officeDocument/2006/relationships" r:embed="rId5"/>
        <a:stretch>
          <a:fillRect/>
        </a:stretch>
      </xdr:blipFill>
      <xdr:spPr>
        <a:xfrm>
          <a:off x="0" y="22137781"/>
          <a:ext cx="4457151" cy="2581275"/>
        </a:xfrm>
        <a:prstGeom prst="rect">
          <a:avLst/>
        </a:prstGeom>
      </xdr:spPr>
    </xdr:pic>
    <xdr:clientData/>
  </xdr:twoCellAnchor>
  <xdr:twoCellAnchor editAs="oneCell">
    <xdr:from>
      <xdr:col>2</xdr:col>
      <xdr:colOff>285750</xdr:colOff>
      <xdr:row>115</xdr:row>
      <xdr:rowOff>114300</xdr:rowOff>
    </xdr:from>
    <xdr:to>
      <xdr:col>16</xdr:col>
      <xdr:colOff>225859</xdr:colOff>
      <xdr:row>120</xdr:row>
      <xdr:rowOff>85610</xdr:rowOff>
    </xdr:to>
    <xdr:pic>
      <xdr:nvPicPr>
        <xdr:cNvPr id="14" name="Picture 13">
          <a:extLst>
            <a:ext uri="{FF2B5EF4-FFF2-40B4-BE49-F238E27FC236}">
              <a16:creationId xmlns:a16="http://schemas.microsoft.com/office/drawing/2014/main" id="{A54220AD-0705-4F78-BD18-F5C13897F359}"/>
            </a:ext>
          </a:extLst>
        </xdr:cNvPr>
        <xdr:cNvPicPr>
          <a:picLocks noChangeAspect="1"/>
        </xdr:cNvPicPr>
      </xdr:nvPicPr>
      <xdr:blipFill>
        <a:blip xmlns:r="http://schemas.openxmlformats.org/officeDocument/2006/relationships" r:embed="rId6"/>
        <a:stretch>
          <a:fillRect/>
        </a:stretch>
      </xdr:blipFill>
      <xdr:spPr>
        <a:xfrm>
          <a:off x="4429125" y="22021800"/>
          <a:ext cx="8485714" cy="923810"/>
        </a:xfrm>
        <a:prstGeom prst="rect">
          <a:avLst/>
        </a:prstGeom>
      </xdr:spPr>
    </xdr:pic>
    <xdr:clientData/>
  </xdr:twoCellAnchor>
  <xdr:twoCellAnchor editAs="oneCell">
    <xdr:from>
      <xdr:col>0</xdr:col>
      <xdr:colOff>0</xdr:colOff>
      <xdr:row>133</xdr:row>
      <xdr:rowOff>85725</xdr:rowOff>
    </xdr:from>
    <xdr:to>
      <xdr:col>4</xdr:col>
      <xdr:colOff>104092</xdr:colOff>
      <xdr:row>142</xdr:row>
      <xdr:rowOff>9320</xdr:rowOff>
    </xdr:to>
    <xdr:pic>
      <xdr:nvPicPr>
        <xdr:cNvPr id="16" name="Picture 15">
          <a:extLst>
            <a:ext uri="{FF2B5EF4-FFF2-40B4-BE49-F238E27FC236}">
              <a16:creationId xmlns:a16="http://schemas.microsoft.com/office/drawing/2014/main" id="{53847C2D-776B-44F4-A0D7-3C561493C23D}"/>
            </a:ext>
          </a:extLst>
        </xdr:cNvPr>
        <xdr:cNvPicPr>
          <a:picLocks noChangeAspect="1"/>
        </xdr:cNvPicPr>
      </xdr:nvPicPr>
      <xdr:blipFill>
        <a:blip xmlns:r="http://schemas.openxmlformats.org/officeDocument/2006/relationships" r:embed="rId7"/>
        <a:stretch>
          <a:fillRect/>
        </a:stretch>
      </xdr:blipFill>
      <xdr:spPr>
        <a:xfrm>
          <a:off x="0" y="25422225"/>
          <a:ext cx="5466667" cy="1638095"/>
        </a:xfrm>
        <a:prstGeom prst="rect">
          <a:avLst/>
        </a:prstGeom>
      </xdr:spPr>
    </xdr:pic>
    <xdr:clientData/>
  </xdr:twoCellAnchor>
  <xdr:twoCellAnchor editAs="oneCell">
    <xdr:from>
      <xdr:col>0</xdr:col>
      <xdr:colOff>0</xdr:colOff>
      <xdr:row>143</xdr:row>
      <xdr:rowOff>0</xdr:rowOff>
    </xdr:from>
    <xdr:to>
      <xdr:col>5</xdr:col>
      <xdr:colOff>428625</xdr:colOff>
      <xdr:row>148</xdr:row>
      <xdr:rowOff>114167</xdr:rowOff>
    </xdr:to>
    <xdr:pic>
      <xdr:nvPicPr>
        <xdr:cNvPr id="17" name="Picture 16">
          <a:extLst>
            <a:ext uri="{FF2B5EF4-FFF2-40B4-BE49-F238E27FC236}">
              <a16:creationId xmlns:a16="http://schemas.microsoft.com/office/drawing/2014/main" id="{A71F6768-EAC7-4DC9-916D-4F952E0BB9C2}"/>
            </a:ext>
          </a:extLst>
        </xdr:cNvPr>
        <xdr:cNvPicPr>
          <a:picLocks noChangeAspect="1"/>
        </xdr:cNvPicPr>
      </xdr:nvPicPr>
      <xdr:blipFill>
        <a:blip xmlns:r="http://schemas.openxmlformats.org/officeDocument/2006/relationships" r:embed="rId8"/>
        <a:stretch>
          <a:fillRect/>
        </a:stretch>
      </xdr:blipFill>
      <xdr:spPr>
        <a:xfrm>
          <a:off x="0" y="27241500"/>
          <a:ext cx="6400800" cy="1066667"/>
        </a:xfrm>
        <a:prstGeom prst="rect">
          <a:avLst/>
        </a:prstGeom>
      </xdr:spPr>
    </xdr:pic>
    <xdr:clientData/>
  </xdr:twoCellAnchor>
  <xdr:twoCellAnchor>
    <xdr:from>
      <xdr:col>6</xdr:col>
      <xdr:colOff>314325</xdr:colOff>
      <xdr:row>134</xdr:row>
      <xdr:rowOff>76200</xdr:rowOff>
    </xdr:from>
    <xdr:to>
      <xdr:col>12</xdr:col>
      <xdr:colOff>552450</xdr:colOff>
      <xdr:row>147</xdr:row>
      <xdr:rowOff>38100</xdr:rowOff>
    </xdr:to>
    <xdr:sp macro="" textlink="">
      <xdr:nvSpPr>
        <xdr:cNvPr id="18" name="TextBox 17">
          <a:extLst>
            <a:ext uri="{FF2B5EF4-FFF2-40B4-BE49-F238E27FC236}">
              <a16:creationId xmlns:a16="http://schemas.microsoft.com/office/drawing/2014/main" id="{D9C13668-ADA2-48FC-9DDE-06DA7D9D0967}"/>
            </a:ext>
          </a:extLst>
        </xdr:cNvPr>
        <xdr:cNvSpPr txBox="1"/>
      </xdr:nvSpPr>
      <xdr:spPr>
        <a:xfrm>
          <a:off x="6896100" y="25603200"/>
          <a:ext cx="3895725" cy="243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About 90% of the phosphoric acid globally produced is used to make fertilizers. It is primarily converted into three phosphate salts which are used as fertilizers: triple superphosphate (TSP), diammonium hydrogen phosphate (DAP) and monoammonium phosphate (MAP). MAP is suitable for all soil types and for all agricultural crops and climates. Any grade of compound fertilizer can be produced with monoammonium phosphate as an input, and this product is non-hygroscopic, non-dust forming, non-caking, has constant granulometric composition and is water-soluble. By meeting market requirements for both purity and crystal size, GEA crystallization and drying solutions – which can accommodate both merchant grade acid or purified phosphoric acid as a basis – add value to the customer’s business.</a:t>
          </a:r>
        </a:p>
      </xdr:txBody>
    </xdr:sp>
    <xdr:clientData/>
  </xdr:twoCellAnchor>
  <xdr:twoCellAnchor editAs="oneCell">
    <xdr:from>
      <xdr:col>0</xdr:col>
      <xdr:colOff>0</xdr:colOff>
      <xdr:row>152</xdr:row>
      <xdr:rowOff>190499</xdr:rowOff>
    </xdr:from>
    <xdr:to>
      <xdr:col>4</xdr:col>
      <xdr:colOff>342900</xdr:colOff>
      <xdr:row>166</xdr:row>
      <xdr:rowOff>68304</xdr:rowOff>
    </xdr:to>
    <xdr:pic>
      <xdr:nvPicPr>
        <xdr:cNvPr id="20" name="Picture 19">
          <a:extLst>
            <a:ext uri="{FF2B5EF4-FFF2-40B4-BE49-F238E27FC236}">
              <a16:creationId xmlns:a16="http://schemas.microsoft.com/office/drawing/2014/main" id="{49B99BBE-40CC-4500-85E7-FDA1B690714A}"/>
            </a:ext>
          </a:extLst>
        </xdr:cNvPr>
        <xdr:cNvPicPr>
          <a:picLocks noChangeAspect="1"/>
        </xdr:cNvPicPr>
      </xdr:nvPicPr>
      <xdr:blipFill>
        <a:blip xmlns:r="http://schemas.openxmlformats.org/officeDocument/2006/relationships" r:embed="rId9"/>
        <a:stretch>
          <a:fillRect/>
        </a:stretch>
      </xdr:blipFill>
      <xdr:spPr>
        <a:xfrm>
          <a:off x="0" y="29146499"/>
          <a:ext cx="5705475" cy="2544805"/>
        </a:xfrm>
        <a:prstGeom prst="rect">
          <a:avLst/>
        </a:prstGeom>
      </xdr:spPr>
    </xdr:pic>
    <xdr:clientData/>
  </xdr:twoCellAnchor>
  <xdr:twoCellAnchor editAs="oneCell">
    <xdr:from>
      <xdr:col>0</xdr:col>
      <xdr:colOff>0</xdr:colOff>
      <xdr:row>59</xdr:row>
      <xdr:rowOff>188300</xdr:rowOff>
    </xdr:from>
    <xdr:to>
      <xdr:col>6</xdr:col>
      <xdr:colOff>180975</xdr:colOff>
      <xdr:row>83</xdr:row>
      <xdr:rowOff>33617</xdr:rowOff>
    </xdr:to>
    <xdr:pic>
      <xdr:nvPicPr>
        <xdr:cNvPr id="22" name="Picture 21">
          <a:extLst>
            <a:ext uri="{FF2B5EF4-FFF2-40B4-BE49-F238E27FC236}">
              <a16:creationId xmlns:a16="http://schemas.microsoft.com/office/drawing/2014/main" id="{CE89AF94-CBCC-49B2-B7C3-9CE2F2695E0B}"/>
            </a:ext>
          </a:extLst>
        </xdr:cNvPr>
        <xdr:cNvPicPr>
          <a:picLocks noChangeAspect="1"/>
        </xdr:cNvPicPr>
      </xdr:nvPicPr>
      <xdr:blipFill>
        <a:blip xmlns:r="http://schemas.openxmlformats.org/officeDocument/2006/relationships" r:embed="rId10"/>
        <a:stretch>
          <a:fillRect/>
        </a:stretch>
      </xdr:blipFill>
      <xdr:spPr>
        <a:xfrm>
          <a:off x="0" y="11427800"/>
          <a:ext cx="6747622" cy="4417317"/>
        </a:xfrm>
        <a:prstGeom prst="rect">
          <a:avLst/>
        </a:prstGeom>
      </xdr:spPr>
    </xdr:pic>
    <xdr:clientData/>
  </xdr:twoCellAnchor>
  <xdr:twoCellAnchor>
    <xdr:from>
      <xdr:col>19</xdr:col>
      <xdr:colOff>448236</xdr:colOff>
      <xdr:row>23</xdr:row>
      <xdr:rowOff>1</xdr:rowOff>
    </xdr:from>
    <xdr:to>
      <xdr:col>23</xdr:col>
      <xdr:colOff>403412</xdr:colOff>
      <xdr:row>27</xdr:row>
      <xdr:rowOff>156883</xdr:rowOff>
    </xdr:to>
    <xdr:sp macro="" textlink="">
      <xdr:nvSpPr>
        <xdr:cNvPr id="23" name="TextBox 22">
          <a:extLst>
            <a:ext uri="{FF2B5EF4-FFF2-40B4-BE49-F238E27FC236}">
              <a16:creationId xmlns:a16="http://schemas.microsoft.com/office/drawing/2014/main" id="{BF6AABBB-9254-41CA-8D46-3AF198998634}"/>
            </a:ext>
          </a:extLst>
        </xdr:cNvPr>
        <xdr:cNvSpPr txBox="1"/>
      </xdr:nvSpPr>
      <xdr:spPr>
        <a:xfrm>
          <a:off x="14881412" y="4381501"/>
          <a:ext cx="2375647" cy="9188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It completely depends on the demand and this only drops if there is any fault in the technology system, otherwise no companies drops its production capcity.</a:t>
          </a:r>
        </a:p>
      </xdr:txBody>
    </xdr:sp>
    <xdr:clientData/>
  </xdr:twoCellAnchor>
  <xdr:twoCellAnchor>
    <xdr:from>
      <xdr:col>25</xdr:col>
      <xdr:colOff>22411</xdr:colOff>
      <xdr:row>26</xdr:row>
      <xdr:rowOff>1</xdr:rowOff>
    </xdr:from>
    <xdr:to>
      <xdr:col>29</xdr:col>
      <xdr:colOff>134470</xdr:colOff>
      <xdr:row>30</xdr:row>
      <xdr:rowOff>33617</xdr:rowOff>
    </xdr:to>
    <xdr:sp macro="" textlink="">
      <xdr:nvSpPr>
        <xdr:cNvPr id="24" name="TextBox 23">
          <a:extLst>
            <a:ext uri="{FF2B5EF4-FFF2-40B4-BE49-F238E27FC236}">
              <a16:creationId xmlns:a16="http://schemas.microsoft.com/office/drawing/2014/main" id="{5833DDDD-6C16-48FF-92E7-8AD484F19CC9}"/>
            </a:ext>
          </a:extLst>
        </xdr:cNvPr>
        <xdr:cNvSpPr txBox="1"/>
      </xdr:nvSpPr>
      <xdr:spPr>
        <a:xfrm>
          <a:off x="18086293" y="4953001"/>
          <a:ext cx="2532530" cy="8068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Distribution channels are either sold directly to the goverment or private wholesellers which further distribute it to retailers.</a:t>
          </a:r>
        </a:p>
      </xdr:txBody>
    </xdr:sp>
    <xdr:clientData/>
  </xdr:twoCellAnchor>
  <xdr:twoCellAnchor>
    <xdr:from>
      <xdr:col>24</xdr:col>
      <xdr:colOff>336176</xdr:colOff>
      <xdr:row>16</xdr:row>
      <xdr:rowOff>11206</xdr:rowOff>
    </xdr:from>
    <xdr:to>
      <xdr:col>28</xdr:col>
      <xdr:colOff>280147</xdr:colOff>
      <xdr:row>24</xdr:row>
      <xdr:rowOff>100853</xdr:rowOff>
    </xdr:to>
    <xdr:sp macro="" textlink="">
      <xdr:nvSpPr>
        <xdr:cNvPr id="25" name="TextBox 24">
          <a:extLst>
            <a:ext uri="{FF2B5EF4-FFF2-40B4-BE49-F238E27FC236}">
              <a16:creationId xmlns:a16="http://schemas.microsoft.com/office/drawing/2014/main" id="{3F2F0E09-52AC-46AD-AAAF-F5F919F28CEA}"/>
            </a:ext>
          </a:extLst>
        </xdr:cNvPr>
        <xdr:cNvSpPr txBox="1"/>
      </xdr:nvSpPr>
      <xdr:spPr>
        <a:xfrm>
          <a:off x="17794941" y="3059206"/>
          <a:ext cx="2364441" cy="16136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Pricing</a:t>
          </a:r>
          <a:r>
            <a:rPr lang="en-IN" sz="1100" baseline="0"/>
            <a:t> is completely depndent upon the energy consumption by the technologies, for instance KBR energy consumption is less as compared to previous methods, therefore pricing is less. Raw material is souced from GAIL for natural gases and air for nitrogen and for raw materials generally from china. </a:t>
          </a:r>
          <a:endParaRPr lang="en-IN" sz="1100"/>
        </a:p>
      </xdr:txBody>
    </xdr:sp>
    <xdr:clientData/>
  </xdr:twoCellAnchor>
</xdr:wsDr>
</file>

<file path=xl/persons/person.xml><?xml version="1.0" encoding="utf-8"?>
<personList xmlns="http://schemas.microsoft.com/office/spreadsheetml/2018/threadedcomments" xmlns:x="http://schemas.openxmlformats.org/spreadsheetml/2006/main">
  <person displayName="Pulkit Malhotra" id="{8B5F39D0-24BC-457D-A702-67395CD31D75}" userId="S-1-5-21-1964979238-429942662-834490965-160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4-04T05:27:36.95" personId="{8B5F39D0-24BC-457D-A702-67395CD31D75}" id="{5B39B024-8847-4B1C-B04F-2C5FD2A03371}">
    <text>IFCO</text>
  </threadedComment>
  <threadedComment ref="C1" dT="2022-04-04T05:28:00.86" personId="{8B5F39D0-24BC-457D-A702-67395CD31D75}" id="{C879DBD5-D50F-4F64-A170-6A311013A623}">
    <text>Anda Chem</text>
  </threadedComment>
  <threadedComment ref="D2" dT="2022-04-05T07:16:26.03" personId="{8B5F39D0-24BC-457D-A702-67395CD31D75}" id="{E37D8F2C-814C-4370-AB8A-61DEDDA49557}">
    <text>Halifa</text>
  </threadedComment>
</ThreadedComments>
</file>

<file path=xl/worksheets/_rels/sheet14.xml.rels><?xml version="1.0" encoding="UTF-8" standalone="yes"?>
<Relationships xmlns="http://schemas.openxmlformats.org/package/2006/relationships"><Relationship Id="rId3" Type="http://schemas.openxmlformats.org/officeDocument/2006/relationships/hyperlink" Target="../../../../../../../../../../../../../../../../../../Downloads/426014.pdf" TargetMode="External"/><Relationship Id="rId7" Type="http://schemas.openxmlformats.org/officeDocument/2006/relationships/drawing" Target="../drawings/drawing1.xml"/><Relationship Id="rId2" Type="http://schemas.openxmlformats.org/officeDocument/2006/relationships/hyperlink" Target="https://www.gea.com/en/stories/new-solutions-producing-high-purity-map.jsp" TargetMode="External"/><Relationship Id="rId1" Type="http://schemas.openxmlformats.org/officeDocument/2006/relationships/hyperlink" Target="https://www.veoliawatertechnologies.com/en/newsroom/latest-news/water-soluble-fertilizers-its-crystal-clear" TargetMode="External"/><Relationship Id="rId6" Type="http://schemas.openxmlformats.org/officeDocument/2006/relationships/printerSettings" Target="../printerSettings/printerSettings6.bin"/><Relationship Id="rId5" Type="http://schemas.openxmlformats.org/officeDocument/2006/relationships/hyperlink" Target="https://elessentct.com/industries/phosphate-fertilizer/" TargetMode="External"/><Relationship Id="rId4" Type="http://schemas.openxmlformats.org/officeDocument/2006/relationships/hyperlink" Target="https://www.kbr.com/en/what-we-do/technologies/process-technologies/inorganics-technologies/crystallization-technologie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E01D8-A9FA-4E68-AE98-020D3B8965F1}">
  <dimension ref="C3:N8"/>
  <sheetViews>
    <sheetView workbookViewId="0">
      <selection activeCell="D5" sqref="D4:D5"/>
    </sheetView>
  </sheetViews>
  <sheetFormatPr defaultRowHeight="15" x14ac:dyDescent="0.25"/>
  <cols>
    <col min="4" max="14" width="11" bestFit="1" customWidth="1"/>
  </cols>
  <sheetData>
    <row r="3" spans="3:14" x14ac:dyDescent="0.25">
      <c r="C3" t="s">
        <v>137</v>
      </c>
      <c r="D3" s="28">
        <v>3.15</v>
      </c>
      <c r="E3" s="28">
        <v>3.4</v>
      </c>
      <c r="F3" s="28">
        <v>3.62</v>
      </c>
      <c r="G3" s="28">
        <v>3.85</v>
      </c>
      <c r="H3" s="28">
        <v>4.0999999999999996</v>
      </c>
      <c r="I3" s="28">
        <v>4.4009399999999994</v>
      </c>
      <c r="J3" s="28">
        <v>4.7459736959999992</v>
      </c>
      <c r="K3" s="28">
        <v>5.1351435390719988</v>
      </c>
      <c r="L3" s="28">
        <v>5.5731712829548403</v>
      </c>
      <c r="M3" s="28">
        <v>6.0413176707230472</v>
      </c>
      <c r="N3" s="28">
        <v>6.5457676962284213</v>
      </c>
    </row>
    <row r="4" spans="3:14" x14ac:dyDescent="0.25">
      <c r="C4" t="s">
        <v>18</v>
      </c>
      <c r="D4">
        <f>D3*10^9</f>
        <v>3150000000</v>
      </c>
      <c r="E4">
        <f t="shared" ref="E4:N4" si="0">E3*10^9</f>
        <v>3400000000</v>
      </c>
      <c r="F4">
        <f t="shared" si="0"/>
        <v>3620000000</v>
      </c>
      <c r="G4">
        <f t="shared" si="0"/>
        <v>3850000000</v>
      </c>
      <c r="H4">
        <f t="shared" si="0"/>
        <v>4099999999.9999995</v>
      </c>
      <c r="I4">
        <f t="shared" si="0"/>
        <v>4400939999.999999</v>
      </c>
      <c r="J4">
        <f t="shared" si="0"/>
        <v>4745973695.999999</v>
      </c>
      <c r="K4">
        <f t="shared" si="0"/>
        <v>5135143539.0719986</v>
      </c>
      <c r="L4">
        <f t="shared" si="0"/>
        <v>5573171282.9548407</v>
      </c>
      <c r="M4">
        <f t="shared" si="0"/>
        <v>6041317670.7230473</v>
      </c>
      <c r="N4">
        <f t="shared" si="0"/>
        <v>6545767696.2284212</v>
      </c>
    </row>
    <row r="5" spans="3:14" x14ac:dyDescent="0.25">
      <c r="C5" t="s">
        <v>138</v>
      </c>
      <c r="D5">
        <v>1.01</v>
      </c>
      <c r="E5">
        <v>1.014</v>
      </c>
      <c r="F5">
        <v>1.0229999999999999</v>
      </c>
      <c r="G5">
        <v>1.034</v>
      </c>
      <c r="H5">
        <v>1.0369999999999999</v>
      </c>
      <c r="I5">
        <v>1.04</v>
      </c>
      <c r="J5">
        <v>1.0449999999999999</v>
      </c>
      <c r="K5">
        <v>1.0569999999999999</v>
      </c>
      <c r="L5">
        <v>1.0629999999999999</v>
      </c>
      <c r="M5">
        <v>1.069</v>
      </c>
      <c r="N5">
        <v>1.073</v>
      </c>
    </row>
    <row r="6" spans="3:14" x14ac:dyDescent="0.25">
      <c r="D6">
        <f>D4/D5</f>
        <v>3118811881.1881189</v>
      </c>
      <c r="E6">
        <f t="shared" ref="E6:N6" si="1">E4/E5</f>
        <v>3353057199.2110453</v>
      </c>
      <c r="F6">
        <f t="shared" si="1"/>
        <v>3538611925.7087002</v>
      </c>
      <c r="G6">
        <f t="shared" si="1"/>
        <v>3723404255.319149</v>
      </c>
      <c r="H6">
        <f t="shared" si="1"/>
        <v>3953712632.5940208</v>
      </c>
      <c r="I6">
        <f t="shared" si="1"/>
        <v>4231673076.9230757</v>
      </c>
      <c r="J6">
        <f t="shared" si="1"/>
        <v>4541601622.966507</v>
      </c>
      <c r="K6">
        <f t="shared" si="1"/>
        <v>4858224729.4910116</v>
      </c>
      <c r="L6">
        <f t="shared" si="1"/>
        <v>5242870444.924592</v>
      </c>
      <c r="M6">
        <f t="shared" si="1"/>
        <v>5651372938.0009804</v>
      </c>
      <c r="N6">
        <f t="shared" si="1"/>
        <v>6100435877.1933098</v>
      </c>
    </row>
    <row r="7" spans="3:14" x14ac:dyDescent="0.25">
      <c r="D7" s="28">
        <f>D6/10^6</f>
        <v>3118.8118811881191</v>
      </c>
      <c r="E7" s="28">
        <f t="shared" ref="E7:N7" si="2">E6/10^6</f>
        <v>3353.0571992110454</v>
      </c>
      <c r="F7" s="28">
        <f t="shared" si="2"/>
        <v>3538.6119257087003</v>
      </c>
      <c r="G7" s="28">
        <f t="shared" si="2"/>
        <v>3723.4042553191489</v>
      </c>
      <c r="H7" s="28">
        <f t="shared" si="2"/>
        <v>3953.7126325940208</v>
      </c>
      <c r="I7" s="28">
        <f t="shared" si="2"/>
        <v>4231.6730769230753</v>
      </c>
      <c r="J7" s="28">
        <f t="shared" si="2"/>
        <v>4541.6016229665065</v>
      </c>
      <c r="K7" s="28">
        <f t="shared" si="2"/>
        <v>4858.2247294910112</v>
      </c>
      <c r="L7" s="28">
        <f t="shared" si="2"/>
        <v>5242.8704449245924</v>
      </c>
      <c r="M7" s="28">
        <f t="shared" si="2"/>
        <v>5651.37293800098</v>
      </c>
      <c r="N7" s="28">
        <f t="shared" si="2"/>
        <v>6100.4358771933094</v>
      </c>
    </row>
    <row r="8" spans="3:14" x14ac:dyDescent="0.25">
      <c r="E8" s="50">
        <f>E7/D7-1</f>
        <v>7.5107228953382732E-2</v>
      </c>
      <c r="F8" s="50">
        <f t="shared" ref="F8:N8" si="3">F7/E7-1</f>
        <v>5.5338968431947633E-2</v>
      </c>
      <c r="G8" s="50">
        <f t="shared" si="3"/>
        <v>5.2221699776654473E-2</v>
      </c>
      <c r="H8" s="50">
        <f t="shared" si="3"/>
        <v>6.1854249896679869E-2</v>
      </c>
      <c r="I8" s="50">
        <f t="shared" si="3"/>
        <v>7.0303653846153669E-2</v>
      </c>
      <c r="J8" s="50">
        <f t="shared" si="3"/>
        <v>7.3240191387559994E-2</v>
      </c>
      <c r="K8" s="50">
        <f t="shared" si="3"/>
        <v>6.9716177861873119E-2</v>
      </c>
      <c r="L8" s="50">
        <f t="shared" si="3"/>
        <v>7.917412982126093E-2</v>
      </c>
      <c r="M8" s="50">
        <f t="shared" si="3"/>
        <v>7.7915809167446115E-2</v>
      </c>
      <c r="N8" s="50">
        <f t="shared" si="3"/>
        <v>7.9460857409133112E-2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711F4-AD0F-4C6E-8B34-944409B4BD47}">
  <dimension ref="A1:AP109"/>
  <sheetViews>
    <sheetView workbookViewId="0">
      <selection activeCell="E20" sqref="E20"/>
    </sheetView>
  </sheetViews>
  <sheetFormatPr defaultRowHeight="15" x14ac:dyDescent="0.25"/>
  <cols>
    <col min="1" max="1" width="36.140625" bestFit="1" customWidth="1"/>
    <col min="21" max="23" width="17.7109375" bestFit="1" customWidth="1"/>
  </cols>
  <sheetData>
    <row r="1" spans="1:42" x14ac:dyDescent="0.25">
      <c r="A1" s="8" t="s">
        <v>57</v>
      </c>
      <c r="B1" s="7">
        <v>2017</v>
      </c>
      <c r="C1" s="7">
        <v>2018</v>
      </c>
      <c r="D1" s="7">
        <v>2019</v>
      </c>
      <c r="E1" s="7">
        <v>2020</v>
      </c>
      <c r="F1" s="7">
        <v>2021</v>
      </c>
      <c r="G1" s="7" t="s">
        <v>7</v>
      </c>
      <c r="H1" s="7" t="s">
        <v>8</v>
      </c>
      <c r="I1" s="7" t="s">
        <v>9</v>
      </c>
      <c r="J1" s="7" t="s">
        <v>10</v>
      </c>
      <c r="K1" s="7" t="s">
        <v>11</v>
      </c>
      <c r="L1" s="7" t="s">
        <v>12</v>
      </c>
      <c r="M1" s="7" t="s">
        <v>101</v>
      </c>
      <c r="N1" s="7" t="s">
        <v>102</v>
      </c>
      <c r="O1" s="7" t="s">
        <v>103</v>
      </c>
      <c r="P1" s="7" t="s">
        <v>104</v>
      </c>
      <c r="Q1" s="7" t="s">
        <v>105</v>
      </c>
      <c r="R1" s="7" t="s">
        <v>106</v>
      </c>
      <c r="S1" s="7" t="s">
        <v>107</v>
      </c>
      <c r="T1" s="7" t="s">
        <v>108</v>
      </c>
      <c r="U1" s="41" t="s">
        <v>124</v>
      </c>
      <c r="V1" s="41" t="s">
        <v>125</v>
      </c>
      <c r="W1" s="41" t="s">
        <v>126</v>
      </c>
      <c r="X1" s="8">
        <v>2017</v>
      </c>
      <c r="Y1" s="8">
        <v>2018</v>
      </c>
      <c r="Z1" s="8">
        <v>2019</v>
      </c>
      <c r="AA1" s="8">
        <v>2020</v>
      </c>
      <c r="AB1" s="8">
        <v>2021</v>
      </c>
      <c r="AC1" s="8" t="s">
        <v>7</v>
      </c>
      <c r="AD1" s="8" t="s">
        <v>8</v>
      </c>
      <c r="AE1" s="8" t="s">
        <v>9</v>
      </c>
      <c r="AF1" s="8" t="s">
        <v>10</v>
      </c>
      <c r="AG1" s="8" t="s">
        <v>11</v>
      </c>
      <c r="AH1" s="8" t="s">
        <v>12</v>
      </c>
      <c r="AI1" s="8" t="s">
        <v>101</v>
      </c>
      <c r="AJ1" s="8" t="s">
        <v>102</v>
      </c>
      <c r="AK1" s="8" t="s">
        <v>103</v>
      </c>
      <c r="AL1" s="8" t="s">
        <v>104</v>
      </c>
      <c r="AM1" s="8" t="s">
        <v>105</v>
      </c>
      <c r="AN1" s="8" t="s">
        <v>106</v>
      </c>
      <c r="AO1" s="8" t="s">
        <v>107</v>
      </c>
      <c r="AP1" s="8" t="s">
        <v>108</v>
      </c>
    </row>
    <row r="2" spans="1:42" x14ac:dyDescent="0.25">
      <c r="A2" s="9" t="s">
        <v>127</v>
      </c>
      <c r="B2" s="10">
        <v>75.582678809400008</v>
      </c>
      <c r="C2" s="10">
        <v>80.375215311799991</v>
      </c>
      <c r="D2" s="10">
        <v>82.349110239900014</v>
      </c>
      <c r="E2" s="10">
        <v>85.198972044599998</v>
      </c>
      <c r="F2" s="10">
        <v>86.860733984800007</v>
      </c>
      <c r="G2" s="10">
        <v>91.790694532160316</v>
      </c>
      <c r="H2" s="10">
        <v>96.744397334157853</v>
      </c>
      <c r="I2" s="10">
        <v>102.7958604763146</v>
      </c>
      <c r="J2" s="10">
        <v>109.1950598889952</v>
      </c>
      <c r="K2" s="10">
        <v>116.36963273511097</v>
      </c>
      <c r="L2" s="10">
        <v>124.22200514085851</v>
      </c>
      <c r="M2" s="10">
        <v>132.31634618292509</v>
      </c>
      <c r="N2" s="10">
        <v>140.64341076917228</v>
      </c>
      <c r="O2" s="10">
        <v>149.30615253046955</v>
      </c>
      <c r="P2" s="10">
        <v>158.3256846437765</v>
      </c>
      <c r="Q2" s="10">
        <v>167.61323978807965</v>
      </c>
      <c r="R2" s="10">
        <v>177.03023822281222</v>
      </c>
      <c r="S2" s="10">
        <v>187.01473889190885</v>
      </c>
      <c r="T2" s="10">
        <v>197.21967562686052</v>
      </c>
      <c r="U2" s="40">
        <f>(F2/B2)^(1/4)-1</f>
        <v>3.53812684054986E-2</v>
      </c>
      <c r="V2" s="40">
        <f>(O2/G2)^(1/8)-1</f>
        <v>6.2698043566697059E-2</v>
      </c>
      <c r="W2" s="35">
        <f>(T2/P2)^(1/4)-1</f>
        <v>5.6451870440876295E-2</v>
      </c>
    </row>
    <row r="3" spans="1:42" x14ac:dyDescent="0.25">
      <c r="A3" s="9" t="s">
        <v>92</v>
      </c>
      <c r="B3" s="5"/>
      <c r="C3" s="25">
        <f>C2/B2-1</f>
        <v>6.3407867753477287E-2</v>
      </c>
      <c r="D3" s="25">
        <f>D2/C2-1</f>
        <v>2.4558502523976955E-2</v>
      </c>
      <c r="E3" s="25">
        <f>E2/D2-1</f>
        <v>3.4607074641095137E-2</v>
      </c>
      <c r="F3" s="30">
        <v>4.9299999999999997E-2</v>
      </c>
      <c r="G3" s="25">
        <v>5.2200000000000003E-2</v>
      </c>
      <c r="H3" s="25">
        <v>5.6099999999999997E-2</v>
      </c>
      <c r="I3" s="25">
        <v>6.0400000000000002E-2</v>
      </c>
      <c r="J3" s="38">
        <v>6.3600000000000004E-2</v>
      </c>
      <c r="K3" s="25">
        <v>6.6500000000000004E-2</v>
      </c>
      <c r="L3" s="25">
        <v>6.83E-2</v>
      </c>
      <c r="M3" s="25">
        <v>6.5699999999999995E-2</v>
      </c>
      <c r="N3" s="25">
        <v>6.3200000000000006E-2</v>
      </c>
      <c r="O3" s="25">
        <v>6.2399999999999997E-2</v>
      </c>
      <c r="P3" s="25">
        <v>6.1499999999999999E-2</v>
      </c>
      <c r="Q3" s="25">
        <v>5.9200000000000003E-2</v>
      </c>
      <c r="R3" s="25">
        <v>5.7799999999999997E-2</v>
      </c>
      <c r="S3" s="25">
        <v>5.6399999999999999E-2</v>
      </c>
      <c r="T3" s="25">
        <v>5.5100000000000003E-2</v>
      </c>
      <c r="X3" s="29"/>
      <c r="Y3" s="29"/>
      <c r="Z3" s="29"/>
      <c r="AA3" s="29"/>
      <c r="AB3" s="29"/>
      <c r="AC3" s="29"/>
      <c r="AD3" s="29"/>
      <c r="AE3" s="29"/>
      <c r="AF3" s="29"/>
      <c r="AG3" s="29"/>
      <c r="AH3" s="29"/>
      <c r="AI3" s="29"/>
    </row>
    <row r="4" spans="1:42" x14ac:dyDescent="0.25">
      <c r="A4" s="31" t="s">
        <v>135</v>
      </c>
      <c r="B4" s="34">
        <v>98.969479622999998</v>
      </c>
      <c r="C4" s="34">
        <v>106.23781942781497</v>
      </c>
      <c r="D4" s="34">
        <v>110.95020729284805</v>
      </c>
      <c r="E4" s="34">
        <v>110.98952799198001</v>
      </c>
      <c r="F4" s="34">
        <v>115.367740916608</v>
      </c>
      <c r="G4" s="34">
        <v>122.07142562591083</v>
      </c>
      <c r="H4" s="34">
        <v>129.38438001337457</v>
      </c>
      <c r="I4" s="34">
        <v>138.41986430543733</v>
      </c>
      <c r="J4" s="34">
        <v>147.22864236501528</v>
      </c>
      <c r="K4" s="34">
        <v>157.66642175401699</v>
      </c>
      <c r="L4" s="34">
        <v>168.66955226322432</v>
      </c>
      <c r="M4" s="34">
        <v>180.40326512840372</v>
      </c>
      <c r="N4" s="34">
        <v>192.97645423886416</v>
      </c>
      <c r="O4" s="34">
        <v>206.14764948607171</v>
      </c>
      <c r="P4" s="34">
        <v>219.13845837143759</v>
      </c>
      <c r="Q4" s="34">
        <v>232.84450156134213</v>
      </c>
      <c r="R4" s="34">
        <v>245.87244433139119</v>
      </c>
      <c r="S4" s="34">
        <v>261.37427775135023</v>
      </c>
      <c r="T4" s="34">
        <v>275.61288171310633</v>
      </c>
      <c r="U4" s="40">
        <f>(F4/B4)^(1/4)-1</f>
        <v>3.9072319282560386E-2</v>
      </c>
      <c r="V4" s="40">
        <f>(O4/G4)^(1/8)-1</f>
        <v>6.7690912595824049E-2</v>
      </c>
      <c r="W4" s="35">
        <f>(T4/P4)^(1/4)-1</f>
        <v>5.8998213503940633E-2</v>
      </c>
    </row>
    <row r="5" spans="1:42" x14ac:dyDescent="0.25">
      <c r="A5" s="4" t="s">
        <v>92</v>
      </c>
      <c r="B5" s="4"/>
      <c r="C5" s="37">
        <f>C4/B4-1</f>
        <v>7.3440214422687999E-2</v>
      </c>
      <c r="D5" s="37">
        <f t="shared" ref="D5:T5" si="0">D4/C4-1</f>
        <v>4.4356970901826331E-2</v>
      </c>
      <c r="E5" s="37">
        <f t="shared" si="0"/>
        <v>3.5439951029725414E-4</v>
      </c>
      <c r="F5" s="37">
        <f t="shared" si="0"/>
        <v>3.9447081214223578E-2</v>
      </c>
      <c r="G5" s="37">
        <f t="shared" si="0"/>
        <v>5.8107098709235361E-2</v>
      </c>
      <c r="H5" s="37">
        <f t="shared" si="0"/>
        <v>5.9907176064891487E-2</v>
      </c>
      <c r="I5" s="37">
        <f t="shared" si="0"/>
        <v>6.9834428940562576E-2</v>
      </c>
      <c r="J5" s="37">
        <f t="shared" si="0"/>
        <v>6.3638106450823351E-2</v>
      </c>
      <c r="K5" s="37">
        <f t="shared" si="0"/>
        <v>7.0895032524472601E-2</v>
      </c>
      <c r="L5" s="37">
        <f t="shared" si="0"/>
        <v>6.9787405503334288E-2</v>
      </c>
      <c r="M5" s="37">
        <f t="shared" si="0"/>
        <v>6.9566277420763267E-2</v>
      </c>
      <c r="N5" s="37">
        <f t="shared" si="0"/>
        <v>6.9694908800632671E-2</v>
      </c>
      <c r="O5" s="37">
        <f t="shared" si="0"/>
        <v>6.8252861724282576E-2</v>
      </c>
      <c r="P5" s="37">
        <f t="shared" si="0"/>
        <v>6.3017011922047672E-2</v>
      </c>
      <c r="Q5" s="37">
        <f t="shared" si="0"/>
        <v>6.2545129192580706E-2</v>
      </c>
      <c r="R5" s="37">
        <f t="shared" si="0"/>
        <v>5.5951257954085287E-2</v>
      </c>
      <c r="S5" s="37">
        <f t="shared" si="0"/>
        <v>6.3048274734949228E-2</v>
      </c>
      <c r="T5" s="37">
        <f t="shared" si="0"/>
        <v>5.4475918916939259E-2</v>
      </c>
      <c r="U5" s="4"/>
      <c r="V5" s="4"/>
      <c r="W5" s="4"/>
    </row>
    <row r="6" spans="1:42" x14ac:dyDescent="0.25">
      <c r="A6" s="31" t="s">
        <v>100</v>
      </c>
      <c r="B6" s="34">
        <f>B4/B2</f>
        <v>1.3094201102950513</v>
      </c>
      <c r="C6" s="34">
        <f t="shared" ref="C6:T6" si="1">C4/C2</f>
        <v>1.3217733727453922</v>
      </c>
      <c r="D6" s="34">
        <f t="shared" si="1"/>
        <v>1.3473151922300934</v>
      </c>
      <c r="E6" s="34">
        <f t="shared" si="1"/>
        <v>1.3027097079748704</v>
      </c>
      <c r="F6" s="34">
        <f t="shared" si="1"/>
        <v>1.3281921027376595</v>
      </c>
      <c r="G6" s="34">
        <f t="shared" si="1"/>
        <v>1.3298888983037511</v>
      </c>
      <c r="H6" s="34">
        <f t="shared" si="1"/>
        <v>1.3373836995074484</v>
      </c>
      <c r="I6" s="34">
        <f t="shared" si="1"/>
        <v>1.3465509570527008</v>
      </c>
      <c r="J6" s="34">
        <f t="shared" si="1"/>
        <v>1.3483086369903914</v>
      </c>
      <c r="K6" s="34">
        <f t="shared" si="1"/>
        <v>1.3548759934037842</v>
      </c>
      <c r="L6" s="34">
        <f t="shared" si="1"/>
        <v>1.3578073552424597</v>
      </c>
      <c r="M6" s="34">
        <f t="shared" si="1"/>
        <v>1.3634238726559096</v>
      </c>
      <c r="N6" s="34">
        <f t="shared" si="1"/>
        <v>1.372097371526223</v>
      </c>
      <c r="O6" s="34">
        <f t="shared" si="1"/>
        <v>1.380704317888054</v>
      </c>
      <c r="P6" s="34">
        <f t="shared" si="1"/>
        <v>1.3840992310532954</v>
      </c>
      <c r="Q6" s="34">
        <f t="shared" si="1"/>
        <v>1.3891772622242553</v>
      </c>
      <c r="R6" s="34">
        <f t="shared" si="1"/>
        <v>1.3888725835748661</v>
      </c>
      <c r="S6" s="34">
        <f t="shared" si="1"/>
        <v>1.3976132539073289</v>
      </c>
      <c r="T6" s="34">
        <f t="shared" si="1"/>
        <v>1.3974918112864443</v>
      </c>
      <c r="U6" s="40">
        <f>(F6/B6)^(1/4)-1</f>
        <v>3.5649195032725345E-3</v>
      </c>
      <c r="V6" s="40">
        <f>(O6/G6)^(1/8)-1</f>
        <v>4.6982951171807841E-3</v>
      </c>
      <c r="W6" s="35">
        <f>(T6/P6)^(1/4)-1</f>
        <v>2.4102783423554097E-3</v>
      </c>
      <c r="X6" s="29"/>
      <c r="Y6" s="29"/>
      <c r="Z6" s="29"/>
      <c r="AA6" s="29"/>
      <c r="AB6" s="29"/>
      <c r="AC6" s="29"/>
      <c r="AD6" s="29"/>
      <c r="AE6" s="29"/>
      <c r="AF6" s="29"/>
      <c r="AG6" s="29"/>
      <c r="AH6" s="29"/>
      <c r="AI6" s="29"/>
    </row>
    <row r="7" spans="1:42" x14ac:dyDescent="0.25">
      <c r="A7" s="9" t="s">
        <v>92</v>
      </c>
      <c r="B7" s="28"/>
      <c r="C7" s="36">
        <f>C6/B6-1</f>
        <v>9.4341474926311619E-3</v>
      </c>
      <c r="D7" s="36">
        <f t="shared" ref="D7:P7" si="2">D6/C6-1</f>
        <v>1.932390227505465E-2</v>
      </c>
      <c r="E7" s="36">
        <f t="shared" si="2"/>
        <v>-3.3106940760752157E-2</v>
      </c>
      <c r="F7" s="36">
        <f t="shared" si="2"/>
        <v>1.9561069213495541E-2</v>
      </c>
      <c r="G7" s="36">
        <f t="shared" si="2"/>
        <v>1.2775227036767589E-3</v>
      </c>
      <c r="H7" s="36">
        <f t="shared" si="2"/>
        <v>5.6356596504090195E-3</v>
      </c>
      <c r="I7" s="36">
        <f t="shared" si="2"/>
        <v>6.8546203670858397E-3</v>
      </c>
      <c r="J7" s="36">
        <f t="shared" si="2"/>
        <v>1.3053200315105151E-3</v>
      </c>
      <c r="K7" s="36">
        <f t="shared" si="2"/>
        <v>4.8708109057671312E-3</v>
      </c>
      <c r="L7" s="36">
        <f t="shared" si="2"/>
        <v>2.1635646752520277E-3</v>
      </c>
      <c r="M7" s="36">
        <f t="shared" si="2"/>
        <v>4.1364611789476147E-3</v>
      </c>
      <c r="N7" s="36">
        <f t="shared" si="2"/>
        <v>6.361557138806484E-3</v>
      </c>
      <c r="O7" s="36">
        <f t="shared" si="2"/>
        <v>6.2728393337401211E-3</v>
      </c>
      <c r="P7" s="36">
        <f t="shared" si="2"/>
        <v>2.4588270792360589E-3</v>
      </c>
      <c r="Q7" s="37">
        <v>1.6199999999999999E-2</v>
      </c>
      <c r="R7" s="37">
        <v>1.6500000000000001E-2</v>
      </c>
      <c r="S7" s="37">
        <v>1.6400000000000001E-2</v>
      </c>
      <c r="T7" s="37">
        <v>1.6299999999999999E-2</v>
      </c>
      <c r="X7" s="29"/>
      <c r="Y7" s="29"/>
      <c r="Z7" s="29"/>
      <c r="AA7" s="29"/>
      <c r="AB7" s="29"/>
      <c r="AC7" s="29"/>
      <c r="AD7" s="29"/>
      <c r="AE7" s="29"/>
      <c r="AF7" s="29"/>
      <c r="AG7" s="29"/>
      <c r="AH7" s="29"/>
      <c r="AI7" s="29"/>
    </row>
    <row r="9" spans="1:42" x14ac:dyDescent="0.25">
      <c r="A9" s="27" t="s">
        <v>130</v>
      </c>
      <c r="B9" s="14"/>
      <c r="C9" s="1"/>
      <c r="D9" s="1"/>
      <c r="E9" s="1"/>
      <c r="F9" s="1"/>
      <c r="G9" s="1"/>
      <c r="H9" s="1"/>
      <c r="I9" s="1"/>
      <c r="J9" s="1"/>
      <c r="K9" s="1"/>
      <c r="L9" s="1"/>
      <c r="M9" s="1"/>
      <c r="N9" s="1"/>
      <c r="O9" s="1"/>
      <c r="P9" s="1"/>
      <c r="Q9" s="1"/>
      <c r="R9" s="1"/>
      <c r="S9" s="1"/>
      <c r="T9" s="1"/>
      <c r="X9" s="29"/>
    </row>
    <row r="10" spans="1:42" x14ac:dyDescent="0.25">
      <c r="A10" s="39" t="s">
        <v>118</v>
      </c>
      <c r="B10" s="42">
        <f>B$4*X10</f>
        <v>38.053764915043502</v>
      </c>
      <c r="C10" s="42">
        <f t="shared" ref="C10:T10" si="3">C$4*Y10</f>
        <v>40.859065351937637</v>
      </c>
      <c r="D10" s="42">
        <f t="shared" si="3"/>
        <v>42.682544745558644</v>
      </c>
      <c r="E10" s="42">
        <f t="shared" si="3"/>
        <v>42.753166182510697</v>
      </c>
      <c r="F10" s="42">
        <f t="shared" si="3"/>
        <v>44.485800897444044</v>
      </c>
      <c r="G10" s="42">
        <f t="shared" si="3"/>
        <v>47.095156006476394</v>
      </c>
      <c r="H10" s="42">
        <f t="shared" si="3"/>
        <v>49.994124437167933</v>
      </c>
      <c r="I10" s="42">
        <f t="shared" si="3"/>
        <v>53.554645499773706</v>
      </c>
      <c r="J10" s="42">
        <f t="shared" si="3"/>
        <v>56.992207459497415</v>
      </c>
      <c r="K10" s="42">
        <f t="shared" si="3"/>
        <v>61.079971787506189</v>
      </c>
      <c r="L10" s="42">
        <f t="shared" si="3"/>
        <v>65.39318541245207</v>
      </c>
      <c r="M10" s="42">
        <f t="shared" si="3"/>
        <v>70.032547522846315</v>
      </c>
      <c r="N10" s="42">
        <f t="shared" si="3"/>
        <v>74.952054826374848</v>
      </c>
      <c r="O10" s="42">
        <f t="shared" si="3"/>
        <v>80.170820885133296</v>
      </c>
      <c r="P10" s="42">
        <f t="shared" si="3"/>
        <v>85.24486030648923</v>
      </c>
      <c r="Q10" s="42">
        <f t="shared" si="3"/>
        <v>90.692933358142767</v>
      </c>
      <c r="R10" s="42">
        <f t="shared" si="3"/>
        <v>95.742729822643739</v>
      </c>
      <c r="S10" s="42">
        <f t="shared" si="3"/>
        <v>101.83141861192605</v>
      </c>
      <c r="T10" s="42">
        <f t="shared" si="3"/>
        <v>107.43390129176885</v>
      </c>
      <c r="U10" s="40">
        <f>(F10/B10)^(1/4)-1</f>
        <v>3.9814682988742689E-2</v>
      </c>
      <c r="V10" s="40">
        <f>(O10/G10)^(1/8)-1</f>
        <v>6.8759557112103353E-2</v>
      </c>
      <c r="W10" s="35">
        <f>(T10/P10)^(1/4)-1</f>
        <v>5.9542266194818172E-2</v>
      </c>
      <c r="X10" s="33">
        <v>0.38450000000000001</v>
      </c>
      <c r="Y10" s="33">
        <v>0.3846</v>
      </c>
      <c r="Z10" s="33">
        <v>0.38469999999999999</v>
      </c>
      <c r="AA10" s="33">
        <v>0.38519999999999999</v>
      </c>
      <c r="AB10" s="33">
        <v>0.3856</v>
      </c>
      <c r="AC10" s="33">
        <v>0.38579999999999998</v>
      </c>
      <c r="AD10" s="33">
        <v>0.38640000000000002</v>
      </c>
      <c r="AE10" s="33">
        <v>0.38690000000000002</v>
      </c>
      <c r="AF10" s="33">
        <v>0.3871</v>
      </c>
      <c r="AG10" s="33">
        <v>0.38740000000000002</v>
      </c>
      <c r="AH10" s="33">
        <v>0.38769999999999999</v>
      </c>
      <c r="AI10" s="33">
        <v>0.38819999999999999</v>
      </c>
      <c r="AJ10" s="33">
        <v>0.38840000000000002</v>
      </c>
      <c r="AK10" s="33">
        <v>0.38890000000000002</v>
      </c>
      <c r="AL10" s="33">
        <v>0.38900000000000001</v>
      </c>
      <c r="AM10" s="33">
        <v>0.38950000000000001</v>
      </c>
      <c r="AN10" s="33">
        <v>0.38940000000000002</v>
      </c>
      <c r="AO10" s="33">
        <v>0.3896</v>
      </c>
      <c r="AP10" s="33">
        <v>0.38979999999999998</v>
      </c>
    </row>
    <row r="11" spans="1:42" x14ac:dyDescent="0.25">
      <c r="A11" s="39" t="s">
        <v>115</v>
      </c>
      <c r="B11" s="42">
        <f>B$4*X11</f>
        <v>23.089579596045901</v>
      </c>
      <c r="C11" s="42">
        <f t="shared" ref="C11:L13" si="4">C$4*Y11</f>
        <v>24.817154618337575</v>
      </c>
      <c r="D11" s="42">
        <f t="shared" si="4"/>
        <v>25.895778382150734</v>
      </c>
      <c r="E11" s="42">
        <f t="shared" si="4"/>
        <v>25.938252691725729</v>
      </c>
      <c r="F11" s="42">
        <f t="shared" si="4"/>
        <v>26.926830729936306</v>
      </c>
      <c r="G11" s="42">
        <f t="shared" si="4"/>
        <v>28.515885026212771</v>
      </c>
      <c r="H11" s="42">
        <f t="shared" si="4"/>
        <v>30.250068047126973</v>
      </c>
      <c r="I11" s="42">
        <f t="shared" si="4"/>
        <v>32.417932220333419</v>
      </c>
      <c r="J11" s="42">
        <f t="shared" si="4"/>
        <v>34.510393770359578</v>
      </c>
      <c r="K11" s="42">
        <f t="shared" si="4"/>
        <v>36.941242616966186</v>
      </c>
      <c r="L11" s="42">
        <f t="shared" si="4"/>
        <v>39.569876960952428</v>
      </c>
      <c r="M11" s="42">
        <f t="shared" ref="M11:T13" si="5">M$4*AI11</f>
        <v>42.304565672610671</v>
      </c>
      <c r="N11" s="42">
        <f t="shared" si="5"/>
        <v>45.233680873589762</v>
      </c>
      <c r="O11" s="42">
        <f t="shared" si="5"/>
        <v>48.259164744689386</v>
      </c>
      <c r="P11" s="42">
        <f t="shared" si="5"/>
        <v>51.278399258916401</v>
      </c>
      <c r="Q11" s="42">
        <f t="shared" si="5"/>
        <v>54.415760014885656</v>
      </c>
      <c r="R11" s="42">
        <f t="shared" si="5"/>
        <v>57.386628506946707</v>
      </c>
      <c r="S11" s="42">
        <f t="shared" si="5"/>
        <v>60.952481571614875</v>
      </c>
      <c r="T11" s="42">
        <f t="shared" si="5"/>
        <v>64.300485303667713</v>
      </c>
      <c r="U11" s="40">
        <f>(F11/B11)^(1/4)-1</f>
        <v>3.9183646473238243E-2</v>
      </c>
      <c r="V11" s="40">
        <f>(O11/G11)^(1/8)-1</f>
        <v>6.7976307616819609E-2</v>
      </c>
      <c r="W11" s="35">
        <f>(T11/P11)^(1/4)-1</f>
        <v>5.8205337661304535E-2</v>
      </c>
      <c r="X11" s="33">
        <v>0.23330000000000001</v>
      </c>
      <c r="Y11" s="33">
        <v>0.2336</v>
      </c>
      <c r="Z11" s="33">
        <v>0.2334</v>
      </c>
      <c r="AA11" s="33">
        <v>0.23369999999999999</v>
      </c>
      <c r="AB11" s="33">
        <v>0.2334</v>
      </c>
      <c r="AC11" s="33">
        <v>0.2336</v>
      </c>
      <c r="AD11" s="33">
        <v>0.23380000000000001</v>
      </c>
      <c r="AE11" s="33">
        <v>0.23419999999999999</v>
      </c>
      <c r="AF11" s="33">
        <v>0.2344</v>
      </c>
      <c r="AG11" s="33">
        <v>0.23430000000000001</v>
      </c>
      <c r="AH11" s="33">
        <v>0.2346</v>
      </c>
      <c r="AI11" s="33">
        <v>0.23449999999999999</v>
      </c>
      <c r="AJ11" s="33">
        <v>0.2344</v>
      </c>
      <c r="AK11" s="33">
        <v>0.2341</v>
      </c>
      <c r="AL11" s="33">
        <v>0.23400000000000001</v>
      </c>
      <c r="AM11" s="33">
        <v>0.23369999999999999</v>
      </c>
      <c r="AN11" s="33">
        <v>0.2334</v>
      </c>
      <c r="AO11" s="33">
        <v>0.23319999999999999</v>
      </c>
      <c r="AP11" s="33">
        <v>0.23330000000000001</v>
      </c>
    </row>
    <row r="12" spans="1:42" x14ac:dyDescent="0.25">
      <c r="A12" s="39" t="s">
        <v>117</v>
      </c>
      <c r="B12" s="42">
        <f>B$4*X12</f>
        <v>27.335370271872598</v>
      </c>
      <c r="C12" s="42">
        <f t="shared" si="4"/>
        <v>29.364133289848056</v>
      </c>
      <c r="D12" s="42">
        <f t="shared" si="4"/>
        <v>30.67773231647249</v>
      </c>
      <c r="E12" s="42">
        <f t="shared" si="4"/>
        <v>30.677505536983272</v>
      </c>
      <c r="F12" s="42">
        <f t="shared" si="4"/>
        <v>31.910717137533773</v>
      </c>
      <c r="G12" s="42">
        <f t="shared" si="4"/>
        <v>33.813784898377307</v>
      </c>
      <c r="H12" s="42">
        <f t="shared" si="4"/>
        <v>35.865350139707431</v>
      </c>
      <c r="I12" s="42">
        <f t="shared" si="4"/>
        <v>38.356144399036687</v>
      </c>
      <c r="J12" s="42">
        <f t="shared" si="4"/>
        <v>40.841225392055236</v>
      </c>
      <c r="K12" s="42">
        <f t="shared" si="4"/>
        <v>43.720898752388912</v>
      </c>
      <c r="L12" s="42">
        <f t="shared" si="4"/>
        <v>46.80580075304475</v>
      </c>
      <c r="M12" s="42">
        <f t="shared" si="5"/>
        <v>50.079946399644875</v>
      </c>
      <c r="N12" s="42">
        <f t="shared" si="5"/>
        <v>53.62815663298035</v>
      </c>
      <c r="O12" s="42">
        <f t="shared" si="5"/>
        <v>57.329661322076547</v>
      </c>
      <c r="P12" s="42">
        <f t="shared" si="5"/>
        <v>60.964319118933936</v>
      </c>
      <c r="Q12" s="42">
        <f t="shared" si="5"/>
        <v>64.823909234677643</v>
      </c>
      <c r="R12" s="42">
        <f t="shared" si="5"/>
        <v>68.47547574629246</v>
      </c>
      <c r="S12" s="42">
        <f t="shared" si="5"/>
        <v>72.818873781526179</v>
      </c>
      <c r="T12" s="42">
        <f t="shared" si="5"/>
        <v>76.730626268928802</v>
      </c>
      <c r="U12" s="40">
        <f>(F12/B12)^(1/4)-1</f>
        <v>3.9448318012187844E-2</v>
      </c>
      <c r="V12" s="40">
        <f>(O12/G12)^(1/8)-1</f>
        <v>6.8219985063566524E-2</v>
      </c>
      <c r="W12" s="35">
        <f>(T12/P12)^(1/4)-1</f>
        <v>5.9188492590498409E-2</v>
      </c>
      <c r="X12" s="33">
        <v>0.2762</v>
      </c>
      <c r="Y12" s="33">
        <v>0.27639999999999998</v>
      </c>
      <c r="Z12" s="33">
        <v>0.27650000000000002</v>
      </c>
      <c r="AA12" s="33">
        <v>0.27639999999999998</v>
      </c>
      <c r="AB12" s="33">
        <v>0.27660000000000001</v>
      </c>
      <c r="AC12" s="33">
        <v>0.27700000000000002</v>
      </c>
      <c r="AD12" s="33">
        <v>0.2772</v>
      </c>
      <c r="AE12" s="33">
        <v>0.27710000000000001</v>
      </c>
      <c r="AF12" s="33">
        <v>0.27739999999999998</v>
      </c>
      <c r="AG12" s="33">
        <v>0.27729999999999999</v>
      </c>
      <c r="AH12" s="33">
        <v>0.27750000000000002</v>
      </c>
      <c r="AI12" s="33">
        <v>0.27760000000000001</v>
      </c>
      <c r="AJ12" s="33">
        <v>0.27789999999999998</v>
      </c>
      <c r="AK12" s="33">
        <v>0.27810000000000001</v>
      </c>
      <c r="AL12" s="33">
        <v>0.2782</v>
      </c>
      <c r="AM12" s="33">
        <v>0.27839999999999998</v>
      </c>
      <c r="AN12" s="33">
        <v>0.27850000000000003</v>
      </c>
      <c r="AO12" s="33">
        <v>0.27860000000000001</v>
      </c>
      <c r="AP12" s="33">
        <v>0.27839999999999998</v>
      </c>
    </row>
    <row r="13" spans="1:42" x14ac:dyDescent="0.25">
      <c r="A13" s="39" t="s">
        <v>116</v>
      </c>
      <c r="B13" s="42">
        <f>B$4*X13</f>
        <v>10.490764840037999</v>
      </c>
      <c r="C13" s="42">
        <f t="shared" si="4"/>
        <v>11.197466167691697</v>
      </c>
      <c r="D13" s="42">
        <f t="shared" si="4"/>
        <v>11.694151848666184</v>
      </c>
      <c r="E13" s="42">
        <f t="shared" si="4"/>
        <v>11.620603580760307</v>
      </c>
      <c r="F13" s="42">
        <f t="shared" si="4"/>
        <v>12.032855377602214</v>
      </c>
      <c r="G13" s="42">
        <f t="shared" si="4"/>
        <v>12.634392552281771</v>
      </c>
      <c r="H13" s="42">
        <f t="shared" si="4"/>
        <v>13.261898951370892</v>
      </c>
      <c r="I13" s="42">
        <f t="shared" si="4"/>
        <v>14.091142186293521</v>
      </c>
      <c r="J13" s="42">
        <f t="shared" si="4"/>
        <v>14.884815743103044</v>
      </c>
      <c r="K13" s="42">
        <f t="shared" si="4"/>
        <v>15.924308597155717</v>
      </c>
      <c r="L13" s="42">
        <f t="shared" si="4"/>
        <v>16.900689136775075</v>
      </c>
      <c r="M13" s="42">
        <f t="shared" si="5"/>
        <v>17.986205533301849</v>
      </c>
      <c r="N13" s="42">
        <f t="shared" si="5"/>
        <v>19.162561905919212</v>
      </c>
      <c r="O13" s="42">
        <f t="shared" si="5"/>
        <v>20.388002534172493</v>
      </c>
      <c r="P13" s="42">
        <f t="shared" si="5"/>
        <v>21.650879687098033</v>
      </c>
      <c r="Q13" s="42">
        <f t="shared" si="5"/>
        <v>22.911898953636065</v>
      </c>
      <c r="R13" s="42">
        <f t="shared" si="5"/>
        <v>24.24302301107517</v>
      </c>
      <c r="S13" s="42">
        <f t="shared" si="5"/>
        <v>25.745366358508001</v>
      </c>
      <c r="T13" s="42">
        <f t="shared" si="5"/>
        <v>27.175430136912283</v>
      </c>
      <c r="U13" s="40">
        <f>(F13/B13)^(1/4)-1</f>
        <v>3.4880934912254524E-2</v>
      </c>
      <c r="V13" s="40">
        <f>(O13/G13)^(1/8)-1</f>
        <v>6.1640649627219712E-2</v>
      </c>
      <c r="W13" s="35">
        <f>(T13/P13)^(1/4)-1</f>
        <v>5.8461875923221385E-2</v>
      </c>
      <c r="X13" s="33">
        <v>0.106</v>
      </c>
      <c r="Y13" s="33">
        <v>0.10539999999999999</v>
      </c>
      <c r="Z13" s="33">
        <v>0.10539999999999999</v>
      </c>
      <c r="AA13" s="33">
        <v>0.1047</v>
      </c>
      <c r="AB13" s="33">
        <v>0.1043</v>
      </c>
      <c r="AC13" s="33">
        <v>0.10349999999999999</v>
      </c>
      <c r="AD13" s="33">
        <v>0.10249999999999999</v>
      </c>
      <c r="AE13" s="33">
        <v>0.1018</v>
      </c>
      <c r="AF13" s="33">
        <v>0.1011</v>
      </c>
      <c r="AG13" s="33">
        <v>0.10100000000000001</v>
      </c>
      <c r="AH13" s="33">
        <v>0.1002</v>
      </c>
      <c r="AI13" s="33">
        <v>9.9699999999999997E-2</v>
      </c>
      <c r="AJ13" s="33">
        <v>9.9299999999999999E-2</v>
      </c>
      <c r="AK13" s="33">
        <v>9.8900000000000002E-2</v>
      </c>
      <c r="AL13" s="33">
        <v>9.8799999999999999E-2</v>
      </c>
      <c r="AM13" s="33">
        <v>9.8400000000000001E-2</v>
      </c>
      <c r="AN13" s="33">
        <v>9.8599999999999993E-2</v>
      </c>
      <c r="AO13" s="33">
        <v>9.8500000000000004E-2</v>
      </c>
      <c r="AP13" s="33">
        <v>9.8599999999999993E-2</v>
      </c>
    </row>
    <row r="14" spans="1:42" x14ac:dyDescent="0.25">
      <c r="A14" s="27" t="s">
        <v>99</v>
      </c>
      <c r="B14" s="34">
        <f>SUM(B10:B13)</f>
        <v>98.969479622999998</v>
      </c>
      <c r="C14" s="34">
        <f t="shared" ref="C14:T14" si="6">SUM(C10:C13)</f>
        <v>106.23781942781497</v>
      </c>
      <c r="D14" s="34">
        <f t="shared" si="6"/>
        <v>110.95020729284805</v>
      </c>
      <c r="E14" s="34">
        <f t="shared" si="6"/>
        <v>110.98952799198001</v>
      </c>
      <c r="F14" s="34">
        <f t="shared" si="6"/>
        <v>115.35620414251635</v>
      </c>
      <c r="G14" s="34">
        <f t="shared" si="6"/>
        <v>122.05921848334825</v>
      </c>
      <c r="H14" s="34">
        <f t="shared" si="6"/>
        <v>129.37144157537321</v>
      </c>
      <c r="I14" s="34">
        <f t="shared" si="6"/>
        <v>138.41986430543733</v>
      </c>
      <c r="J14" s="34">
        <f>SUM(J10:J13)</f>
        <v>147.22864236501528</v>
      </c>
      <c r="K14" s="34">
        <f t="shared" si="6"/>
        <v>157.66642175401699</v>
      </c>
      <c r="L14" s="34">
        <f t="shared" si="6"/>
        <v>168.66955226322432</v>
      </c>
      <c r="M14" s="34">
        <f t="shared" si="6"/>
        <v>180.40326512840372</v>
      </c>
      <c r="N14" s="34">
        <f t="shared" si="6"/>
        <v>192.97645423886416</v>
      </c>
      <c r="O14" s="34">
        <f t="shared" si="6"/>
        <v>206.14764948607174</v>
      </c>
      <c r="P14" s="34">
        <f t="shared" si="6"/>
        <v>219.13845837143759</v>
      </c>
      <c r="Q14" s="34">
        <f t="shared" si="6"/>
        <v>232.84450156134213</v>
      </c>
      <c r="R14" s="34">
        <f t="shared" si="6"/>
        <v>245.84785708695807</v>
      </c>
      <c r="S14" s="34">
        <f t="shared" si="6"/>
        <v>261.34814032357514</v>
      </c>
      <c r="T14" s="34">
        <f t="shared" si="6"/>
        <v>275.64044300127762</v>
      </c>
      <c r="X14" s="43">
        <v>1</v>
      </c>
      <c r="Y14" s="43">
        <v>1</v>
      </c>
      <c r="Z14" s="43">
        <v>1</v>
      </c>
      <c r="AA14" s="43">
        <v>1</v>
      </c>
      <c r="AB14" s="43">
        <v>1</v>
      </c>
      <c r="AC14" s="43">
        <v>1</v>
      </c>
      <c r="AD14" s="43">
        <v>1</v>
      </c>
      <c r="AE14" s="43">
        <v>1</v>
      </c>
      <c r="AF14" s="43">
        <v>1</v>
      </c>
      <c r="AG14" s="43">
        <v>1</v>
      </c>
      <c r="AH14" s="43">
        <v>1</v>
      </c>
      <c r="AI14" s="43">
        <v>1</v>
      </c>
      <c r="AJ14" s="43">
        <v>1</v>
      </c>
      <c r="AK14" s="43">
        <v>1</v>
      </c>
      <c r="AL14" s="43">
        <v>1</v>
      </c>
      <c r="AM14" s="43">
        <v>1</v>
      </c>
      <c r="AN14" s="43">
        <v>1</v>
      </c>
      <c r="AO14" s="43">
        <v>1</v>
      </c>
      <c r="AP14" s="43">
        <v>1</v>
      </c>
    </row>
    <row r="15" spans="1:42" x14ac:dyDescent="0.25">
      <c r="B15" s="14"/>
      <c r="C15" s="1"/>
      <c r="D15" s="1"/>
      <c r="E15" s="1"/>
      <c r="F15" s="1"/>
      <c r="G15" s="1"/>
      <c r="H15" s="1"/>
      <c r="I15" s="1"/>
      <c r="J15" s="1"/>
      <c r="K15" s="1"/>
      <c r="L15" s="1"/>
      <c r="M15" s="1"/>
      <c r="N15" s="1"/>
      <c r="O15" s="1"/>
      <c r="P15" s="1"/>
      <c r="Q15" s="1"/>
      <c r="R15" s="1"/>
      <c r="S15" s="1"/>
      <c r="T15" s="1"/>
    </row>
    <row r="16" spans="1:42" x14ac:dyDescent="0.25">
      <c r="A16" s="27" t="s">
        <v>128</v>
      </c>
      <c r="B16" s="14"/>
      <c r="C16" s="1"/>
      <c r="D16" s="1"/>
      <c r="E16" s="1"/>
      <c r="F16" s="1"/>
      <c r="G16" s="1"/>
      <c r="H16" s="1"/>
      <c r="I16" s="1"/>
      <c r="J16" s="1"/>
      <c r="K16" s="1"/>
      <c r="L16" s="1"/>
      <c r="M16" s="1"/>
      <c r="N16" s="1"/>
      <c r="O16" s="1"/>
      <c r="P16" s="1"/>
      <c r="Q16" s="1"/>
      <c r="R16" s="1"/>
      <c r="S16" s="1"/>
      <c r="T16" s="1"/>
      <c r="X16" s="44"/>
    </row>
    <row r="17" spans="1:42" x14ac:dyDescent="0.25">
      <c r="A17" s="39" t="s">
        <v>118</v>
      </c>
      <c r="B17" s="42">
        <f>B$2*X17</f>
        <v>30.361562077735982</v>
      </c>
      <c r="C17" s="42">
        <f t="shared" ref="C17:T17" si="7">C$2*Y17</f>
        <v>32.294761512281234</v>
      </c>
      <c r="D17" s="42">
        <f t="shared" si="7"/>
        <v>33.087872494391824</v>
      </c>
      <c r="E17" s="42">
        <f t="shared" si="7"/>
        <v>34.275546453542582</v>
      </c>
      <c r="F17" s="42">
        <f t="shared" si="7"/>
        <v>34.987503649077439</v>
      </c>
      <c r="G17" s="42">
        <f t="shared" si="7"/>
        <v>36.98247082700739</v>
      </c>
      <c r="H17" s="42">
        <f t="shared" si="7"/>
        <v>39.026689884599278</v>
      </c>
      <c r="I17" s="42">
        <f t="shared" si="7"/>
        <v>41.478129702192945</v>
      </c>
      <c r="J17" s="42">
        <f t="shared" si="7"/>
        <v>44.082045677187367</v>
      </c>
      <c r="K17" s="42">
        <f t="shared" si="7"/>
        <v>47.001694661711319</v>
      </c>
      <c r="L17" s="42">
        <f t="shared" si="7"/>
        <v>50.148423475364581</v>
      </c>
      <c r="M17" s="42">
        <f t="shared" si="7"/>
        <v>53.495498761756615</v>
      </c>
      <c r="N17" s="42">
        <f t="shared" si="7"/>
        <v>56.848066632899432</v>
      </c>
      <c r="O17" s="42">
        <f t="shared" si="7"/>
        <v>60.424199929081027</v>
      </c>
      <c r="P17" s="42">
        <f t="shared" si="7"/>
        <v>64.090237143800721</v>
      </c>
      <c r="Q17" s="42">
        <f t="shared" si="7"/>
        <v>67.916884762129882</v>
      </c>
      <c r="R17" s="42">
        <f t="shared" si="7"/>
        <v>71.732652527883516</v>
      </c>
      <c r="S17" s="42">
        <f t="shared" si="7"/>
        <v>75.834476620669037</v>
      </c>
      <c r="T17" s="42">
        <f t="shared" si="7"/>
        <v>79.952856499129254</v>
      </c>
      <c r="U17" s="40">
        <f>(F17/B17)^(1/4)-1</f>
        <v>3.6089353867194252E-2</v>
      </c>
      <c r="V17" s="40">
        <f>(O17/G17)^(1/8)-1</f>
        <v>6.3290351848872106E-2</v>
      </c>
      <c r="W17" s="35">
        <f>(T17/P17)^(1/4)-1</f>
        <v>5.6843124826975622E-2</v>
      </c>
      <c r="X17" s="26">
        <v>0.4017</v>
      </c>
      <c r="Y17" s="26">
        <v>0.40179999999999999</v>
      </c>
      <c r="Z17" s="26">
        <v>0.40179999999999999</v>
      </c>
      <c r="AA17" s="26">
        <v>0.40229999999999999</v>
      </c>
      <c r="AB17" s="26">
        <v>0.40279999999999999</v>
      </c>
      <c r="AC17" s="26">
        <v>0.40289999999999998</v>
      </c>
      <c r="AD17" s="26">
        <v>0.40339999999999998</v>
      </c>
      <c r="AE17" s="26">
        <v>0.40350000000000003</v>
      </c>
      <c r="AF17" s="26">
        <v>0.4037</v>
      </c>
      <c r="AG17" s="26">
        <v>0.40389999999999998</v>
      </c>
      <c r="AH17" s="26">
        <v>0.4037</v>
      </c>
      <c r="AI17" s="26">
        <v>0.40429999999999999</v>
      </c>
      <c r="AJ17" s="26">
        <v>0.4042</v>
      </c>
      <c r="AK17" s="26">
        <v>0.4047</v>
      </c>
      <c r="AL17" s="26">
        <v>0.40479999999999999</v>
      </c>
      <c r="AM17" s="26">
        <v>0.4052</v>
      </c>
      <c r="AN17" s="26">
        <v>0.4052</v>
      </c>
      <c r="AO17" s="26">
        <v>0.40550000000000003</v>
      </c>
      <c r="AP17" s="26">
        <v>0.40539999999999998</v>
      </c>
    </row>
    <row r="18" spans="1:42" x14ac:dyDescent="0.25">
      <c r="A18" s="39" t="s">
        <v>115</v>
      </c>
      <c r="B18" s="42">
        <f>B$2*X18</f>
        <v>16.00841137183092</v>
      </c>
      <c r="C18" s="42">
        <f t="shared" ref="C18:L20" si="8">C$2*Y18</f>
        <v>17.039545646101597</v>
      </c>
      <c r="D18" s="42">
        <f t="shared" si="8"/>
        <v>17.449776459834812</v>
      </c>
      <c r="E18" s="42">
        <f t="shared" si="8"/>
        <v>18.079221867864121</v>
      </c>
      <c r="F18" s="42">
        <f t="shared" si="8"/>
        <v>18.405789531379121</v>
      </c>
      <c r="G18" s="42">
        <f t="shared" si="8"/>
        <v>19.459627240817987</v>
      </c>
      <c r="H18" s="42">
        <f t="shared" si="8"/>
        <v>20.538835554041711</v>
      </c>
      <c r="I18" s="42">
        <f t="shared" si="8"/>
        <v>21.854399937264485</v>
      </c>
      <c r="J18" s="42">
        <f t="shared" si="8"/>
        <v>23.236708744378177</v>
      </c>
      <c r="K18" s="42">
        <f t="shared" si="8"/>
        <v>24.740183919484593</v>
      </c>
      <c r="L18" s="42">
        <f t="shared" si="8"/>
        <v>26.459287095002864</v>
      </c>
      <c r="M18" s="42">
        <f t="shared" ref="M18:T20" si="9">M$2*AI18</f>
        <v>28.170150102344753</v>
      </c>
      <c r="N18" s="42">
        <f t="shared" si="9"/>
        <v>29.92891781167986</v>
      </c>
      <c r="O18" s="42">
        <f t="shared" si="9"/>
        <v>31.742488027977828</v>
      </c>
      <c r="P18" s="42">
        <f t="shared" si="9"/>
        <v>33.660040555266882</v>
      </c>
      <c r="Q18" s="42">
        <f t="shared" si="9"/>
        <v>35.58429080700931</v>
      </c>
      <c r="R18" s="42">
        <f t="shared" si="9"/>
        <v>37.548113527058476</v>
      </c>
      <c r="S18" s="42">
        <f t="shared" si="9"/>
        <v>39.628423171195486</v>
      </c>
      <c r="T18" s="42">
        <f t="shared" si="9"/>
        <v>41.83029320045712</v>
      </c>
      <c r="U18" s="40">
        <f>(F18/B18)^(1/4)-1</f>
        <v>3.5503458915492114E-2</v>
      </c>
      <c r="V18" s="40">
        <f>(O18/G18)^(1/8)-1</f>
        <v>6.307353337530075E-2</v>
      </c>
      <c r="W18" s="35">
        <f>(T18/P18)^(1/4)-1</f>
        <v>5.5830171901539494E-2</v>
      </c>
      <c r="X18" s="26">
        <v>0.21179999999999999</v>
      </c>
      <c r="Y18" s="26">
        <v>0.21199999999999999</v>
      </c>
      <c r="Z18" s="26">
        <v>0.21190000000000001</v>
      </c>
      <c r="AA18" s="26">
        <v>0.2122</v>
      </c>
      <c r="AB18" s="26">
        <v>0.21190000000000001</v>
      </c>
      <c r="AC18" s="26">
        <v>0.21199999999999999</v>
      </c>
      <c r="AD18" s="26">
        <v>0.21229999999999999</v>
      </c>
      <c r="AE18" s="26">
        <v>0.21260000000000001</v>
      </c>
      <c r="AF18" s="26">
        <v>0.21279999999999999</v>
      </c>
      <c r="AG18" s="26">
        <v>0.21260000000000001</v>
      </c>
      <c r="AH18" s="26">
        <v>0.21299999999999999</v>
      </c>
      <c r="AI18" s="26">
        <v>0.21290000000000001</v>
      </c>
      <c r="AJ18" s="26">
        <v>0.21279999999999999</v>
      </c>
      <c r="AK18" s="26">
        <v>0.21260000000000001</v>
      </c>
      <c r="AL18" s="26">
        <v>0.21260000000000001</v>
      </c>
      <c r="AM18" s="26">
        <v>0.21229999999999999</v>
      </c>
      <c r="AN18" s="26">
        <v>0.21210000000000001</v>
      </c>
      <c r="AO18" s="26">
        <v>0.21190000000000001</v>
      </c>
      <c r="AP18" s="26">
        <v>0.21210000000000001</v>
      </c>
    </row>
    <row r="19" spans="1:42" x14ac:dyDescent="0.25">
      <c r="A19" s="39" t="s">
        <v>117</v>
      </c>
      <c r="B19" s="42">
        <f>B$2*X19</f>
        <v>20.127667366943221</v>
      </c>
      <c r="C19" s="42">
        <f t="shared" si="8"/>
        <v>21.428032402125879</v>
      </c>
      <c r="D19" s="42">
        <f t="shared" si="8"/>
        <v>21.962507700981334</v>
      </c>
      <c r="E19" s="42">
        <f t="shared" si="8"/>
        <v>22.731085741499278</v>
      </c>
      <c r="F19" s="42">
        <f t="shared" si="8"/>
        <v>23.183129900543126</v>
      </c>
      <c r="G19" s="42">
        <f t="shared" si="8"/>
        <v>24.526473578993237</v>
      </c>
      <c r="H19" s="42">
        <f t="shared" si="8"/>
        <v>25.869451847153812</v>
      </c>
      <c r="I19" s="42">
        <f t="shared" si="8"/>
        <v>27.477333505318892</v>
      </c>
      <c r="J19" s="42">
        <f t="shared" si="8"/>
        <v>29.220598026295118</v>
      </c>
      <c r="K19" s="42">
        <f t="shared" si="8"/>
        <v>31.128876756642185</v>
      </c>
      <c r="L19" s="42">
        <f t="shared" si="8"/>
        <v>33.254230776207827</v>
      </c>
      <c r="M19" s="42">
        <f t="shared" si="9"/>
        <v>35.434317507787334</v>
      </c>
      <c r="N19" s="42">
        <f t="shared" si="9"/>
        <v>37.706498427215088</v>
      </c>
      <c r="O19" s="42">
        <f t="shared" si="9"/>
        <v>40.04391010867193</v>
      </c>
      <c r="P19" s="42">
        <f t="shared" si="9"/>
        <v>42.510446326853994</v>
      </c>
      <c r="Q19" s="42">
        <f t="shared" si="9"/>
        <v>45.037677531057</v>
      </c>
      <c r="R19" s="42">
        <f t="shared" si="9"/>
        <v>47.550321986647361</v>
      </c>
      <c r="S19" s="42">
        <f t="shared" si="9"/>
        <v>50.269561814145092</v>
      </c>
      <c r="T19" s="42">
        <f t="shared" si="9"/>
        <v>53.052092743625487</v>
      </c>
      <c r="U19" s="40">
        <f>(F19/B19)^(1/4)-1</f>
        <v>3.5963980165123921E-2</v>
      </c>
      <c r="V19" s="40">
        <f>(O19/G19)^(1/8)-1</f>
        <v>6.3194376881487768E-2</v>
      </c>
      <c r="W19" s="35">
        <f>(T19/P19)^(1/4)-1</f>
        <v>5.6943357836172659E-2</v>
      </c>
      <c r="X19" s="26">
        <v>0.26629999999999998</v>
      </c>
      <c r="Y19" s="26">
        <v>0.2666</v>
      </c>
      <c r="Z19" s="26">
        <v>0.26669999999999999</v>
      </c>
      <c r="AA19" s="26">
        <v>0.26679999999999998</v>
      </c>
      <c r="AB19" s="26">
        <v>0.26690000000000003</v>
      </c>
      <c r="AC19" s="26">
        <v>0.26719999999999999</v>
      </c>
      <c r="AD19" s="26">
        <v>0.26740000000000003</v>
      </c>
      <c r="AE19" s="26">
        <v>0.26729999999999998</v>
      </c>
      <c r="AF19" s="26">
        <v>0.2676</v>
      </c>
      <c r="AG19" s="26">
        <v>0.26750000000000002</v>
      </c>
      <c r="AH19" s="26">
        <v>0.26769999999999999</v>
      </c>
      <c r="AI19" s="26">
        <v>0.26779999999999998</v>
      </c>
      <c r="AJ19" s="26">
        <v>0.2681</v>
      </c>
      <c r="AK19" s="26">
        <v>0.26819999999999999</v>
      </c>
      <c r="AL19" s="26">
        <v>0.26850000000000002</v>
      </c>
      <c r="AM19" s="26">
        <v>0.26869999999999999</v>
      </c>
      <c r="AN19" s="26">
        <v>0.26860000000000001</v>
      </c>
      <c r="AO19" s="26">
        <v>0.26879999999999998</v>
      </c>
      <c r="AP19" s="26">
        <v>0.26900000000000002</v>
      </c>
    </row>
    <row r="20" spans="1:42" x14ac:dyDescent="0.25">
      <c r="A20" s="39" t="s">
        <v>116</v>
      </c>
      <c r="B20" s="42">
        <f>B$2*X20</f>
        <v>9.0925962607708204</v>
      </c>
      <c r="C20" s="42">
        <f t="shared" si="8"/>
        <v>9.6128757512912788</v>
      </c>
      <c r="D20" s="42">
        <f t="shared" si="8"/>
        <v>9.8489535846920422</v>
      </c>
      <c r="E20" s="42">
        <f t="shared" si="8"/>
        <v>10.10459808448956</v>
      </c>
      <c r="F20" s="42">
        <f t="shared" si="8"/>
        <v>10.284310903800321</v>
      </c>
      <c r="G20" s="42">
        <f t="shared" si="8"/>
        <v>10.822122885341702</v>
      </c>
      <c r="H20" s="42">
        <f t="shared" si="8"/>
        <v>11.31909448809647</v>
      </c>
      <c r="I20" s="42">
        <f t="shared" si="8"/>
        <v>11.996276917585913</v>
      </c>
      <c r="J20" s="42">
        <f t="shared" si="8"/>
        <v>12.655707441134544</v>
      </c>
      <c r="K20" s="42">
        <f t="shared" si="8"/>
        <v>13.498877397272873</v>
      </c>
      <c r="L20" s="42">
        <f t="shared" si="8"/>
        <v>14.360063794283244</v>
      </c>
      <c r="M20" s="42">
        <f t="shared" si="9"/>
        <v>15.216379811036386</v>
      </c>
      <c r="N20" s="42">
        <f t="shared" si="9"/>
        <v>16.159927897377894</v>
      </c>
      <c r="O20" s="42">
        <f t="shared" si="9"/>
        <v>17.095554464738765</v>
      </c>
      <c r="P20" s="42">
        <f t="shared" si="9"/>
        <v>18.064960617854897</v>
      </c>
      <c r="Q20" s="42">
        <f t="shared" si="9"/>
        <v>19.074386687883464</v>
      </c>
      <c r="R20" s="42">
        <f t="shared" si="9"/>
        <v>20.199150181222873</v>
      </c>
      <c r="S20" s="42">
        <f t="shared" si="9"/>
        <v>21.282277285899227</v>
      </c>
      <c r="T20" s="42">
        <f t="shared" si="9"/>
        <v>22.384433183648671</v>
      </c>
      <c r="U20" s="40">
        <f>(F20/B20)^(1/4)-1</f>
        <v>3.1268666160435998E-2</v>
      </c>
      <c r="V20" s="40">
        <f>(O20/G20)^(1/8)-1</f>
        <v>5.8818062173423336E-2</v>
      </c>
      <c r="W20" s="35">
        <f>(T20/P20)^(1/4)-1</f>
        <v>5.5060273299345708E-2</v>
      </c>
      <c r="X20" s="26">
        <v>0.1203</v>
      </c>
      <c r="Y20" s="26">
        <v>0.1196</v>
      </c>
      <c r="Z20" s="26">
        <v>0.1196</v>
      </c>
      <c r="AA20" s="26">
        <v>0.1186</v>
      </c>
      <c r="AB20" s="26">
        <v>0.11840000000000001</v>
      </c>
      <c r="AC20" s="26">
        <v>0.1179</v>
      </c>
      <c r="AD20" s="26">
        <v>0.11700000000000001</v>
      </c>
      <c r="AE20" s="26">
        <v>0.1167</v>
      </c>
      <c r="AF20" s="26">
        <v>0.1159</v>
      </c>
      <c r="AG20" s="26">
        <v>0.11600000000000001</v>
      </c>
      <c r="AH20" s="26">
        <v>0.11559999999999999</v>
      </c>
      <c r="AI20" s="26">
        <v>0.115</v>
      </c>
      <c r="AJ20" s="26">
        <v>0.1149</v>
      </c>
      <c r="AK20" s="26">
        <v>0.1145</v>
      </c>
      <c r="AL20" s="26">
        <v>0.11409999999999999</v>
      </c>
      <c r="AM20" s="26">
        <v>0.1138</v>
      </c>
      <c r="AN20" s="26">
        <v>0.11409999999999999</v>
      </c>
      <c r="AO20" s="26">
        <v>0.1138</v>
      </c>
      <c r="AP20" s="26">
        <v>0.1135</v>
      </c>
    </row>
    <row r="21" spans="1:42" x14ac:dyDescent="0.25">
      <c r="A21" s="27" t="s">
        <v>99</v>
      </c>
      <c r="B21" s="34">
        <f>SUM(B17:B20)</f>
        <v>75.590237077280932</v>
      </c>
      <c r="C21" s="34">
        <f t="shared" ref="C21:T21" si="10">SUM(C17:C20)</f>
        <v>80.375215311799991</v>
      </c>
      <c r="D21" s="34">
        <f t="shared" si="10"/>
        <v>82.349110239900014</v>
      </c>
      <c r="E21" s="34">
        <f t="shared" si="10"/>
        <v>85.190452147395547</v>
      </c>
      <c r="F21" s="34">
        <f t="shared" si="10"/>
        <v>86.860733984800007</v>
      </c>
      <c r="G21" s="34">
        <f t="shared" si="10"/>
        <v>91.790694532160316</v>
      </c>
      <c r="H21" s="34">
        <f t="shared" si="10"/>
        <v>96.754071773891269</v>
      </c>
      <c r="I21" s="34">
        <f t="shared" si="10"/>
        <v>102.80614006236225</v>
      </c>
      <c r="J21" s="34">
        <f t="shared" si="10"/>
        <v>109.1950598889952</v>
      </c>
      <c r="K21" s="34">
        <f t="shared" si="10"/>
        <v>116.36963273511098</v>
      </c>
      <c r="L21" s="34">
        <f t="shared" si="10"/>
        <v>124.22200514085851</v>
      </c>
      <c r="M21" s="34">
        <f t="shared" si="10"/>
        <v>132.31634618292509</v>
      </c>
      <c r="N21" s="34">
        <f t="shared" si="10"/>
        <v>140.64341076917225</v>
      </c>
      <c r="O21" s="34">
        <f t="shared" si="10"/>
        <v>149.30615253046955</v>
      </c>
      <c r="P21" s="34">
        <f t="shared" si="10"/>
        <v>158.3256846437765</v>
      </c>
      <c r="Q21" s="34">
        <f t="shared" si="10"/>
        <v>167.61323978807968</v>
      </c>
      <c r="R21" s="34">
        <f t="shared" si="10"/>
        <v>177.03023822281222</v>
      </c>
      <c r="S21" s="34">
        <f t="shared" si="10"/>
        <v>187.01473889190885</v>
      </c>
      <c r="T21" s="34">
        <f t="shared" si="10"/>
        <v>197.21967562686052</v>
      </c>
      <c r="X21" s="43">
        <v>1</v>
      </c>
      <c r="Y21" s="43">
        <v>1</v>
      </c>
      <c r="Z21" s="43">
        <v>1</v>
      </c>
      <c r="AA21" s="43">
        <v>1</v>
      </c>
      <c r="AB21" s="43">
        <v>1</v>
      </c>
      <c r="AC21" s="43">
        <v>1</v>
      </c>
      <c r="AD21" s="43">
        <v>1</v>
      </c>
      <c r="AE21" s="43">
        <v>1</v>
      </c>
      <c r="AF21" s="43">
        <v>1</v>
      </c>
      <c r="AG21" s="43">
        <v>1</v>
      </c>
      <c r="AH21" s="43">
        <v>1</v>
      </c>
      <c r="AI21" s="43">
        <v>1</v>
      </c>
      <c r="AJ21" s="43">
        <v>1</v>
      </c>
      <c r="AK21" s="43">
        <v>1</v>
      </c>
      <c r="AL21" s="43">
        <v>1</v>
      </c>
      <c r="AM21" s="43">
        <v>1</v>
      </c>
      <c r="AN21" s="43">
        <v>1</v>
      </c>
      <c r="AO21" s="43">
        <v>1</v>
      </c>
      <c r="AP21" s="43">
        <v>1</v>
      </c>
    </row>
    <row r="23" spans="1:42" x14ac:dyDescent="0.25">
      <c r="A23" s="8" t="s">
        <v>111</v>
      </c>
      <c r="B23" s="7">
        <v>2017</v>
      </c>
      <c r="C23" s="7">
        <v>2018</v>
      </c>
      <c r="D23" s="7">
        <v>2019</v>
      </c>
      <c r="E23" s="7">
        <v>2020</v>
      </c>
      <c r="F23" s="7">
        <v>2021</v>
      </c>
      <c r="G23" s="7" t="s">
        <v>7</v>
      </c>
      <c r="H23" s="7" t="s">
        <v>8</v>
      </c>
      <c r="I23" s="7" t="s">
        <v>9</v>
      </c>
      <c r="J23" s="7" t="s">
        <v>10</v>
      </c>
      <c r="K23" s="7" t="s">
        <v>11</v>
      </c>
      <c r="L23" s="7" t="s">
        <v>12</v>
      </c>
      <c r="M23" s="7" t="s">
        <v>101</v>
      </c>
      <c r="N23" s="7" t="s">
        <v>102</v>
      </c>
      <c r="O23" s="7" t="s">
        <v>103</v>
      </c>
      <c r="P23" s="7" t="s">
        <v>104</v>
      </c>
      <c r="Q23" s="7" t="s">
        <v>105</v>
      </c>
      <c r="R23" s="7" t="s">
        <v>106</v>
      </c>
      <c r="S23" s="7" t="s">
        <v>107</v>
      </c>
      <c r="T23" s="7" t="s">
        <v>108</v>
      </c>
      <c r="U23" s="41" t="s">
        <v>124</v>
      </c>
      <c r="V23" s="41" t="s">
        <v>125</v>
      </c>
      <c r="W23" s="41" t="s">
        <v>126</v>
      </c>
      <c r="X23" s="8">
        <v>2017</v>
      </c>
      <c r="Y23" s="8">
        <v>2018</v>
      </c>
      <c r="Z23" s="8">
        <v>2019</v>
      </c>
      <c r="AA23" s="8">
        <v>2020</v>
      </c>
      <c r="AB23" s="8">
        <v>2021</v>
      </c>
      <c r="AC23" s="8" t="s">
        <v>7</v>
      </c>
      <c r="AD23" s="8" t="s">
        <v>8</v>
      </c>
      <c r="AE23" s="8" t="s">
        <v>9</v>
      </c>
      <c r="AF23" s="8" t="s">
        <v>10</v>
      </c>
      <c r="AG23" s="8" t="s">
        <v>11</v>
      </c>
      <c r="AH23" s="8" t="s">
        <v>12</v>
      </c>
      <c r="AI23" s="8" t="s">
        <v>101</v>
      </c>
      <c r="AJ23" s="8" t="s">
        <v>102</v>
      </c>
      <c r="AK23" s="8" t="s">
        <v>103</v>
      </c>
      <c r="AL23" s="8" t="s">
        <v>104</v>
      </c>
      <c r="AM23" s="8" t="s">
        <v>105</v>
      </c>
      <c r="AN23" s="8" t="s">
        <v>106</v>
      </c>
      <c r="AO23" s="8" t="s">
        <v>107</v>
      </c>
      <c r="AP23" s="8" t="s">
        <v>108</v>
      </c>
    </row>
    <row r="24" spans="1:42" x14ac:dyDescent="0.25">
      <c r="A24" s="9" t="s">
        <v>127</v>
      </c>
      <c r="B24" s="10">
        <f>'India Diesel Exhaust Market'!B18</f>
        <v>0.41681284666666668</v>
      </c>
      <c r="C24" s="10">
        <f>'India Diesel Exhaust Market'!C18</f>
        <v>0</v>
      </c>
      <c r="D24" s="10">
        <f>'India Diesel Exhaust Market'!D18</f>
        <v>0</v>
      </c>
      <c r="E24" s="10">
        <f>'India Diesel Exhaust Market'!E18</f>
        <v>0</v>
      </c>
      <c r="F24" s="10">
        <f>'India Diesel Exhaust Market'!F18</f>
        <v>0.57713543999999994</v>
      </c>
      <c r="G24" s="10">
        <f>'India Diesel Exhaust Market'!G18</f>
        <v>0</v>
      </c>
      <c r="H24" s="10">
        <f>'India Diesel Exhaust Market'!H18</f>
        <v>0</v>
      </c>
      <c r="I24" s="10">
        <f>'India Diesel Exhaust Market'!I18</f>
        <v>0</v>
      </c>
      <c r="J24" s="10">
        <f>'India Diesel Exhaust Market'!J18</f>
        <v>0.9163415625000001</v>
      </c>
      <c r="K24" s="10">
        <f>'India Diesel Exhaust Market'!K18</f>
        <v>0</v>
      </c>
      <c r="L24" s="10">
        <f>'India Diesel Exhaust Market'!L18</f>
        <v>0</v>
      </c>
      <c r="M24" s="10">
        <f>'India Diesel Exhaust Market'!M18</f>
        <v>0</v>
      </c>
      <c r="N24" s="10">
        <f>'India Diesel Exhaust Market'!N18</f>
        <v>0</v>
      </c>
      <c r="O24" s="10">
        <f>'India Diesel Exhaust Market'!O18</f>
        <v>1.4859684268656714</v>
      </c>
      <c r="P24" s="10">
        <f>'India Diesel Exhaust Market'!P18</f>
        <v>0</v>
      </c>
      <c r="Q24" s="10">
        <f>'India Diesel Exhaust Market'!Q18</f>
        <v>0</v>
      </c>
      <c r="R24" s="10">
        <f>'India Diesel Exhaust Market'!R18</f>
        <v>0</v>
      </c>
      <c r="S24" s="10">
        <f>'India Diesel Exhaust Market'!S18</f>
        <v>0</v>
      </c>
      <c r="T24" s="10">
        <f>'India Diesel Exhaust Market'!T18</f>
        <v>2.5536779492957753</v>
      </c>
      <c r="U24" s="40">
        <f>(F24/B24)^(1/4)-1</f>
        <v>8.4761247680765095E-2</v>
      </c>
      <c r="V24" s="40" t="e">
        <f>(O24/G24)^(1/8)-1</f>
        <v>#DIV/0!</v>
      </c>
      <c r="W24" s="35" t="e">
        <f>(T24/P24)^(1/4)-1</f>
        <v>#DIV/0!</v>
      </c>
    </row>
    <row r="25" spans="1:42" x14ac:dyDescent="0.25">
      <c r="A25" s="9" t="s">
        <v>92</v>
      </c>
      <c r="B25" s="5"/>
      <c r="C25" s="25">
        <f>C24/B24-1</f>
        <v>-1</v>
      </c>
      <c r="D25" s="25" t="e">
        <f>D24/C24-1</f>
        <v>#DIV/0!</v>
      </c>
      <c r="E25" s="25" t="e">
        <f>E24/D24-1</f>
        <v>#DIV/0!</v>
      </c>
      <c r="F25" s="30">
        <v>4.9299999999999997E-2</v>
      </c>
      <c r="G25" s="25">
        <v>5.2200000000000003E-2</v>
      </c>
      <c r="H25" s="25">
        <v>5.6099999999999997E-2</v>
      </c>
      <c r="I25" s="25">
        <v>6.0400000000000002E-2</v>
      </c>
      <c r="J25" s="38">
        <v>6.3600000000000004E-2</v>
      </c>
      <c r="K25" s="25">
        <v>6.6500000000000004E-2</v>
      </c>
      <c r="L25" s="25">
        <v>6.83E-2</v>
      </c>
      <c r="M25" s="25">
        <v>6.5699999999999995E-2</v>
      </c>
      <c r="N25" s="25">
        <v>6.3200000000000006E-2</v>
      </c>
      <c r="O25" s="25">
        <v>6.2399999999999997E-2</v>
      </c>
      <c r="P25" s="25">
        <v>6.1499999999999999E-2</v>
      </c>
      <c r="Q25" s="25">
        <v>5.9200000000000003E-2</v>
      </c>
      <c r="R25" s="25">
        <v>5.7799999999999997E-2</v>
      </c>
      <c r="S25" s="25">
        <v>5.6399999999999999E-2</v>
      </c>
      <c r="T25" s="25">
        <v>5.5100000000000003E-2</v>
      </c>
      <c r="X25" s="29"/>
      <c r="Y25" s="29"/>
      <c r="Z25" s="29"/>
      <c r="AA25" s="29"/>
      <c r="AB25" s="29"/>
      <c r="AC25" s="29"/>
      <c r="AD25" s="29"/>
      <c r="AE25" s="29"/>
      <c r="AF25" s="29"/>
      <c r="AG25" s="29"/>
      <c r="AH25" s="29"/>
      <c r="AI25" s="29"/>
    </row>
    <row r="26" spans="1:42" x14ac:dyDescent="0.25">
      <c r="A26" s="31" t="s">
        <v>135</v>
      </c>
      <c r="B26" s="34">
        <f>'India Diesel Exhaust Market'!B11</f>
        <v>0.47135372940740744</v>
      </c>
      <c r="C26" s="34">
        <f>'India Diesel Exhaust Market'!C11</f>
        <v>0</v>
      </c>
      <c r="D26" s="34">
        <f>'India Diesel Exhaust Market'!D11</f>
        <v>0</v>
      </c>
      <c r="E26" s="34">
        <f>'India Diesel Exhaust Market'!E11</f>
        <v>0</v>
      </c>
      <c r="F26" s="34">
        <f>'India Diesel Exhaust Market'!F11</f>
        <v>0.57633085439999998</v>
      </c>
      <c r="G26" s="34">
        <f>'India Diesel Exhaust Market'!G11</f>
        <v>0</v>
      </c>
      <c r="H26" s="34">
        <f>'India Diesel Exhaust Market'!H11</f>
        <v>0</v>
      </c>
      <c r="I26" s="34">
        <f>'India Diesel Exhaust Market'!I11</f>
        <v>0</v>
      </c>
      <c r="J26" s="34">
        <f>'India Diesel Exhaust Market'!J11</f>
        <v>1.0867379250000002</v>
      </c>
      <c r="K26" s="34">
        <f>'India Diesel Exhaust Market'!K11</f>
        <v>0</v>
      </c>
      <c r="L26" s="34">
        <f>'India Diesel Exhaust Market'!L11</f>
        <v>0</v>
      </c>
      <c r="M26" s="34">
        <f>'India Diesel Exhaust Market'!M11</f>
        <v>0</v>
      </c>
      <c r="N26" s="34">
        <f>'India Diesel Exhaust Market'!N11</f>
        <v>0</v>
      </c>
      <c r="O26" s="34">
        <f>'India Diesel Exhaust Market'!O11</f>
        <v>1.8565864345074627</v>
      </c>
      <c r="P26" s="34">
        <f>'India Diesel Exhaust Market'!P11</f>
        <v>0</v>
      </c>
      <c r="Q26" s="34">
        <f>'India Diesel Exhaust Market'!Q11</f>
        <v>0</v>
      </c>
      <c r="R26" s="34">
        <f>'India Diesel Exhaust Market'!R11</f>
        <v>0</v>
      </c>
      <c r="S26" s="34">
        <f>'India Diesel Exhaust Market'!S11</f>
        <v>0</v>
      </c>
      <c r="T26" s="34">
        <f>'India Diesel Exhaust Market'!T11</f>
        <v>3.2948972518309865</v>
      </c>
      <c r="U26" s="40">
        <f>(F26/B26)^(1/4)-1</f>
        <v>5.1553154972143966E-2</v>
      </c>
      <c r="V26" s="40" t="e">
        <f>(O26/G26)^(1/8)-1</f>
        <v>#DIV/0!</v>
      </c>
      <c r="W26" s="35" t="e">
        <f>(T26/P26)^(1/4)-1</f>
        <v>#DIV/0!</v>
      </c>
    </row>
    <row r="27" spans="1:42" x14ac:dyDescent="0.25">
      <c r="A27" s="4" t="s">
        <v>92</v>
      </c>
      <c r="B27" s="4"/>
      <c r="C27" s="37">
        <f t="shared" ref="C27:T27" si="11">C26/B26-1</f>
        <v>-1</v>
      </c>
      <c r="D27" s="37" t="e">
        <f t="shared" si="11"/>
        <v>#DIV/0!</v>
      </c>
      <c r="E27" s="37" t="e">
        <f t="shared" si="11"/>
        <v>#DIV/0!</v>
      </c>
      <c r="F27" s="37" t="e">
        <f t="shared" si="11"/>
        <v>#DIV/0!</v>
      </c>
      <c r="G27" s="37">
        <f t="shared" si="11"/>
        <v>-1</v>
      </c>
      <c r="H27" s="37" t="e">
        <f t="shared" si="11"/>
        <v>#DIV/0!</v>
      </c>
      <c r="I27" s="37" t="e">
        <f t="shared" si="11"/>
        <v>#DIV/0!</v>
      </c>
      <c r="J27" s="37" t="e">
        <f t="shared" si="11"/>
        <v>#DIV/0!</v>
      </c>
      <c r="K27" s="37">
        <f t="shared" si="11"/>
        <v>-1</v>
      </c>
      <c r="L27" s="37" t="e">
        <f t="shared" si="11"/>
        <v>#DIV/0!</v>
      </c>
      <c r="M27" s="37" t="e">
        <f t="shared" si="11"/>
        <v>#DIV/0!</v>
      </c>
      <c r="N27" s="37" t="e">
        <f t="shared" si="11"/>
        <v>#DIV/0!</v>
      </c>
      <c r="O27" s="37" t="e">
        <f t="shared" si="11"/>
        <v>#DIV/0!</v>
      </c>
      <c r="P27" s="37">
        <f t="shared" si="11"/>
        <v>-1</v>
      </c>
      <c r="Q27" s="37" t="e">
        <f t="shared" si="11"/>
        <v>#DIV/0!</v>
      </c>
      <c r="R27" s="37" t="e">
        <f t="shared" si="11"/>
        <v>#DIV/0!</v>
      </c>
      <c r="S27" s="37" t="e">
        <f t="shared" si="11"/>
        <v>#DIV/0!</v>
      </c>
      <c r="T27" s="37" t="e">
        <f t="shared" si="11"/>
        <v>#DIV/0!</v>
      </c>
      <c r="U27" s="4"/>
      <c r="V27" s="4"/>
      <c r="W27" s="4"/>
    </row>
    <row r="28" spans="1:42" x14ac:dyDescent="0.25">
      <c r="A28" s="31" t="s">
        <v>100</v>
      </c>
      <c r="B28" s="34">
        <f>B26/B24</f>
        <v>1.1308522114347357</v>
      </c>
      <c r="C28" s="34" t="e">
        <f t="shared" ref="C28:T28" si="12">C26/C24</f>
        <v>#DIV/0!</v>
      </c>
      <c r="D28" s="34" t="e">
        <f t="shared" si="12"/>
        <v>#DIV/0!</v>
      </c>
      <c r="E28" s="34" t="e">
        <f t="shared" si="12"/>
        <v>#DIV/0!</v>
      </c>
      <c r="F28" s="34">
        <f t="shared" si="12"/>
        <v>0.99860589812332445</v>
      </c>
      <c r="G28" s="34" t="e">
        <f t="shared" si="12"/>
        <v>#DIV/0!</v>
      </c>
      <c r="H28" s="34" t="e">
        <f t="shared" si="12"/>
        <v>#DIV/0!</v>
      </c>
      <c r="I28" s="34" t="e">
        <f t="shared" si="12"/>
        <v>#DIV/0!</v>
      </c>
      <c r="J28" s="34">
        <f t="shared" si="12"/>
        <v>1.1859528907922914</v>
      </c>
      <c r="K28" s="34" t="e">
        <f t="shared" si="12"/>
        <v>#DIV/0!</v>
      </c>
      <c r="L28" s="34" t="e">
        <f t="shared" si="12"/>
        <v>#DIV/0!</v>
      </c>
      <c r="M28" s="34" t="e">
        <f t="shared" si="12"/>
        <v>#DIV/0!</v>
      </c>
      <c r="N28" s="34" t="e">
        <f t="shared" si="12"/>
        <v>#DIV/0!</v>
      </c>
      <c r="O28" s="34">
        <f t="shared" si="12"/>
        <v>1.2494117647058827</v>
      </c>
      <c r="P28" s="34" t="e">
        <f t="shared" si="12"/>
        <v>#DIV/0!</v>
      </c>
      <c r="Q28" s="34" t="e">
        <f t="shared" si="12"/>
        <v>#DIV/0!</v>
      </c>
      <c r="R28" s="34" t="e">
        <f t="shared" si="12"/>
        <v>#DIV/0!</v>
      </c>
      <c r="S28" s="34" t="e">
        <f t="shared" si="12"/>
        <v>#DIV/0!</v>
      </c>
      <c r="T28" s="34">
        <f t="shared" si="12"/>
        <v>1.290255591054313</v>
      </c>
      <c r="U28" s="40">
        <f>(F28/B28)^(1/4)-1</f>
        <v>-3.0613273454984324E-2</v>
      </c>
      <c r="V28" s="40" t="e">
        <f>(O28/G28)^(1/8)-1</f>
        <v>#DIV/0!</v>
      </c>
      <c r="W28" s="35" t="e">
        <f>(T28/P28)^(1/4)-1</f>
        <v>#DIV/0!</v>
      </c>
      <c r="X28" s="29"/>
      <c r="Y28" s="29"/>
      <c r="Z28" s="29"/>
      <c r="AA28" s="29"/>
      <c r="AB28" s="29"/>
      <c r="AC28" s="29"/>
      <c r="AD28" s="29"/>
      <c r="AE28" s="29"/>
      <c r="AF28" s="29"/>
      <c r="AG28" s="29"/>
      <c r="AH28" s="29"/>
      <c r="AI28" s="29"/>
    </row>
    <row r="29" spans="1:42" x14ac:dyDescent="0.25">
      <c r="A29" s="9" t="s">
        <v>92</v>
      </c>
      <c r="B29" s="28"/>
      <c r="C29" s="36" t="e">
        <f t="shared" ref="C29:P29" si="13">C28/B28-1</f>
        <v>#DIV/0!</v>
      </c>
      <c r="D29" s="36" t="e">
        <f t="shared" si="13"/>
        <v>#DIV/0!</v>
      </c>
      <c r="E29" s="36" t="e">
        <f t="shared" si="13"/>
        <v>#DIV/0!</v>
      </c>
      <c r="F29" s="36" t="e">
        <f t="shared" si="13"/>
        <v>#DIV/0!</v>
      </c>
      <c r="G29" s="36" t="e">
        <f t="shared" si="13"/>
        <v>#DIV/0!</v>
      </c>
      <c r="H29" s="36" t="e">
        <f t="shared" si="13"/>
        <v>#DIV/0!</v>
      </c>
      <c r="I29" s="36" t="e">
        <f t="shared" si="13"/>
        <v>#DIV/0!</v>
      </c>
      <c r="J29" s="36" t="e">
        <f t="shared" si="13"/>
        <v>#DIV/0!</v>
      </c>
      <c r="K29" s="36" t="e">
        <f t="shared" si="13"/>
        <v>#DIV/0!</v>
      </c>
      <c r="L29" s="36" t="e">
        <f t="shared" si="13"/>
        <v>#DIV/0!</v>
      </c>
      <c r="M29" s="36" t="e">
        <f t="shared" si="13"/>
        <v>#DIV/0!</v>
      </c>
      <c r="N29" s="36" t="e">
        <f t="shared" si="13"/>
        <v>#DIV/0!</v>
      </c>
      <c r="O29" s="36" t="e">
        <f t="shared" si="13"/>
        <v>#DIV/0!</v>
      </c>
      <c r="P29" s="36" t="e">
        <f t="shared" si="13"/>
        <v>#DIV/0!</v>
      </c>
      <c r="Q29" s="37">
        <v>1.6199999999999999E-2</v>
      </c>
      <c r="R29" s="37">
        <v>1.6500000000000001E-2</v>
      </c>
      <c r="S29" s="37">
        <v>1.6400000000000001E-2</v>
      </c>
      <c r="T29" s="37">
        <v>1.6299999999999999E-2</v>
      </c>
      <c r="X29" s="29"/>
      <c r="Y29" s="29"/>
      <c r="Z29" s="29"/>
      <c r="AA29" s="29"/>
      <c r="AB29" s="29"/>
      <c r="AC29" s="29"/>
      <c r="AD29" s="29"/>
      <c r="AE29" s="29"/>
      <c r="AF29" s="29"/>
      <c r="AG29" s="29"/>
      <c r="AH29" s="29"/>
      <c r="AI29" s="29"/>
    </row>
    <row r="31" spans="1:42" x14ac:dyDescent="0.25">
      <c r="A31" s="27" t="s">
        <v>130</v>
      </c>
      <c r="B31" s="14"/>
      <c r="C31" s="1"/>
      <c r="D31" s="1"/>
      <c r="E31" s="1"/>
      <c r="F31" s="1"/>
      <c r="G31" s="1"/>
      <c r="H31" s="1"/>
      <c r="I31" s="1"/>
      <c r="J31" s="1"/>
      <c r="K31" s="1"/>
      <c r="L31" s="1"/>
      <c r="M31" s="1"/>
      <c r="N31" s="1"/>
      <c r="O31" s="1"/>
      <c r="P31" s="1"/>
      <c r="Q31" s="1"/>
      <c r="R31" s="1"/>
      <c r="S31" s="1"/>
      <c r="T31" s="1"/>
      <c r="X31" s="29"/>
    </row>
    <row r="32" spans="1:42" x14ac:dyDescent="0.25">
      <c r="A32" s="39" t="s">
        <v>118</v>
      </c>
      <c r="B32" s="42">
        <f>B$26*X32</f>
        <v>0.18043420761715556</v>
      </c>
      <c r="C32" s="42">
        <f t="shared" ref="C32:T32" si="14">C$26*Y32</f>
        <v>0</v>
      </c>
      <c r="D32" s="42">
        <f t="shared" si="14"/>
        <v>0</v>
      </c>
      <c r="E32" s="42">
        <f t="shared" si="14"/>
        <v>0</v>
      </c>
      <c r="F32" s="42">
        <f t="shared" si="14"/>
        <v>0.22125341500416001</v>
      </c>
      <c r="G32" s="42">
        <f t="shared" si="14"/>
        <v>0</v>
      </c>
      <c r="H32" s="42">
        <f t="shared" si="14"/>
        <v>0</v>
      </c>
      <c r="I32" s="42">
        <f t="shared" si="14"/>
        <v>0</v>
      </c>
      <c r="J32" s="42">
        <f t="shared" si="14"/>
        <v>0.41882879629500008</v>
      </c>
      <c r="K32" s="42">
        <f t="shared" si="14"/>
        <v>0</v>
      </c>
      <c r="L32" s="42">
        <f t="shared" si="14"/>
        <v>0</v>
      </c>
      <c r="M32" s="42">
        <f t="shared" si="14"/>
        <v>0</v>
      </c>
      <c r="N32" s="42">
        <f t="shared" si="14"/>
        <v>0</v>
      </c>
      <c r="O32" s="42">
        <f t="shared" si="14"/>
        <v>0.71887026744128957</v>
      </c>
      <c r="P32" s="42">
        <f t="shared" si="14"/>
        <v>0</v>
      </c>
      <c r="Q32" s="42">
        <f t="shared" si="14"/>
        <v>0</v>
      </c>
      <c r="R32" s="42">
        <f t="shared" si="14"/>
        <v>0</v>
      </c>
      <c r="S32" s="42">
        <f t="shared" si="14"/>
        <v>0</v>
      </c>
      <c r="T32" s="42">
        <f t="shared" si="14"/>
        <v>1.2787496234356059</v>
      </c>
      <c r="U32" s="40">
        <f>(F32/B32)^(1/4)-1</f>
        <v>5.2307768414292743E-2</v>
      </c>
      <c r="V32" s="40" t="e">
        <f>(O32/G32)^(1/8)-1</f>
        <v>#DIV/0!</v>
      </c>
      <c r="W32" s="35" t="e">
        <f>(T32/P32)^(1/4)-1</f>
        <v>#DIV/0!</v>
      </c>
      <c r="X32" s="33">
        <v>0.38279999999999997</v>
      </c>
      <c r="Y32" s="33">
        <v>0.38290000000000002</v>
      </c>
      <c r="Z32" s="33">
        <v>0.38300000000000001</v>
      </c>
      <c r="AA32" s="33">
        <v>0.38350000000000001</v>
      </c>
      <c r="AB32" s="33">
        <v>0.38390000000000002</v>
      </c>
      <c r="AC32" s="33">
        <v>0.3841</v>
      </c>
      <c r="AD32" s="33">
        <v>0.38469999999999999</v>
      </c>
      <c r="AE32" s="33">
        <v>0.38519999999999999</v>
      </c>
      <c r="AF32" s="33">
        <v>0.38540000000000002</v>
      </c>
      <c r="AG32" s="33">
        <v>0.38569999999999999</v>
      </c>
      <c r="AH32" s="33">
        <v>0.38600000000000001</v>
      </c>
      <c r="AI32" s="33">
        <v>0.38650000000000001</v>
      </c>
      <c r="AJ32" s="33">
        <v>0.38669999999999999</v>
      </c>
      <c r="AK32" s="33">
        <v>0.38719999999999999</v>
      </c>
      <c r="AL32" s="33">
        <v>0.38729999999999998</v>
      </c>
      <c r="AM32" s="33">
        <v>0.38779999999999998</v>
      </c>
      <c r="AN32" s="33">
        <v>0.38769999999999999</v>
      </c>
      <c r="AO32" s="33">
        <v>0.38790000000000002</v>
      </c>
      <c r="AP32" s="33">
        <v>0.3881</v>
      </c>
    </row>
    <row r="33" spans="1:42" x14ac:dyDescent="0.25">
      <c r="A33" s="39" t="s">
        <v>115</v>
      </c>
      <c r="B33" s="42">
        <f>B$26*X33</f>
        <v>0.11057958491897779</v>
      </c>
      <c r="C33" s="42">
        <f t="shared" ref="C33:L35" si="15">C$26*Y33</f>
        <v>0</v>
      </c>
      <c r="D33" s="42">
        <f t="shared" si="15"/>
        <v>0</v>
      </c>
      <c r="E33" s="42">
        <f t="shared" si="15"/>
        <v>0</v>
      </c>
      <c r="F33" s="42">
        <f t="shared" si="15"/>
        <v>0.13526485152768</v>
      </c>
      <c r="G33" s="42">
        <f t="shared" si="15"/>
        <v>0</v>
      </c>
      <c r="H33" s="42">
        <f t="shared" si="15"/>
        <v>0</v>
      </c>
      <c r="I33" s="42">
        <f t="shared" si="15"/>
        <v>0</v>
      </c>
      <c r="J33" s="42">
        <f t="shared" si="15"/>
        <v>0.25614412892250005</v>
      </c>
      <c r="K33" s="42">
        <f t="shared" si="15"/>
        <v>0</v>
      </c>
      <c r="L33" s="42">
        <f t="shared" si="15"/>
        <v>0</v>
      </c>
      <c r="M33" s="42">
        <f t="shared" ref="M33:T35" si="16">M$26*AI33</f>
        <v>0</v>
      </c>
      <c r="N33" s="42">
        <f t="shared" si="16"/>
        <v>0</v>
      </c>
      <c r="O33" s="42">
        <f t="shared" si="16"/>
        <v>0.43704044668305675</v>
      </c>
      <c r="P33" s="42">
        <f t="shared" si="16"/>
        <v>0</v>
      </c>
      <c r="Q33" s="42">
        <f t="shared" si="16"/>
        <v>0</v>
      </c>
      <c r="R33" s="42">
        <f t="shared" si="16"/>
        <v>0</v>
      </c>
      <c r="S33" s="42">
        <f t="shared" si="16"/>
        <v>0</v>
      </c>
      <c r="T33" s="42">
        <f t="shared" si="16"/>
        <v>0.77298289527954944</v>
      </c>
      <c r="U33" s="40">
        <f>(F33/B33)^(1/4)-1</f>
        <v>5.1665195158590249E-2</v>
      </c>
      <c r="V33" s="40" t="e">
        <f>(O33/G33)^(1/8)-1</f>
        <v>#DIV/0!</v>
      </c>
      <c r="W33" s="35" t="e">
        <f>(T33/P33)^(1/4)-1</f>
        <v>#DIV/0!</v>
      </c>
      <c r="X33" s="33">
        <v>0.2346</v>
      </c>
      <c r="Y33" s="33">
        <v>0.2349</v>
      </c>
      <c r="Z33" s="33">
        <v>0.23469999999999999</v>
      </c>
      <c r="AA33" s="33">
        <v>0.23499999999999999</v>
      </c>
      <c r="AB33" s="33">
        <v>0.23469999999999999</v>
      </c>
      <c r="AC33" s="33">
        <v>0.2349</v>
      </c>
      <c r="AD33" s="33">
        <v>0.2351</v>
      </c>
      <c r="AE33" s="33">
        <v>0.23549999999999999</v>
      </c>
      <c r="AF33" s="33">
        <v>0.23569999999999999</v>
      </c>
      <c r="AG33" s="33">
        <v>0.2356</v>
      </c>
      <c r="AH33" s="33">
        <v>0.2359</v>
      </c>
      <c r="AI33" s="33">
        <v>0.23580000000000001</v>
      </c>
      <c r="AJ33" s="33">
        <v>0.23569999999999999</v>
      </c>
      <c r="AK33" s="33">
        <v>0.2354</v>
      </c>
      <c r="AL33" s="33">
        <v>0.23530000000000001</v>
      </c>
      <c r="AM33" s="33">
        <v>0.23499999999999999</v>
      </c>
      <c r="AN33" s="33">
        <v>0.23469999999999999</v>
      </c>
      <c r="AO33" s="33">
        <v>0.23449999999999999</v>
      </c>
      <c r="AP33" s="33">
        <v>0.2346</v>
      </c>
    </row>
    <row r="34" spans="1:42" x14ac:dyDescent="0.25">
      <c r="A34" s="39" t="s">
        <v>117</v>
      </c>
      <c r="B34" s="42">
        <f>B$26*X34</f>
        <v>0.12981081707879999</v>
      </c>
      <c r="C34" s="42">
        <f t="shared" si="15"/>
        <v>0</v>
      </c>
      <c r="D34" s="42">
        <f t="shared" si="15"/>
        <v>0</v>
      </c>
      <c r="E34" s="42">
        <f t="shared" si="15"/>
        <v>0</v>
      </c>
      <c r="F34" s="42">
        <f t="shared" si="15"/>
        <v>0.15895204964352</v>
      </c>
      <c r="G34" s="42">
        <f t="shared" si="15"/>
        <v>0</v>
      </c>
      <c r="H34" s="42">
        <f t="shared" si="15"/>
        <v>0</v>
      </c>
      <c r="I34" s="42">
        <f t="shared" si="15"/>
        <v>0</v>
      </c>
      <c r="J34" s="42">
        <f t="shared" si="15"/>
        <v>0.30059171005500007</v>
      </c>
      <c r="K34" s="42">
        <f t="shared" si="15"/>
        <v>0</v>
      </c>
      <c r="L34" s="42">
        <f t="shared" si="15"/>
        <v>0</v>
      </c>
      <c r="M34" s="42">
        <f t="shared" si="16"/>
        <v>0</v>
      </c>
      <c r="N34" s="42">
        <f t="shared" si="16"/>
        <v>0</v>
      </c>
      <c r="O34" s="42">
        <f t="shared" si="16"/>
        <v>0.51483141828891943</v>
      </c>
      <c r="P34" s="42">
        <f t="shared" si="16"/>
        <v>0</v>
      </c>
      <c r="Q34" s="42">
        <f t="shared" si="16"/>
        <v>0</v>
      </c>
      <c r="R34" s="42">
        <f t="shared" si="16"/>
        <v>0</v>
      </c>
      <c r="S34" s="42">
        <f t="shared" si="16"/>
        <v>0</v>
      </c>
      <c r="T34" s="42">
        <f t="shared" si="16"/>
        <v>0.91466347710828189</v>
      </c>
      <c r="U34" s="40">
        <f>(F34/B34)^(1/4)-1</f>
        <v>5.1934774760951097E-2</v>
      </c>
      <c r="V34" s="40" t="e">
        <f>(O34/G34)^(1/8)-1</f>
        <v>#DIV/0!</v>
      </c>
      <c r="W34" s="35" t="e">
        <f>(T34/P34)^(1/4)-1</f>
        <v>#DIV/0!</v>
      </c>
      <c r="X34" s="33">
        <v>0.27539999999999998</v>
      </c>
      <c r="Y34" s="33">
        <v>0.27560000000000001</v>
      </c>
      <c r="Z34" s="33">
        <v>0.2757</v>
      </c>
      <c r="AA34" s="33">
        <v>0.27560000000000001</v>
      </c>
      <c r="AB34" s="33">
        <v>0.27579999999999999</v>
      </c>
      <c r="AC34" s="33">
        <v>0.2762</v>
      </c>
      <c r="AD34" s="33">
        <v>0.27639999999999998</v>
      </c>
      <c r="AE34" s="33">
        <v>0.27629999999999999</v>
      </c>
      <c r="AF34" s="33">
        <v>0.27660000000000001</v>
      </c>
      <c r="AG34" s="33">
        <v>0.27650000000000002</v>
      </c>
      <c r="AH34" s="33">
        <v>0.2767</v>
      </c>
      <c r="AI34" s="33">
        <v>0.27679999999999999</v>
      </c>
      <c r="AJ34" s="33">
        <v>0.27710000000000001</v>
      </c>
      <c r="AK34" s="33">
        <v>0.27729999999999999</v>
      </c>
      <c r="AL34" s="33">
        <v>0.27739999999999998</v>
      </c>
      <c r="AM34" s="33">
        <v>0.27760000000000001</v>
      </c>
      <c r="AN34" s="33">
        <v>0.2777</v>
      </c>
      <c r="AO34" s="33">
        <v>0.27779999999999999</v>
      </c>
      <c r="AP34" s="33">
        <v>0.27760000000000001</v>
      </c>
    </row>
    <row r="35" spans="1:42" x14ac:dyDescent="0.25">
      <c r="A35" s="39" t="s">
        <v>116</v>
      </c>
      <c r="B35" s="42">
        <f>B$26*X35</f>
        <v>5.0529119792474077E-2</v>
      </c>
      <c r="C35" s="42">
        <f t="shared" si="15"/>
        <v>0</v>
      </c>
      <c r="D35" s="42">
        <f t="shared" si="15"/>
        <v>0</v>
      </c>
      <c r="E35" s="42">
        <f t="shared" si="15"/>
        <v>0</v>
      </c>
      <c r="F35" s="42">
        <f t="shared" si="15"/>
        <v>6.0802905139199996E-2</v>
      </c>
      <c r="G35" s="42">
        <f t="shared" si="15"/>
        <v>0</v>
      </c>
      <c r="H35" s="42">
        <f t="shared" si="15"/>
        <v>0</v>
      </c>
      <c r="I35" s="42">
        <f t="shared" si="15"/>
        <v>0</v>
      </c>
      <c r="J35" s="42">
        <f t="shared" si="15"/>
        <v>0.11117328972750003</v>
      </c>
      <c r="K35" s="42">
        <f t="shared" si="15"/>
        <v>0</v>
      </c>
      <c r="L35" s="42">
        <f t="shared" si="15"/>
        <v>0</v>
      </c>
      <c r="M35" s="42">
        <f t="shared" si="16"/>
        <v>0</v>
      </c>
      <c r="N35" s="42">
        <f t="shared" si="16"/>
        <v>0</v>
      </c>
      <c r="O35" s="42">
        <f t="shared" si="16"/>
        <v>0.185844302094197</v>
      </c>
      <c r="P35" s="42">
        <f t="shared" si="16"/>
        <v>0</v>
      </c>
      <c r="Q35" s="42">
        <f t="shared" si="16"/>
        <v>0</v>
      </c>
      <c r="R35" s="42">
        <f t="shared" si="16"/>
        <v>0</v>
      </c>
      <c r="S35" s="42">
        <f t="shared" si="16"/>
        <v>0</v>
      </c>
      <c r="T35" s="42">
        <f t="shared" si="16"/>
        <v>0.32883074573273247</v>
      </c>
      <c r="U35" s="40">
        <f>(F35/B35)^(1/4)-1</f>
        <v>4.7359193730618365E-2</v>
      </c>
      <c r="V35" s="40" t="e">
        <f>(O35/G35)^(1/8)-1</f>
        <v>#DIV/0!</v>
      </c>
      <c r="W35" s="35" t="e">
        <f>(T35/P35)^(1/4)-1</f>
        <v>#DIV/0!</v>
      </c>
      <c r="X35" s="33">
        <v>0.1072</v>
      </c>
      <c r="Y35" s="33">
        <v>0.1066</v>
      </c>
      <c r="Z35" s="33">
        <v>0.1066</v>
      </c>
      <c r="AA35" s="33">
        <v>0.10589999999999999</v>
      </c>
      <c r="AB35" s="33">
        <v>0.1055</v>
      </c>
      <c r="AC35" s="33">
        <v>0.1047</v>
      </c>
      <c r="AD35" s="33">
        <v>0.1037</v>
      </c>
      <c r="AE35" s="33">
        <v>0.10299999999999999</v>
      </c>
      <c r="AF35" s="33">
        <v>0.1023</v>
      </c>
      <c r="AG35" s="33">
        <v>0.1022</v>
      </c>
      <c r="AH35" s="33">
        <v>0.1014</v>
      </c>
      <c r="AI35" s="33">
        <v>0.1009</v>
      </c>
      <c r="AJ35" s="33">
        <v>0.10050000000000001</v>
      </c>
      <c r="AK35" s="33">
        <v>0.10009999999999999</v>
      </c>
      <c r="AL35" s="33">
        <v>0.1</v>
      </c>
      <c r="AM35" s="33">
        <v>9.9599999999999994E-2</v>
      </c>
      <c r="AN35" s="33">
        <v>9.98E-2</v>
      </c>
      <c r="AO35" s="33">
        <v>9.9699999999999997E-2</v>
      </c>
      <c r="AP35" s="33">
        <v>9.98E-2</v>
      </c>
    </row>
    <row r="36" spans="1:42" x14ac:dyDescent="0.25">
      <c r="A36" s="27" t="s">
        <v>99</v>
      </c>
      <c r="B36" s="34">
        <f>SUM(B32:B35)</f>
        <v>0.47135372940740744</v>
      </c>
      <c r="C36" s="34">
        <f t="shared" ref="C36:I36" si="17">SUM(C32:C35)</f>
        <v>0</v>
      </c>
      <c r="D36" s="34">
        <f t="shared" si="17"/>
        <v>0</v>
      </c>
      <c r="E36" s="34">
        <f t="shared" si="17"/>
        <v>0</v>
      </c>
      <c r="F36" s="34">
        <f t="shared" si="17"/>
        <v>0.57627322131455994</v>
      </c>
      <c r="G36" s="34">
        <f t="shared" si="17"/>
        <v>0</v>
      </c>
      <c r="H36" s="34">
        <f t="shared" si="17"/>
        <v>0</v>
      </c>
      <c r="I36" s="34">
        <f t="shared" si="17"/>
        <v>0</v>
      </c>
      <c r="J36" s="34">
        <f>SUM(J32:J35)</f>
        <v>1.0867379250000002</v>
      </c>
      <c r="K36" s="34">
        <f t="shared" ref="K36:T36" si="18">SUM(K32:K35)</f>
        <v>0</v>
      </c>
      <c r="L36" s="34">
        <f t="shared" si="18"/>
        <v>0</v>
      </c>
      <c r="M36" s="34">
        <f t="shared" si="18"/>
        <v>0</v>
      </c>
      <c r="N36" s="34">
        <f t="shared" si="18"/>
        <v>0</v>
      </c>
      <c r="O36" s="34">
        <f t="shared" si="18"/>
        <v>1.856586434507463</v>
      </c>
      <c r="P36" s="34">
        <f t="shared" si="18"/>
        <v>0</v>
      </c>
      <c r="Q36" s="34">
        <f t="shared" si="18"/>
        <v>0</v>
      </c>
      <c r="R36" s="34">
        <f t="shared" si="18"/>
        <v>0</v>
      </c>
      <c r="S36" s="34">
        <f t="shared" si="18"/>
        <v>0</v>
      </c>
      <c r="T36" s="34">
        <f t="shared" si="18"/>
        <v>3.2952267415561698</v>
      </c>
      <c r="X36" s="43">
        <v>1</v>
      </c>
      <c r="Y36" s="43">
        <v>1</v>
      </c>
      <c r="Z36" s="43">
        <v>1</v>
      </c>
      <c r="AA36" s="43">
        <v>1</v>
      </c>
      <c r="AB36" s="43">
        <v>1</v>
      </c>
      <c r="AC36" s="43">
        <v>1</v>
      </c>
      <c r="AD36" s="43">
        <v>1</v>
      </c>
      <c r="AE36" s="43">
        <v>1</v>
      </c>
      <c r="AF36" s="43">
        <v>1</v>
      </c>
      <c r="AG36" s="43">
        <v>1</v>
      </c>
      <c r="AH36" s="43">
        <v>1</v>
      </c>
      <c r="AI36" s="43">
        <v>1</v>
      </c>
      <c r="AJ36" s="43">
        <v>1</v>
      </c>
      <c r="AK36" s="43">
        <v>1</v>
      </c>
      <c r="AL36" s="43">
        <v>1</v>
      </c>
      <c r="AM36" s="43">
        <v>1</v>
      </c>
      <c r="AN36" s="43">
        <v>1</v>
      </c>
      <c r="AO36" s="43">
        <v>1</v>
      </c>
      <c r="AP36" s="43">
        <v>1</v>
      </c>
    </row>
    <row r="37" spans="1:42" x14ac:dyDescent="0.25">
      <c r="B37" s="14"/>
      <c r="C37" s="1"/>
      <c r="D37" s="1"/>
      <c r="E37" s="1"/>
      <c r="F37" s="1"/>
      <c r="G37" s="1"/>
      <c r="H37" s="1"/>
      <c r="I37" s="1"/>
      <c r="J37" s="1"/>
      <c r="K37" s="1"/>
      <c r="L37" s="1"/>
      <c r="M37" s="1"/>
      <c r="N37" s="1"/>
      <c r="O37" s="1"/>
      <c r="P37" s="1"/>
      <c r="Q37" s="1"/>
      <c r="R37" s="1"/>
      <c r="S37" s="1"/>
      <c r="T37" s="1"/>
    </row>
    <row r="38" spans="1:42" x14ac:dyDescent="0.25">
      <c r="A38" s="27" t="s">
        <v>128</v>
      </c>
      <c r="B38" s="14"/>
      <c r="C38" s="1"/>
      <c r="D38" s="1"/>
      <c r="E38" s="1"/>
      <c r="F38" s="1"/>
      <c r="G38" s="1"/>
      <c r="H38" s="1"/>
      <c r="I38" s="1"/>
      <c r="J38" s="1"/>
      <c r="K38" s="1"/>
      <c r="L38" s="1"/>
      <c r="M38" s="1"/>
      <c r="N38" s="1"/>
      <c r="O38" s="1"/>
      <c r="P38" s="1"/>
      <c r="Q38" s="1"/>
      <c r="R38" s="1"/>
      <c r="S38" s="1"/>
      <c r="T38" s="1"/>
      <c r="X38" s="44"/>
    </row>
    <row r="39" spans="1:42" x14ac:dyDescent="0.25">
      <c r="A39" s="39" t="s">
        <v>118</v>
      </c>
      <c r="B39" s="42">
        <f>B$24*X39</f>
        <v>0.16797557720666667</v>
      </c>
      <c r="C39" s="42">
        <f t="shared" ref="C39:T39" si="19">C$24*Y39</f>
        <v>0</v>
      </c>
      <c r="D39" s="42">
        <f t="shared" si="19"/>
        <v>0</v>
      </c>
      <c r="E39" s="42">
        <f t="shared" si="19"/>
        <v>0</v>
      </c>
      <c r="F39" s="42">
        <f t="shared" si="19"/>
        <v>0.23247015523199996</v>
      </c>
      <c r="G39" s="42">
        <f t="shared" si="19"/>
        <v>0</v>
      </c>
      <c r="H39" s="42">
        <f t="shared" si="19"/>
        <v>0</v>
      </c>
      <c r="I39" s="42">
        <f t="shared" si="19"/>
        <v>0</v>
      </c>
      <c r="J39" s="42">
        <f t="shared" si="19"/>
        <v>0.36992708878125002</v>
      </c>
      <c r="K39" s="42">
        <f t="shared" si="19"/>
        <v>0</v>
      </c>
      <c r="L39" s="42">
        <f t="shared" si="19"/>
        <v>0</v>
      </c>
      <c r="M39" s="42">
        <f t="shared" si="19"/>
        <v>0</v>
      </c>
      <c r="N39" s="42">
        <f t="shared" si="19"/>
        <v>0</v>
      </c>
      <c r="O39" s="42">
        <f t="shared" si="19"/>
        <v>0.60137142235253727</v>
      </c>
      <c r="P39" s="42">
        <f t="shared" si="19"/>
        <v>0</v>
      </c>
      <c r="Q39" s="42">
        <f t="shared" si="19"/>
        <v>0</v>
      </c>
      <c r="R39" s="42">
        <f t="shared" si="19"/>
        <v>0</v>
      </c>
      <c r="S39" s="42">
        <f t="shared" si="19"/>
        <v>0</v>
      </c>
      <c r="T39" s="42">
        <f t="shared" si="19"/>
        <v>1.0352610406445073</v>
      </c>
      <c r="U39" s="40">
        <f>(F39/B39)^(1/4)-1</f>
        <v>8.4626636863793792E-2</v>
      </c>
      <c r="V39" s="40" t="e">
        <f>(O39/G39)^(1/8)-1</f>
        <v>#DIV/0!</v>
      </c>
      <c r="W39" s="35" t="e">
        <f>(T39/P39)^(1/4)-1</f>
        <v>#DIV/0!</v>
      </c>
      <c r="X39" s="26">
        <v>0.40300000000000002</v>
      </c>
      <c r="Y39" s="26">
        <v>0.40179999999999999</v>
      </c>
      <c r="Z39" s="26">
        <v>0.40179999999999999</v>
      </c>
      <c r="AA39" s="26">
        <v>0.40229999999999999</v>
      </c>
      <c r="AB39" s="26">
        <v>0.40279999999999999</v>
      </c>
      <c r="AC39" s="26">
        <v>0.40289999999999998</v>
      </c>
      <c r="AD39" s="26">
        <v>0.40339999999999998</v>
      </c>
      <c r="AE39" s="26">
        <v>0.40350000000000003</v>
      </c>
      <c r="AF39" s="26">
        <v>0.4037</v>
      </c>
      <c r="AG39" s="26">
        <v>0.40389999999999998</v>
      </c>
      <c r="AH39" s="26">
        <v>0.4037</v>
      </c>
      <c r="AI39" s="26">
        <v>0.40429999999999999</v>
      </c>
      <c r="AJ39" s="26">
        <v>0.4042</v>
      </c>
      <c r="AK39" s="26">
        <v>0.4047</v>
      </c>
      <c r="AL39" s="26">
        <v>0.40479999999999999</v>
      </c>
      <c r="AM39" s="26">
        <v>0.4052</v>
      </c>
      <c r="AN39" s="26">
        <v>0.4052</v>
      </c>
      <c r="AO39" s="26">
        <v>0.40550000000000003</v>
      </c>
      <c r="AP39" s="26">
        <v>0.40539999999999998</v>
      </c>
    </row>
    <row r="40" spans="1:42" x14ac:dyDescent="0.25">
      <c r="A40" s="39" t="s">
        <v>115</v>
      </c>
      <c r="B40" s="42">
        <f>B$24*X40</f>
        <v>8.7947510646666671E-2</v>
      </c>
      <c r="C40" s="42">
        <f t="shared" ref="C40:L42" si="20">C$24*Y40</f>
        <v>0</v>
      </c>
      <c r="D40" s="42">
        <f t="shared" si="20"/>
        <v>0</v>
      </c>
      <c r="E40" s="42">
        <f t="shared" si="20"/>
        <v>0</v>
      </c>
      <c r="F40" s="42">
        <f t="shared" si="20"/>
        <v>0.12229499973599998</v>
      </c>
      <c r="G40" s="42">
        <f t="shared" si="20"/>
        <v>0</v>
      </c>
      <c r="H40" s="42">
        <f t="shared" si="20"/>
        <v>0</v>
      </c>
      <c r="I40" s="42">
        <f t="shared" si="20"/>
        <v>0</v>
      </c>
      <c r="J40" s="42">
        <f t="shared" si="20"/>
        <v>0.19499748450000001</v>
      </c>
      <c r="K40" s="42">
        <f t="shared" si="20"/>
        <v>0</v>
      </c>
      <c r="L40" s="42">
        <f t="shared" si="20"/>
        <v>0</v>
      </c>
      <c r="M40" s="42">
        <f t="shared" ref="M40:T42" si="21">M$24*AI40</f>
        <v>0</v>
      </c>
      <c r="N40" s="42">
        <f t="shared" si="21"/>
        <v>0</v>
      </c>
      <c r="O40" s="42">
        <f t="shared" si="21"/>
        <v>0.31591688755164177</v>
      </c>
      <c r="P40" s="42">
        <f t="shared" si="21"/>
        <v>0</v>
      </c>
      <c r="Q40" s="42">
        <f t="shared" si="21"/>
        <v>0</v>
      </c>
      <c r="R40" s="42">
        <f t="shared" si="21"/>
        <v>0</v>
      </c>
      <c r="S40" s="42">
        <f t="shared" si="21"/>
        <v>0</v>
      </c>
      <c r="T40" s="42">
        <f t="shared" si="21"/>
        <v>0.54163509304563395</v>
      </c>
      <c r="U40" s="40">
        <f>(F40/B40)^(1/4)-1</f>
        <v>8.5916137969312745E-2</v>
      </c>
      <c r="V40" s="40" t="e">
        <f>(O40/G40)^(1/8)-1</f>
        <v>#DIV/0!</v>
      </c>
      <c r="W40" s="35" t="e">
        <f>(T40/P40)^(1/4)-1</f>
        <v>#DIV/0!</v>
      </c>
      <c r="X40" s="26">
        <v>0.21099999999999999</v>
      </c>
      <c r="Y40" s="26">
        <v>0.21199999999999999</v>
      </c>
      <c r="Z40" s="26">
        <v>0.21190000000000001</v>
      </c>
      <c r="AA40" s="26">
        <v>0.2122</v>
      </c>
      <c r="AB40" s="26">
        <v>0.21190000000000001</v>
      </c>
      <c r="AC40" s="26">
        <v>0.21199999999999999</v>
      </c>
      <c r="AD40" s="26">
        <v>0.21229999999999999</v>
      </c>
      <c r="AE40" s="26">
        <v>0.21260000000000001</v>
      </c>
      <c r="AF40" s="26">
        <v>0.21279999999999999</v>
      </c>
      <c r="AG40" s="26">
        <v>0.21260000000000001</v>
      </c>
      <c r="AH40" s="26">
        <v>0.21299999999999999</v>
      </c>
      <c r="AI40" s="26">
        <v>0.21290000000000001</v>
      </c>
      <c r="AJ40" s="26">
        <v>0.21279999999999999</v>
      </c>
      <c r="AK40" s="26">
        <v>0.21260000000000001</v>
      </c>
      <c r="AL40" s="26">
        <v>0.21260000000000001</v>
      </c>
      <c r="AM40" s="26">
        <v>0.21229999999999999</v>
      </c>
      <c r="AN40" s="26">
        <v>0.21210000000000001</v>
      </c>
      <c r="AO40" s="26">
        <v>0.21190000000000001</v>
      </c>
      <c r="AP40" s="26">
        <v>0.21210000000000001</v>
      </c>
    </row>
    <row r="41" spans="1:42" x14ac:dyDescent="0.25">
      <c r="A41" s="39" t="s">
        <v>117</v>
      </c>
      <c r="B41" s="42">
        <f>B$24*X41</f>
        <v>0.11028867922800001</v>
      </c>
      <c r="C41" s="42">
        <f t="shared" si="20"/>
        <v>0</v>
      </c>
      <c r="D41" s="42">
        <f t="shared" si="20"/>
        <v>0</v>
      </c>
      <c r="E41" s="42">
        <f t="shared" si="20"/>
        <v>0</v>
      </c>
      <c r="F41" s="42">
        <f t="shared" si="20"/>
        <v>0.15403744893599999</v>
      </c>
      <c r="G41" s="42">
        <f t="shared" si="20"/>
        <v>0</v>
      </c>
      <c r="H41" s="42">
        <f t="shared" si="20"/>
        <v>0</v>
      </c>
      <c r="I41" s="42">
        <f t="shared" si="20"/>
        <v>0</v>
      </c>
      <c r="J41" s="42">
        <f t="shared" si="20"/>
        <v>0.24521300212500002</v>
      </c>
      <c r="K41" s="42">
        <f t="shared" si="20"/>
        <v>0</v>
      </c>
      <c r="L41" s="42">
        <f t="shared" si="20"/>
        <v>0</v>
      </c>
      <c r="M41" s="42">
        <f t="shared" si="21"/>
        <v>0</v>
      </c>
      <c r="N41" s="42">
        <f t="shared" si="21"/>
        <v>0</v>
      </c>
      <c r="O41" s="42">
        <f t="shared" si="21"/>
        <v>0.39853673208537305</v>
      </c>
      <c r="P41" s="42">
        <f t="shared" si="21"/>
        <v>0</v>
      </c>
      <c r="Q41" s="42">
        <f t="shared" si="21"/>
        <v>0</v>
      </c>
      <c r="R41" s="42">
        <f t="shared" si="21"/>
        <v>0</v>
      </c>
      <c r="S41" s="42">
        <f t="shared" si="21"/>
        <v>0</v>
      </c>
      <c r="T41" s="42">
        <f t="shared" si="21"/>
        <v>0.68693936836056357</v>
      </c>
      <c r="U41" s="40">
        <f>(F41/B41)^(1/4)-1</f>
        <v>8.7110887918006252E-2</v>
      </c>
      <c r="V41" s="40" t="e">
        <f>(O41/G41)^(1/8)-1</f>
        <v>#DIV/0!</v>
      </c>
      <c r="W41" s="35" t="e">
        <f>(T41/P41)^(1/4)-1</f>
        <v>#DIV/0!</v>
      </c>
      <c r="X41" s="26">
        <v>0.2646</v>
      </c>
      <c r="Y41" s="26">
        <v>0.2666</v>
      </c>
      <c r="Z41" s="26">
        <v>0.26669999999999999</v>
      </c>
      <c r="AA41" s="26">
        <v>0.26679999999999998</v>
      </c>
      <c r="AB41" s="26">
        <v>0.26690000000000003</v>
      </c>
      <c r="AC41" s="26">
        <v>0.26719999999999999</v>
      </c>
      <c r="AD41" s="26">
        <v>0.26740000000000003</v>
      </c>
      <c r="AE41" s="26">
        <v>0.26729999999999998</v>
      </c>
      <c r="AF41" s="26">
        <v>0.2676</v>
      </c>
      <c r="AG41" s="26">
        <v>0.26750000000000002</v>
      </c>
      <c r="AH41" s="26">
        <v>0.26769999999999999</v>
      </c>
      <c r="AI41" s="26">
        <v>0.26779999999999998</v>
      </c>
      <c r="AJ41" s="26">
        <v>0.2681</v>
      </c>
      <c r="AK41" s="26">
        <v>0.26819999999999999</v>
      </c>
      <c r="AL41" s="26">
        <v>0.26850000000000002</v>
      </c>
      <c r="AM41" s="26">
        <v>0.26869999999999999</v>
      </c>
      <c r="AN41" s="26">
        <v>0.26860000000000001</v>
      </c>
      <c r="AO41" s="26">
        <v>0.26879999999999998</v>
      </c>
      <c r="AP41" s="26">
        <v>0.26900000000000002</v>
      </c>
    </row>
    <row r="42" spans="1:42" x14ac:dyDescent="0.25">
      <c r="A42" s="39" t="s">
        <v>116</v>
      </c>
      <c r="B42" s="42">
        <f>B$24*X42</f>
        <v>5.0642760869999998E-2</v>
      </c>
      <c r="C42" s="42">
        <f t="shared" si="20"/>
        <v>0</v>
      </c>
      <c r="D42" s="42">
        <f t="shared" si="20"/>
        <v>0</v>
      </c>
      <c r="E42" s="42">
        <f t="shared" si="20"/>
        <v>0</v>
      </c>
      <c r="F42" s="42">
        <f t="shared" si="20"/>
        <v>6.8332836095999994E-2</v>
      </c>
      <c r="G42" s="42">
        <f t="shared" si="20"/>
        <v>0</v>
      </c>
      <c r="H42" s="42">
        <f t="shared" si="20"/>
        <v>0</v>
      </c>
      <c r="I42" s="42">
        <f t="shared" si="20"/>
        <v>0</v>
      </c>
      <c r="J42" s="42">
        <f t="shared" si="20"/>
        <v>0.10620398709375001</v>
      </c>
      <c r="K42" s="42">
        <f t="shared" si="20"/>
        <v>0</v>
      </c>
      <c r="L42" s="42">
        <f t="shared" si="20"/>
        <v>0</v>
      </c>
      <c r="M42" s="42">
        <f t="shared" si="21"/>
        <v>0</v>
      </c>
      <c r="N42" s="42">
        <f t="shared" si="21"/>
        <v>0</v>
      </c>
      <c r="O42" s="42">
        <f t="shared" si="21"/>
        <v>0.17014338487611938</v>
      </c>
      <c r="P42" s="42">
        <f t="shared" si="21"/>
        <v>0</v>
      </c>
      <c r="Q42" s="42">
        <f t="shared" si="21"/>
        <v>0</v>
      </c>
      <c r="R42" s="42">
        <f t="shared" si="21"/>
        <v>0</v>
      </c>
      <c r="S42" s="42">
        <f t="shared" si="21"/>
        <v>0</v>
      </c>
      <c r="T42" s="42">
        <f t="shared" si="21"/>
        <v>0.28984244724507052</v>
      </c>
      <c r="U42" s="40">
        <f>(F42/B42)^(1/4)-1</f>
        <v>7.7774782962956923E-2</v>
      </c>
      <c r="V42" s="40" t="e">
        <f>(O42/G42)^(1/8)-1</f>
        <v>#DIV/0!</v>
      </c>
      <c r="W42" s="35" t="e">
        <f>(T42/P42)^(1/4)-1</f>
        <v>#DIV/0!</v>
      </c>
      <c r="X42" s="26">
        <v>0.1215</v>
      </c>
      <c r="Y42" s="26">
        <v>0.1196</v>
      </c>
      <c r="Z42" s="26">
        <v>0.1196</v>
      </c>
      <c r="AA42" s="26">
        <v>0.1186</v>
      </c>
      <c r="AB42" s="26">
        <v>0.11840000000000001</v>
      </c>
      <c r="AC42" s="26">
        <v>0.1179</v>
      </c>
      <c r="AD42" s="26">
        <v>0.11700000000000001</v>
      </c>
      <c r="AE42" s="26">
        <v>0.1167</v>
      </c>
      <c r="AF42" s="26">
        <v>0.1159</v>
      </c>
      <c r="AG42" s="26">
        <v>0.11600000000000001</v>
      </c>
      <c r="AH42" s="26">
        <v>0.11559999999999999</v>
      </c>
      <c r="AI42" s="26">
        <v>0.115</v>
      </c>
      <c r="AJ42" s="26">
        <v>0.1149</v>
      </c>
      <c r="AK42" s="26">
        <v>0.1145</v>
      </c>
      <c r="AL42" s="26">
        <v>0.11409999999999999</v>
      </c>
      <c r="AM42" s="26">
        <v>0.1138</v>
      </c>
      <c r="AN42" s="26">
        <v>0.11409999999999999</v>
      </c>
      <c r="AO42" s="26">
        <v>0.1138</v>
      </c>
      <c r="AP42" s="26">
        <v>0.1135</v>
      </c>
    </row>
    <row r="43" spans="1:42" x14ac:dyDescent="0.25">
      <c r="A43" s="27" t="s">
        <v>99</v>
      </c>
      <c r="B43" s="34">
        <f>SUM(B39:B42)</f>
        <v>0.41685452795133338</v>
      </c>
      <c r="C43" s="34">
        <f t="shared" ref="C43:T43" si="22">SUM(C39:C42)</f>
        <v>0</v>
      </c>
      <c r="D43" s="34">
        <f t="shared" si="22"/>
        <v>0</v>
      </c>
      <c r="E43" s="34">
        <f t="shared" si="22"/>
        <v>0</v>
      </c>
      <c r="F43" s="34">
        <f t="shared" si="22"/>
        <v>0.57713543999999994</v>
      </c>
      <c r="G43" s="34">
        <f t="shared" si="22"/>
        <v>0</v>
      </c>
      <c r="H43" s="34">
        <f t="shared" si="22"/>
        <v>0</v>
      </c>
      <c r="I43" s="34">
        <f t="shared" si="22"/>
        <v>0</v>
      </c>
      <c r="J43" s="34">
        <f t="shared" si="22"/>
        <v>0.9163415625000001</v>
      </c>
      <c r="K43" s="34">
        <f t="shared" si="22"/>
        <v>0</v>
      </c>
      <c r="L43" s="34">
        <f t="shared" si="22"/>
        <v>0</v>
      </c>
      <c r="M43" s="34">
        <f t="shared" si="22"/>
        <v>0</v>
      </c>
      <c r="N43" s="34">
        <f t="shared" si="22"/>
        <v>0</v>
      </c>
      <c r="O43" s="34">
        <f t="shared" si="22"/>
        <v>1.4859684268656714</v>
      </c>
      <c r="P43" s="34">
        <f t="shared" si="22"/>
        <v>0</v>
      </c>
      <c r="Q43" s="34">
        <f t="shared" si="22"/>
        <v>0</v>
      </c>
      <c r="R43" s="34">
        <f t="shared" si="22"/>
        <v>0</v>
      </c>
      <c r="S43" s="34">
        <f t="shared" si="22"/>
        <v>0</v>
      </c>
      <c r="T43" s="34">
        <f t="shared" si="22"/>
        <v>2.5536779492957753</v>
      </c>
      <c r="X43" s="43">
        <v>1</v>
      </c>
      <c r="Y43" s="43">
        <v>1</v>
      </c>
      <c r="Z43" s="43">
        <v>1</v>
      </c>
      <c r="AA43" s="43">
        <v>1</v>
      </c>
      <c r="AB43" s="43">
        <v>1</v>
      </c>
      <c r="AC43" s="43">
        <v>1</v>
      </c>
      <c r="AD43" s="43">
        <v>1</v>
      </c>
      <c r="AE43" s="43">
        <v>1</v>
      </c>
      <c r="AF43" s="43">
        <v>1</v>
      </c>
      <c r="AG43" s="43">
        <v>1</v>
      </c>
      <c r="AH43" s="43">
        <v>1</v>
      </c>
      <c r="AI43" s="43">
        <v>1</v>
      </c>
      <c r="AJ43" s="43">
        <v>1</v>
      </c>
      <c r="AK43" s="43">
        <v>1</v>
      </c>
      <c r="AL43" s="43">
        <v>1</v>
      </c>
      <c r="AM43" s="43">
        <v>1</v>
      </c>
      <c r="AN43" s="43">
        <v>1</v>
      </c>
      <c r="AO43" s="43">
        <v>1</v>
      </c>
      <c r="AP43" s="43">
        <v>1</v>
      </c>
    </row>
    <row r="45" spans="1:42" x14ac:dyDescent="0.25">
      <c r="A45" s="8" t="s">
        <v>112</v>
      </c>
      <c r="B45" s="7">
        <v>2017</v>
      </c>
      <c r="C45" s="7">
        <v>2018</v>
      </c>
      <c r="D45" s="7">
        <v>2019</v>
      </c>
      <c r="E45" s="7">
        <v>2020</v>
      </c>
      <c r="F45" s="7">
        <v>2021</v>
      </c>
      <c r="G45" s="7" t="s">
        <v>7</v>
      </c>
      <c r="H45" s="7" t="s">
        <v>8</v>
      </c>
      <c r="I45" s="7" t="s">
        <v>9</v>
      </c>
      <c r="J45" s="7" t="s">
        <v>10</v>
      </c>
      <c r="K45" s="7" t="s">
        <v>11</v>
      </c>
      <c r="L45" s="7" t="s">
        <v>12</v>
      </c>
      <c r="M45" s="7" t="s">
        <v>101</v>
      </c>
      <c r="N45" s="7" t="s">
        <v>102</v>
      </c>
      <c r="O45" s="7" t="s">
        <v>103</v>
      </c>
      <c r="P45" s="7" t="s">
        <v>104</v>
      </c>
      <c r="Q45" s="7" t="s">
        <v>105</v>
      </c>
      <c r="R45" s="7" t="s">
        <v>106</v>
      </c>
      <c r="S45" s="7" t="s">
        <v>107</v>
      </c>
      <c r="T45" s="7" t="s">
        <v>108</v>
      </c>
      <c r="U45" s="41" t="s">
        <v>124</v>
      </c>
      <c r="V45" s="41" t="s">
        <v>125</v>
      </c>
      <c r="W45" s="41" t="s">
        <v>126</v>
      </c>
      <c r="X45" s="8">
        <v>2017</v>
      </c>
      <c r="Y45" s="8">
        <v>2018</v>
      </c>
      <c r="Z45" s="8">
        <v>2019</v>
      </c>
      <c r="AA45" s="8">
        <v>2020</v>
      </c>
      <c r="AB45" s="8">
        <v>2021</v>
      </c>
      <c r="AC45" s="8" t="s">
        <v>7</v>
      </c>
      <c r="AD45" s="8" t="s">
        <v>8</v>
      </c>
      <c r="AE45" s="8" t="s">
        <v>9</v>
      </c>
      <c r="AF45" s="8" t="s">
        <v>10</v>
      </c>
      <c r="AG45" s="8" t="s">
        <v>11</v>
      </c>
      <c r="AH45" s="8" t="s">
        <v>12</v>
      </c>
      <c r="AI45" s="8" t="s">
        <v>101</v>
      </c>
      <c r="AJ45" s="8" t="s">
        <v>102</v>
      </c>
      <c r="AK45" s="8" t="s">
        <v>103</v>
      </c>
      <c r="AL45" s="8" t="s">
        <v>104</v>
      </c>
      <c r="AM45" s="8" t="s">
        <v>105</v>
      </c>
      <c r="AN45" s="8" t="s">
        <v>106</v>
      </c>
      <c r="AO45" s="8" t="s">
        <v>107</v>
      </c>
      <c r="AP45" s="8" t="s">
        <v>108</v>
      </c>
    </row>
    <row r="46" spans="1:42" x14ac:dyDescent="0.25">
      <c r="A46" s="9" t="s">
        <v>127</v>
      </c>
      <c r="B46" s="10">
        <f>'India Diesel Exhaust Market'!B19</f>
        <v>0.32980822333333332</v>
      </c>
      <c r="C46" s="10">
        <f>'India Diesel Exhaust Market'!C19</f>
        <v>0</v>
      </c>
      <c r="D46" s="10">
        <f>'India Diesel Exhaust Market'!D19</f>
        <v>0</v>
      </c>
      <c r="E46" s="10">
        <f>'India Diesel Exhaust Market'!E19</f>
        <v>0</v>
      </c>
      <c r="F46" s="10">
        <f>'India Diesel Exhaust Market'!F19</f>
        <v>0.46170835199999999</v>
      </c>
      <c r="G46" s="10">
        <f>'India Diesel Exhaust Market'!G19</f>
        <v>0</v>
      </c>
      <c r="H46" s="10">
        <f>'India Diesel Exhaust Market'!H19</f>
        <v>0</v>
      </c>
      <c r="I46" s="10">
        <f>'India Diesel Exhaust Market'!I19</f>
        <v>0</v>
      </c>
      <c r="J46" s="10">
        <f>'India Diesel Exhaust Market'!J19</f>
        <v>0.72944320312499999</v>
      </c>
      <c r="K46" s="10">
        <f>'India Diesel Exhaust Market'!K19</f>
        <v>0</v>
      </c>
      <c r="L46" s="10">
        <f>'India Diesel Exhaust Market'!L19</f>
        <v>0</v>
      </c>
      <c r="M46" s="10">
        <f>'India Diesel Exhaust Market'!M19</f>
        <v>0</v>
      </c>
      <c r="N46" s="10">
        <f>'India Diesel Exhaust Market'!N19</f>
        <v>0</v>
      </c>
      <c r="O46" s="10">
        <f>'India Diesel Exhaust Market'!O19</f>
        <v>1.1784444797014924</v>
      </c>
      <c r="P46" s="10">
        <f>'India Diesel Exhaust Market'!P19</f>
        <v>0</v>
      </c>
      <c r="Q46" s="10">
        <f>'India Diesel Exhaust Market'!Q19</f>
        <v>0</v>
      </c>
      <c r="R46" s="10">
        <f>'India Diesel Exhaust Market'!R19</f>
        <v>0</v>
      </c>
      <c r="S46" s="10">
        <f>'India Diesel Exhaust Market'!S19</f>
        <v>0</v>
      </c>
      <c r="T46" s="10">
        <f>'India Diesel Exhaust Market'!T19</f>
        <v>2.002964653521127</v>
      </c>
      <c r="U46" s="40">
        <f>(F46/B46)^(1/4)-1</f>
        <v>8.7743665078039657E-2</v>
      </c>
      <c r="V46" s="40" t="e">
        <f>(O46/G46)^(1/8)-1</f>
        <v>#DIV/0!</v>
      </c>
      <c r="W46" s="35" t="e">
        <f>(T46/P46)^(1/4)-1</f>
        <v>#DIV/0!</v>
      </c>
    </row>
    <row r="47" spans="1:42" x14ac:dyDescent="0.25">
      <c r="A47" s="9" t="s">
        <v>92</v>
      </c>
      <c r="B47" s="5"/>
      <c r="C47" s="25">
        <f>C46/B46-1</f>
        <v>-1</v>
      </c>
      <c r="D47" s="25" t="e">
        <f>D46/C46-1</f>
        <v>#DIV/0!</v>
      </c>
      <c r="E47" s="25" t="e">
        <f>E46/D46-1</f>
        <v>#DIV/0!</v>
      </c>
      <c r="F47" s="30">
        <v>4.9299999999999997E-2</v>
      </c>
      <c r="G47" s="25">
        <v>5.2200000000000003E-2</v>
      </c>
      <c r="H47" s="25">
        <v>5.6099999999999997E-2</v>
      </c>
      <c r="I47" s="25">
        <v>6.0400000000000002E-2</v>
      </c>
      <c r="J47" s="38">
        <v>6.3600000000000004E-2</v>
      </c>
      <c r="K47" s="25">
        <v>6.6500000000000004E-2</v>
      </c>
      <c r="L47" s="25">
        <v>6.83E-2</v>
      </c>
      <c r="M47" s="25">
        <v>6.5699999999999995E-2</v>
      </c>
      <c r="N47" s="25">
        <v>6.3200000000000006E-2</v>
      </c>
      <c r="O47" s="25">
        <v>6.2399999999999997E-2</v>
      </c>
      <c r="P47" s="25">
        <v>6.1499999999999999E-2</v>
      </c>
      <c r="Q47" s="25">
        <v>5.9200000000000003E-2</v>
      </c>
      <c r="R47" s="25">
        <v>5.7799999999999997E-2</v>
      </c>
      <c r="S47" s="25">
        <v>5.6399999999999999E-2</v>
      </c>
      <c r="T47" s="25">
        <v>5.5100000000000003E-2</v>
      </c>
      <c r="X47" s="29"/>
      <c r="Y47" s="29"/>
      <c r="Z47" s="29"/>
      <c r="AA47" s="29"/>
      <c r="AB47" s="29"/>
      <c r="AC47" s="29"/>
      <c r="AD47" s="29"/>
      <c r="AE47" s="29"/>
      <c r="AF47" s="29"/>
      <c r="AG47" s="29"/>
      <c r="AH47" s="29"/>
      <c r="AI47" s="29"/>
    </row>
    <row r="48" spans="1:42" x14ac:dyDescent="0.25">
      <c r="A48" s="31" t="s">
        <v>135</v>
      </c>
      <c r="B48" s="34">
        <f>'India Diesel Exhaust Market'!B12</f>
        <v>0.37094994444444446</v>
      </c>
      <c r="C48" s="34">
        <f>'India Diesel Exhaust Market'!C12</f>
        <v>0</v>
      </c>
      <c r="D48" s="34">
        <f>'India Diesel Exhaust Market'!D12</f>
        <v>0</v>
      </c>
      <c r="E48" s="34">
        <f>'India Diesel Exhaust Market'!E12</f>
        <v>0</v>
      </c>
      <c r="F48" s="34">
        <f>'India Diesel Exhaust Market'!F12</f>
        <v>0.45215235071999998</v>
      </c>
      <c r="G48" s="34">
        <f>'India Diesel Exhaust Market'!G12</f>
        <v>0</v>
      </c>
      <c r="H48" s="34">
        <f>'India Diesel Exhaust Market'!H12</f>
        <v>0</v>
      </c>
      <c r="I48" s="34">
        <f>'India Diesel Exhaust Market'!I12</f>
        <v>0</v>
      </c>
      <c r="J48" s="34">
        <f>'India Diesel Exhaust Market'!J12</f>
        <v>0.85928115000000027</v>
      </c>
      <c r="K48" s="34">
        <f>'India Diesel Exhaust Market'!K12</f>
        <v>0</v>
      </c>
      <c r="L48" s="34">
        <f>'India Diesel Exhaust Market'!L12</f>
        <v>0</v>
      </c>
      <c r="M48" s="34">
        <f>'India Diesel Exhaust Market'!M12</f>
        <v>0</v>
      </c>
      <c r="N48" s="34">
        <f>'India Diesel Exhaust Market'!N12</f>
        <v>0</v>
      </c>
      <c r="O48" s="34">
        <f>'India Diesel Exhaust Market'!O12</f>
        <v>1.5471553620895524</v>
      </c>
      <c r="P48" s="34">
        <f>'India Diesel Exhaust Market'!P12</f>
        <v>0</v>
      </c>
      <c r="Q48" s="34">
        <f>'India Diesel Exhaust Market'!Q12</f>
        <v>0</v>
      </c>
      <c r="R48" s="34">
        <f>'India Diesel Exhaust Market'!R12</f>
        <v>0</v>
      </c>
      <c r="S48" s="34">
        <f>'India Diesel Exhaust Market'!S12</f>
        <v>0</v>
      </c>
      <c r="T48" s="34">
        <f>'India Diesel Exhaust Market'!T12</f>
        <v>2.7546679054647893</v>
      </c>
      <c r="U48" s="40">
        <f>(F48/B48)^(1/4)-1</f>
        <v>5.0732996289900356E-2</v>
      </c>
      <c r="V48" s="40" t="e">
        <f>(O48/G48)^(1/8)-1</f>
        <v>#DIV/0!</v>
      </c>
      <c r="W48" s="35" t="e">
        <f>(T48/P48)^(1/4)-1</f>
        <v>#DIV/0!</v>
      </c>
    </row>
    <row r="49" spans="1:42" x14ac:dyDescent="0.25">
      <c r="A49" s="4" t="s">
        <v>92</v>
      </c>
      <c r="B49" s="4"/>
      <c r="C49" s="37">
        <f t="shared" ref="C49:T49" si="23">C48/B48-1</f>
        <v>-1</v>
      </c>
      <c r="D49" s="37" t="e">
        <f t="shared" si="23"/>
        <v>#DIV/0!</v>
      </c>
      <c r="E49" s="37" t="e">
        <f t="shared" si="23"/>
        <v>#DIV/0!</v>
      </c>
      <c r="F49" s="37" t="e">
        <f t="shared" si="23"/>
        <v>#DIV/0!</v>
      </c>
      <c r="G49" s="37">
        <f t="shared" si="23"/>
        <v>-1</v>
      </c>
      <c r="H49" s="37" t="e">
        <f t="shared" si="23"/>
        <v>#DIV/0!</v>
      </c>
      <c r="I49" s="37" t="e">
        <f t="shared" si="23"/>
        <v>#DIV/0!</v>
      </c>
      <c r="J49" s="37" t="e">
        <f t="shared" si="23"/>
        <v>#DIV/0!</v>
      </c>
      <c r="K49" s="37">
        <f t="shared" si="23"/>
        <v>-1</v>
      </c>
      <c r="L49" s="37" t="e">
        <f t="shared" si="23"/>
        <v>#DIV/0!</v>
      </c>
      <c r="M49" s="37" t="e">
        <f t="shared" si="23"/>
        <v>#DIV/0!</v>
      </c>
      <c r="N49" s="37" t="e">
        <f t="shared" si="23"/>
        <v>#DIV/0!</v>
      </c>
      <c r="O49" s="37" t="e">
        <f t="shared" si="23"/>
        <v>#DIV/0!</v>
      </c>
      <c r="P49" s="37">
        <f t="shared" si="23"/>
        <v>-1</v>
      </c>
      <c r="Q49" s="37" t="e">
        <f t="shared" si="23"/>
        <v>#DIV/0!</v>
      </c>
      <c r="R49" s="37" t="e">
        <f t="shared" si="23"/>
        <v>#DIV/0!</v>
      </c>
      <c r="S49" s="37" t="e">
        <f t="shared" si="23"/>
        <v>#DIV/0!</v>
      </c>
      <c r="T49" s="37" t="e">
        <f t="shared" si="23"/>
        <v>#DIV/0!</v>
      </c>
      <c r="U49" s="4"/>
      <c r="V49" s="4"/>
      <c r="W49" s="4"/>
    </row>
    <row r="50" spans="1:42" x14ac:dyDescent="0.25">
      <c r="A50" s="31" t="s">
        <v>100</v>
      </c>
      <c r="B50" s="34">
        <f>B48/B46</f>
        <v>1.1247443762781186</v>
      </c>
      <c r="C50" s="34" t="e">
        <f t="shared" ref="C50:T50" si="24">C48/C46</f>
        <v>#DIV/0!</v>
      </c>
      <c r="D50" s="34" t="e">
        <f t="shared" si="24"/>
        <v>#DIV/0!</v>
      </c>
      <c r="E50" s="34" t="e">
        <f t="shared" si="24"/>
        <v>#DIV/0!</v>
      </c>
      <c r="F50" s="34">
        <f t="shared" si="24"/>
        <v>0.97930294906166215</v>
      </c>
      <c r="G50" s="34" t="e">
        <f t="shared" si="24"/>
        <v>#DIV/0!</v>
      </c>
      <c r="H50" s="34" t="e">
        <f t="shared" si="24"/>
        <v>#DIV/0!</v>
      </c>
      <c r="I50" s="34" t="e">
        <f t="shared" si="24"/>
        <v>#DIV/0!</v>
      </c>
      <c r="J50" s="34">
        <f t="shared" si="24"/>
        <v>1.1779959650302627</v>
      </c>
      <c r="K50" s="34" t="e">
        <f t="shared" si="24"/>
        <v>#DIV/0!</v>
      </c>
      <c r="L50" s="34" t="e">
        <f t="shared" si="24"/>
        <v>#DIV/0!</v>
      </c>
      <c r="M50" s="34" t="e">
        <f t="shared" si="24"/>
        <v>#DIV/0!</v>
      </c>
      <c r="N50" s="34" t="e">
        <f t="shared" si="24"/>
        <v>#DIV/0!</v>
      </c>
      <c r="O50" s="34">
        <f t="shared" si="24"/>
        <v>1.3128792987188136</v>
      </c>
      <c r="P50" s="34" t="e">
        <f t="shared" si="24"/>
        <v>#DIV/0!</v>
      </c>
      <c r="Q50" s="34" t="e">
        <f t="shared" si="24"/>
        <v>#DIV/0!</v>
      </c>
      <c r="R50" s="34" t="e">
        <f t="shared" si="24"/>
        <v>#DIV/0!</v>
      </c>
      <c r="S50" s="34" t="e">
        <f t="shared" si="24"/>
        <v>#DIV/0!</v>
      </c>
      <c r="T50" s="34">
        <f t="shared" si="24"/>
        <v>1.3752953156822811</v>
      </c>
      <c r="U50" s="40">
        <f>(F50/B50)^(1/4)-1</f>
        <v>-3.4025175210267933E-2</v>
      </c>
      <c r="V50" s="40" t="e">
        <f>(O50/G50)^(1/8)-1</f>
        <v>#DIV/0!</v>
      </c>
      <c r="W50" s="35" t="e">
        <f>(T50/P50)^(1/4)-1</f>
        <v>#DIV/0!</v>
      </c>
      <c r="X50" s="29"/>
      <c r="Y50" s="29"/>
      <c r="Z50" s="29"/>
      <c r="AA50" s="29"/>
      <c r="AB50" s="29"/>
      <c r="AC50" s="29"/>
      <c r="AD50" s="29"/>
      <c r="AE50" s="29"/>
      <c r="AF50" s="29"/>
      <c r="AG50" s="29"/>
      <c r="AH50" s="29"/>
      <c r="AI50" s="29"/>
    </row>
    <row r="51" spans="1:42" x14ac:dyDescent="0.25">
      <c r="A51" s="9" t="s">
        <v>92</v>
      </c>
      <c r="B51" s="28"/>
      <c r="C51" s="36" t="e">
        <f t="shared" ref="C51:P51" si="25">C50/B50-1</f>
        <v>#DIV/0!</v>
      </c>
      <c r="D51" s="36" t="e">
        <f t="shared" si="25"/>
        <v>#DIV/0!</v>
      </c>
      <c r="E51" s="36" t="e">
        <f t="shared" si="25"/>
        <v>#DIV/0!</v>
      </c>
      <c r="F51" s="36" t="e">
        <f t="shared" si="25"/>
        <v>#DIV/0!</v>
      </c>
      <c r="G51" s="36" t="e">
        <f t="shared" si="25"/>
        <v>#DIV/0!</v>
      </c>
      <c r="H51" s="36" t="e">
        <f t="shared" si="25"/>
        <v>#DIV/0!</v>
      </c>
      <c r="I51" s="36" t="e">
        <f t="shared" si="25"/>
        <v>#DIV/0!</v>
      </c>
      <c r="J51" s="36" t="e">
        <f t="shared" si="25"/>
        <v>#DIV/0!</v>
      </c>
      <c r="K51" s="36" t="e">
        <f t="shared" si="25"/>
        <v>#DIV/0!</v>
      </c>
      <c r="L51" s="36" t="e">
        <f t="shared" si="25"/>
        <v>#DIV/0!</v>
      </c>
      <c r="M51" s="36" t="e">
        <f t="shared" si="25"/>
        <v>#DIV/0!</v>
      </c>
      <c r="N51" s="36" t="e">
        <f t="shared" si="25"/>
        <v>#DIV/0!</v>
      </c>
      <c r="O51" s="36" t="e">
        <f t="shared" si="25"/>
        <v>#DIV/0!</v>
      </c>
      <c r="P51" s="36" t="e">
        <f t="shared" si="25"/>
        <v>#DIV/0!</v>
      </c>
      <c r="Q51" s="37">
        <v>1.6199999999999999E-2</v>
      </c>
      <c r="R51" s="37">
        <v>1.6500000000000001E-2</v>
      </c>
      <c r="S51" s="37">
        <v>1.6400000000000001E-2</v>
      </c>
      <c r="T51" s="37">
        <v>1.6299999999999999E-2</v>
      </c>
      <c r="X51" s="29"/>
      <c r="Y51" s="29"/>
      <c r="Z51" s="29"/>
      <c r="AA51" s="29"/>
      <c r="AB51" s="29"/>
      <c r="AC51" s="29"/>
      <c r="AD51" s="29"/>
      <c r="AE51" s="29"/>
      <c r="AF51" s="29"/>
      <c r="AG51" s="29"/>
      <c r="AH51" s="29"/>
      <c r="AI51" s="29"/>
    </row>
    <row r="53" spans="1:42" x14ac:dyDescent="0.25">
      <c r="A53" s="27" t="s">
        <v>130</v>
      </c>
      <c r="B53" s="14"/>
      <c r="C53" s="1"/>
      <c r="D53" s="1"/>
      <c r="E53" s="1"/>
      <c r="F53" s="1"/>
      <c r="G53" s="1"/>
      <c r="H53" s="1"/>
      <c r="I53" s="1"/>
      <c r="J53" s="1"/>
      <c r="K53" s="1"/>
      <c r="L53" s="1"/>
      <c r="M53" s="1"/>
      <c r="N53" s="1"/>
      <c r="O53" s="1"/>
      <c r="P53" s="1"/>
      <c r="Q53" s="1"/>
      <c r="R53" s="1"/>
      <c r="S53" s="1"/>
      <c r="T53" s="1"/>
      <c r="X53" s="29"/>
    </row>
    <row r="54" spans="1:42" x14ac:dyDescent="0.25">
      <c r="A54" s="39" t="s">
        <v>118</v>
      </c>
      <c r="B54" s="42">
        <f>B$48*X54</f>
        <v>0.14122064384999999</v>
      </c>
      <c r="C54" s="42">
        <f t="shared" ref="C54:T54" si="26">C$48*Y54</f>
        <v>0</v>
      </c>
      <c r="D54" s="42">
        <f t="shared" si="26"/>
        <v>0</v>
      </c>
      <c r="E54" s="42">
        <f t="shared" si="26"/>
        <v>0</v>
      </c>
      <c r="F54" s="42">
        <f t="shared" si="26"/>
        <v>0.17263176750489598</v>
      </c>
      <c r="G54" s="42">
        <f t="shared" si="26"/>
        <v>0</v>
      </c>
      <c r="H54" s="42">
        <f t="shared" si="26"/>
        <v>0</v>
      </c>
      <c r="I54" s="42">
        <f t="shared" si="26"/>
        <v>0</v>
      </c>
      <c r="J54" s="42">
        <f t="shared" si="26"/>
        <v>0.32936246479500009</v>
      </c>
      <c r="K54" s="42">
        <f t="shared" si="26"/>
        <v>0</v>
      </c>
      <c r="L54" s="42">
        <f t="shared" si="26"/>
        <v>0</v>
      </c>
      <c r="M54" s="42">
        <f t="shared" si="26"/>
        <v>0</v>
      </c>
      <c r="N54" s="42">
        <f t="shared" si="26"/>
        <v>0</v>
      </c>
      <c r="O54" s="42">
        <f t="shared" si="26"/>
        <v>0.59580952994068659</v>
      </c>
      <c r="P54" s="42">
        <f t="shared" si="26"/>
        <v>0</v>
      </c>
      <c r="Q54" s="42">
        <f t="shared" si="26"/>
        <v>0</v>
      </c>
      <c r="R54" s="42">
        <f t="shared" si="26"/>
        <v>0</v>
      </c>
      <c r="S54" s="42">
        <f t="shared" si="26"/>
        <v>0</v>
      </c>
      <c r="T54" s="42">
        <f t="shared" si="26"/>
        <v>1.0633018115094086</v>
      </c>
      <c r="U54" s="40">
        <f>(F54/B54)^(1/4)-1</f>
        <v>5.149117599266817E-2</v>
      </c>
      <c r="V54" s="40" t="e">
        <f>(O54/G54)^(1/8)-1</f>
        <v>#DIV/0!</v>
      </c>
      <c r="W54" s="35" t="e">
        <f>(T54/P54)^(1/4)-1</f>
        <v>#DIV/0!</v>
      </c>
      <c r="X54" s="33">
        <v>0.38069999999999998</v>
      </c>
      <c r="Y54" s="33">
        <v>0.38080000000000003</v>
      </c>
      <c r="Z54" s="33">
        <v>0.38090000000000002</v>
      </c>
      <c r="AA54" s="33">
        <v>0.38140000000000002</v>
      </c>
      <c r="AB54" s="33">
        <v>0.38179999999999997</v>
      </c>
      <c r="AC54" s="33">
        <v>0.38200000000000001</v>
      </c>
      <c r="AD54" s="33">
        <v>0.3826</v>
      </c>
      <c r="AE54" s="33">
        <v>0.3831</v>
      </c>
      <c r="AF54" s="33">
        <v>0.38329999999999997</v>
      </c>
      <c r="AG54" s="33">
        <v>0.3836</v>
      </c>
      <c r="AH54" s="33">
        <v>0.38390000000000002</v>
      </c>
      <c r="AI54" s="33">
        <v>0.38440000000000002</v>
      </c>
      <c r="AJ54" s="33">
        <v>0.3846</v>
      </c>
      <c r="AK54" s="33">
        <v>0.3851</v>
      </c>
      <c r="AL54" s="33">
        <v>0.38519999999999999</v>
      </c>
      <c r="AM54" s="33">
        <v>0.38569999999999999</v>
      </c>
      <c r="AN54" s="33">
        <v>0.3856</v>
      </c>
      <c r="AO54" s="33">
        <v>0.38579999999999998</v>
      </c>
      <c r="AP54" s="33">
        <v>0.38600000000000001</v>
      </c>
    </row>
    <row r="55" spans="1:42" x14ac:dyDescent="0.25">
      <c r="A55" s="39" t="s">
        <v>115</v>
      </c>
      <c r="B55" s="42">
        <f>B$48*X55</f>
        <v>8.5541057188888894E-2</v>
      </c>
      <c r="C55" s="42">
        <f t="shared" ref="C55:L57" si="27">C$48*Y55</f>
        <v>0</v>
      </c>
      <c r="D55" s="42">
        <f t="shared" si="27"/>
        <v>0</v>
      </c>
      <c r="E55" s="42">
        <f t="shared" si="27"/>
        <v>0</v>
      </c>
      <c r="F55" s="42">
        <f t="shared" si="27"/>
        <v>0.10431154731110399</v>
      </c>
      <c r="G55" s="42">
        <f t="shared" si="27"/>
        <v>0</v>
      </c>
      <c r="H55" s="42">
        <f t="shared" si="27"/>
        <v>0</v>
      </c>
      <c r="I55" s="42">
        <f t="shared" si="27"/>
        <v>0</v>
      </c>
      <c r="J55" s="42">
        <f t="shared" si="27"/>
        <v>0.19909544245500005</v>
      </c>
      <c r="K55" s="42">
        <f t="shared" si="27"/>
        <v>0</v>
      </c>
      <c r="L55" s="42">
        <f t="shared" si="27"/>
        <v>0</v>
      </c>
      <c r="M55" s="42">
        <f t="shared" ref="M55:T57" si="28">M$48*AI55</f>
        <v>0</v>
      </c>
      <c r="N55" s="42">
        <f t="shared" si="28"/>
        <v>0</v>
      </c>
      <c r="O55" s="42">
        <f t="shared" si="28"/>
        <v>0.3580117507875224</v>
      </c>
      <c r="P55" s="42">
        <f t="shared" si="28"/>
        <v>0</v>
      </c>
      <c r="Q55" s="42">
        <f t="shared" si="28"/>
        <v>0</v>
      </c>
      <c r="R55" s="42">
        <f t="shared" si="28"/>
        <v>0</v>
      </c>
      <c r="S55" s="42">
        <f t="shared" si="28"/>
        <v>0</v>
      </c>
      <c r="T55" s="42">
        <f t="shared" si="28"/>
        <v>0.6352264190001804</v>
      </c>
      <c r="U55" s="40">
        <f>(F55/B55)^(1/4)-1</f>
        <v>5.0846890714237425E-2</v>
      </c>
      <c r="V55" s="40" t="e">
        <f>(O55/G55)^(1/8)-1</f>
        <v>#DIV/0!</v>
      </c>
      <c r="W55" s="35" t="e">
        <f>(T55/P55)^(1/4)-1</f>
        <v>#DIV/0!</v>
      </c>
      <c r="X55" s="33">
        <v>0.2306</v>
      </c>
      <c r="Y55" s="33">
        <v>0.23089999999999999</v>
      </c>
      <c r="Z55" s="33">
        <v>0.23069999999999999</v>
      </c>
      <c r="AA55" s="33">
        <v>0.23100000000000001</v>
      </c>
      <c r="AB55" s="33">
        <v>0.23069999999999999</v>
      </c>
      <c r="AC55" s="33">
        <v>0.23089999999999999</v>
      </c>
      <c r="AD55" s="33">
        <v>0.2311</v>
      </c>
      <c r="AE55" s="33">
        <v>0.23150000000000001</v>
      </c>
      <c r="AF55" s="33">
        <v>0.23169999999999999</v>
      </c>
      <c r="AG55" s="33">
        <v>0.2316</v>
      </c>
      <c r="AH55" s="33">
        <v>0.2319</v>
      </c>
      <c r="AI55" s="33">
        <v>0.23180000000000001</v>
      </c>
      <c r="AJ55" s="33">
        <v>0.23169999999999999</v>
      </c>
      <c r="AK55" s="33">
        <v>0.23139999999999999</v>
      </c>
      <c r="AL55" s="33">
        <v>0.23130000000000001</v>
      </c>
      <c r="AM55" s="33">
        <v>0.23100000000000001</v>
      </c>
      <c r="AN55" s="33">
        <v>0.23069999999999999</v>
      </c>
      <c r="AO55" s="33">
        <v>0.23050000000000001</v>
      </c>
      <c r="AP55" s="33">
        <v>0.2306</v>
      </c>
    </row>
    <row r="56" spans="1:42" x14ac:dyDescent="0.25">
      <c r="A56" s="39" t="s">
        <v>117</v>
      </c>
      <c r="B56" s="42">
        <f>B$48*X56</f>
        <v>0.10397726942777778</v>
      </c>
      <c r="C56" s="42">
        <f t="shared" si="27"/>
        <v>0</v>
      </c>
      <c r="D56" s="42">
        <f t="shared" si="27"/>
        <v>0</v>
      </c>
      <c r="E56" s="42">
        <f t="shared" si="27"/>
        <v>0</v>
      </c>
      <c r="F56" s="42">
        <f t="shared" si="27"/>
        <v>0.126919164847104</v>
      </c>
      <c r="G56" s="42">
        <f t="shared" si="27"/>
        <v>0</v>
      </c>
      <c r="H56" s="42">
        <f t="shared" si="27"/>
        <v>0</v>
      </c>
      <c r="I56" s="42">
        <f t="shared" si="27"/>
        <v>0</v>
      </c>
      <c r="J56" s="42">
        <f t="shared" si="27"/>
        <v>0.24188764372500005</v>
      </c>
      <c r="K56" s="42">
        <f t="shared" si="27"/>
        <v>0</v>
      </c>
      <c r="L56" s="42">
        <f t="shared" si="27"/>
        <v>0</v>
      </c>
      <c r="M56" s="42">
        <f t="shared" si="28"/>
        <v>0</v>
      </c>
      <c r="N56" s="42">
        <f t="shared" si="28"/>
        <v>0</v>
      </c>
      <c r="O56" s="42">
        <f t="shared" si="28"/>
        <v>0.43660724318167171</v>
      </c>
      <c r="P56" s="42">
        <f t="shared" si="28"/>
        <v>0</v>
      </c>
      <c r="Q56" s="42">
        <f t="shared" si="28"/>
        <v>0</v>
      </c>
      <c r="R56" s="42">
        <f t="shared" si="28"/>
        <v>0</v>
      </c>
      <c r="S56" s="42">
        <f t="shared" si="28"/>
        <v>0</v>
      </c>
      <c r="T56" s="42">
        <f t="shared" si="28"/>
        <v>0.7781936832938029</v>
      </c>
      <c r="U56" s="40">
        <f>(F56/B56)^(1/4)-1</f>
        <v>5.1107656002237878E-2</v>
      </c>
      <c r="V56" s="40" t="e">
        <f>(O56/G56)^(1/8)-1</f>
        <v>#DIV/0!</v>
      </c>
      <c r="W56" s="35" t="e">
        <f>(T56/P56)^(1/4)-1</f>
        <v>#DIV/0!</v>
      </c>
      <c r="X56" s="33">
        <v>0.28029999999999999</v>
      </c>
      <c r="Y56" s="33">
        <v>0.28050000000000003</v>
      </c>
      <c r="Z56" s="33">
        <v>0.28060000000000002</v>
      </c>
      <c r="AA56" s="33">
        <v>0.28050000000000003</v>
      </c>
      <c r="AB56" s="33">
        <v>0.28070000000000001</v>
      </c>
      <c r="AC56" s="33">
        <v>0.28110000000000002</v>
      </c>
      <c r="AD56" s="33">
        <v>0.28129999999999999</v>
      </c>
      <c r="AE56" s="33">
        <v>0.28120000000000001</v>
      </c>
      <c r="AF56" s="33">
        <v>0.28149999999999997</v>
      </c>
      <c r="AG56" s="33">
        <v>0.28139999999999998</v>
      </c>
      <c r="AH56" s="33">
        <v>0.28160000000000002</v>
      </c>
      <c r="AI56" s="33">
        <v>0.28170000000000001</v>
      </c>
      <c r="AJ56" s="33">
        <v>0.28199999999999997</v>
      </c>
      <c r="AK56" s="33">
        <v>0.28220000000000001</v>
      </c>
      <c r="AL56" s="33">
        <v>0.2823</v>
      </c>
      <c r="AM56" s="33">
        <v>0.28249999999999997</v>
      </c>
      <c r="AN56" s="33">
        <v>0.28260000000000002</v>
      </c>
      <c r="AO56" s="33">
        <v>0.28270000000000001</v>
      </c>
      <c r="AP56" s="33">
        <v>0.28249999999999997</v>
      </c>
    </row>
    <row r="57" spans="1:42" x14ac:dyDescent="0.25">
      <c r="A57" s="39" t="s">
        <v>116</v>
      </c>
      <c r="B57" s="42">
        <f>B$48*X57</f>
        <v>4.0210973977777779E-2</v>
      </c>
      <c r="C57" s="42">
        <f t="shared" si="27"/>
        <v>0</v>
      </c>
      <c r="D57" s="42">
        <f t="shared" si="27"/>
        <v>0</v>
      </c>
      <c r="E57" s="42">
        <f t="shared" si="27"/>
        <v>0</v>
      </c>
      <c r="F57" s="42">
        <f t="shared" si="27"/>
        <v>4.8244655821824002E-2</v>
      </c>
      <c r="G57" s="42">
        <f t="shared" si="27"/>
        <v>0</v>
      </c>
      <c r="H57" s="42">
        <f t="shared" si="27"/>
        <v>0</v>
      </c>
      <c r="I57" s="42">
        <f t="shared" si="27"/>
        <v>0</v>
      </c>
      <c r="J57" s="42">
        <f t="shared" si="27"/>
        <v>8.893559902500002E-2</v>
      </c>
      <c r="K57" s="42">
        <f t="shared" si="27"/>
        <v>0</v>
      </c>
      <c r="L57" s="42">
        <f t="shared" si="27"/>
        <v>0</v>
      </c>
      <c r="M57" s="42">
        <f t="shared" si="28"/>
        <v>0</v>
      </c>
      <c r="N57" s="42">
        <f t="shared" si="28"/>
        <v>0</v>
      </c>
      <c r="O57" s="42">
        <f t="shared" si="28"/>
        <v>0.15672683817967167</v>
      </c>
      <c r="P57" s="42">
        <f t="shared" si="28"/>
        <v>0</v>
      </c>
      <c r="Q57" s="42">
        <f t="shared" si="28"/>
        <v>0</v>
      </c>
      <c r="R57" s="42">
        <f t="shared" si="28"/>
        <v>0</v>
      </c>
      <c r="S57" s="42">
        <f t="shared" si="28"/>
        <v>0</v>
      </c>
      <c r="T57" s="42">
        <f t="shared" si="28"/>
        <v>0.27822145845194374</v>
      </c>
      <c r="U57" s="40">
        <f>(F57/B57)^(1/4)-1</f>
        <v>4.6588973803679323E-2</v>
      </c>
      <c r="V57" s="40" t="e">
        <f>(O57/G57)^(1/8)-1</f>
        <v>#DIV/0!</v>
      </c>
      <c r="W57" s="35" t="e">
        <f>(T57/P57)^(1/4)-1</f>
        <v>#DIV/0!</v>
      </c>
      <c r="X57" s="33">
        <v>0.1084</v>
      </c>
      <c r="Y57" s="33">
        <v>0.10780000000000001</v>
      </c>
      <c r="Z57" s="33">
        <v>0.10780000000000001</v>
      </c>
      <c r="AA57" s="33">
        <v>0.1071</v>
      </c>
      <c r="AB57" s="33">
        <v>0.1067</v>
      </c>
      <c r="AC57" s="33">
        <v>0.10589999999999999</v>
      </c>
      <c r="AD57" s="33">
        <v>0.10489999999999999</v>
      </c>
      <c r="AE57" s="33">
        <v>0.1042</v>
      </c>
      <c r="AF57" s="33">
        <v>0.10349999999999999</v>
      </c>
      <c r="AG57" s="33">
        <v>0.10340000000000001</v>
      </c>
      <c r="AH57" s="33">
        <v>0.1026</v>
      </c>
      <c r="AI57" s="33">
        <v>0.1021</v>
      </c>
      <c r="AJ57" s="33">
        <v>0.1017</v>
      </c>
      <c r="AK57" s="33">
        <v>0.1013</v>
      </c>
      <c r="AL57" s="33">
        <v>0.1012</v>
      </c>
      <c r="AM57" s="33">
        <v>0.1008</v>
      </c>
      <c r="AN57" s="33">
        <v>0.10100000000000001</v>
      </c>
      <c r="AO57" s="33">
        <v>0.1009</v>
      </c>
      <c r="AP57" s="33">
        <v>0.10100000000000001</v>
      </c>
    </row>
    <row r="58" spans="1:42" x14ac:dyDescent="0.25">
      <c r="A58" s="27" t="s">
        <v>99</v>
      </c>
      <c r="B58" s="34">
        <f>SUM(B54:B57)</f>
        <v>0.37094994444444446</v>
      </c>
      <c r="C58" s="34">
        <f t="shared" ref="C58:I58" si="29">SUM(C54:C57)</f>
        <v>0</v>
      </c>
      <c r="D58" s="34">
        <f t="shared" si="29"/>
        <v>0</v>
      </c>
      <c r="E58" s="34">
        <f t="shared" si="29"/>
        <v>0</v>
      </c>
      <c r="F58" s="34">
        <f t="shared" si="29"/>
        <v>0.45210713548492798</v>
      </c>
      <c r="G58" s="34">
        <f t="shared" si="29"/>
        <v>0</v>
      </c>
      <c r="H58" s="34">
        <f t="shared" si="29"/>
        <v>0</v>
      </c>
      <c r="I58" s="34">
        <f t="shared" si="29"/>
        <v>0</v>
      </c>
      <c r="J58" s="34">
        <f>SUM(J54:J57)</f>
        <v>0.85928115000000027</v>
      </c>
      <c r="K58" s="34">
        <f t="shared" ref="K58:T58" si="30">SUM(K54:K57)</f>
        <v>0</v>
      </c>
      <c r="L58" s="34">
        <f t="shared" si="30"/>
        <v>0</v>
      </c>
      <c r="M58" s="34">
        <f t="shared" si="30"/>
        <v>0</v>
      </c>
      <c r="N58" s="34">
        <f t="shared" si="30"/>
        <v>0</v>
      </c>
      <c r="O58" s="34">
        <f t="shared" si="30"/>
        <v>1.5471553620895522</v>
      </c>
      <c r="P58" s="34">
        <f t="shared" si="30"/>
        <v>0</v>
      </c>
      <c r="Q58" s="34">
        <f t="shared" si="30"/>
        <v>0</v>
      </c>
      <c r="R58" s="34">
        <f t="shared" si="30"/>
        <v>0</v>
      </c>
      <c r="S58" s="34">
        <f t="shared" si="30"/>
        <v>0</v>
      </c>
      <c r="T58" s="34">
        <f t="shared" si="30"/>
        <v>2.7549433722553358</v>
      </c>
      <c r="X58" s="43">
        <v>1</v>
      </c>
      <c r="Y58" s="43">
        <v>1</v>
      </c>
      <c r="Z58" s="43">
        <v>1</v>
      </c>
      <c r="AA58" s="43">
        <v>1</v>
      </c>
      <c r="AB58" s="43">
        <v>1</v>
      </c>
      <c r="AC58" s="43">
        <v>1</v>
      </c>
      <c r="AD58" s="43">
        <v>1</v>
      </c>
      <c r="AE58" s="43">
        <v>1</v>
      </c>
      <c r="AF58" s="43">
        <v>1</v>
      </c>
      <c r="AG58" s="43">
        <v>1</v>
      </c>
      <c r="AH58" s="43">
        <v>1</v>
      </c>
      <c r="AI58" s="43">
        <v>1</v>
      </c>
      <c r="AJ58" s="43">
        <v>1</v>
      </c>
      <c r="AK58" s="43">
        <v>1</v>
      </c>
      <c r="AL58" s="43">
        <v>1</v>
      </c>
      <c r="AM58" s="43">
        <v>1</v>
      </c>
      <c r="AN58" s="43">
        <v>1</v>
      </c>
      <c r="AO58" s="43">
        <v>1</v>
      </c>
      <c r="AP58" s="43">
        <v>1</v>
      </c>
    </row>
    <row r="59" spans="1:42" x14ac:dyDescent="0.25">
      <c r="B59" s="14"/>
      <c r="C59" s="1"/>
      <c r="D59" s="1"/>
      <c r="E59" s="1"/>
      <c r="F59" s="1"/>
      <c r="G59" s="1"/>
      <c r="H59" s="1"/>
      <c r="I59" s="1"/>
      <c r="J59" s="1"/>
      <c r="K59" s="1"/>
      <c r="L59" s="1"/>
      <c r="M59" s="1"/>
      <c r="N59" s="1"/>
      <c r="O59" s="1"/>
      <c r="P59" s="1"/>
      <c r="Q59" s="1"/>
      <c r="R59" s="1"/>
      <c r="S59" s="1"/>
      <c r="T59" s="1"/>
    </row>
    <row r="60" spans="1:42" x14ac:dyDescent="0.25">
      <c r="A60" s="27" t="s">
        <v>128</v>
      </c>
      <c r="B60" s="14"/>
      <c r="C60" s="1"/>
      <c r="D60" s="1"/>
      <c r="E60" s="1"/>
      <c r="F60" s="1"/>
      <c r="G60" s="1"/>
      <c r="H60" s="1"/>
      <c r="I60" s="1"/>
      <c r="J60" s="1"/>
      <c r="K60" s="1"/>
      <c r="L60" s="1"/>
      <c r="M60" s="1"/>
      <c r="N60" s="1"/>
      <c r="O60" s="1"/>
      <c r="P60" s="1"/>
      <c r="Q60" s="1"/>
      <c r="R60" s="1"/>
      <c r="S60" s="1"/>
      <c r="T60" s="1"/>
      <c r="X60" s="44"/>
    </row>
    <row r="61" spans="1:42" x14ac:dyDescent="0.25">
      <c r="A61" s="39" t="s">
        <v>118</v>
      </c>
      <c r="B61" s="42">
        <f>B$46*X61</f>
        <v>0.13383617702866665</v>
      </c>
      <c r="C61" s="42">
        <f t="shared" ref="C61:T61" si="31">C$46*Y61</f>
        <v>0</v>
      </c>
      <c r="D61" s="42">
        <f t="shared" si="31"/>
        <v>0</v>
      </c>
      <c r="E61" s="42">
        <f t="shared" si="31"/>
        <v>0</v>
      </c>
      <c r="F61" s="42">
        <f t="shared" si="31"/>
        <v>0.18786912842879999</v>
      </c>
      <c r="G61" s="42">
        <f t="shared" si="31"/>
        <v>0</v>
      </c>
      <c r="H61" s="42">
        <f t="shared" si="31"/>
        <v>0</v>
      </c>
      <c r="I61" s="42">
        <f t="shared" si="31"/>
        <v>0</v>
      </c>
      <c r="J61" s="42">
        <f t="shared" si="31"/>
        <v>0.29746693823437498</v>
      </c>
      <c r="K61" s="42">
        <f t="shared" si="31"/>
        <v>0</v>
      </c>
      <c r="L61" s="42">
        <f t="shared" si="31"/>
        <v>0</v>
      </c>
      <c r="M61" s="42">
        <f t="shared" si="31"/>
        <v>0</v>
      </c>
      <c r="N61" s="42">
        <f t="shared" si="31"/>
        <v>0</v>
      </c>
      <c r="O61" s="42">
        <f t="shared" si="31"/>
        <v>0.48174810330197004</v>
      </c>
      <c r="P61" s="42">
        <f t="shared" si="31"/>
        <v>0</v>
      </c>
      <c r="Q61" s="42">
        <f t="shared" si="31"/>
        <v>0</v>
      </c>
      <c r="R61" s="42">
        <f t="shared" si="31"/>
        <v>0</v>
      </c>
      <c r="S61" s="42">
        <f t="shared" si="31"/>
        <v>0</v>
      </c>
      <c r="T61" s="42">
        <f t="shared" si="31"/>
        <v>0.82021402561690149</v>
      </c>
      <c r="U61" s="40">
        <f>(F61/B61)^(1/4)-1</f>
        <v>8.8480052262594588E-2</v>
      </c>
      <c r="V61" s="40" t="e">
        <f>(O61/G61)^(1/8)-1</f>
        <v>#DIV/0!</v>
      </c>
      <c r="W61" s="35" t="e">
        <f>(T61/P61)^(1/4)-1</f>
        <v>#DIV/0!</v>
      </c>
      <c r="X61" s="26">
        <v>0.40579999999999999</v>
      </c>
      <c r="Y61" s="26">
        <v>0.40589999999999998</v>
      </c>
      <c r="Z61" s="26">
        <v>0.40589999999999998</v>
      </c>
      <c r="AA61" s="26">
        <v>0.40639999999999998</v>
      </c>
      <c r="AB61" s="26">
        <v>0.40689999999999998</v>
      </c>
      <c r="AC61" s="26">
        <v>0.40699999999999997</v>
      </c>
      <c r="AD61" s="26">
        <v>0.40749999999999997</v>
      </c>
      <c r="AE61" s="26">
        <v>0.40760000000000002</v>
      </c>
      <c r="AF61" s="26">
        <v>0.4078</v>
      </c>
      <c r="AG61" s="26">
        <v>0.40799999999999997</v>
      </c>
      <c r="AH61" s="26">
        <v>0.4078</v>
      </c>
      <c r="AI61" s="26">
        <v>0.40839999999999999</v>
      </c>
      <c r="AJ61" s="26">
        <v>0.4083</v>
      </c>
      <c r="AK61" s="26">
        <v>0.4088</v>
      </c>
      <c r="AL61" s="26">
        <v>0.40889999999999999</v>
      </c>
      <c r="AM61" s="26">
        <v>0.4093</v>
      </c>
      <c r="AN61" s="26">
        <v>0.4093</v>
      </c>
      <c r="AO61" s="26">
        <v>0.40960000000000002</v>
      </c>
      <c r="AP61" s="26">
        <v>0.40949999999999998</v>
      </c>
    </row>
    <row r="62" spans="1:42" x14ac:dyDescent="0.25">
      <c r="A62" s="39" t="s">
        <v>115</v>
      </c>
      <c r="B62" s="42">
        <f>B$46*X62</f>
        <v>6.8600110453333321E-2</v>
      </c>
      <c r="C62" s="42">
        <f t="shared" ref="C62:L64" si="32">C$46*Y62</f>
        <v>0</v>
      </c>
      <c r="D62" s="42">
        <f t="shared" si="32"/>
        <v>0</v>
      </c>
      <c r="E62" s="42">
        <f t="shared" si="32"/>
        <v>0</v>
      </c>
      <c r="F62" s="42">
        <f t="shared" si="32"/>
        <v>9.6081508051199999E-2</v>
      </c>
      <c r="G62" s="42">
        <f t="shared" si="32"/>
        <v>0</v>
      </c>
      <c r="H62" s="42">
        <f t="shared" si="32"/>
        <v>0</v>
      </c>
      <c r="I62" s="42">
        <f t="shared" si="32"/>
        <v>0</v>
      </c>
      <c r="J62" s="42">
        <f t="shared" si="32"/>
        <v>0.15245362945312499</v>
      </c>
      <c r="K62" s="42">
        <f t="shared" si="32"/>
        <v>0</v>
      </c>
      <c r="L62" s="42">
        <f t="shared" si="32"/>
        <v>0</v>
      </c>
      <c r="M62" s="42">
        <f t="shared" ref="M62:T64" si="33">M$46*AI62</f>
        <v>0</v>
      </c>
      <c r="N62" s="42">
        <f t="shared" si="33"/>
        <v>0</v>
      </c>
      <c r="O62" s="42">
        <f t="shared" si="33"/>
        <v>0.24605920736167161</v>
      </c>
      <c r="P62" s="42">
        <f t="shared" si="33"/>
        <v>0</v>
      </c>
      <c r="Q62" s="42">
        <f t="shared" si="33"/>
        <v>0</v>
      </c>
      <c r="R62" s="42">
        <f t="shared" si="33"/>
        <v>0</v>
      </c>
      <c r="S62" s="42">
        <f t="shared" si="33"/>
        <v>0</v>
      </c>
      <c r="T62" s="42">
        <f t="shared" si="33"/>
        <v>0.41721753732845079</v>
      </c>
      <c r="U62" s="40">
        <f>(F62/B62)^(1/4)-1</f>
        <v>8.787437993530256E-2</v>
      </c>
      <c r="V62" s="40" t="e">
        <f>(O62/G62)^(1/8)-1</f>
        <v>#DIV/0!</v>
      </c>
      <c r="W62" s="35" t="e">
        <f>(T62/P62)^(1/4)-1</f>
        <v>#DIV/0!</v>
      </c>
      <c r="X62" s="26">
        <v>0.20799999999999999</v>
      </c>
      <c r="Y62" s="26">
        <v>0.2082</v>
      </c>
      <c r="Z62" s="26">
        <v>0.20810000000000001</v>
      </c>
      <c r="AA62" s="26">
        <v>0.2084</v>
      </c>
      <c r="AB62" s="26">
        <v>0.20810000000000001</v>
      </c>
      <c r="AC62" s="26">
        <v>0.2082</v>
      </c>
      <c r="AD62" s="26">
        <v>0.20849999999999999</v>
      </c>
      <c r="AE62" s="26">
        <v>0.20880000000000001</v>
      </c>
      <c r="AF62" s="26">
        <v>0.20899999999999999</v>
      </c>
      <c r="AG62" s="26">
        <v>0.20880000000000001</v>
      </c>
      <c r="AH62" s="26">
        <v>0.2092</v>
      </c>
      <c r="AI62" s="26">
        <v>0.20910000000000001</v>
      </c>
      <c r="AJ62" s="26">
        <v>0.20899999999999999</v>
      </c>
      <c r="AK62" s="26">
        <v>0.20880000000000001</v>
      </c>
      <c r="AL62" s="26">
        <v>0.20880000000000001</v>
      </c>
      <c r="AM62" s="26">
        <v>0.20849999999999999</v>
      </c>
      <c r="AN62" s="26">
        <v>0.20830000000000001</v>
      </c>
      <c r="AO62" s="26">
        <v>0.20810000000000001</v>
      </c>
      <c r="AP62" s="26">
        <v>0.20830000000000001</v>
      </c>
    </row>
    <row r="63" spans="1:42" x14ac:dyDescent="0.25">
      <c r="A63" s="39" t="s">
        <v>117</v>
      </c>
      <c r="B63" s="42">
        <f>B$46*X63</f>
        <v>8.6937447670666662E-2</v>
      </c>
      <c r="C63" s="42">
        <f t="shared" si="32"/>
        <v>0</v>
      </c>
      <c r="D63" s="42">
        <f t="shared" si="32"/>
        <v>0</v>
      </c>
      <c r="E63" s="42">
        <f t="shared" si="32"/>
        <v>0</v>
      </c>
      <c r="F63" s="42">
        <f t="shared" si="32"/>
        <v>0.12198334659839999</v>
      </c>
      <c r="G63" s="42">
        <f t="shared" si="32"/>
        <v>0</v>
      </c>
      <c r="H63" s="42">
        <f t="shared" si="32"/>
        <v>0</v>
      </c>
      <c r="I63" s="42">
        <f t="shared" si="32"/>
        <v>0</v>
      </c>
      <c r="J63" s="42">
        <f t="shared" si="32"/>
        <v>0.19322950450781251</v>
      </c>
      <c r="K63" s="42">
        <f t="shared" si="32"/>
        <v>0</v>
      </c>
      <c r="L63" s="42">
        <f t="shared" si="32"/>
        <v>0</v>
      </c>
      <c r="M63" s="42">
        <f t="shared" si="33"/>
        <v>0</v>
      </c>
      <c r="N63" s="42">
        <f t="shared" si="33"/>
        <v>0</v>
      </c>
      <c r="O63" s="42">
        <f t="shared" si="33"/>
        <v>0.31287700936074625</v>
      </c>
      <c r="P63" s="42">
        <f t="shared" si="33"/>
        <v>0</v>
      </c>
      <c r="Q63" s="42">
        <f t="shared" si="33"/>
        <v>0</v>
      </c>
      <c r="R63" s="42">
        <f t="shared" si="33"/>
        <v>0</v>
      </c>
      <c r="S63" s="42">
        <f t="shared" si="33"/>
        <v>0</v>
      </c>
      <c r="T63" s="42">
        <f t="shared" si="33"/>
        <v>0.5333894872326761</v>
      </c>
      <c r="U63" s="40">
        <f>(F63/B63)^(1/4)-1</f>
        <v>8.8362111456026238E-2</v>
      </c>
      <c r="V63" s="40" t="e">
        <f>(O63/G63)^(1/8)-1</f>
        <v>#DIV/0!</v>
      </c>
      <c r="W63" s="35" t="e">
        <f>(T63/P63)^(1/4)-1</f>
        <v>#DIV/0!</v>
      </c>
      <c r="X63" s="26">
        <v>0.2636</v>
      </c>
      <c r="Y63" s="26">
        <v>0.26390000000000002</v>
      </c>
      <c r="Z63" s="26">
        <v>0.26400000000000001</v>
      </c>
      <c r="AA63" s="26">
        <v>0.2641</v>
      </c>
      <c r="AB63" s="26">
        <v>0.26419999999999999</v>
      </c>
      <c r="AC63" s="26">
        <v>0.26450000000000001</v>
      </c>
      <c r="AD63" s="26">
        <v>0.26469999999999999</v>
      </c>
      <c r="AE63" s="26">
        <v>0.2646</v>
      </c>
      <c r="AF63" s="26">
        <v>0.26490000000000002</v>
      </c>
      <c r="AG63" s="26">
        <v>0.26479999999999998</v>
      </c>
      <c r="AH63" s="26">
        <v>0.26500000000000001</v>
      </c>
      <c r="AI63" s="26">
        <v>0.2651</v>
      </c>
      <c r="AJ63" s="26">
        <v>0.26540000000000002</v>
      </c>
      <c r="AK63" s="26">
        <v>0.26550000000000001</v>
      </c>
      <c r="AL63" s="26">
        <v>0.26579999999999998</v>
      </c>
      <c r="AM63" s="26">
        <v>0.26600000000000001</v>
      </c>
      <c r="AN63" s="26">
        <v>0.26590000000000003</v>
      </c>
      <c r="AO63" s="26">
        <v>0.2661</v>
      </c>
      <c r="AP63" s="26">
        <v>0.26629999999999998</v>
      </c>
    </row>
    <row r="64" spans="1:42" x14ac:dyDescent="0.25">
      <c r="A64" s="39" t="s">
        <v>116</v>
      </c>
      <c r="B64" s="42">
        <f>B$46*X64</f>
        <v>4.0467469003000002E-2</v>
      </c>
      <c r="C64" s="42">
        <f t="shared" si="32"/>
        <v>0</v>
      </c>
      <c r="D64" s="42">
        <f t="shared" si="32"/>
        <v>0</v>
      </c>
      <c r="E64" s="42">
        <f t="shared" si="32"/>
        <v>0</v>
      </c>
      <c r="F64" s="42">
        <f t="shared" si="32"/>
        <v>5.5774368921600002E-2</v>
      </c>
      <c r="G64" s="42">
        <f t="shared" si="32"/>
        <v>0</v>
      </c>
      <c r="H64" s="42">
        <f t="shared" si="32"/>
        <v>0</v>
      </c>
      <c r="I64" s="42">
        <f t="shared" si="32"/>
        <v>0</v>
      </c>
      <c r="J64" s="42">
        <f t="shared" si="32"/>
        <v>8.6293130929687503E-2</v>
      </c>
      <c r="K64" s="42">
        <f t="shared" si="32"/>
        <v>0</v>
      </c>
      <c r="L64" s="42">
        <f t="shared" si="32"/>
        <v>0</v>
      </c>
      <c r="M64" s="42">
        <f t="shared" si="33"/>
        <v>0</v>
      </c>
      <c r="N64" s="42">
        <f t="shared" si="33"/>
        <v>0</v>
      </c>
      <c r="O64" s="42">
        <f t="shared" si="33"/>
        <v>0.13776015967710445</v>
      </c>
      <c r="P64" s="42">
        <f t="shared" si="33"/>
        <v>0</v>
      </c>
      <c r="Q64" s="42">
        <f t="shared" si="33"/>
        <v>0</v>
      </c>
      <c r="R64" s="42">
        <f t="shared" si="33"/>
        <v>0</v>
      </c>
      <c r="S64" s="42">
        <f t="shared" si="33"/>
        <v>0</v>
      </c>
      <c r="T64" s="42">
        <f t="shared" si="33"/>
        <v>0.23214360334309861</v>
      </c>
      <c r="U64" s="40">
        <f>(F64/B64)^(1/4)-1</f>
        <v>8.3508083131503152E-2</v>
      </c>
      <c r="V64" s="40" t="e">
        <f>(O64/G64)^(1/8)-1</f>
        <v>#DIV/0!</v>
      </c>
      <c r="W64" s="35" t="e">
        <f>(T64/P64)^(1/4)-1</f>
        <v>#DIV/0!</v>
      </c>
      <c r="X64" s="26">
        <v>0.1227</v>
      </c>
      <c r="Y64" s="26">
        <v>0.122</v>
      </c>
      <c r="Z64" s="26">
        <v>0.122</v>
      </c>
      <c r="AA64" s="26">
        <v>0.121</v>
      </c>
      <c r="AB64" s="26">
        <v>0.1208</v>
      </c>
      <c r="AC64" s="26">
        <v>0.1203</v>
      </c>
      <c r="AD64" s="26">
        <v>0.11940000000000001</v>
      </c>
      <c r="AE64" s="26">
        <v>0.1191</v>
      </c>
      <c r="AF64" s="26">
        <v>0.1183</v>
      </c>
      <c r="AG64" s="26">
        <v>0.11840000000000001</v>
      </c>
      <c r="AH64" s="26">
        <v>0.11799999999999999</v>
      </c>
      <c r="AI64" s="26">
        <v>0.1174</v>
      </c>
      <c r="AJ64" s="26">
        <v>0.1173</v>
      </c>
      <c r="AK64" s="26">
        <v>0.1169</v>
      </c>
      <c r="AL64" s="26">
        <v>0.11650000000000001</v>
      </c>
      <c r="AM64" s="26">
        <v>0.1162</v>
      </c>
      <c r="AN64" s="26">
        <v>0.11650000000000001</v>
      </c>
      <c r="AO64" s="26">
        <v>0.1162</v>
      </c>
      <c r="AP64" s="26">
        <v>0.1159</v>
      </c>
    </row>
    <row r="65" spans="1:42" x14ac:dyDescent="0.25">
      <c r="A65" s="27" t="s">
        <v>99</v>
      </c>
      <c r="B65" s="34">
        <f>SUM(B61:B64)</f>
        <v>0.32984120415566665</v>
      </c>
      <c r="C65" s="34">
        <f t="shared" ref="C65:T65" si="34">SUM(C61:C64)</f>
        <v>0</v>
      </c>
      <c r="D65" s="34">
        <f t="shared" si="34"/>
        <v>0</v>
      </c>
      <c r="E65" s="34">
        <f t="shared" si="34"/>
        <v>0</v>
      </c>
      <c r="F65" s="34">
        <f t="shared" si="34"/>
        <v>0.46170835199999993</v>
      </c>
      <c r="G65" s="34">
        <f t="shared" si="34"/>
        <v>0</v>
      </c>
      <c r="H65" s="34">
        <f t="shared" si="34"/>
        <v>0</v>
      </c>
      <c r="I65" s="34">
        <f t="shared" si="34"/>
        <v>0</v>
      </c>
      <c r="J65" s="34">
        <f t="shared" si="34"/>
        <v>0.72944320312499999</v>
      </c>
      <c r="K65" s="34">
        <f t="shared" si="34"/>
        <v>0</v>
      </c>
      <c r="L65" s="34">
        <f t="shared" si="34"/>
        <v>0</v>
      </c>
      <c r="M65" s="34">
        <f t="shared" si="34"/>
        <v>0</v>
      </c>
      <c r="N65" s="34">
        <f t="shared" si="34"/>
        <v>0</v>
      </c>
      <c r="O65" s="34">
        <f t="shared" si="34"/>
        <v>1.1784444797014926</v>
      </c>
      <c r="P65" s="34">
        <f t="shared" si="34"/>
        <v>0</v>
      </c>
      <c r="Q65" s="34">
        <f t="shared" si="34"/>
        <v>0</v>
      </c>
      <c r="R65" s="34">
        <f t="shared" si="34"/>
        <v>0</v>
      </c>
      <c r="S65" s="34">
        <f t="shared" si="34"/>
        <v>0</v>
      </c>
      <c r="T65" s="34">
        <f t="shared" si="34"/>
        <v>2.002964653521127</v>
      </c>
      <c r="X65" s="43">
        <v>1</v>
      </c>
      <c r="Y65" s="43">
        <v>1</v>
      </c>
      <c r="Z65" s="43">
        <v>1</v>
      </c>
      <c r="AA65" s="43">
        <v>1</v>
      </c>
      <c r="AB65" s="43">
        <v>1</v>
      </c>
      <c r="AC65" s="43">
        <v>1</v>
      </c>
      <c r="AD65" s="43">
        <v>1</v>
      </c>
      <c r="AE65" s="43">
        <v>1</v>
      </c>
      <c r="AF65" s="43">
        <v>1</v>
      </c>
      <c r="AG65" s="43">
        <v>1</v>
      </c>
      <c r="AH65" s="43">
        <v>1</v>
      </c>
      <c r="AI65" s="43">
        <v>1</v>
      </c>
      <c r="AJ65" s="43">
        <v>1</v>
      </c>
      <c r="AK65" s="43">
        <v>1</v>
      </c>
      <c r="AL65" s="43">
        <v>1</v>
      </c>
      <c r="AM65" s="43">
        <v>1</v>
      </c>
      <c r="AN65" s="43">
        <v>1</v>
      </c>
      <c r="AO65" s="43">
        <v>1</v>
      </c>
      <c r="AP65" s="43">
        <v>1</v>
      </c>
    </row>
    <row r="67" spans="1:42" x14ac:dyDescent="0.25">
      <c r="A67" s="8" t="s">
        <v>109</v>
      </c>
      <c r="B67" s="7">
        <v>2017</v>
      </c>
      <c r="C67" s="7">
        <v>2018</v>
      </c>
      <c r="D67" s="7">
        <v>2019</v>
      </c>
      <c r="E67" s="7">
        <v>2020</v>
      </c>
      <c r="F67" s="7">
        <v>2021</v>
      </c>
      <c r="G67" s="7" t="s">
        <v>7</v>
      </c>
      <c r="H67" s="7" t="s">
        <v>8</v>
      </c>
      <c r="I67" s="7" t="s">
        <v>9</v>
      </c>
      <c r="J67" s="7" t="s">
        <v>10</v>
      </c>
      <c r="K67" s="7" t="s">
        <v>11</v>
      </c>
      <c r="L67" s="7" t="s">
        <v>12</v>
      </c>
      <c r="M67" s="7" t="s">
        <v>101</v>
      </c>
      <c r="N67" s="7" t="s">
        <v>102</v>
      </c>
      <c r="O67" s="7" t="s">
        <v>103</v>
      </c>
      <c r="P67" s="7" t="s">
        <v>104</v>
      </c>
      <c r="Q67" s="7" t="s">
        <v>105</v>
      </c>
      <c r="R67" s="7" t="s">
        <v>106</v>
      </c>
      <c r="S67" s="7" t="s">
        <v>107</v>
      </c>
      <c r="T67" s="7" t="s">
        <v>108</v>
      </c>
      <c r="U67" s="41" t="s">
        <v>124</v>
      </c>
      <c r="V67" s="41" t="s">
        <v>125</v>
      </c>
      <c r="W67" s="41" t="s">
        <v>126</v>
      </c>
      <c r="X67" s="8">
        <v>2017</v>
      </c>
      <c r="Y67" s="8">
        <v>2018</v>
      </c>
      <c r="Z67" s="8">
        <v>2019</v>
      </c>
      <c r="AA67" s="8">
        <v>2020</v>
      </c>
      <c r="AB67" s="8">
        <v>2021</v>
      </c>
      <c r="AC67" s="8" t="s">
        <v>7</v>
      </c>
      <c r="AD67" s="8" t="s">
        <v>8</v>
      </c>
      <c r="AE67" s="8" t="s">
        <v>9</v>
      </c>
      <c r="AF67" s="8" t="s">
        <v>10</v>
      </c>
      <c r="AG67" s="8" t="s">
        <v>11</v>
      </c>
      <c r="AH67" s="8" t="s">
        <v>12</v>
      </c>
      <c r="AI67" s="8" t="s">
        <v>101</v>
      </c>
      <c r="AJ67" s="8" t="s">
        <v>102</v>
      </c>
      <c r="AK67" s="8" t="s">
        <v>103</v>
      </c>
      <c r="AL67" s="8" t="s">
        <v>104</v>
      </c>
      <c r="AM67" s="8" t="s">
        <v>105</v>
      </c>
      <c r="AN67" s="8" t="s">
        <v>106</v>
      </c>
      <c r="AO67" s="8" t="s">
        <v>107</v>
      </c>
      <c r="AP67" s="8" t="s">
        <v>108</v>
      </c>
    </row>
    <row r="68" spans="1:42" x14ac:dyDescent="0.25">
      <c r="A68" s="9" t="s">
        <v>127</v>
      </c>
      <c r="B68" s="10">
        <f>'India Diesel Exhaust Market'!B20</f>
        <v>0.17603261000000009</v>
      </c>
      <c r="C68" s="10">
        <f>'India Diesel Exhaust Market'!C20</f>
        <v>0</v>
      </c>
      <c r="D68" s="10">
        <f>'India Diesel Exhaust Market'!D20</f>
        <v>0</v>
      </c>
      <c r="E68" s="10">
        <f>'India Diesel Exhaust Market'!E20</f>
        <v>0</v>
      </c>
      <c r="F68" s="10">
        <f>'India Diesel Exhaust Market'!F20</f>
        <v>0.22961635200000013</v>
      </c>
      <c r="G68" s="10">
        <f>'India Diesel Exhaust Market'!G20</f>
        <v>0</v>
      </c>
      <c r="H68" s="10">
        <f>'India Diesel Exhaust Market'!H20</f>
        <v>0</v>
      </c>
      <c r="I68" s="10">
        <f>'India Diesel Exhaust Market'!I20</f>
        <v>0</v>
      </c>
      <c r="J68" s="10">
        <f>'India Diesel Exhaust Market'!J20</f>
        <v>0.3669290624999999</v>
      </c>
      <c r="K68" s="10">
        <f>'India Diesel Exhaust Market'!K20</f>
        <v>0</v>
      </c>
      <c r="L68" s="10">
        <f>'India Diesel Exhaust Market'!L20</f>
        <v>0</v>
      </c>
      <c r="M68" s="10">
        <f>'India Diesel Exhaust Market'!M20</f>
        <v>0</v>
      </c>
      <c r="N68" s="10">
        <f>'India Diesel Exhaust Market'!N20</f>
        <v>0</v>
      </c>
      <c r="O68" s="10">
        <f>'India Diesel Exhaust Market'!O20</f>
        <v>0.58961955761193974</v>
      </c>
      <c r="P68" s="10">
        <f>'India Diesel Exhaust Market'!P20</f>
        <v>0</v>
      </c>
      <c r="Q68" s="10">
        <f>'India Diesel Exhaust Market'!Q20</f>
        <v>0</v>
      </c>
      <c r="R68" s="10">
        <f>'India Diesel Exhaust Market'!R20</f>
        <v>0</v>
      </c>
      <c r="S68" s="10">
        <f>'India Diesel Exhaust Market'!S20</f>
        <v>0</v>
      </c>
      <c r="T68" s="10">
        <f>'India Diesel Exhaust Market'!T20</f>
        <v>0.99400350422535155</v>
      </c>
      <c r="U68" s="40">
        <f>(F68/B68)^(1/4)-1</f>
        <v>6.869166237194535E-2</v>
      </c>
      <c r="V68" s="40" t="e">
        <f>(O68/G68)^(1/8)-1</f>
        <v>#DIV/0!</v>
      </c>
      <c r="W68" s="35" t="e">
        <f>(T68/P68)^(1/4)-1</f>
        <v>#DIV/0!</v>
      </c>
    </row>
    <row r="69" spans="1:42" x14ac:dyDescent="0.25">
      <c r="A69" s="9" t="s">
        <v>92</v>
      </c>
      <c r="B69" s="5"/>
      <c r="C69" s="25">
        <f>C68/B68-1</f>
        <v>-1</v>
      </c>
      <c r="D69" s="25" t="e">
        <f>D68/C68-1</f>
        <v>#DIV/0!</v>
      </c>
      <c r="E69" s="25" t="e">
        <f>E68/D68-1</f>
        <v>#DIV/0!</v>
      </c>
      <c r="F69" s="30">
        <v>4.9299999999999997E-2</v>
      </c>
      <c r="G69" s="25">
        <v>5.2200000000000003E-2</v>
      </c>
      <c r="H69" s="25">
        <v>5.6099999999999997E-2</v>
      </c>
      <c r="I69" s="25">
        <v>6.0400000000000002E-2</v>
      </c>
      <c r="J69" s="38">
        <v>6.3600000000000004E-2</v>
      </c>
      <c r="K69" s="25">
        <v>6.6500000000000004E-2</v>
      </c>
      <c r="L69" s="25">
        <v>6.83E-2</v>
      </c>
      <c r="M69" s="25">
        <v>6.5699999999999995E-2</v>
      </c>
      <c r="N69" s="25">
        <v>6.3200000000000006E-2</v>
      </c>
      <c r="O69" s="25">
        <v>6.2399999999999997E-2</v>
      </c>
      <c r="P69" s="25">
        <v>6.1499999999999999E-2</v>
      </c>
      <c r="Q69" s="25">
        <v>5.9200000000000003E-2</v>
      </c>
      <c r="R69" s="25">
        <v>5.7799999999999997E-2</v>
      </c>
      <c r="S69" s="25">
        <v>5.6399999999999999E-2</v>
      </c>
      <c r="T69" s="25">
        <v>5.5100000000000003E-2</v>
      </c>
      <c r="X69" s="29"/>
      <c r="Y69" s="29"/>
      <c r="Z69" s="29"/>
      <c r="AA69" s="29"/>
      <c r="AB69" s="29"/>
      <c r="AC69" s="29"/>
      <c r="AD69" s="29"/>
      <c r="AE69" s="29"/>
      <c r="AF69" s="29"/>
      <c r="AG69" s="29"/>
      <c r="AH69" s="29"/>
      <c r="AI69" s="29"/>
    </row>
    <row r="70" spans="1:42" x14ac:dyDescent="0.25">
      <c r="A70" s="31" t="s">
        <v>135</v>
      </c>
      <c r="B70" s="34">
        <f>'India Diesel Exhaust Market'!B13</f>
        <v>0.14392857844444454</v>
      </c>
      <c r="C70" s="34">
        <f>'India Diesel Exhaust Market'!C13</f>
        <v>0</v>
      </c>
      <c r="D70" s="34">
        <f>'India Diesel Exhaust Market'!D13</f>
        <v>0</v>
      </c>
      <c r="E70" s="34">
        <f>'India Diesel Exhaust Market'!E13</f>
        <v>0</v>
      </c>
      <c r="F70" s="34">
        <f>'India Diesel Exhaust Market'!F13</f>
        <v>0.14883595775999978</v>
      </c>
      <c r="G70" s="34">
        <f>'India Diesel Exhaust Market'!G13</f>
        <v>0</v>
      </c>
      <c r="H70" s="34">
        <f>'India Diesel Exhaust Market'!H13</f>
        <v>0</v>
      </c>
      <c r="I70" s="34">
        <f>'India Diesel Exhaust Market'!I13</f>
        <v>0</v>
      </c>
      <c r="J70" s="34">
        <f>'India Diesel Exhaust Market'!J13</f>
        <v>0.19504143750000053</v>
      </c>
      <c r="K70" s="34">
        <f>'India Diesel Exhaust Market'!K13</f>
        <v>0</v>
      </c>
      <c r="L70" s="34">
        <f>'India Diesel Exhaust Market'!L13</f>
        <v>0</v>
      </c>
      <c r="M70" s="34">
        <f>'India Diesel Exhaust Market'!M13</f>
        <v>0</v>
      </c>
      <c r="N70" s="34">
        <f>'India Diesel Exhaust Market'!N13</f>
        <v>0</v>
      </c>
      <c r="O70" s="34">
        <f>'India Diesel Exhaust Market'!O13</f>
        <v>0.24660718801791034</v>
      </c>
      <c r="P70" s="34">
        <f>'India Diesel Exhaust Market'!P13</f>
        <v>0</v>
      </c>
      <c r="Q70" s="34">
        <f>'India Diesel Exhaust Market'!Q13</f>
        <v>0</v>
      </c>
      <c r="R70" s="34">
        <f>'India Diesel Exhaust Market'!R13</f>
        <v>0</v>
      </c>
      <c r="S70" s="34">
        <f>'India Diesel Exhaust Market'!S13</f>
        <v>0</v>
      </c>
      <c r="T70" s="34">
        <f>'India Diesel Exhaust Market'!T13</f>
        <v>0.44823982918309757</v>
      </c>
      <c r="U70" s="40">
        <f>(F70/B70)^(1/4)-1</f>
        <v>8.4171142011097988E-3</v>
      </c>
      <c r="V70" s="40" t="e">
        <f>(O70/G70)^(1/8)-1</f>
        <v>#DIV/0!</v>
      </c>
      <c r="W70" s="35" t="e">
        <f>(T70/P70)^(1/4)-1</f>
        <v>#DIV/0!</v>
      </c>
    </row>
    <row r="71" spans="1:42" x14ac:dyDescent="0.25">
      <c r="A71" s="4" t="s">
        <v>92</v>
      </c>
      <c r="B71" s="4"/>
      <c r="C71" s="37">
        <f t="shared" ref="C71:T71" si="35">C70/B70-1</f>
        <v>-1</v>
      </c>
      <c r="D71" s="37" t="e">
        <f t="shared" si="35"/>
        <v>#DIV/0!</v>
      </c>
      <c r="E71" s="37" t="e">
        <f t="shared" si="35"/>
        <v>#DIV/0!</v>
      </c>
      <c r="F71" s="37" t="e">
        <f t="shared" si="35"/>
        <v>#DIV/0!</v>
      </c>
      <c r="G71" s="37">
        <f t="shared" si="35"/>
        <v>-1</v>
      </c>
      <c r="H71" s="37" t="e">
        <f t="shared" si="35"/>
        <v>#DIV/0!</v>
      </c>
      <c r="I71" s="37" t="e">
        <f t="shared" si="35"/>
        <v>#DIV/0!</v>
      </c>
      <c r="J71" s="37" t="e">
        <f t="shared" si="35"/>
        <v>#DIV/0!</v>
      </c>
      <c r="K71" s="37">
        <f t="shared" si="35"/>
        <v>-1</v>
      </c>
      <c r="L71" s="37" t="e">
        <f t="shared" si="35"/>
        <v>#DIV/0!</v>
      </c>
      <c r="M71" s="37" t="e">
        <f t="shared" si="35"/>
        <v>#DIV/0!</v>
      </c>
      <c r="N71" s="37" t="e">
        <f t="shared" si="35"/>
        <v>#DIV/0!</v>
      </c>
      <c r="O71" s="37" t="e">
        <f t="shared" si="35"/>
        <v>#DIV/0!</v>
      </c>
      <c r="P71" s="37">
        <f t="shared" si="35"/>
        <v>-1</v>
      </c>
      <c r="Q71" s="37" t="e">
        <f t="shared" si="35"/>
        <v>#DIV/0!</v>
      </c>
      <c r="R71" s="37" t="e">
        <f t="shared" si="35"/>
        <v>#DIV/0!</v>
      </c>
      <c r="S71" s="37" t="e">
        <f t="shared" si="35"/>
        <v>#DIV/0!</v>
      </c>
      <c r="T71" s="37" t="e">
        <f t="shared" si="35"/>
        <v>#DIV/0!</v>
      </c>
      <c r="U71" s="4"/>
      <c r="V71" s="4"/>
      <c r="W71" s="4"/>
    </row>
    <row r="72" spans="1:42" x14ac:dyDescent="0.25">
      <c r="A72" s="31" t="s">
        <v>100</v>
      </c>
      <c r="B72" s="34">
        <f>B70/B68</f>
        <v>0.81762452107279704</v>
      </c>
      <c r="C72" s="34" t="e">
        <f t="shared" ref="C72:T72" si="36">C70/C68</f>
        <v>#DIV/0!</v>
      </c>
      <c r="D72" s="34" t="e">
        <f t="shared" si="36"/>
        <v>#DIV/0!</v>
      </c>
      <c r="E72" s="34" t="e">
        <f t="shared" si="36"/>
        <v>#DIV/0!</v>
      </c>
      <c r="F72" s="34">
        <f t="shared" si="36"/>
        <v>0.64819407008086116</v>
      </c>
      <c r="G72" s="34" t="e">
        <f t="shared" si="36"/>
        <v>#DIV/0!</v>
      </c>
      <c r="H72" s="34" t="e">
        <f t="shared" si="36"/>
        <v>#DIV/0!</v>
      </c>
      <c r="I72" s="34" t="e">
        <f t="shared" si="36"/>
        <v>#DIV/0!</v>
      </c>
      <c r="J72" s="34">
        <f t="shared" si="36"/>
        <v>0.53155080213903905</v>
      </c>
      <c r="K72" s="34" t="e">
        <f t="shared" si="36"/>
        <v>#DIV/0!</v>
      </c>
      <c r="L72" s="34" t="e">
        <f t="shared" si="36"/>
        <v>#DIV/0!</v>
      </c>
      <c r="M72" s="34" t="e">
        <f t="shared" si="36"/>
        <v>#DIV/0!</v>
      </c>
      <c r="N72" s="34" t="e">
        <f t="shared" si="36"/>
        <v>#DIV/0!</v>
      </c>
      <c r="O72" s="34">
        <f t="shared" si="36"/>
        <v>0.4182479784366579</v>
      </c>
      <c r="P72" s="34" t="e">
        <f t="shared" si="36"/>
        <v>#DIV/0!</v>
      </c>
      <c r="Q72" s="34" t="e">
        <f t="shared" si="36"/>
        <v>#DIV/0!</v>
      </c>
      <c r="R72" s="34" t="e">
        <f t="shared" si="36"/>
        <v>#DIV/0!</v>
      </c>
      <c r="S72" s="34" t="e">
        <f t="shared" si="36"/>
        <v>#DIV/0!</v>
      </c>
      <c r="T72" s="34">
        <f t="shared" si="36"/>
        <v>0.45094391244869964</v>
      </c>
      <c r="U72" s="40">
        <f>(F72/B72)^(1/4)-1</f>
        <v>-5.6400316661081917E-2</v>
      </c>
      <c r="V72" s="40" t="e">
        <f>(O72/G72)^(1/8)-1</f>
        <v>#DIV/0!</v>
      </c>
      <c r="W72" s="35" t="e">
        <f>(T72/P72)^(1/4)-1</f>
        <v>#DIV/0!</v>
      </c>
      <c r="X72" s="29"/>
      <c r="Y72" s="29"/>
      <c r="Z72" s="29"/>
      <c r="AA72" s="29"/>
      <c r="AB72" s="29"/>
      <c r="AC72" s="29"/>
      <c r="AD72" s="29"/>
      <c r="AE72" s="29"/>
      <c r="AF72" s="29"/>
      <c r="AG72" s="29"/>
      <c r="AH72" s="29"/>
      <c r="AI72" s="29"/>
    </row>
    <row r="73" spans="1:42" x14ac:dyDescent="0.25">
      <c r="A73" s="9" t="s">
        <v>92</v>
      </c>
      <c r="B73" s="28"/>
      <c r="C73" s="36" t="e">
        <f t="shared" ref="C73:P73" si="37">C72/B72-1</f>
        <v>#DIV/0!</v>
      </c>
      <c r="D73" s="36" t="e">
        <f t="shared" si="37"/>
        <v>#DIV/0!</v>
      </c>
      <c r="E73" s="36" t="e">
        <f t="shared" si="37"/>
        <v>#DIV/0!</v>
      </c>
      <c r="F73" s="36" t="e">
        <f t="shared" si="37"/>
        <v>#DIV/0!</v>
      </c>
      <c r="G73" s="36" t="e">
        <f t="shared" si="37"/>
        <v>#DIV/0!</v>
      </c>
      <c r="H73" s="36" t="e">
        <f t="shared" si="37"/>
        <v>#DIV/0!</v>
      </c>
      <c r="I73" s="36" t="e">
        <f t="shared" si="37"/>
        <v>#DIV/0!</v>
      </c>
      <c r="J73" s="36" t="e">
        <f t="shared" si="37"/>
        <v>#DIV/0!</v>
      </c>
      <c r="K73" s="36" t="e">
        <f t="shared" si="37"/>
        <v>#DIV/0!</v>
      </c>
      <c r="L73" s="36" t="e">
        <f t="shared" si="37"/>
        <v>#DIV/0!</v>
      </c>
      <c r="M73" s="36" t="e">
        <f t="shared" si="37"/>
        <v>#DIV/0!</v>
      </c>
      <c r="N73" s="36" t="e">
        <f t="shared" si="37"/>
        <v>#DIV/0!</v>
      </c>
      <c r="O73" s="36" t="e">
        <f t="shared" si="37"/>
        <v>#DIV/0!</v>
      </c>
      <c r="P73" s="36" t="e">
        <f t="shared" si="37"/>
        <v>#DIV/0!</v>
      </c>
      <c r="Q73" s="37">
        <v>1.6199999999999999E-2</v>
      </c>
      <c r="R73" s="37">
        <v>1.6500000000000001E-2</v>
      </c>
      <c r="S73" s="37">
        <v>1.6400000000000001E-2</v>
      </c>
      <c r="T73" s="37">
        <v>1.6299999999999999E-2</v>
      </c>
      <c r="X73" s="29"/>
      <c r="Y73" s="29"/>
      <c r="Z73" s="29"/>
      <c r="AA73" s="29"/>
      <c r="AB73" s="29"/>
      <c r="AC73" s="29"/>
      <c r="AD73" s="29"/>
      <c r="AE73" s="29"/>
      <c r="AF73" s="29"/>
      <c r="AG73" s="29"/>
      <c r="AH73" s="29"/>
      <c r="AI73" s="29"/>
    </row>
    <row r="75" spans="1:42" x14ac:dyDescent="0.25">
      <c r="A75" s="27" t="s">
        <v>130</v>
      </c>
      <c r="B75" s="14"/>
      <c r="C75" s="1"/>
      <c r="D75" s="1"/>
      <c r="E75" s="1"/>
      <c r="F75" s="1"/>
      <c r="G75" s="1"/>
      <c r="H75" s="1"/>
      <c r="I75" s="1"/>
      <c r="J75" s="1"/>
      <c r="K75" s="1"/>
      <c r="L75" s="1"/>
      <c r="M75" s="1"/>
      <c r="N75" s="1"/>
      <c r="O75" s="1"/>
      <c r="P75" s="1"/>
      <c r="Q75" s="1"/>
      <c r="R75" s="1"/>
      <c r="S75" s="1"/>
      <c r="T75" s="1"/>
      <c r="X75" s="29"/>
    </row>
    <row r="76" spans="1:42" x14ac:dyDescent="0.25">
      <c r="A76" s="39" t="s">
        <v>118</v>
      </c>
      <c r="B76" s="42">
        <f>B$70*X76</f>
        <v>5.6160931309022256E-2</v>
      </c>
      <c r="C76" s="42">
        <f t="shared" ref="C76:T76" si="38">C$70*Y76</f>
        <v>0</v>
      </c>
      <c r="D76" s="42">
        <f t="shared" si="38"/>
        <v>0</v>
      </c>
      <c r="E76" s="42">
        <f t="shared" si="38"/>
        <v>0</v>
      </c>
      <c r="F76" s="42">
        <f t="shared" si="38"/>
        <v>5.823951027148791E-2</v>
      </c>
      <c r="G76" s="42">
        <f t="shared" si="38"/>
        <v>0</v>
      </c>
      <c r="H76" s="42">
        <f t="shared" si="38"/>
        <v>0</v>
      </c>
      <c r="I76" s="42">
        <f t="shared" si="38"/>
        <v>0</v>
      </c>
      <c r="J76" s="42">
        <f t="shared" si="38"/>
        <v>7.6612276650000199E-2</v>
      </c>
      <c r="K76" s="42">
        <f t="shared" si="38"/>
        <v>0</v>
      </c>
      <c r="L76" s="42">
        <f t="shared" si="38"/>
        <v>0</v>
      </c>
      <c r="M76" s="42">
        <f t="shared" si="38"/>
        <v>0</v>
      </c>
      <c r="N76" s="42">
        <f t="shared" si="38"/>
        <v>0</v>
      </c>
      <c r="O76" s="42">
        <f t="shared" si="38"/>
        <v>9.731119639186743E-2</v>
      </c>
      <c r="P76" s="42">
        <f t="shared" si="38"/>
        <v>0</v>
      </c>
      <c r="Q76" s="42">
        <f t="shared" si="38"/>
        <v>0</v>
      </c>
      <c r="R76" s="42">
        <f t="shared" si="38"/>
        <v>0</v>
      </c>
      <c r="S76" s="42">
        <f t="shared" si="38"/>
        <v>0</v>
      </c>
      <c r="T76" s="42">
        <f t="shared" si="38"/>
        <v>0.1772788524419151</v>
      </c>
      <c r="U76" s="40">
        <f>(F76/B76)^(1/4)-1</f>
        <v>9.1270630075561687E-3</v>
      </c>
      <c r="V76" s="40" t="e">
        <f>(O76/G76)^(1/8)-1</f>
        <v>#DIV/0!</v>
      </c>
      <c r="W76" s="35" t="e">
        <f>(T76/P76)^(1/4)-1</f>
        <v>#DIV/0!</v>
      </c>
      <c r="X76" s="33">
        <v>0.39019999999999999</v>
      </c>
      <c r="Y76" s="33">
        <v>0.39029999999999998</v>
      </c>
      <c r="Z76" s="33">
        <v>0.39040000000000002</v>
      </c>
      <c r="AA76" s="33">
        <v>0.39090000000000003</v>
      </c>
      <c r="AB76" s="33">
        <v>0.39129999999999998</v>
      </c>
      <c r="AC76" s="33">
        <v>0.39150000000000001</v>
      </c>
      <c r="AD76" s="33">
        <v>0.3921</v>
      </c>
      <c r="AE76" s="33">
        <v>0.3926</v>
      </c>
      <c r="AF76" s="33">
        <v>0.39279999999999998</v>
      </c>
      <c r="AG76" s="33">
        <v>0.3931</v>
      </c>
      <c r="AH76" s="33">
        <v>0.39340000000000003</v>
      </c>
      <c r="AI76" s="33">
        <v>0.39389999999999997</v>
      </c>
      <c r="AJ76" s="33">
        <v>0.39410000000000001</v>
      </c>
      <c r="AK76" s="33">
        <v>0.39460000000000001</v>
      </c>
      <c r="AL76" s="33">
        <v>0.3947</v>
      </c>
      <c r="AM76" s="33">
        <v>0.3952</v>
      </c>
      <c r="AN76" s="33">
        <v>0.39510000000000001</v>
      </c>
      <c r="AO76" s="33">
        <v>0.39529999999999998</v>
      </c>
      <c r="AP76" s="33">
        <v>0.39550000000000002</v>
      </c>
    </row>
    <row r="77" spans="1:42" x14ac:dyDescent="0.25">
      <c r="A77" s="39" t="s">
        <v>115</v>
      </c>
      <c r="B77" s="42">
        <f>B$70*X77</f>
        <v>3.3103573042222244E-2</v>
      </c>
      <c r="C77" s="42">
        <f t="shared" ref="C77:L79" si="39">C$70*Y77</f>
        <v>0</v>
      </c>
      <c r="D77" s="42">
        <f t="shared" si="39"/>
        <v>0</v>
      </c>
      <c r="E77" s="42">
        <f t="shared" si="39"/>
        <v>0</v>
      </c>
      <c r="F77" s="42">
        <f t="shared" si="39"/>
        <v>3.4247153880575948E-2</v>
      </c>
      <c r="G77" s="42">
        <f t="shared" si="39"/>
        <v>0</v>
      </c>
      <c r="H77" s="42">
        <f t="shared" si="39"/>
        <v>0</v>
      </c>
      <c r="I77" s="42">
        <f t="shared" si="39"/>
        <v>0</v>
      </c>
      <c r="J77" s="42">
        <f t="shared" si="39"/>
        <v>4.5074076206250119E-2</v>
      </c>
      <c r="K77" s="42">
        <f t="shared" si="39"/>
        <v>0</v>
      </c>
      <c r="L77" s="42">
        <f t="shared" si="39"/>
        <v>0</v>
      </c>
      <c r="M77" s="42">
        <f t="shared" ref="M77:T79" si="40">M$70*AI77</f>
        <v>0</v>
      </c>
      <c r="N77" s="42">
        <f t="shared" si="40"/>
        <v>0</v>
      </c>
      <c r="O77" s="42">
        <f t="shared" si="40"/>
        <v>5.6916938994533706E-2</v>
      </c>
      <c r="P77" s="42">
        <f t="shared" si="40"/>
        <v>0</v>
      </c>
      <c r="Q77" s="42">
        <f t="shared" si="40"/>
        <v>0</v>
      </c>
      <c r="R77" s="42">
        <f t="shared" si="40"/>
        <v>0</v>
      </c>
      <c r="S77" s="42">
        <f t="shared" si="40"/>
        <v>0</v>
      </c>
      <c r="T77" s="42">
        <f t="shared" si="40"/>
        <v>0.10309516071211244</v>
      </c>
      <c r="U77" s="40">
        <f>(F77/B77)^(1/4)-1</f>
        <v>8.5267068902461496E-3</v>
      </c>
      <c r="V77" s="40" t="e">
        <f>(O77/G77)^(1/8)-1</f>
        <v>#DIV/0!</v>
      </c>
      <c r="W77" s="35" t="e">
        <f>(T77/P77)^(1/4)-1</f>
        <v>#DIV/0!</v>
      </c>
      <c r="X77" s="33">
        <v>0.23</v>
      </c>
      <c r="Y77" s="33">
        <v>0.2303</v>
      </c>
      <c r="Z77" s="33">
        <v>0.2301</v>
      </c>
      <c r="AA77" s="33">
        <v>0.23039999999999999</v>
      </c>
      <c r="AB77" s="33">
        <v>0.2301</v>
      </c>
      <c r="AC77" s="33">
        <v>0.2303</v>
      </c>
      <c r="AD77" s="33">
        <v>0.23050000000000001</v>
      </c>
      <c r="AE77" s="33">
        <v>0.23089999999999999</v>
      </c>
      <c r="AF77" s="33">
        <v>0.2311</v>
      </c>
      <c r="AG77" s="33">
        <v>0.23100000000000001</v>
      </c>
      <c r="AH77" s="33">
        <v>0.23130000000000001</v>
      </c>
      <c r="AI77" s="33">
        <v>0.23119999999999999</v>
      </c>
      <c r="AJ77" s="33">
        <v>0.2311</v>
      </c>
      <c r="AK77" s="33">
        <v>0.23080000000000001</v>
      </c>
      <c r="AL77" s="33">
        <v>0.23069999999999999</v>
      </c>
      <c r="AM77" s="33">
        <v>0.23039999999999999</v>
      </c>
      <c r="AN77" s="33">
        <v>0.2301</v>
      </c>
      <c r="AO77" s="33">
        <v>0.22989999999999999</v>
      </c>
      <c r="AP77" s="33">
        <v>0.23</v>
      </c>
    </row>
    <row r="78" spans="1:42" x14ac:dyDescent="0.25">
      <c r="A78" s="39" t="s">
        <v>117</v>
      </c>
      <c r="B78" s="42">
        <f>B$70*X78</f>
        <v>3.9983359091866691E-2</v>
      </c>
      <c r="C78" s="42">
        <f t="shared" si="39"/>
        <v>0</v>
      </c>
      <c r="D78" s="42">
        <f t="shared" si="39"/>
        <v>0</v>
      </c>
      <c r="E78" s="42">
        <f t="shared" si="39"/>
        <v>0</v>
      </c>
      <c r="F78" s="42">
        <f t="shared" si="39"/>
        <v>4.140616344883194E-2</v>
      </c>
      <c r="G78" s="42">
        <f t="shared" si="39"/>
        <v>0</v>
      </c>
      <c r="H78" s="42">
        <f t="shared" si="39"/>
        <v>0</v>
      </c>
      <c r="I78" s="42">
        <f t="shared" si="39"/>
        <v>0</v>
      </c>
      <c r="J78" s="42">
        <f t="shared" si="39"/>
        <v>5.4416561062500153E-2</v>
      </c>
      <c r="K78" s="42">
        <f t="shared" si="39"/>
        <v>0</v>
      </c>
      <c r="L78" s="42">
        <f t="shared" si="39"/>
        <v>0</v>
      </c>
      <c r="M78" s="42">
        <f t="shared" si="40"/>
        <v>0</v>
      </c>
      <c r="N78" s="42">
        <f t="shared" si="40"/>
        <v>0</v>
      </c>
      <c r="O78" s="42">
        <f t="shared" si="40"/>
        <v>6.8976030488609522E-2</v>
      </c>
      <c r="P78" s="42">
        <f t="shared" si="40"/>
        <v>0</v>
      </c>
      <c r="Q78" s="42">
        <f t="shared" si="40"/>
        <v>0</v>
      </c>
      <c r="R78" s="42">
        <f t="shared" si="40"/>
        <v>0</v>
      </c>
      <c r="S78" s="42">
        <f t="shared" si="40"/>
        <v>0</v>
      </c>
      <c r="T78" s="42">
        <f t="shared" si="40"/>
        <v>0.12550715217126734</v>
      </c>
      <c r="U78" s="40">
        <f>(F78/B78)^(1/4)-1</f>
        <v>8.7799194816755577E-3</v>
      </c>
      <c r="V78" s="40" t="e">
        <f>(O78/G78)^(1/8)-1</f>
        <v>#DIV/0!</v>
      </c>
      <c r="W78" s="35" t="e">
        <f>(T78/P78)^(1/4)-1</f>
        <v>#DIV/0!</v>
      </c>
      <c r="X78" s="33">
        <v>0.27779999999999999</v>
      </c>
      <c r="Y78" s="33">
        <v>0.27800000000000002</v>
      </c>
      <c r="Z78" s="33">
        <v>0.27810000000000001</v>
      </c>
      <c r="AA78" s="33">
        <v>0.27800000000000002</v>
      </c>
      <c r="AB78" s="33">
        <v>0.2782</v>
      </c>
      <c r="AC78" s="33">
        <v>0.27860000000000001</v>
      </c>
      <c r="AD78" s="33">
        <v>0.27879999999999999</v>
      </c>
      <c r="AE78" s="33">
        <v>0.2787</v>
      </c>
      <c r="AF78" s="33">
        <v>0.27900000000000003</v>
      </c>
      <c r="AG78" s="33">
        <v>0.27889999999999998</v>
      </c>
      <c r="AH78" s="33">
        <v>0.27910000000000001</v>
      </c>
      <c r="AI78" s="33">
        <v>0.2792</v>
      </c>
      <c r="AJ78" s="33">
        <v>0.27950000000000003</v>
      </c>
      <c r="AK78" s="33">
        <v>0.2797</v>
      </c>
      <c r="AL78" s="33">
        <v>0.27979999999999999</v>
      </c>
      <c r="AM78" s="33">
        <v>0.28000000000000003</v>
      </c>
      <c r="AN78" s="33">
        <v>0.28010000000000002</v>
      </c>
      <c r="AO78" s="33">
        <v>0.2802</v>
      </c>
      <c r="AP78" s="33">
        <v>0.28000000000000003</v>
      </c>
    </row>
    <row r="79" spans="1:42" x14ac:dyDescent="0.25">
      <c r="A79" s="39" t="s">
        <v>116</v>
      </c>
      <c r="B79" s="42">
        <f>B$70*X79</f>
        <v>1.4680715001333342E-2</v>
      </c>
      <c r="C79" s="42">
        <f t="shared" si="39"/>
        <v>0</v>
      </c>
      <c r="D79" s="42">
        <f t="shared" si="39"/>
        <v>0</v>
      </c>
      <c r="E79" s="42">
        <f t="shared" si="39"/>
        <v>0</v>
      </c>
      <c r="F79" s="42">
        <f t="shared" si="39"/>
        <v>1.4928246563327977E-2</v>
      </c>
      <c r="G79" s="42">
        <f t="shared" si="39"/>
        <v>0</v>
      </c>
      <c r="H79" s="42">
        <f t="shared" si="39"/>
        <v>0</v>
      </c>
      <c r="I79" s="42">
        <f t="shared" si="39"/>
        <v>0</v>
      </c>
      <c r="J79" s="42">
        <f t="shared" si="39"/>
        <v>1.8938523581250054E-2</v>
      </c>
      <c r="K79" s="42">
        <f t="shared" si="39"/>
        <v>0</v>
      </c>
      <c r="L79" s="42">
        <f t="shared" si="39"/>
        <v>0</v>
      </c>
      <c r="M79" s="42">
        <f t="shared" si="40"/>
        <v>0</v>
      </c>
      <c r="N79" s="42">
        <f t="shared" si="40"/>
        <v>0</v>
      </c>
      <c r="O79" s="42">
        <f t="shared" si="40"/>
        <v>2.3403022142899691E-2</v>
      </c>
      <c r="P79" s="42">
        <f t="shared" si="40"/>
        <v>0</v>
      </c>
      <c r="Q79" s="42">
        <f t="shared" si="40"/>
        <v>0</v>
      </c>
      <c r="R79" s="42">
        <f t="shared" si="40"/>
        <v>0</v>
      </c>
      <c r="S79" s="42">
        <f t="shared" si="40"/>
        <v>0</v>
      </c>
      <c r="T79" s="42">
        <f t="shared" si="40"/>
        <v>4.2403487840721031E-2</v>
      </c>
      <c r="U79" s="40">
        <f>(F79/B79)^(1/4)-1</f>
        <v>4.1888570864534458E-3</v>
      </c>
      <c r="V79" s="40" t="e">
        <f>(O79/G79)^(1/8)-1</f>
        <v>#DIV/0!</v>
      </c>
      <c r="W79" s="35" t="e">
        <f>(T79/P79)^(1/4)-1</f>
        <v>#DIV/0!</v>
      </c>
      <c r="X79" s="33">
        <v>0.10199999999999999</v>
      </c>
      <c r="Y79" s="33">
        <v>0.1014</v>
      </c>
      <c r="Z79" s="33">
        <v>0.1014</v>
      </c>
      <c r="AA79" s="33">
        <v>0.1007</v>
      </c>
      <c r="AB79" s="33">
        <v>0.1003</v>
      </c>
      <c r="AC79" s="33">
        <v>9.9500000000000005E-2</v>
      </c>
      <c r="AD79" s="33">
        <v>9.8500000000000004E-2</v>
      </c>
      <c r="AE79" s="33">
        <v>9.7799999999999998E-2</v>
      </c>
      <c r="AF79" s="33">
        <v>9.7100000000000006E-2</v>
      </c>
      <c r="AG79" s="33">
        <v>9.7000000000000003E-2</v>
      </c>
      <c r="AH79" s="33">
        <v>9.6199999999999994E-2</v>
      </c>
      <c r="AI79" s="33">
        <v>9.5699999999999993E-2</v>
      </c>
      <c r="AJ79" s="33">
        <v>9.5299999999999996E-2</v>
      </c>
      <c r="AK79" s="33">
        <v>9.4899999999999998E-2</v>
      </c>
      <c r="AL79" s="33">
        <v>9.4799999999999995E-2</v>
      </c>
      <c r="AM79" s="33">
        <v>9.4399999999999998E-2</v>
      </c>
      <c r="AN79" s="33">
        <v>9.4600000000000004E-2</v>
      </c>
      <c r="AO79" s="33">
        <v>9.4500000000000001E-2</v>
      </c>
      <c r="AP79" s="33">
        <v>9.4600000000000004E-2</v>
      </c>
    </row>
    <row r="80" spans="1:42" x14ac:dyDescent="0.25">
      <c r="A80" s="27" t="s">
        <v>99</v>
      </c>
      <c r="B80" s="34">
        <f>SUM(B76:B79)</f>
        <v>0.14392857844444451</v>
      </c>
      <c r="C80" s="34">
        <f t="shared" ref="C80:I80" si="41">SUM(C76:C79)</f>
        <v>0</v>
      </c>
      <c r="D80" s="34">
        <f t="shared" si="41"/>
        <v>0</v>
      </c>
      <c r="E80" s="34">
        <f t="shared" si="41"/>
        <v>0</v>
      </c>
      <c r="F80" s="34">
        <f t="shared" si="41"/>
        <v>0.14882107416422377</v>
      </c>
      <c r="G80" s="34">
        <f t="shared" si="41"/>
        <v>0</v>
      </c>
      <c r="H80" s="34">
        <f t="shared" si="41"/>
        <v>0</v>
      </c>
      <c r="I80" s="34">
        <f t="shared" si="41"/>
        <v>0</v>
      </c>
      <c r="J80" s="34">
        <f>SUM(J76:J79)</f>
        <v>0.19504143750000053</v>
      </c>
      <c r="K80" s="34">
        <f t="shared" ref="K80:T80" si="42">SUM(K76:K79)</f>
        <v>0</v>
      </c>
      <c r="L80" s="34">
        <f t="shared" si="42"/>
        <v>0</v>
      </c>
      <c r="M80" s="34">
        <f t="shared" si="42"/>
        <v>0</v>
      </c>
      <c r="N80" s="34">
        <f t="shared" si="42"/>
        <v>0</v>
      </c>
      <c r="O80" s="34">
        <f t="shared" si="42"/>
        <v>0.24660718801791032</v>
      </c>
      <c r="P80" s="34">
        <f t="shared" si="42"/>
        <v>0</v>
      </c>
      <c r="Q80" s="34">
        <f t="shared" si="42"/>
        <v>0</v>
      </c>
      <c r="R80" s="34">
        <f t="shared" si="42"/>
        <v>0</v>
      </c>
      <c r="S80" s="34">
        <f t="shared" si="42"/>
        <v>0</v>
      </c>
      <c r="T80" s="34">
        <f t="shared" si="42"/>
        <v>0.4482846531660159</v>
      </c>
      <c r="X80" s="43">
        <v>1</v>
      </c>
      <c r="Y80" s="43">
        <v>1</v>
      </c>
      <c r="Z80" s="43">
        <v>1</v>
      </c>
      <c r="AA80" s="43">
        <v>1</v>
      </c>
      <c r="AB80" s="43">
        <v>1</v>
      </c>
      <c r="AC80" s="43">
        <v>1</v>
      </c>
      <c r="AD80" s="43">
        <v>1</v>
      </c>
      <c r="AE80" s="43">
        <v>1</v>
      </c>
      <c r="AF80" s="43">
        <v>1</v>
      </c>
      <c r="AG80" s="43">
        <v>1</v>
      </c>
      <c r="AH80" s="43">
        <v>1</v>
      </c>
      <c r="AI80" s="43">
        <v>1</v>
      </c>
      <c r="AJ80" s="43">
        <v>1</v>
      </c>
      <c r="AK80" s="43">
        <v>1</v>
      </c>
      <c r="AL80" s="43">
        <v>1</v>
      </c>
      <c r="AM80" s="43">
        <v>1</v>
      </c>
      <c r="AN80" s="43">
        <v>1</v>
      </c>
      <c r="AO80" s="43">
        <v>1</v>
      </c>
      <c r="AP80" s="43">
        <v>1</v>
      </c>
    </row>
    <row r="81" spans="1:42" x14ac:dyDescent="0.25">
      <c r="B81" s="14"/>
      <c r="C81" s="1"/>
      <c r="D81" s="1"/>
      <c r="E81" s="1"/>
      <c r="F81" s="1"/>
      <c r="G81" s="1"/>
      <c r="H81" s="1"/>
      <c r="I81" s="1"/>
      <c r="J81" s="1"/>
      <c r="K81" s="1"/>
      <c r="L81" s="1"/>
      <c r="M81" s="1"/>
      <c r="N81" s="1"/>
      <c r="O81" s="1"/>
      <c r="P81" s="1"/>
      <c r="Q81" s="1"/>
      <c r="R81" s="1"/>
      <c r="S81" s="1"/>
      <c r="T81" s="1"/>
    </row>
    <row r="82" spans="1:42" x14ac:dyDescent="0.25">
      <c r="A82" s="27" t="s">
        <v>128</v>
      </c>
      <c r="B82" s="14"/>
      <c r="C82" s="1"/>
      <c r="D82" s="1"/>
      <c r="E82" s="1"/>
      <c r="F82" s="1"/>
      <c r="G82" s="1"/>
      <c r="H82" s="1"/>
      <c r="I82" s="1"/>
      <c r="J82" s="1"/>
      <c r="K82" s="1"/>
      <c r="L82" s="1"/>
      <c r="M82" s="1"/>
      <c r="N82" s="1"/>
      <c r="O82" s="1"/>
      <c r="P82" s="1"/>
      <c r="Q82" s="1"/>
      <c r="R82" s="1"/>
      <c r="S82" s="1"/>
      <c r="T82" s="1"/>
      <c r="X82" s="44"/>
    </row>
    <row r="83" spans="1:42" x14ac:dyDescent="0.25">
      <c r="A83" s="39" t="s">
        <v>118</v>
      </c>
      <c r="B83" s="42">
        <f>B$68*X83</f>
        <v>7.0993951613000039E-2</v>
      </c>
      <c r="C83" s="42">
        <f t="shared" ref="C83:T83" si="43">C$68*Y83</f>
        <v>0</v>
      </c>
      <c r="D83" s="42">
        <f t="shared" si="43"/>
        <v>0</v>
      </c>
      <c r="E83" s="42">
        <f t="shared" si="43"/>
        <v>0</v>
      </c>
      <c r="F83" s="42">
        <f t="shared" si="43"/>
        <v>9.2856852748800053E-2</v>
      </c>
      <c r="G83" s="42">
        <f t="shared" si="43"/>
        <v>0</v>
      </c>
      <c r="H83" s="42">
        <f t="shared" si="43"/>
        <v>0</v>
      </c>
      <c r="I83" s="42">
        <f t="shared" si="43"/>
        <v>0</v>
      </c>
      <c r="J83" s="42">
        <f t="shared" si="43"/>
        <v>0.14871634903124994</v>
      </c>
      <c r="K83" s="42">
        <f t="shared" si="43"/>
        <v>0</v>
      </c>
      <c r="L83" s="42">
        <f t="shared" si="43"/>
        <v>0</v>
      </c>
      <c r="M83" s="42">
        <f t="shared" si="43"/>
        <v>0</v>
      </c>
      <c r="N83" s="42">
        <f t="shared" si="43"/>
        <v>0</v>
      </c>
      <c r="O83" s="42">
        <f t="shared" si="43"/>
        <v>0.23956242625773111</v>
      </c>
      <c r="P83" s="42">
        <f t="shared" si="43"/>
        <v>0</v>
      </c>
      <c r="Q83" s="42">
        <f t="shared" si="43"/>
        <v>0</v>
      </c>
      <c r="R83" s="42">
        <f t="shared" si="43"/>
        <v>0</v>
      </c>
      <c r="S83" s="42">
        <f t="shared" si="43"/>
        <v>0</v>
      </c>
      <c r="T83" s="42">
        <f t="shared" si="43"/>
        <v>0.40455942621971808</v>
      </c>
      <c r="U83" s="40">
        <f>(F83/B83)^(1/4)-1</f>
        <v>6.9419631849115371E-2</v>
      </c>
      <c r="V83" s="40" t="e">
        <f>(O83/G83)^(1/8)-1</f>
        <v>#DIV/0!</v>
      </c>
      <c r="W83" s="35" t="e">
        <f>(T83/P83)^(1/4)-1</f>
        <v>#DIV/0!</v>
      </c>
      <c r="X83" s="26">
        <v>0.40329999999999999</v>
      </c>
      <c r="Y83" s="26">
        <v>0.40339999999999998</v>
      </c>
      <c r="Z83" s="26">
        <v>0.40339999999999998</v>
      </c>
      <c r="AA83" s="26">
        <v>0.40389999999999998</v>
      </c>
      <c r="AB83" s="26">
        <v>0.40439999999999998</v>
      </c>
      <c r="AC83" s="26">
        <v>0.40450000000000003</v>
      </c>
      <c r="AD83" s="26">
        <v>0.40500000000000003</v>
      </c>
      <c r="AE83" s="26">
        <v>0.40510000000000002</v>
      </c>
      <c r="AF83" s="26">
        <v>0.40529999999999999</v>
      </c>
      <c r="AG83" s="26">
        <v>0.40550000000000003</v>
      </c>
      <c r="AH83" s="26">
        <v>0.40529999999999999</v>
      </c>
      <c r="AI83" s="26">
        <v>0.40589999999999998</v>
      </c>
      <c r="AJ83" s="26">
        <v>0.40579999999999999</v>
      </c>
      <c r="AK83" s="26">
        <v>0.40629999999999999</v>
      </c>
      <c r="AL83" s="26">
        <v>0.40639999999999998</v>
      </c>
      <c r="AM83" s="26">
        <v>0.40679999999999999</v>
      </c>
      <c r="AN83" s="26">
        <v>0.40679999999999999</v>
      </c>
      <c r="AO83" s="26">
        <v>0.40710000000000002</v>
      </c>
      <c r="AP83" s="26">
        <v>0.40699999999999997</v>
      </c>
    </row>
    <row r="84" spans="1:42" x14ac:dyDescent="0.25">
      <c r="A84" s="39" t="s">
        <v>115</v>
      </c>
      <c r="B84" s="42">
        <f>B$68*X84</f>
        <v>3.8287092675000016E-2</v>
      </c>
      <c r="C84" s="42">
        <f t="shared" ref="C84:L86" si="44">C$68*Y84</f>
        <v>0</v>
      </c>
      <c r="D84" s="42">
        <f t="shared" si="44"/>
        <v>0</v>
      </c>
      <c r="E84" s="42">
        <f t="shared" si="44"/>
        <v>0</v>
      </c>
      <c r="F84" s="42">
        <f t="shared" si="44"/>
        <v>4.9964518195200029E-2</v>
      </c>
      <c r="G84" s="42">
        <f t="shared" si="44"/>
        <v>0</v>
      </c>
      <c r="H84" s="42">
        <f t="shared" si="44"/>
        <v>0</v>
      </c>
      <c r="I84" s="42">
        <f t="shared" si="44"/>
        <v>0</v>
      </c>
      <c r="J84" s="42">
        <f t="shared" si="44"/>
        <v>8.017400015624998E-2</v>
      </c>
      <c r="K84" s="42">
        <f t="shared" si="44"/>
        <v>0</v>
      </c>
      <c r="L84" s="42">
        <f t="shared" si="44"/>
        <v>0</v>
      </c>
      <c r="M84" s="42">
        <f t="shared" ref="M84:T86" si="45">M$68*AI84</f>
        <v>0</v>
      </c>
      <c r="N84" s="42">
        <f t="shared" si="45"/>
        <v>0</v>
      </c>
      <c r="O84" s="42">
        <f t="shared" si="45"/>
        <v>0.12871394942668643</v>
      </c>
      <c r="P84" s="42">
        <f t="shared" si="45"/>
        <v>0</v>
      </c>
      <c r="Q84" s="42">
        <f t="shared" si="45"/>
        <v>0</v>
      </c>
      <c r="R84" s="42">
        <f t="shared" si="45"/>
        <v>0</v>
      </c>
      <c r="S84" s="42">
        <f t="shared" si="45"/>
        <v>0</v>
      </c>
      <c r="T84" s="42">
        <f t="shared" si="45"/>
        <v>0.21649396322028155</v>
      </c>
      <c r="U84" s="40">
        <f>(F84/B84)^(1/4)-1</f>
        <v>6.8814479320749022E-2</v>
      </c>
      <c r="V84" s="40" t="e">
        <f>(O84/G84)^(1/8)-1</f>
        <v>#DIV/0!</v>
      </c>
      <c r="W84" s="35" t="e">
        <f>(T84/P84)^(1/4)-1</f>
        <v>#DIV/0!</v>
      </c>
      <c r="X84" s="26">
        <v>0.2175</v>
      </c>
      <c r="Y84" s="26">
        <v>0.2177</v>
      </c>
      <c r="Z84" s="26">
        <v>0.21759999999999999</v>
      </c>
      <c r="AA84" s="26">
        <v>0.21790000000000001</v>
      </c>
      <c r="AB84" s="26">
        <v>0.21759999999999999</v>
      </c>
      <c r="AC84" s="26">
        <v>0.2177</v>
      </c>
      <c r="AD84" s="26">
        <v>0.218</v>
      </c>
      <c r="AE84" s="26">
        <v>0.21829999999999999</v>
      </c>
      <c r="AF84" s="26">
        <v>0.2185</v>
      </c>
      <c r="AG84" s="26">
        <v>0.21829999999999999</v>
      </c>
      <c r="AH84" s="26">
        <v>0.21870000000000001</v>
      </c>
      <c r="AI84" s="26">
        <v>0.21859999999999999</v>
      </c>
      <c r="AJ84" s="26">
        <v>0.2185</v>
      </c>
      <c r="AK84" s="26">
        <v>0.21829999999999999</v>
      </c>
      <c r="AL84" s="26">
        <v>0.21829999999999999</v>
      </c>
      <c r="AM84" s="26">
        <v>0.218</v>
      </c>
      <c r="AN84" s="26">
        <v>0.21779999999999999</v>
      </c>
      <c r="AO84" s="26">
        <v>0.21759999999999999</v>
      </c>
      <c r="AP84" s="26">
        <v>0.21779999999999999</v>
      </c>
    </row>
    <row r="85" spans="1:42" x14ac:dyDescent="0.25">
      <c r="A85" s="39" t="s">
        <v>117</v>
      </c>
      <c r="B85" s="42">
        <f>B$68*X85</f>
        <v>4.6296576430000028E-2</v>
      </c>
      <c r="C85" s="42">
        <f t="shared" si="44"/>
        <v>0</v>
      </c>
      <c r="D85" s="42">
        <f t="shared" si="44"/>
        <v>0</v>
      </c>
      <c r="E85" s="42">
        <f t="shared" si="44"/>
        <v>0</v>
      </c>
      <c r="F85" s="42">
        <f t="shared" si="44"/>
        <v>6.0526870387200032E-2</v>
      </c>
      <c r="G85" s="42">
        <f t="shared" si="44"/>
        <v>0</v>
      </c>
      <c r="H85" s="42">
        <f t="shared" si="44"/>
        <v>0</v>
      </c>
      <c r="I85" s="42">
        <f t="shared" si="44"/>
        <v>0</v>
      </c>
      <c r="J85" s="42">
        <f t="shared" si="44"/>
        <v>9.6979351218749968E-2</v>
      </c>
      <c r="K85" s="42">
        <f t="shared" si="44"/>
        <v>0</v>
      </c>
      <c r="L85" s="42">
        <f t="shared" si="44"/>
        <v>0</v>
      </c>
      <c r="M85" s="42">
        <f t="shared" si="45"/>
        <v>0</v>
      </c>
      <c r="N85" s="42">
        <f t="shared" si="45"/>
        <v>0</v>
      </c>
      <c r="O85" s="42">
        <f t="shared" si="45"/>
        <v>0.15619022081140285</v>
      </c>
      <c r="P85" s="42">
        <f t="shared" si="45"/>
        <v>0</v>
      </c>
      <c r="Q85" s="42">
        <f t="shared" si="45"/>
        <v>0</v>
      </c>
      <c r="R85" s="42">
        <f t="shared" si="45"/>
        <v>0</v>
      </c>
      <c r="S85" s="42">
        <f t="shared" si="45"/>
        <v>0</v>
      </c>
      <c r="T85" s="42">
        <f t="shared" si="45"/>
        <v>0.2641067310726759</v>
      </c>
      <c r="U85" s="40">
        <f>(F85/B85)^(1/4)-1</f>
        <v>6.9300661571897848E-2</v>
      </c>
      <c r="V85" s="40" t="e">
        <f>(O85/G85)^(1/8)-1</f>
        <v>#DIV/0!</v>
      </c>
      <c r="W85" s="35" t="e">
        <f>(T85/P85)^(1/4)-1</f>
        <v>#DIV/0!</v>
      </c>
      <c r="X85" s="26">
        <v>0.26300000000000001</v>
      </c>
      <c r="Y85" s="26">
        <v>0.26329999999999998</v>
      </c>
      <c r="Z85" s="26">
        <v>0.26340000000000002</v>
      </c>
      <c r="AA85" s="26">
        <v>0.26350000000000001</v>
      </c>
      <c r="AB85" s="26">
        <v>0.2636</v>
      </c>
      <c r="AC85" s="26">
        <v>0.26390000000000002</v>
      </c>
      <c r="AD85" s="26">
        <v>0.2641</v>
      </c>
      <c r="AE85" s="26">
        <v>0.26400000000000001</v>
      </c>
      <c r="AF85" s="26">
        <v>0.26429999999999998</v>
      </c>
      <c r="AG85" s="26">
        <v>0.26419999999999999</v>
      </c>
      <c r="AH85" s="26">
        <v>0.26440000000000002</v>
      </c>
      <c r="AI85" s="26">
        <v>0.26450000000000001</v>
      </c>
      <c r="AJ85" s="26">
        <v>0.26479999999999998</v>
      </c>
      <c r="AK85" s="26">
        <v>0.26490000000000002</v>
      </c>
      <c r="AL85" s="26">
        <v>0.26519999999999999</v>
      </c>
      <c r="AM85" s="26">
        <v>0.26540000000000002</v>
      </c>
      <c r="AN85" s="26">
        <v>0.26529999999999998</v>
      </c>
      <c r="AO85" s="26">
        <v>0.26550000000000001</v>
      </c>
      <c r="AP85" s="26">
        <v>0.26569999999999999</v>
      </c>
    </row>
    <row r="86" spans="1:42" x14ac:dyDescent="0.25">
      <c r="A86" s="39" t="s">
        <v>116</v>
      </c>
      <c r="B86" s="42">
        <f>B$68*X86</f>
        <v>2.0472592543000011E-2</v>
      </c>
      <c r="C86" s="42">
        <f t="shared" si="44"/>
        <v>0</v>
      </c>
      <c r="D86" s="42">
        <f t="shared" si="44"/>
        <v>0</v>
      </c>
      <c r="E86" s="42">
        <f t="shared" si="44"/>
        <v>0</v>
      </c>
      <c r="F86" s="42">
        <f t="shared" si="44"/>
        <v>2.6268110668800016E-2</v>
      </c>
      <c r="G86" s="42">
        <f t="shared" si="44"/>
        <v>0</v>
      </c>
      <c r="H86" s="42">
        <f t="shared" si="44"/>
        <v>0</v>
      </c>
      <c r="I86" s="42">
        <f t="shared" si="44"/>
        <v>0</v>
      </c>
      <c r="J86" s="42">
        <f t="shared" si="44"/>
        <v>4.1059362093749989E-2</v>
      </c>
      <c r="K86" s="42">
        <f t="shared" si="44"/>
        <v>0</v>
      </c>
      <c r="L86" s="42">
        <f t="shared" si="44"/>
        <v>0</v>
      </c>
      <c r="M86" s="42">
        <f t="shared" si="45"/>
        <v>0</v>
      </c>
      <c r="N86" s="42">
        <f t="shared" si="45"/>
        <v>0</v>
      </c>
      <c r="O86" s="42">
        <f t="shared" si="45"/>
        <v>6.5152961116119346E-2</v>
      </c>
      <c r="P86" s="42">
        <f t="shared" si="45"/>
        <v>0</v>
      </c>
      <c r="Q86" s="42">
        <f t="shared" si="45"/>
        <v>0</v>
      </c>
      <c r="R86" s="42">
        <f t="shared" si="45"/>
        <v>0</v>
      </c>
      <c r="S86" s="42">
        <f t="shared" si="45"/>
        <v>0</v>
      </c>
      <c r="T86" s="42">
        <f t="shared" si="45"/>
        <v>0.10884338371267599</v>
      </c>
      <c r="U86" s="40">
        <f>(F86/B86)^(1/4)-1</f>
        <v>6.4299844244273929E-2</v>
      </c>
      <c r="V86" s="40" t="e">
        <f>(O86/G86)^(1/8)-1</f>
        <v>#DIV/0!</v>
      </c>
      <c r="W86" s="35" t="e">
        <f>(T86/P86)^(1/4)-1</f>
        <v>#DIV/0!</v>
      </c>
      <c r="X86" s="26">
        <v>0.1163</v>
      </c>
      <c r="Y86" s="26">
        <v>0.11559999999999999</v>
      </c>
      <c r="Z86" s="26">
        <v>0.11559999999999999</v>
      </c>
      <c r="AA86" s="26">
        <v>0.11459999999999999</v>
      </c>
      <c r="AB86" s="26">
        <v>0.1144</v>
      </c>
      <c r="AC86" s="26">
        <v>0.1139</v>
      </c>
      <c r="AD86" s="26">
        <v>0.113</v>
      </c>
      <c r="AE86" s="26">
        <v>0.11269999999999999</v>
      </c>
      <c r="AF86" s="26">
        <v>0.1119</v>
      </c>
      <c r="AG86" s="26">
        <v>0.112</v>
      </c>
      <c r="AH86" s="26">
        <v>0.1116</v>
      </c>
      <c r="AI86" s="26">
        <v>0.111</v>
      </c>
      <c r="AJ86" s="26">
        <v>0.1109</v>
      </c>
      <c r="AK86" s="26">
        <v>0.1105</v>
      </c>
      <c r="AL86" s="26">
        <v>0.1101</v>
      </c>
      <c r="AM86" s="26">
        <v>0.10979999999999999</v>
      </c>
      <c r="AN86" s="26">
        <v>0.1101</v>
      </c>
      <c r="AO86" s="26">
        <v>0.10979999999999999</v>
      </c>
      <c r="AP86" s="26">
        <v>0.1095</v>
      </c>
    </row>
    <row r="87" spans="1:42" x14ac:dyDescent="0.25">
      <c r="A87" s="27" t="s">
        <v>99</v>
      </c>
      <c r="B87" s="34">
        <f>SUM(B83:B86)</f>
        <v>0.17605021326100009</v>
      </c>
      <c r="C87" s="34">
        <f t="shared" ref="C87:T87" si="46">SUM(C83:C86)</f>
        <v>0</v>
      </c>
      <c r="D87" s="34">
        <f t="shared" si="46"/>
        <v>0</v>
      </c>
      <c r="E87" s="34">
        <f t="shared" si="46"/>
        <v>0</v>
      </c>
      <c r="F87" s="34">
        <f t="shared" si="46"/>
        <v>0.22961635200000013</v>
      </c>
      <c r="G87" s="34">
        <f t="shared" si="46"/>
        <v>0</v>
      </c>
      <c r="H87" s="34">
        <f t="shared" si="46"/>
        <v>0</v>
      </c>
      <c r="I87" s="34">
        <f t="shared" si="46"/>
        <v>0</v>
      </c>
      <c r="J87" s="34">
        <f t="shared" si="46"/>
        <v>0.3669290624999999</v>
      </c>
      <c r="K87" s="34">
        <f t="shared" si="46"/>
        <v>0</v>
      </c>
      <c r="L87" s="34">
        <f t="shared" si="46"/>
        <v>0</v>
      </c>
      <c r="M87" s="34">
        <f t="shared" si="46"/>
        <v>0</v>
      </c>
      <c r="N87" s="34">
        <f t="shared" si="46"/>
        <v>0</v>
      </c>
      <c r="O87" s="34">
        <f t="shared" si="46"/>
        <v>0.58961955761193974</v>
      </c>
      <c r="P87" s="34">
        <f t="shared" si="46"/>
        <v>0</v>
      </c>
      <c r="Q87" s="34">
        <f t="shared" si="46"/>
        <v>0</v>
      </c>
      <c r="R87" s="34">
        <f t="shared" si="46"/>
        <v>0</v>
      </c>
      <c r="S87" s="34">
        <f t="shared" si="46"/>
        <v>0</v>
      </c>
      <c r="T87" s="34">
        <f t="shared" si="46"/>
        <v>0.99400350422535155</v>
      </c>
      <c r="X87" s="43">
        <v>1</v>
      </c>
      <c r="Y87" s="43">
        <v>1</v>
      </c>
      <c r="Z87" s="43">
        <v>1</v>
      </c>
      <c r="AA87" s="43">
        <v>1</v>
      </c>
      <c r="AB87" s="43">
        <v>1</v>
      </c>
      <c r="AC87" s="43">
        <v>1</v>
      </c>
      <c r="AD87" s="43">
        <v>1</v>
      </c>
      <c r="AE87" s="43">
        <v>1</v>
      </c>
      <c r="AF87" s="43">
        <v>1</v>
      </c>
      <c r="AG87" s="43">
        <v>1</v>
      </c>
      <c r="AH87" s="43">
        <v>1</v>
      </c>
      <c r="AI87" s="43">
        <v>1</v>
      </c>
      <c r="AJ87" s="43">
        <v>1</v>
      </c>
      <c r="AK87" s="43">
        <v>1</v>
      </c>
      <c r="AL87" s="43">
        <v>1</v>
      </c>
      <c r="AM87" s="43">
        <v>1</v>
      </c>
      <c r="AN87" s="43">
        <v>1</v>
      </c>
      <c r="AO87" s="43">
        <v>1</v>
      </c>
      <c r="AP87" s="43">
        <v>1</v>
      </c>
    </row>
    <row r="89" spans="1:42" x14ac:dyDescent="0.25">
      <c r="A89" s="8" t="s">
        <v>110</v>
      </c>
      <c r="B89" s="7">
        <v>2017</v>
      </c>
      <c r="C89" s="7">
        <v>2018</v>
      </c>
      <c r="D89" s="7">
        <v>2019</v>
      </c>
      <c r="E89" s="7">
        <v>2020</v>
      </c>
      <c r="F89" s="7">
        <v>2021</v>
      </c>
      <c r="G89" s="7" t="s">
        <v>7</v>
      </c>
      <c r="H89" s="7" t="s">
        <v>8</v>
      </c>
      <c r="I89" s="7" t="s">
        <v>9</v>
      </c>
      <c r="J89" s="7" t="s">
        <v>10</v>
      </c>
      <c r="K89" s="7" t="s">
        <v>11</v>
      </c>
      <c r="L89" s="7" t="s">
        <v>12</v>
      </c>
      <c r="M89" s="7" t="s">
        <v>101</v>
      </c>
      <c r="N89" s="7" t="s">
        <v>102</v>
      </c>
      <c r="O89" s="7" t="s">
        <v>103</v>
      </c>
      <c r="P89" s="7" t="s">
        <v>104</v>
      </c>
      <c r="Q89" s="7" t="s">
        <v>105</v>
      </c>
      <c r="R89" s="7" t="s">
        <v>106</v>
      </c>
      <c r="S89" s="7" t="s">
        <v>107</v>
      </c>
      <c r="T89" s="7" t="s">
        <v>108</v>
      </c>
      <c r="U89" s="41" t="s">
        <v>124</v>
      </c>
      <c r="V89" s="41" t="s">
        <v>125</v>
      </c>
      <c r="W89" s="41" t="s">
        <v>126</v>
      </c>
      <c r="X89" s="8">
        <v>2017</v>
      </c>
      <c r="Y89" s="8">
        <v>2018</v>
      </c>
      <c r="Z89" s="8">
        <v>2019</v>
      </c>
      <c r="AA89" s="8">
        <v>2020</v>
      </c>
      <c r="AB89" s="8">
        <v>2021</v>
      </c>
      <c r="AC89" s="8" t="s">
        <v>7</v>
      </c>
      <c r="AD89" s="8" t="s">
        <v>8</v>
      </c>
      <c r="AE89" s="8" t="s">
        <v>9</v>
      </c>
      <c r="AF89" s="8" t="s">
        <v>10</v>
      </c>
      <c r="AG89" s="8" t="s">
        <v>11</v>
      </c>
      <c r="AH89" s="8" t="s">
        <v>12</v>
      </c>
      <c r="AI89" s="8" t="s">
        <v>101</v>
      </c>
      <c r="AJ89" s="8" t="s">
        <v>102</v>
      </c>
      <c r="AK89" s="8" t="s">
        <v>103</v>
      </c>
      <c r="AL89" s="8" t="s">
        <v>104</v>
      </c>
      <c r="AM89" s="8" t="s">
        <v>105</v>
      </c>
      <c r="AN89" s="8" t="s">
        <v>106</v>
      </c>
      <c r="AO89" s="8" t="s">
        <v>107</v>
      </c>
      <c r="AP89" s="8" t="s">
        <v>108</v>
      </c>
    </row>
    <row r="90" spans="1:42" x14ac:dyDescent="0.25">
      <c r="A90" s="9" t="s">
        <v>127</v>
      </c>
      <c r="B90" s="10" t="e">
        <f>'India Diesel Exhaust Market'!#REF!</f>
        <v>#REF!</v>
      </c>
      <c r="C90" s="10" t="e">
        <f>'India Diesel Exhaust Market'!#REF!</f>
        <v>#REF!</v>
      </c>
      <c r="D90" s="10" t="e">
        <f>'India Diesel Exhaust Market'!#REF!</f>
        <v>#REF!</v>
      </c>
      <c r="E90" s="10" t="e">
        <f>'India Diesel Exhaust Market'!#REF!</f>
        <v>#REF!</v>
      </c>
      <c r="F90" s="10" t="e">
        <f>'India Diesel Exhaust Market'!#REF!</f>
        <v>#REF!</v>
      </c>
      <c r="G90" s="10" t="e">
        <f>'India Diesel Exhaust Market'!#REF!</f>
        <v>#REF!</v>
      </c>
      <c r="H90" s="10" t="e">
        <f>'India Diesel Exhaust Market'!#REF!</f>
        <v>#REF!</v>
      </c>
      <c r="I90" s="10" t="e">
        <f>'India Diesel Exhaust Market'!#REF!</f>
        <v>#REF!</v>
      </c>
      <c r="J90" s="10" t="e">
        <f>'India Diesel Exhaust Market'!#REF!</f>
        <v>#REF!</v>
      </c>
      <c r="K90" s="10" t="e">
        <f>'India Diesel Exhaust Market'!#REF!</f>
        <v>#REF!</v>
      </c>
      <c r="L90" s="10" t="e">
        <f>'India Diesel Exhaust Market'!#REF!</f>
        <v>#REF!</v>
      </c>
      <c r="M90" s="10" t="e">
        <f>'India Diesel Exhaust Market'!#REF!</f>
        <v>#REF!</v>
      </c>
      <c r="N90" s="10" t="e">
        <f>'India Diesel Exhaust Market'!#REF!</f>
        <v>#REF!</v>
      </c>
      <c r="O90" s="10" t="e">
        <f>'India Diesel Exhaust Market'!#REF!</f>
        <v>#REF!</v>
      </c>
      <c r="P90" s="10" t="e">
        <f>'India Diesel Exhaust Market'!#REF!</f>
        <v>#REF!</v>
      </c>
      <c r="Q90" s="10" t="e">
        <f>'India Diesel Exhaust Market'!#REF!</f>
        <v>#REF!</v>
      </c>
      <c r="R90" s="10" t="e">
        <f>'India Diesel Exhaust Market'!#REF!</f>
        <v>#REF!</v>
      </c>
      <c r="S90" s="10" t="e">
        <f>'India Diesel Exhaust Market'!#REF!</f>
        <v>#REF!</v>
      </c>
      <c r="T90" s="10" t="e">
        <f>'India Diesel Exhaust Market'!#REF!</f>
        <v>#REF!</v>
      </c>
      <c r="U90" s="40" t="e">
        <f>(F90/B90)^(1/4)-1</f>
        <v>#REF!</v>
      </c>
      <c r="V90" s="40" t="e">
        <f>(O90/G90)^(1/8)-1</f>
        <v>#REF!</v>
      </c>
      <c r="W90" s="35" t="e">
        <f>(T90/P90)^(1/4)-1</f>
        <v>#REF!</v>
      </c>
    </row>
    <row r="91" spans="1:42" x14ac:dyDescent="0.25">
      <c r="A91" s="9" t="s">
        <v>92</v>
      </c>
      <c r="B91" s="5"/>
      <c r="C91" s="25" t="e">
        <f>C90/B90-1</f>
        <v>#REF!</v>
      </c>
      <c r="D91" s="25" t="e">
        <f>D90/C90-1</f>
        <v>#REF!</v>
      </c>
      <c r="E91" s="25" t="e">
        <f>E90/D90-1</f>
        <v>#REF!</v>
      </c>
      <c r="F91" s="30">
        <v>4.9299999999999997E-2</v>
      </c>
      <c r="G91" s="25">
        <v>5.2200000000000003E-2</v>
      </c>
      <c r="H91" s="25">
        <v>5.6099999999999997E-2</v>
      </c>
      <c r="I91" s="25">
        <v>6.0400000000000002E-2</v>
      </c>
      <c r="J91" s="38">
        <v>6.3600000000000004E-2</v>
      </c>
      <c r="K91" s="25">
        <v>6.6500000000000004E-2</v>
      </c>
      <c r="L91" s="25">
        <v>6.83E-2</v>
      </c>
      <c r="M91" s="25">
        <v>6.5699999999999995E-2</v>
      </c>
      <c r="N91" s="25">
        <v>6.3200000000000006E-2</v>
      </c>
      <c r="O91" s="25">
        <v>6.2399999999999997E-2</v>
      </c>
      <c r="P91" s="25">
        <v>6.1499999999999999E-2</v>
      </c>
      <c r="Q91" s="25">
        <v>5.9200000000000003E-2</v>
      </c>
      <c r="R91" s="25">
        <v>5.7799999999999997E-2</v>
      </c>
      <c r="S91" s="25">
        <v>5.6399999999999999E-2</v>
      </c>
      <c r="T91" s="25">
        <v>5.5100000000000003E-2</v>
      </c>
      <c r="X91" s="29"/>
      <c r="Y91" s="29"/>
      <c r="Z91" s="29"/>
      <c r="AA91" s="29"/>
      <c r="AB91" s="29"/>
      <c r="AC91" s="29"/>
      <c r="AD91" s="29"/>
      <c r="AE91" s="29"/>
      <c r="AF91" s="29"/>
      <c r="AG91" s="29"/>
      <c r="AH91" s="29"/>
      <c r="AI91" s="29"/>
    </row>
    <row r="92" spans="1:42" x14ac:dyDescent="0.25">
      <c r="A92" s="31" t="s">
        <v>135</v>
      </c>
      <c r="B92" s="34" t="e">
        <f>'India Diesel Exhaust Market'!#REF!</f>
        <v>#REF!</v>
      </c>
      <c r="C92" s="34" t="e">
        <f>'India Diesel Exhaust Market'!#REF!</f>
        <v>#REF!</v>
      </c>
      <c r="D92" s="34" t="e">
        <f>'India Diesel Exhaust Market'!#REF!</f>
        <v>#REF!</v>
      </c>
      <c r="E92" s="34" t="e">
        <f>'India Diesel Exhaust Market'!#REF!</f>
        <v>#REF!</v>
      </c>
      <c r="F92" s="34" t="e">
        <f>'India Diesel Exhaust Market'!#REF!</f>
        <v>#REF!</v>
      </c>
      <c r="G92" s="34" t="e">
        <f>'India Diesel Exhaust Market'!#REF!</f>
        <v>#REF!</v>
      </c>
      <c r="H92" s="34" t="e">
        <f>'India Diesel Exhaust Market'!#REF!</f>
        <v>#REF!</v>
      </c>
      <c r="I92" s="34" t="e">
        <f>'India Diesel Exhaust Market'!#REF!</f>
        <v>#REF!</v>
      </c>
      <c r="J92" s="34" t="e">
        <f>'India Diesel Exhaust Market'!#REF!</f>
        <v>#REF!</v>
      </c>
      <c r="K92" s="34" t="e">
        <f>'India Diesel Exhaust Market'!#REF!</f>
        <v>#REF!</v>
      </c>
      <c r="L92" s="34" t="e">
        <f>'India Diesel Exhaust Market'!#REF!</f>
        <v>#REF!</v>
      </c>
      <c r="M92" s="34" t="e">
        <f>'India Diesel Exhaust Market'!#REF!</f>
        <v>#REF!</v>
      </c>
      <c r="N92" s="34" t="e">
        <f>'India Diesel Exhaust Market'!#REF!</f>
        <v>#REF!</v>
      </c>
      <c r="O92" s="34" t="e">
        <f>'India Diesel Exhaust Market'!#REF!</f>
        <v>#REF!</v>
      </c>
      <c r="P92" s="34" t="e">
        <f>'India Diesel Exhaust Market'!#REF!</f>
        <v>#REF!</v>
      </c>
      <c r="Q92" s="34" t="e">
        <f>'India Diesel Exhaust Market'!#REF!</f>
        <v>#REF!</v>
      </c>
      <c r="R92" s="34" t="e">
        <f>'India Diesel Exhaust Market'!#REF!</f>
        <v>#REF!</v>
      </c>
      <c r="S92" s="34" t="e">
        <f>'India Diesel Exhaust Market'!#REF!</f>
        <v>#REF!</v>
      </c>
      <c r="T92" s="34" t="e">
        <f>'India Diesel Exhaust Market'!#REF!</f>
        <v>#REF!</v>
      </c>
      <c r="U92" s="40" t="e">
        <f>(F92/B92)^(1/4)-1</f>
        <v>#REF!</v>
      </c>
      <c r="V92" s="40" t="e">
        <f>(O92/G92)^(1/8)-1</f>
        <v>#REF!</v>
      </c>
      <c r="W92" s="35" t="e">
        <f>(T92/P92)^(1/4)-1</f>
        <v>#REF!</v>
      </c>
    </row>
    <row r="93" spans="1:42" x14ac:dyDescent="0.25">
      <c r="A93" s="4" t="s">
        <v>92</v>
      </c>
      <c r="B93" s="4"/>
      <c r="C93" s="37" t="e">
        <f t="shared" ref="C93:T93" si="47">C92/B92-1</f>
        <v>#REF!</v>
      </c>
      <c r="D93" s="37" t="e">
        <f t="shared" si="47"/>
        <v>#REF!</v>
      </c>
      <c r="E93" s="37" t="e">
        <f t="shared" si="47"/>
        <v>#REF!</v>
      </c>
      <c r="F93" s="37" t="e">
        <f t="shared" si="47"/>
        <v>#REF!</v>
      </c>
      <c r="G93" s="37" t="e">
        <f t="shared" si="47"/>
        <v>#REF!</v>
      </c>
      <c r="H93" s="37" t="e">
        <f t="shared" si="47"/>
        <v>#REF!</v>
      </c>
      <c r="I93" s="37" t="e">
        <f t="shared" si="47"/>
        <v>#REF!</v>
      </c>
      <c r="J93" s="37" t="e">
        <f t="shared" si="47"/>
        <v>#REF!</v>
      </c>
      <c r="K93" s="37" t="e">
        <f t="shared" si="47"/>
        <v>#REF!</v>
      </c>
      <c r="L93" s="37" t="e">
        <f t="shared" si="47"/>
        <v>#REF!</v>
      </c>
      <c r="M93" s="37" t="e">
        <f t="shared" si="47"/>
        <v>#REF!</v>
      </c>
      <c r="N93" s="37" t="e">
        <f t="shared" si="47"/>
        <v>#REF!</v>
      </c>
      <c r="O93" s="37" t="e">
        <f t="shared" si="47"/>
        <v>#REF!</v>
      </c>
      <c r="P93" s="37" t="e">
        <f t="shared" si="47"/>
        <v>#REF!</v>
      </c>
      <c r="Q93" s="37" t="e">
        <f t="shared" si="47"/>
        <v>#REF!</v>
      </c>
      <c r="R93" s="37" t="e">
        <f t="shared" si="47"/>
        <v>#REF!</v>
      </c>
      <c r="S93" s="37" t="e">
        <f t="shared" si="47"/>
        <v>#REF!</v>
      </c>
      <c r="T93" s="37" t="e">
        <f t="shared" si="47"/>
        <v>#REF!</v>
      </c>
      <c r="U93" s="4"/>
      <c r="V93" s="4"/>
      <c r="W93" s="4"/>
    </row>
    <row r="94" spans="1:42" x14ac:dyDescent="0.25">
      <c r="A94" s="31" t="s">
        <v>100</v>
      </c>
      <c r="B94" s="34" t="e">
        <f>B92/B90</f>
        <v>#REF!</v>
      </c>
      <c r="C94" s="34" t="e">
        <f t="shared" ref="C94:T94" si="48">C92/C90</f>
        <v>#REF!</v>
      </c>
      <c r="D94" s="34" t="e">
        <f t="shared" si="48"/>
        <v>#REF!</v>
      </c>
      <c r="E94" s="34" t="e">
        <f t="shared" si="48"/>
        <v>#REF!</v>
      </c>
      <c r="F94" s="34" t="e">
        <f t="shared" si="48"/>
        <v>#REF!</v>
      </c>
      <c r="G94" s="34" t="e">
        <f t="shared" si="48"/>
        <v>#REF!</v>
      </c>
      <c r="H94" s="34" t="e">
        <f t="shared" si="48"/>
        <v>#REF!</v>
      </c>
      <c r="I94" s="34" t="e">
        <f t="shared" si="48"/>
        <v>#REF!</v>
      </c>
      <c r="J94" s="34" t="e">
        <f t="shared" si="48"/>
        <v>#REF!</v>
      </c>
      <c r="K94" s="34" t="e">
        <f t="shared" si="48"/>
        <v>#REF!</v>
      </c>
      <c r="L94" s="34" t="e">
        <f t="shared" si="48"/>
        <v>#REF!</v>
      </c>
      <c r="M94" s="34" t="e">
        <f t="shared" si="48"/>
        <v>#REF!</v>
      </c>
      <c r="N94" s="34" t="e">
        <f t="shared" si="48"/>
        <v>#REF!</v>
      </c>
      <c r="O94" s="34" t="e">
        <f t="shared" si="48"/>
        <v>#REF!</v>
      </c>
      <c r="P94" s="34" t="e">
        <f t="shared" si="48"/>
        <v>#REF!</v>
      </c>
      <c r="Q94" s="34" t="e">
        <f t="shared" si="48"/>
        <v>#REF!</v>
      </c>
      <c r="R94" s="34" t="e">
        <f t="shared" si="48"/>
        <v>#REF!</v>
      </c>
      <c r="S94" s="34" t="e">
        <f t="shared" si="48"/>
        <v>#REF!</v>
      </c>
      <c r="T94" s="34" t="e">
        <f t="shared" si="48"/>
        <v>#REF!</v>
      </c>
      <c r="U94" s="40" t="e">
        <f>(F94/B94)^(1/4)-1</f>
        <v>#REF!</v>
      </c>
      <c r="V94" s="40" t="e">
        <f>(O94/G94)^(1/8)-1</f>
        <v>#REF!</v>
      </c>
      <c r="W94" s="35" t="e">
        <f>(T94/P94)^(1/4)-1</f>
        <v>#REF!</v>
      </c>
      <c r="X94" s="29"/>
      <c r="Y94" s="29"/>
      <c r="Z94" s="29"/>
      <c r="AA94" s="29"/>
      <c r="AB94" s="29"/>
      <c r="AC94" s="29"/>
      <c r="AD94" s="29"/>
      <c r="AE94" s="29"/>
      <c r="AF94" s="29"/>
      <c r="AG94" s="29"/>
      <c r="AH94" s="29"/>
      <c r="AI94" s="29"/>
    </row>
    <row r="95" spans="1:42" x14ac:dyDescent="0.25">
      <c r="A95" s="9" t="s">
        <v>92</v>
      </c>
      <c r="B95" s="28"/>
      <c r="C95" s="36" t="e">
        <f t="shared" ref="C95:P95" si="49">C94/B94-1</f>
        <v>#REF!</v>
      </c>
      <c r="D95" s="36" t="e">
        <f t="shared" si="49"/>
        <v>#REF!</v>
      </c>
      <c r="E95" s="36" t="e">
        <f t="shared" si="49"/>
        <v>#REF!</v>
      </c>
      <c r="F95" s="36" t="e">
        <f t="shared" si="49"/>
        <v>#REF!</v>
      </c>
      <c r="G95" s="36" t="e">
        <f t="shared" si="49"/>
        <v>#REF!</v>
      </c>
      <c r="H95" s="36" t="e">
        <f t="shared" si="49"/>
        <v>#REF!</v>
      </c>
      <c r="I95" s="36" t="e">
        <f t="shared" si="49"/>
        <v>#REF!</v>
      </c>
      <c r="J95" s="36" t="e">
        <f t="shared" si="49"/>
        <v>#REF!</v>
      </c>
      <c r="K95" s="36" t="e">
        <f t="shared" si="49"/>
        <v>#REF!</v>
      </c>
      <c r="L95" s="36" t="e">
        <f t="shared" si="49"/>
        <v>#REF!</v>
      </c>
      <c r="M95" s="36" t="e">
        <f t="shared" si="49"/>
        <v>#REF!</v>
      </c>
      <c r="N95" s="36" t="e">
        <f t="shared" si="49"/>
        <v>#REF!</v>
      </c>
      <c r="O95" s="36" t="e">
        <f t="shared" si="49"/>
        <v>#REF!</v>
      </c>
      <c r="P95" s="36" t="e">
        <f t="shared" si="49"/>
        <v>#REF!</v>
      </c>
      <c r="Q95" s="37">
        <v>1.6199999999999999E-2</v>
      </c>
      <c r="R95" s="37">
        <v>1.6500000000000001E-2</v>
      </c>
      <c r="S95" s="37">
        <v>1.6400000000000001E-2</v>
      </c>
      <c r="T95" s="37">
        <v>1.6299999999999999E-2</v>
      </c>
      <c r="X95" s="29"/>
      <c r="Y95" s="29"/>
      <c r="Z95" s="29"/>
      <c r="AA95" s="29"/>
      <c r="AB95" s="29"/>
      <c r="AC95" s="29"/>
      <c r="AD95" s="29"/>
      <c r="AE95" s="29"/>
      <c r="AF95" s="29"/>
      <c r="AG95" s="29"/>
      <c r="AH95" s="29"/>
      <c r="AI95" s="29"/>
    </row>
    <row r="97" spans="1:42" x14ac:dyDescent="0.25">
      <c r="A97" s="27" t="s">
        <v>130</v>
      </c>
      <c r="B97" s="14"/>
      <c r="C97" s="1"/>
      <c r="D97" s="1"/>
      <c r="E97" s="1"/>
      <c r="F97" s="1"/>
      <c r="G97" s="1"/>
      <c r="H97" s="1"/>
      <c r="I97" s="1"/>
      <c r="J97" s="1"/>
      <c r="K97" s="1"/>
      <c r="L97" s="1"/>
      <c r="M97" s="1"/>
      <c r="N97" s="1"/>
      <c r="O97" s="1"/>
      <c r="P97" s="1"/>
      <c r="Q97" s="1"/>
      <c r="R97" s="1"/>
      <c r="S97" s="1"/>
      <c r="T97" s="1"/>
      <c r="X97" s="29"/>
    </row>
    <row r="98" spans="1:42" x14ac:dyDescent="0.25">
      <c r="A98" s="39" t="s">
        <v>118</v>
      </c>
      <c r="B98" s="42" t="e">
        <f>B$92*X98</f>
        <v>#REF!</v>
      </c>
      <c r="C98" s="42" t="e">
        <f t="shared" ref="C98:T98" si="50">C$92*Y98</f>
        <v>#REF!</v>
      </c>
      <c r="D98" s="42" t="e">
        <f t="shared" si="50"/>
        <v>#REF!</v>
      </c>
      <c r="E98" s="42" t="e">
        <f t="shared" si="50"/>
        <v>#REF!</v>
      </c>
      <c r="F98" s="42" t="e">
        <f t="shared" si="50"/>
        <v>#REF!</v>
      </c>
      <c r="G98" s="42" t="e">
        <f t="shared" si="50"/>
        <v>#REF!</v>
      </c>
      <c r="H98" s="42" t="e">
        <f t="shared" si="50"/>
        <v>#REF!</v>
      </c>
      <c r="I98" s="42" t="e">
        <f t="shared" si="50"/>
        <v>#REF!</v>
      </c>
      <c r="J98" s="42" t="e">
        <f t="shared" si="50"/>
        <v>#REF!</v>
      </c>
      <c r="K98" s="42" t="e">
        <f t="shared" si="50"/>
        <v>#REF!</v>
      </c>
      <c r="L98" s="42" t="e">
        <f t="shared" si="50"/>
        <v>#REF!</v>
      </c>
      <c r="M98" s="42" t="e">
        <f t="shared" si="50"/>
        <v>#REF!</v>
      </c>
      <c r="N98" s="42" t="e">
        <f t="shared" si="50"/>
        <v>#REF!</v>
      </c>
      <c r="O98" s="42" t="e">
        <f t="shared" si="50"/>
        <v>#REF!</v>
      </c>
      <c r="P98" s="42" t="e">
        <f t="shared" si="50"/>
        <v>#REF!</v>
      </c>
      <c r="Q98" s="42" t="e">
        <f t="shared" si="50"/>
        <v>#REF!</v>
      </c>
      <c r="R98" s="42" t="e">
        <f t="shared" si="50"/>
        <v>#REF!</v>
      </c>
      <c r="S98" s="42" t="e">
        <f t="shared" si="50"/>
        <v>#REF!</v>
      </c>
      <c r="T98" s="42" t="e">
        <f t="shared" si="50"/>
        <v>#REF!</v>
      </c>
      <c r="U98" s="40" t="e">
        <f>(F98/B98)^(1/4)-1</f>
        <v>#REF!</v>
      </c>
      <c r="V98" s="40" t="e">
        <f>(O98/G98)^(1/8)-1</f>
        <v>#REF!</v>
      </c>
      <c r="W98" s="35" t="e">
        <f>(T98/P98)^(1/4)-1</f>
        <v>#REF!</v>
      </c>
      <c r="X98" s="33">
        <v>0.38819999999999999</v>
      </c>
      <c r="Y98" s="33">
        <v>0.38829999999999998</v>
      </c>
      <c r="Z98" s="33">
        <v>0.38840000000000002</v>
      </c>
      <c r="AA98" s="33">
        <v>0.38890000000000002</v>
      </c>
      <c r="AB98" s="33">
        <v>0.38929999999999998</v>
      </c>
      <c r="AC98" s="33">
        <v>0.38950000000000001</v>
      </c>
      <c r="AD98" s="33">
        <v>0.3901</v>
      </c>
      <c r="AE98" s="33">
        <v>0.3906</v>
      </c>
      <c r="AF98" s="33">
        <v>0.39079999999999998</v>
      </c>
      <c r="AG98" s="33">
        <v>0.3911</v>
      </c>
      <c r="AH98" s="33">
        <v>0.39140000000000003</v>
      </c>
      <c r="AI98" s="33">
        <v>0.39190000000000003</v>
      </c>
      <c r="AJ98" s="33">
        <v>0.3921</v>
      </c>
      <c r="AK98" s="33">
        <v>0.3926</v>
      </c>
      <c r="AL98" s="33">
        <v>0.39269999999999999</v>
      </c>
      <c r="AM98" s="33">
        <v>0.39319999999999999</v>
      </c>
      <c r="AN98" s="33">
        <v>0.3931</v>
      </c>
      <c r="AO98" s="33">
        <v>0.39329999999999998</v>
      </c>
      <c r="AP98" s="33">
        <v>0.39350000000000002</v>
      </c>
    </row>
    <row r="99" spans="1:42" x14ac:dyDescent="0.25">
      <c r="A99" s="39" t="s">
        <v>115</v>
      </c>
      <c r="B99" s="42" t="e">
        <f>B$92*X99</f>
        <v>#REF!</v>
      </c>
      <c r="C99" s="42" t="e">
        <f t="shared" ref="C99:L101" si="51">C$92*Y99</f>
        <v>#REF!</v>
      </c>
      <c r="D99" s="42" t="e">
        <f t="shared" si="51"/>
        <v>#REF!</v>
      </c>
      <c r="E99" s="42" t="e">
        <f t="shared" si="51"/>
        <v>#REF!</v>
      </c>
      <c r="F99" s="42" t="e">
        <f t="shared" si="51"/>
        <v>#REF!</v>
      </c>
      <c r="G99" s="42" t="e">
        <f t="shared" si="51"/>
        <v>#REF!</v>
      </c>
      <c r="H99" s="42" t="e">
        <f t="shared" si="51"/>
        <v>#REF!</v>
      </c>
      <c r="I99" s="42" t="e">
        <f t="shared" si="51"/>
        <v>#REF!</v>
      </c>
      <c r="J99" s="42" t="e">
        <f t="shared" si="51"/>
        <v>#REF!</v>
      </c>
      <c r="K99" s="42" t="e">
        <f t="shared" si="51"/>
        <v>#REF!</v>
      </c>
      <c r="L99" s="42" t="e">
        <f t="shared" si="51"/>
        <v>#REF!</v>
      </c>
      <c r="M99" s="42" t="e">
        <f t="shared" ref="M99:T101" si="52">M$92*AI99</f>
        <v>#REF!</v>
      </c>
      <c r="N99" s="42" t="e">
        <f t="shared" si="52"/>
        <v>#REF!</v>
      </c>
      <c r="O99" s="42" t="e">
        <f t="shared" si="52"/>
        <v>#REF!</v>
      </c>
      <c r="P99" s="42" t="e">
        <f t="shared" si="52"/>
        <v>#REF!</v>
      </c>
      <c r="Q99" s="42" t="e">
        <f t="shared" si="52"/>
        <v>#REF!</v>
      </c>
      <c r="R99" s="42" t="e">
        <f t="shared" si="52"/>
        <v>#REF!</v>
      </c>
      <c r="S99" s="42" t="e">
        <f t="shared" si="52"/>
        <v>#REF!</v>
      </c>
      <c r="T99" s="42" t="e">
        <f t="shared" si="52"/>
        <v>#REF!</v>
      </c>
      <c r="U99" s="40" t="e">
        <f>(F99/B99)^(1/4)-1</f>
        <v>#REF!</v>
      </c>
      <c r="V99" s="40" t="e">
        <f>(O99/G99)^(1/8)-1</f>
        <v>#REF!</v>
      </c>
      <c r="W99" s="35" t="e">
        <f>(T99/P99)^(1/4)-1</f>
        <v>#REF!</v>
      </c>
      <c r="X99" s="33">
        <v>0.23549999999999999</v>
      </c>
      <c r="Y99" s="33">
        <v>0.23580000000000001</v>
      </c>
      <c r="Z99" s="33">
        <v>0.2356</v>
      </c>
      <c r="AA99" s="33">
        <v>0.2359</v>
      </c>
      <c r="AB99" s="33">
        <v>0.2356</v>
      </c>
      <c r="AC99" s="33">
        <v>0.23580000000000001</v>
      </c>
      <c r="AD99" s="33">
        <v>0.23599999999999999</v>
      </c>
      <c r="AE99" s="33">
        <v>0.2364</v>
      </c>
      <c r="AF99" s="33">
        <v>0.2366</v>
      </c>
      <c r="AG99" s="33">
        <v>0.23649999999999999</v>
      </c>
      <c r="AH99" s="33">
        <v>0.23680000000000001</v>
      </c>
      <c r="AI99" s="33">
        <v>0.23669999999999999</v>
      </c>
      <c r="AJ99" s="33">
        <v>0.2366</v>
      </c>
      <c r="AK99" s="33">
        <v>0.23630000000000001</v>
      </c>
      <c r="AL99" s="33">
        <v>0.23619999999999999</v>
      </c>
      <c r="AM99" s="33">
        <v>0.2359</v>
      </c>
      <c r="AN99" s="33">
        <v>0.2356</v>
      </c>
      <c r="AO99" s="33">
        <v>0.2354</v>
      </c>
      <c r="AP99" s="33">
        <v>0.23549999999999999</v>
      </c>
    </row>
    <row r="100" spans="1:42" x14ac:dyDescent="0.25">
      <c r="A100" s="39" t="s">
        <v>117</v>
      </c>
      <c r="B100" s="42" t="e">
        <f>B$92*X100</f>
        <v>#REF!</v>
      </c>
      <c r="C100" s="42" t="e">
        <f t="shared" si="51"/>
        <v>#REF!</v>
      </c>
      <c r="D100" s="42" t="e">
        <f t="shared" si="51"/>
        <v>#REF!</v>
      </c>
      <c r="E100" s="42" t="e">
        <f t="shared" si="51"/>
        <v>#REF!</v>
      </c>
      <c r="F100" s="42" t="e">
        <f t="shared" si="51"/>
        <v>#REF!</v>
      </c>
      <c r="G100" s="42" t="e">
        <f t="shared" si="51"/>
        <v>#REF!</v>
      </c>
      <c r="H100" s="42" t="e">
        <f t="shared" si="51"/>
        <v>#REF!</v>
      </c>
      <c r="I100" s="42" t="e">
        <f t="shared" si="51"/>
        <v>#REF!</v>
      </c>
      <c r="J100" s="42" t="e">
        <f t="shared" si="51"/>
        <v>#REF!</v>
      </c>
      <c r="K100" s="42" t="e">
        <f t="shared" si="51"/>
        <v>#REF!</v>
      </c>
      <c r="L100" s="42" t="e">
        <f t="shared" si="51"/>
        <v>#REF!</v>
      </c>
      <c r="M100" s="42" t="e">
        <f t="shared" si="52"/>
        <v>#REF!</v>
      </c>
      <c r="N100" s="42" t="e">
        <f t="shared" si="52"/>
        <v>#REF!</v>
      </c>
      <c r="O100" s="42" t="e">
        <f t="shared" si="52"/>
        <v>#REF!</v>
      </c>
      <c r="P100" s="42" t="e">
        <f t="shared" si="52"/>
        <v>#REF!</v>
      </c>
      <c r="Q100" s="42" t="e">
        <f t="shared" si="52"/>
        <v>#REF!</v>
      </c>
      <c r="R100" s="42" t="e">
        <f t="shared" si="52"/>
        <v>#REF!</v>
      </c>
      <c r="S100" s="42" t="e">
        <f t="shared" si="52"/>
        <v>#REF!</v>
      </c>
      <c r="T100" s="42" t="e">
        <f t="shared" si="52"/>
        <v>#REF!</v>
      </c>
      <c r="U100" s="40" t="e">
        <f>(F100/B100)^(1/4)-1</f>
        <v>#REF!</v>
      </c>
      <c r="V100" s="40" t="e">
        <f>(O100/G100)^(1/8)-1</f>
        <v>#REF!</v>
      </c>
      <c r="W100" s="35" t="e">
        <f>(T100/P100)^(1/4)-1</f>
        <v>#REF!</v>
      </c>
      <c r="X100" s="33">
        <v>0.27339999999999998</v>
      </c>
      <c r="Y100" s="33">
        <v>0.27360000000000001</v>
      </c>
      <c r="Z100" s="33">
        <v>0.2737</v>
      </c>
      <c r="AA100" s="33">
        <v>0.27360000000000001</v>
      </c>
      <c r="AB100" s="33">
        <v>0.27379999999999999</v>
      </c>
      <c r="AC100" s="33">
        <v>0.2742</v>
      </c>
      <c r="AD100" s="33">
        <v>0.27439999999999998</v>
      </c>
      <c r="AE100" s="33">
        <v>0.27429999999999999</v>
      </c>
      <c r="AF100" s="33">
        <v>0.27460000000000001</v>
      </c>
      <c r="AG100" s="33">
        <v>0.27450000000000002</v>
      </c>
      <c r="AH100" s="33">
        <v>0.2747</v>
      </c>
      <c r="AI100" s="33">
        <v>0.27479999999999999</v>
      </c>
      <c r="AJ100" s="33">
        <v>0.27510000000000001</v>
      </c>
      <c r="AK100" s="33">
        <v>0.27529999999999999</v>
      </c>
      <c r="AL100" s="33">
        <v>0.27539999999999998</v>
      </c>
      <c r="AM100" s="33">
        <v>0.27560000000000001</v>
      </c>
      <c r="AN100" s="33">
        <v>0.2757</v>
      </c>
      <c r="AO100" s="33">
        <v>0.27579999999999999</v>
      </c>
      <c r="AP100" s="33">
        <v>0.27560000000000001</v>
      </c>
    </row>
    <row r="101" spans="1:42" x14ac:dyDescent="0.25">
      <c r="A101" s="39" t="s">
        <v>116</v>
      </c>
      <c r="B101" s="42" t="e">
        <f>B$92*X101</f>
        <v>#REF!</v>
      </c>
      <c r="C101" s="42" t="e">
        <f t="shared" si="51"/>
        <v>#REF!</v>
      </c>
      <c r="D101" s="42" t="e">
        <f t="shared" si="51"/>
        <v>#REF!</v>
      </c>
      <c r="E101" s="42" t="e">
        <f t="shared" si="51"/>
        <v>#REF!</v>
      </c>
      <c r="F101" s="42" t="e">
        <f t="shared" si="51"/>
        <v>#REF!</v>
      </c>
      <c r="G101" s="42" t="e">
        <f t="shared" si="51"/>
        <v>#REF!</v>
      </c>
      <c r="H101" s="42" t="e">
        <f t="shared" si="51"/>
        <v>#REF!</v>
      </c>
      <c r="I101" s="42" t="e">
        <f t="shared" si="51"/>
        <v>#REF!</v>
      </c>
      <c r="J101" s="42" t="e">
        <f t="shared" si="51"/>
        <v>#REF!</v>
      </c>
      <c r="K101" s="42" t="e">
        <f t="shared" si="51"/>
        <v>#REF!</v>
      </c>
      <c r="L101" s="42" t="e">
        <f t="shared" si="51"/>
        <v>#REF!</v>
      </c>
      <c r="M101" s="42" t="e">
        <f t="shared" si="52"/>
        <v>#REF!</v>
      </c>
      <c r="N101" s="42" t="e">
        <f t="shared" si="52"/>
        <v>#REF!</v>
      </c>
      <c r="O101" s="42" t="e">
        <f t="shared" si="52"/>
        <v>#REF!</v>
      </c>
      <c r="P101" s="42" t="e">
        <f t="shared" si="52"/>
        <v>#REF!</v>
      </c>
      <c r="Q101" s="42" t="e">
        <f t="shared" si="52"/>
        <v>#REF!</v>
      </c>
      <c r="R101" s="42" t="e">
        <f t="shared" si="52"/>
        <v>#REF!</v>
      </c>
      <c r="S101" s="42" t="e">
        <f t="shared" si="52"/>
        <v>#REF!</v>
      </c>
      <c r="T101" s="42" t="e">
        <f t="shared" si="52"/>
        <v>#REF!</v>
      </c>
      <c r="U101" s="40" t="e">
        <f>(F101/B101)^(1/4)-1</f>
        <v>#REF!</v>
      </c>
      <c r="V101" s="40" t="e">
        <f>(O101/G101)^(1/8)-1</f>
        <v>#REF!</v>
      </c>
      <c r="W101" s="35" t="e">
        <f>(T101/P101)^(1/4)-1</f>
        <v>#REF!</v>
      </c>
      <c r="X101" s="33">
        <v>0.10290000000000001</v>
      </c>
      <c r="Y101" s="33">
        <v>0.1023</v>
      </c>
      <c r="Z101" s="33">
        <v>0.1023</v>
      </c>
      <c r="AA101" s="33">
        <v>0.1016</v>
      </c>
      <c r="AB101" s="33">
        <v>0.1012</v>
      </c>
      <c r="AC101" s="33">
        <v>0.1004</v>
      </c>
      <c r="AD101" s="33">
        <v>9.9400000000000002E-2</v>
      </c>
      <c r="AE101" s="33">
        <v>9.8699999999999996E-2</v>
      </c>
      <c r="AF101" s="33">
        <v>9.8000000000000004E-2</v>
      </c>
      <c r="AG101" s="33">
        <v>9.7900000000000001E-2</v>
      </c>
      <c r="AH101" s="33">
        <v>9.7100000000000006E-2</v>
      </c>
      <c r="AI101" s="33">
        <v>9.6600000000000005E-2</v>
      </c>
      <c r="AJ101" s="33">
        <v>9.6199999999999994E-2</v>
      </c>
      <c r="AK101" s="33">
        <v>9.5799999999999996E-2</v>
      </c>
      <c r="AL101" s="33">
        <v>9.5699999999999993E-2</v>
      </c>
      <c r="AM101" s="33">
        <v>9.5299999999999996E-2</v>
      </c>
      <c r="AN101" s="33">
        <v>9.5500000000000002E-2</v>
      </c>
      <c r="AO101" s="33">
        <v>9.5399999999999999E-2</v>
      </c>
      <c r="AP101" s="33">
        <v>9.5500000000000002E-2</v>
      </c>
    </row>
    <row r="102" spans="1:42" x14ac:dyDescent="0.25">
      <c r="A102" s="27" t="s">
        <v>99</v>
      </c>
      <c r="B102" s="34" t="e">
        <f>SUM(B98:B101)</f>
        <v>#REF!</v>
      </c>
      <c r="C102" s="34" t="e">
        <f t="shared" ref="C102:I102" si="53">SUM(C98:C101)</f>
        <v>#REF!</v>
      </c>
      <c r="D102" s="34" t="e">
        <f t="shared" si="53"/>
        <v>#REF!</v>
      </c>
      <c r="E102" s="34" t="e">
        <f t="shared" si="53"/>
        <v>#REF!</v>
      </c>
      <c r="F102" s="34" t="e">
        <f t="shared" si="53"/>
        <v>#REF!</v>
      </c>
      <c r="G102" s="34" t="e">
        <f t="shared" si="53"/>
        <v>#REF!</v>
      </c>
      <c r="H102" s="34" t="e">
        <f t="shared" si="53"/>
        <v>#REF!</v>
      </c>
      <c r="I102" s="34" t="e">
        <f t="shared" si="53"/>
        <v>#REF!</v>
      </c>
      <c r="J102" s="34" t="e">
        <f>SUM(J98:J101)</f>
        <v>#REF!</v>
      </c>
      <c r="K102" s="34" t="e">
        <f t="shared" ref="K102:T102" si="54">SUM(K98:K101)</f>
        <v>#REF!</v>
      </c>
      <c r="L102" s="34" t="e">
        <f t="shared" si="54"/>
        <v>#REF!</v>
      </c>
      <c r="M102" s="34" t="e">
        <f t="shared" si="54"/>
        <v>#REF!</v>
      </c>
      <c r="N102" s="34" t="e">
        <f t="shared" si="54"/>
        <v>#REF!</v>
      </c>
      <c r="O102" s="34" t="e">
        <f t="shared" si="54"/>
        <v>#REF!</v>
      </c>
      <c r="P102" s="34" t="e">
        <f t="shared" si="54"/>
        <v>#REF!</v>
      </c>
      <c r="Q102" s="34" t="e">
        <f t="shared" si="54"/>
        <v>#REF!</v>
      </c>
      <c r="R102" s="34" t="e">
        <f t="shared" si="54"/>
        <v>#REF!</v>
      </c>
      <c r="S102" s="34" t="e">
        <f t="shared" si="54"/>
        <v>#REF!</v>
      </c>
      <c r="T102" s="34" t="e">
        <f t="shared" si="54"/>
        <v>#REF!</v>
      </c>
      <c r="X102" s="43">
        <v>1</v>
      </c>
      <c r="Y102" s="43">
        <v>1</v>
      </c>
      <c r="Z102" s="43">
        <v>1</v>
      </c>
      <c r="AA102" s="43">
        <v>1</v>
      </c>
      <c r="AB102" s="43">
        <v>1</v>
      </c>
      <c r="AC102" s="43">
        <v>1</v>
      </c>
      <c r="AD102" s="43">
        <v>1</v>
      </c>
      <c r="AE102" s="43">
        <v>1</v>
      </c>
      <c r="AF102" s="43">
        <v>1</v>
      </c>
      <c r="AG102" s="43">
        <v>1</v>
      </c>
      <c r="AH102" s="43">
        <v>1</v>
      </c>
      <c r="AI102" s="43">
        <v>1</v>
      </c>
      <c r="AJ102" s="43">
        <v>1</v>
      </c>
      <c r="AK102" s="43">
        <v>1</v>
      </c>
      <c r="AL102" s="43">
        <v>1</v>
      </c>
      <c r="AM102" s="43">
        <v>1</v>
      </c>
      <c r="AN102" s="43">
        <v>1</v>
      </c>
      <c r="AO102" s="43">
        <v>1</v>
      </c>
      <c r="AP102" s="43">
        <v>1</v>
      </c>
    </row>
    <row r="103" spans="1:42" x14ac:dyDescent="0.25">
      <c r="B103" s="14"/>
      <c r="C103" s="1"/>
      <c r="D103" s="1"/>
      <c r="E103" s="1"/>
      <c r="F103" s="1"/>
      <c r="G103" s="1"/>
      <c r="H103" s="1"/>
      <c r="I103" s="1"/>
      <c r="J103" s="1"/>
      <c r="K103" s="1"/>
      <c r="L103" s="1"/>
      <c r="M103" s="1"/>
      <c r="N103" s="1"/>
      <c r="O103" s="1"/>
      <c r="P103" s="1"/>
      <c r="Q103" s="1"/>
      <c r="R103" s="1"/>
      <c r="S103" s="1"/>
      <c r="T103" s="1"/>
    </row>
    <row r="104" spans="1:42" x14ac:dyDescent="0.25">
      <c r="A104" s="27" t="s">
        <v>128</v>
      </c>
      <c r="B104" s="14"/>
      <c r="C104" s="1"/>
      <c r="D104" s="1"/>
      <c r="E104" s="1"/>
      <c r="F104" s="1"/>
      <c r="G104" s="1"/>
      <c r="H104" s="1"/>
      <c r="I104" s="1"/>
      <c r="J104" s="1"/>
      <c r="K104" s="1"/>
      <c r="L104" s="1"/>
      <c r="M104" s="1"/>
      <c r="N104" s="1"/>
      <c r="O104" s="1"/>
      <c r="P104" s="1"/>
      <c r="Q104" s="1"/>
      <c r="R104" s="1"/>
      <c r="S104" s="1"/>
      <c r="T104" s="1"/>
      <c r="X104" s="44"/>
    </row>
    <row r="105" spans="1:42" x14ac:dyDescent="0.25">
      <c r="A105" s="39" t="s">
        <v>118</v>
      </c>
      <c r="B105" s="42" t="e">
        <f>B$90*X105</f>
        <v>#REF!</v>
      </c>
      <c r="C105" s="42" t="e">
        <f t="shared" ref="C105:T105" si="55">C$90*Y105</f>
        <v>#REF!</v>
      </c>
      <c r="D105" s="42" t="e">
        <f t="shared" si="55"/>
        <v>#REF!</v>
      </c>
      <c r="E105" s="42" t="e">
        <f t="shared" si="55"/>
        <v>#REF!</v>
      </c>
      <c r="F105" s="42" t="e">
        <f t="shared" si="55"/>
        <v>#REF!</v>
      </c>
      <c r="G105" s="42" t="e">
        <f t="shared" si="55"/>
        <v>#REF!</v>
      </c>
      <c r="H105" s="42" t="e">
        <f t="shared" si="55"/>
        <v>#REF!</v>
      </c>
      <c r="I105" s="42" t="e">
        <f t="shared" si="55"/>
        <v>#REF!</v>
      </c>
      <c r="J105" s="42" t="e">
        <f t="shared" si="55"/>
        <v>#REF!</v>
      </c>
      <c r="K105" s="42" t="e">
        <f t="shared" si="55"/>
        <v>#REF!</v>
      </c>
      <c r="L105" s="42" t="e">
        <f t="shared" si="55"/>
        <v>#REF!</v>
      </c>
      <c r="M105" s="42" t="e">
        <f t="shared" si="55"/>
        <v>#REF!</v>
      </c>
      <c r="N105" s="42" t="e">
        <f t="shared" si="55"/>
        <v>#REF!</v>
      </c>
      <c r="O105" s="42" t="e">
        <f t="shared" si="55"/>
        <v>#REF!</v>
      </c>
      <c r="P105" s="42" t="e">
        <f t="shared" si="55"/>
        <v>#REF!</v>
      </c>
      <c r="Q105" s="42" t="e">
        <f t="shared" si="55"/>
        <v>#REF!</v>
      </c>
      <c r="R105" s="42" t="e">
        <f t="shared" si="55"/>
        <v>#REF!</v>
      </c>
      <c r="S105" s="42" t="e">
        <f t="shared" si="55"/>
        <v>#REF!</v>
      </c>
      <c r="T105" s="42" t="e">
        <f t="shared" si="55"/>
        <v>#REF!</v>
      </c>
      <c r="U105" s="40" t="e">
        <f>(F105/B105)^(1/4)-1</f>
        <v>#REF!</v>
      </c>
      <c r="V105" s="40" t="e">
        <f>(O105/G105)^(1/8)-1</f>
        <v>#REF!</v>
      </c>
      <c r="W105" s="35" t="e">
        <f>(T105/P105)^(1/4)-1</f>
        <v>#REF!</v>
      </c>
      <c r="X105" s="26">
        <v>0.39889999999999998</v>
      </c>
      <c r="Y105" s="26">
        <v>0.39900000000000002</v>
      </c>
      <c r="Z105" s="26">
        <v>0.39900000000000002</v>
      </c>
      <c r="AA105" s="26">
        <v>0.39950000000000002</v>
      </c>
      <c r="AB105" s="26">
        <v>0.4</v>
      </c>
      <c r="AC105" s="26">
        <v>0.40010000000000001</v>
      </c>
      <c r="AD105" s="26">
        <v>0.40060000000000001</v>
      </c>
      <c r="AE105" s="26">
        <v>0.4007</v>
      </c>
      <c r="AF105" s="26">
        <v>0.40089999999999998</v>
      </c>
      <c r="AG105" s="26">
        <v>0.40110000000000001</v>
      </c>
      <c r="AH105" s="26">
        <v>0.40089999999999998</v>
      </c>
      <c r="AI105" s="26">
        <v>0.40150000000000002</v>
      </c>
      <c r="AJ105" s="26">
        <v>0.40139999999999998</v>
      </c>
      <c r="AK105" s="26">
        <v>0.40189999999999998</v>
      </c>
      <c r="AL105" s="26">
        <v>0.40200000000000002</v>
      </c>
      <c r="AM105" s="26">
        <v>0.40239999999999998</v>
      </c>
      <c r="AN105" s="26">
        <v>0.40239999999999998</v>
      </c>
      <c r="AO105" s="26">
        <v>0.4027</v>
      </c>
      <c r="AP105" s="26">
        <v>0.40260000000000001</v>
      </c>
    </row>
    <row r="106" spans="1:42" x14ac:dyDescent="0.25">
      <c r="A106" s="39" t="s">
        <v>115</v>
      </c>
      <c r="B106" s="42" t="e">
        <f>B$90*X106</f>
        <v>#REF!</v>
      </c>
      <c r="C106" s="42" t="e">
        <f t="shared" ref="C106:L108" si="56">C$90*Y106</f>
        <v>#REF!</v>
      </c>
      <c r="D106" s="42" t="e">
        <f t="shared" si="56"/>
        <v>#REF!</v>
      </c>
      <c r="E106" s="42" t="e">
        <f t="shared" si="56"/>
        <v>#REF!</v>
      </c>
      <c r="F106" s="42" t="e">
        <f t="shared" si="56"/>
        <v>#REF!</v>
      </c>
      <c r="G106" s="42" t="e">
        <f t="shared" si="56"/>
        <v>#REF!</v>
      </c>
      <c r="H106" s="42" t="e">
        <f t="shared" si="56"/>
        <v>#REF!</v>
      </c>
      <c r="I106" s="42" t="e">
        <f t="shared" si="56"/>
        <v>#REF!</v>
      </c>
      <c r="J106" s="42" t="e">
        <f t="shared" si="56"/>
        <v>#REF!</v>
      </c>
      <c r="K106" s="42" t="e">
        <f t="shared" si="56"/>
        <v>#REF!</v>
      </c>
      <c r="L106" s="42" t="e">
        <f t="shared" si="56"/>
        <v>#REF!</v>
      </c>
      <c r="M106" s="42" t="e">
        <f t="shared" ref="M106:T108" si="57">M$90*AI106</f>
        <v>#REF!</v>
      </c>
      <c r="N106" s="42" t="e">
        <f t="shared" si="57"/>
        <v>#REF!</v>
      </c>
      <c r="O106" s="42" t="e">
        <f t="shared" si="57"/>
        <v>#REF!</v>
      </c>
      <c r="P106" s="42" t="e">
        <f t="shared" si="57"/>
        <v>#REF!</v>
      </c>
      <c r="Q106" s="42" t="e">
        <f t="shared" si="57"/>
        <v>#REF!</v>
      </c>
      <c r="R106" s="42" t="e">
        <f t="shared" si="57"/>
        <v>#REF!</v>
      </c>
      <c r="S106" s="42" t="e">
        <f t="shared" si="57"/>
        <v>#REF!</v>
      </c>
      <c r="T106" s="42" t="e">
        <f t="shared" si="57"/>
        <v>#REF!</v>
      </c>
      <c r="U106" s="40" t="e">
        <f>(F106/B106)^(1/4)-1</f>
        <v>#REF!</v>
      </c>
      <c r="V106" s="40" t="e">
        <f>(O106/G106)^(1/8)-1</f>
        <v>#REF!</v>
      </c>
      <c r="W106" s="35" t="e">
        <f>(T106/P106)^(1/4)-1</f>
        <v>#REF!</v>
      </c>
      <c r="X106" s="26">
        <v>0.214</v>
      </c>
      <c r="Y106" s="26">
        <v>0.2142</v>
      </c>
      <c r="Z106" s="26">
        <v>0.21410000000000001</v>
      </c>
      <c r="AA106" s="26">
        <v>0.21440000000000001</v>
      </c>
      <c r="AB106" s="26">
        <v>0.21410000000000001</v>
      </c>
      <c r="AC106" s="26">
        <v>0.2142</v>
      </c>
      <c r="AD106" s="26">
        <v>0.2145</v>
      </c>
      <c r="AE106" s="26">
        <v>0.21479999999999999</v>
      </c>
      <c r="AF106" s="26">
        <v>0.215</v>
      </c>
      <c r="AG106" s="26">
        <v>0.21479999999999999</v>
      </c>
      <c r="AH106" s="26">
        <v>0.2152</v>
      </c>
      <c r="AI106" s="26">
        <v>0.21510000000000001</v>
      </c>
      <c r="AJ106" s="26">
        <v>0.215</v>
      </c>
      <c r="AK106" s="26">
        <v>0.21479999999999999</v>
      </c>
      <c r="AL106" s="26">
        <v>0.21479999999999999</v>
      </c>
      <c r="AM106" s="26">
        <v>0.2145</v>
      </c>
      <c r="AN106" s="26">
        <v>0.21429999999999999</v>
      </c>
      <c r="AO106" s="26">
        <v>0.21410000000000001</v>
      </c>
      <c r="AP106" s="26">
        <v>0.21429999999999999</v>
      </c>
    </row>
    <row r="107" spans="1:42" x14ac:dyDescent="0.25">
      <c r="A107" s="39" t="s">
        <v>117</v>
      </c>
      <c r="B107" s="42" t="e">
        <f>B$90*X107</f>
        <v>#REF!</v>
      </c>
      <c r="C107" s="42" t="e">
        <f t="shared" si="56"/>
        <v>#REF!</v>
      </c>
      <c r="D107" s="42" t="e">
        <f t="shared" si="56"/>
        <v>#REF!</v>
      </c>
      <c r="E107" s="42" t="e">
        <f t="shared" si="56"/>
        <v>#REF!</v>
      </c>
      <c r="F107" s="42" t="e">
        <f t="shared" si="56"/>
        <v>#REF!</v>
      </c>
      <c r="G107" s="42" t="e">
        <f t="shared" si="56"/>
        <v>#REF!</v>
      </c>
      <c r="H107" s="42" t="e">
        <f t="shared" si="56"/>
        <v>#REF!</v>
      </c>
      <c r="I107" s="42" t="e">
        <f t="shared" si="56"/>
        <v>#REF!</v>
      </c>
      <c r="J107" s="42" t="e">
        <f t="shared" si="56"/>
        <v>#REF!</v>
      </c>
      <c r="K107" s="42" t="e">
        <f t="shared" si="56"/>
        <v>#REF!</v>
      </c>
      <c r="L107" s="42" t="e">
        <f t="shared" si="56"/>
        <v>#REF!</v>
      </c>
      <c r="M107" s="42" t="e">
        <f t="shared" si="57"/>
        <v>#REF!</v>
      </c>
      <c r="N107" s="42" t="e">
        <f t="shared" si="57"/>
        <v>#REF!</v>
      </c>
      <c r="O107" s="42" t="e">
        <f t="shared" si="57"/>
        <v>#REF!</v>
      </c>
      <c r="P107" s="42" t="e">
        <f t="shared" si="57"/>
        <v>#REF!</v>
      </c>
      <c r="Q107" s="42" t="e">
        <f t="shared" si="57"/>
        <v>#REF!</v>
      </c>
      <c r="R107" s="42" t="e">
        <f t="shared" si="57"/>
        <v>#REF!</v>
      </c>
      <c r="S107" s="42" t="e">
        <f t="shared" si="57"/>
        <v>#REF!</v>
      </c>
      <c r="T107" s="42" t="e">
        <f t="shared" si="57"/>
        <v>#REF!</v>
      </c>
      <c r="U107" s="40" t="e">
        <f>(F107/B107)^(1/4)-1</f>
        <v>#REF!</v>
      </c>
      <c r="V107" s="40" t="e">
        <f>(O107/G107)^(1/8)-1</f>
        <v>#REF!</v>
      </c>
      <c r="W107" s="35" t="e">
        <f>(T107/P107)^(1/4)-1</f>
        <v>#REF!</v>
      </c>
      <c r="X107" s="26">
        <v>0.27</v>
      </c>
      <c r="Y107" s="26">
        <v>0.27029999999999998</v>
      </c>
      <c r="Z107" s="26">
        <v>0.27039999999999997</v>
      </c>
      <c r="AA107" s="26">
        <v>0.27050000000000002</v>
      </c>
      <c r="AB107" s="26">
        <v>0.27060000000000001</v>
      </c>
      <c r="AC107" s="26">
        <v>0.27089999999999997</v>
      </c>
      <c r="AD107" s="26">
        <v>0.27110000000000001</v>
      </c>
      <c r="AE107" s="26">
        <v>0.27100000000000002</v>
      </c>
      <c r="AF107" s="26">
        <v>0.27129999999999999</v>
      </c>
      <c r="AG107" s="26">
        <v>0.2712</v>
      </c>
      <c r="AH107" s="26">
        <v>0.27139999999999997</v>
      </c>
      <c r="AI107" s="26">
        <v>0.27150000000000002</v>
      </c>
      <c r="AJ107" s="26">
        <v>0.27179999999999999</v>
      </c>
      <c r="AK107" s="26">
        <v>0.27189999999999998</v>
      </c>
      <c r="AL107" s="26">
        <v>0.2722</v>
      </c>
      <c r="AM107" s="26">
        <v>0.27239999999999998</v>
      </c>
      <c r="AN107" s="26">
        <v>0.27229999999999999</v>
      </c>
      <c r="AO107" s="26">
        <v>0.27250000000000002</v>
      </c>
      <c r="AP107" s="26">
        <v>0.2727</v>
      </c>
    </row>
    <row r="108" spans="1:42" x14ac:dyDescent="0.25">
      <c r="A108" s="39" t="s">
        <v>116</v>
      </c>
      <c r="B108" s="42" t="e">
        <f>B$90*X108</f>
        <v>#REF!</v>
      </c>
      <c r="C108" s="42" t="e">
        <f t="shared" si="56"/>
        <v>#REF!</v>
      </c>
      <c r="D108" s="42" t="e">
        <f t="shared" si="56"/>
        <v>#REF!</v>
      </c>
      <c r="E108" s="42" t="e">
        <f t="shared" si="56"/>
        <v>#REF!</v>
      </c>
      <c r="F108" s="42" t="e">
        <f t="shared" si="56"/>
        <v>#REF!</v>
      </c>
      <c r="G108" s="42" t="e">
        <f t="shared" si="56"/>
        <v>#REF!</v>
      </c>
      <c r="H108" s="42" t="e">
        <f t="shared" si="56"/>
        <v>#REF!</v>
      </c>
      <c r="I108" s="42" t="e">
        <f t="shared" si="56"/>
        <v>#REF!</v>
      </c>
      <c r="J108" s="42" t="e">
        <f t="shared" si="56"/>
        <v>#REF!</v>
      </c>
      <c r="K108" s="42" t="e">
        <f t="shared" si="56"/>
        <v>#REF!</v>
      </c>
      <c r="L108" s="42" t="e">
        <f t="shared" si="56"/>
        <v>#REF!</v>
      </c>
      <c r="M108" s="42" t="e">
        <f t="shared" si="57"/>
        <v>#REF!</v>
      </c>
      <c r="N108" s="42" t="e">
        <f t="shared" si="57"/>
        <v>#REF!</v>
      </c>
      <c r="O108" s="42" t="e">
        <f t="shared" si="57"/>
        <v>#REF!</v>
      </c>
      <c r="P108" s="42" t="e">
        <f t="shared" si="57"/>
        <v>#REF!</v>
      </c>
      <c r="Q108" s="42" t="e">
        <f t="shared" si="57"/>
        <v>#REF!</v>
      </c>
      <c r="R108" s="42" t="e">
        <f t="shared" si="57"/>
        <v>#REF!</v>
      </c>
      <c r="S108" s="42" t="e">
        <f t="shared" si="57"/>
        <v>#REF!</v>
      </c>
      <c r="T108" s="42" t="e">
        <f t="shared" si="57"/>
        <v>#REF!</v>
      </c>
      <c r="U108" s="40" t="e">
        <f>(F108/B108)^(1/4)-1</f>
        <v>#REF!</v>
      </c>
      <c r="V108" s="40" t="e">
        <f>(O108/G108)^(1/8)-1</f>
        <v>#REF!</v>
      </c>
      <c r="W108" s="35" t="e">
        <f>(T108/P108)^(1/4)-1</f>
        <v>#REF!</v>
      </c>
      <c r="X108" s="26">
        <v>0.1172</v>
      </c>
      <c r="Y108" s="26">
        <v>0.11650000000000001</v>
      </c>
      <c r="Z108" s="26">
        <v>0.11650000000000001</v>
      </c>
      <c r="AA108" s="26">
        <v>0.11550000000000001</v>
      </c>
      <c r="AB108" s="26">
        <v>0.1153</v>
      </c>
      <c r="AC108" s="26">
        <v>0.1148</v>
      </c>
      <c r="AD108" s="26">
        <v>0.1139</v>
      </c>
      <c r="AE108" s="26">
        <v>0.11360000000000001</v>
      </c>
      <c r="AF108" s="26">
        <v>0.1128</v>
      </c>
      <c r="AG108" s="26">
        <v>0.1129</v>
      </c>
      <c r="AH108" s="26">
        <v>0.1125</v>
      </c>
      <c r="AI108" s="26">
        <v>0.1119</v>
      </c>
      <c r="AJ108" s="26">
        <v>0.1118</v>
      </c>
      <c r="AK108" s="26">
        <v>0.1114</v>
      </c>
      <c r="AL108" s="26">
        <v>0.111</v>
      </c>
      <c r="AM108" s="26">
        <v>0.11070000000000001</v>
      </c>
      <c r="AN108" s="26">
        <v>0.111</v>
      </c>
      <c r="AO108" s="26">
        <v>0.11070000000000001</v>
      </c>
      <c r="AP108" s="26">
        <v>0.1104</v>
      </c>
    </row>
    <row r="109" spans="1:42" x14ac:dyDescent="0.25">
      <c r="A109" s="27" t="s">
        <v>99</v>
      </c>
      <c r="B109" s="34" t="e">
        <f>SUM(B105:B108)</f>
        <v>#REF!</v>
      </c>
      <c r="C109" s="34" t="e">
        <f t="shared" ref="C109:T109" si="58">SUM(C105:C108)</f>
        <v>#REF!</v>
      </c>
      <c r="D109" s="34" t="e">
        <f t="shared" si="58"/>
        <v>#REF!</v>
      </c>
      <c r="E109" s="34" t="e">
        <f t="shared" si="58"/>
        <v>#REF!</v>
      </c>
      <c r="F109" s="34" t="e">
        <f t="shared" si="58"/>
        <v>#REF!</v>
      </c>
      <c r="G109" s="34" t="e">
        <f t="shared" si="58"/>
        <v>#REF!</v>
      </c>
      <c r="H109" s="34" t="e">
        <f t="shared" si="58"/>
        <v>#REF!</v>
      </c>
      <c r="I109" s="34" t="e">
        <f t="shared" si="58"/>
        <v>#REF!</v>
      </c>
      <c r="J109" s="34" t="e">
        <f t="shared" si="58"/>
        <v>#REF!</v>
      </c>
      <c r="K109" s="34" t="e">
        <f t="shared" si="58"/>
        <v>#REF!</v>
      </c>
      <c r="L109" s="34" t="e">
        <f t="shared" si="58"/>
        <v>#REF!</v>
      </c>
      <c r="M109" s="34" t="e">
        <f t="shared" si="58"/>
        <v>#REF!</v>
      </c>
      <c r="N109" s="34" t="e">
        <f t="shared" si="58"/>
        <v>#REF!</v>
      </c>
      <c r="O109" s="34" t="e">
        <f t="shared" si="58"/>
        <v>#REF!</v>
      </c>
      <c r="P109" s="34" t="e">
        <f t="shared" si="58"/>
        <v>#REF!</v>
      </c>
      <c r="Q109" s="34" t="e">
        <f t="shared" si="58"/>
        <v>#REF!</v>
      </c>
      <c r="R109" s="34" t="e">
        <f t="shared" si="58"/>
        <v>#REF!</v>
      </c>
      <c r="S109" s="34" t="e">
        <f t="shared" si="58"/>
        <v>#REF!</v>
      </c>
      <c r="T109" s="34" t="e">
        <f t="shared" si="58"/>
        <v>#REF!</v>
      </c>
      <c r="X109" s="43">
        <v>1</v>
      </c>
      <c r="Y109" s="43">
        <v>1</v>
      </c>
      <c r="Z109" s="43">
        <v>1</v>
      </c>
      <c r="AA109" s="43">
        <v>1</v>
      </c>
      <c r="AB109" s="43">
        <v>1</v>
      </c>
      <c r="AC109" s="43">
        <v>1</v>
      </c>
      <c r="AD109" s="43">
        <v>1</v>
      </c>
      <c r="AE109" s="43">
        <v>1</v>
      </c>
      <c r="AF109" s="43">
        <v>1</v>
      </c>
      <c r="AG109" s="43">
        <v>1</v>
      </c>
      <c r="AH109" s="43">
        <v>1</v>
      </c>
      <c r="AI109" s="43">
        <v>1</v>
      </c>
      <c r="AJ109" s="43">
        <v>1</v>
      </c>
      <c r="AK109" s="43">
        <v>1</v>
      </c>
      <c r="AL109" s="43">
        <v>1</v>
      </c>
      <c r="AM109" s="43">
        <v>1</v>
      </c>
      <c r="AN109" s="43">
        <v>1</v>
      </c>
      <c r="AO109" s="43">
        <v>1</v>
      </c>
      <c r="AP109" s="43">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DD8E7-A15D-4015-B566-4AA13C57EAF3}">
  <dimension ref="C1:N12"/>
  <sheetViews>
    <sheetView workbookViewId="0">
      <selection activeCell="R8" sqref="R8"/>
    </sheetView>
  </sheetViews>
  <sheetFormatPr defaultRowHeight="15" x14ac:dyDescent="0.25"/>
  <cols>
    <col min="3" max="3" width="22.28515625" bestFit="1" customWidth="1"/>
    <col min="14" max="15" width="11" bestFit="1" customWidth="1"/>
  </cols>
  <sheetData>
    <row r="1" spans="3:14" x14ac:dyDescent="0.25">
      <c r="C1" s="63"/>
      <c r="D1" s="74" t="s">
        <v>187</v>
      </c>
      <c r="E1" s="74"/>
      <c r="F1" s="74"/>
      <c r="I1" s="63"/>
      <c r="J1" s="74" t="s">
        <v>196</v>
      </c>
      <c r="K1" s="74"/>
      <c r="L1" s="74"/>
    </row>
    <row r="2" spans="3:14" x14ac:dyDescent="0.25">
      <c r="C2" s="63" t="s">
        <v>188</v>
      </c>
      <c r="D2" s="58">
        <v>2017</v>
      </c>
      <c r="E2" s="58">
        <v>2019</v>
      </c>
      <c r="F2" s="58">
        <v>2021</v>
      </c>
      <c r="I2" s="63" t="s">
        <v>189</v>
      </c>
      <c r="J2" s="58">
        <v>2017</v>
      </c>
      <c r="K2" s="58">
        <v>2019</v>
      </c>
      <c r="L2" s="58">
        <v>2021</v>
      </c>
    </row>
    <row r="3" spans="3:14" x14ac:dyDescent="0.25">
      <c r="C3" s="63" t="s">
        <v>197</v>
      </c>
      <c r="D3" s="68">
        <v>5.7508249999999997E-2</v>
      </c>
      <c r="E3" s="68">
        <v>2.6622460000000001E-2</v>
      </c>
      <c r="F3" s="68">
        <v>2.4464699999999999E-2</v>
      </c>
      <c r="I3" s="63" t="s">
        <v>190</v>
      </c>
      <c r="J3" s="68">
        <v>8.2491120000000001E-2</v>
      </c>
      <c r="K3" s="68">
        <v>0.2924613405</v>
      </c>
      <c r="L3" s="68">
        <v>0.5</v>
      </c>
    </row>
    <row r="4" spans="3:14" x14ac:dyDescent="0.25">
      <c r="C4" s="63" t="s">
        <v>198</v>
      </c>
      <c r="D4" s="68">
        <v>5.0000000000000001E-4</v>
      </c>
      <c r="E4" s="68">
        <v>2.1034065000000001E-2</v>
      </c>
      <c r="F4" s="68">
        <v>2.4336000000000002E-3</v>
      </c>
      <c r="G4" s="70"/>
      <c r="I4" s="63" t="s">
        <v>192</v>
      </c>
      <c r="J4" s="68">
        <v>0.23376419999999998</v>
      </c>
      <c r="K4" s="68">
        <v>0.28378934999999994</v>
      </c>
      <c r="L4" s="68">
        <v>0.11692259999999999</v>
      </c>
      <c r="N4">
        <v>1000000000</v>
      </c>
    </row>
    <row r="5" spans="3:14" x14ac:dyDescent="0.25">
      <c r="C5" s="63" t="s">
        <v>199</v>
      </c>
      <c r="D5" s="68">
        <v>0</v>
      </c>
      <c r="E5" s="68">
        <v>4.4100249999999997E-3</v>
      </c>
      <c r="F5" s="68">
        <v>7.1400200000000004E-4</v>
      </c>
      <c r="I5" s="63" t="s">
        <v>193</v>
      </c>
      <c r="J5" s="68">
        <v>1.5521021999999999E-2</v>
      </c>
      <c r="K5" s="68">
        <v>7.8926219999999991E-2</v>
      </c>
      <c r="L5" s="68">
        <v>8.1545219999999988E-2</v>
      </c>
      <c r="N5" s="72"/>
    </row>
    <row r="6" spans="3:14" x14ac:dyDescent="0.25">
      <c r="C6" s="63" t="s">
        <v>200</v>
      </c>
      <c r="D6" s="68">
        <v>9.9999999999999995E-8</v>
      </c>
      <c r="E6" s="68">
        <v>1.44449E-2</v>
      </c>
      <c r="F6" s="68">
        <v>2.3387599999999999E-4</v>
      </c>
      <c r="I6" s="63" t="s">
        <v>194</v>
      </c>
      <c r="J6" s="68">
        <v>4.8328199999999998E-3</v>
      </c>
      <c r="K6" s="68">
        <v>5.5363859999999994E-2</v>
      </c>
      <c r="L6" s="68">
        <v>8.1233999999999987E-2</v>
      </c>
    </row>
    <row r="7" spans="3:14" x14ac:dyDescent="0.25">
      <c r="C7" s="63" t="s">
        <v>201</v>
      </c>
      <c r="D7" s="68">
        <v>0</v>
      </c>
      <c r="E7" s="68">
        <v>1.2499999999999999E-7</v>
      </c>
      <c r="F7" s="68">
        <v>2.1636999999999999E-4</v>
      </c>
      <c r="I7" s="63" t="s">
        <v>195</v>
      </c>
      <c r="J7" s="68">
        <v>0</v>
      </c>
      <c r="K7" s="68">
        <v>0</v>
      </c>
      <c r="L7" s="68">
        <v>5.8809869999999993E-2</v>
      </c>
    </row>
    <row r="8" spans="3:14" x14ac:dyDescent="0.25">
      <c r="C8" s="63" t="s">
        <v>191</v>
      </c>
      <c r="D8" s="68">
        <f>D9-SUM(D3:D7)</f>
        <v>8.8976200000000227E-4</v>
      </c>
      <c r="E8" s="68">
        <f>E9-SUM(E3:E7)</f>
        <v>6.1319589999999924E-3</v>
      </c>
      <c r="F8" s="68">
        <f>F9-SUM(F3:F7)</f>
        <v>0.11453328626500001</v>
      </c>
      <c r="I8" s="63" t="s">
        <v>191</v>
      </c>
      <c r="J8" s="68">
        <f>J9-SUM(J3:J7)</f>
        <v>0.19836101195999989</v>
      </c>
      <c r="K8" s="68">
        <f>K9-SUM(K3:K7)</f>
        <v>0.29713445531999982</v>
      </c>
      <c r="L8" s="68">
        <f>L9-SUM(L3:L7)</f>
        <v>0.26148831000000006</v>
      </c>
    </row>
    <row r="9" spans="3:14" x14ac:dyDescent="0.25">
      <c r="C9" s="63" t="s">
        <v>99</v>
      </c>
      <c r="D9" s="68">
        <v>5.8898112000000002E-2</v>
      </c>
      <c r="E9" s="68">
        <v>7.2643533999999996E-2</v>
      </c>
      <c r="F9" s="68">
        <v>0.142595834265</v>
      </c>
      <c r="G9" s="61"/>
      <c r="I9" s="63" t="s">
        <v>99</v>
      </c>
      <c r="J9" s="71">
        <v>0.53497017395999991</v>
      </c>
      <c r="K9" s="71">
        <v>1.0076752258199999</v>
      </c>
      <c r="L9" s="71">
        <v>1.1000000000000001</v>
      </c>
    </row>
    <row r="11" spans="3:14" x14ac:dyDescent="0.25">
      <c r="G11" s="72"/>
    </row>
    <row r="12" spans="3:14" x14ac:dyDescent="0.25">
      <c r="H12" s="72"/>
    </row>
  </sheetData>
  <mergeCells count="2">
    <mergeCell ref="D1:F1"/>
    <mergeCell ref="J1:L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9B93-E77C-4210-AAC9-B1C1875F7370}">
  <dimension ref="A1:D8"/>
  <sheetViews>
    <sheetView workbookViewId="0">
      <selection activeCell="B2" sqref="B2:D2"/>
    </sheetView>
  </sheetViews>
  <sheetFormatPr defaultRowHeight="15" x14ac:dyDescent="0.25"/>
  <cols>
    <col min="1" max="1" width="19.7109375" bestFit="1" customWidth="1"/>
  </cols>
  <sheetData>
    <row r="1" spans="1:4" x14ac:dyDescent="0.25">
      <c r="A1" s="39" t="s">
        <v>180</v>
      </c>
      <c r="B1" s="39">
        <v>2017</v>
      </c>
      <c r="C1" s="39">
        <v>2019</v>
      </c>
      <c r="D1" s="39">
        <v>2021</v>
      </c>
    </row>
    <row r="2" spans="1:4" x14ac:dyDescent="0.25">
      <c r="A2" s="63" t="s">
        <v>179</v>
      </c>
      <c r="B2" s="63">
        <v>2.5</v>
      </c>
      <c r="C2" s="32">
        <v>2.8</v>
      </c>
      <c r="D2" s="63">
        <v>2.8</v>
      </c>
    </row>
    <row r="3" spans="1:4" x14ac:dyDescent="0.25">
      <c r="A3" s="63" t="s">
        <v>181</v>
      </c>
      <c r="B3" s="67">
        <f>B4/B2</f>
        <v>0.70884376780859271</v>
      </c>
      <c r="C3" s="67">
        <f>C4/C2</f>
        <v>0.77126011006428574</v>
      </c>
      <c r="D3" s="67">
        <f>D4/D2</f>
        <v>0.76326994080892852</v>
      </c>
    </row>
    <row r="4" spans="1:4" x14ac:dyDescent="0.25">
      <c r="A4" s="63" t="s">
        <v>182</v>
      </c>
      <c r="B4" s="68">
        <f>B7+B6-B5</f>
        <v>1.7721094195214817</v>
      </c>
      <c r="C4" s="68">
        <f>D7+C6-C5</f>
        <v>2.1595283081800001</v>
      </c>
      <c r="D4" s="68">
        <f>D7+D6-D5</f>
        <v>2.1371558342649997</v>
      </c>
    </row>
    <row r="5" spans="1:4" x14ac:dyDescent="0.25">
      <c r="A5" s="63" t="s">
        <v>183</v>
      </c>
      <c r="B5" s="68">
        <v>0.53497017395999991</v>
      </c>
      <c r="C5" s="68">
        <v>1.0076752258199999</v>
      </c>
      <c r="D5" s="68">
        <v>1.1000000000000001</v>
      </c>
    </row>
    <row r="6" spans="1:4" x14ac:dyDescent="0.25">
      <c r="A6" s="63" t="s">
        <v>184</v>
      </c>
      <c r="B6" s="68">
        <v>5.8898112000000002E-2</v>
      </c>
      <c r="C6" s="68">
        <v>7.2643533999999996E-2</v>
      </c>
      <c r="D6" s="68">
        <v>0.142595834265</v>
      </c>
    </row>
    <row r="7" spans="1:4" x14ac:dyDescent="0.25">
      <c r="A7" s="63" t="s">
        <v>185</v>
      </c>
      <c r="B7" s="68">
        <v>2.2481814814814816</v>
      </c>
      <c r="C7" s="73">
        <v>2.8</v>
      </c>
      <c r="D7" s="68">
        <v>3.09456</v>
      </c>
    </row>
    <row r="8" spans="1:4" x14ac:dyDescent="0.25">
      <c r="A8" s="39" t="s">
        <v>186</v>
      </c>
      <c r="B8" s="69">
        <v>0</v>
      </c>
      <c r="C8" s="69">
        <v>0</v>
      </c>
      <c r="D8" s="69">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59B2F-6150-4869-9006-DF0E38F39DBD}">
  <dimension ref="A1:A15"/>
  <sheetViews>
    <sheetView topLeftCell="A4" workbookViewId="0">
      <selection activeCell="F23" sqref="F23:F24"/>
    </sheetView>
  </sheetViews>
  <sheetFormatPr defaultRowHeight="15" x14ac:dyDescent="0.25"/>
  <cols>
    <col min="1" max="1" width="32" bestFit="1" customWidth="1"/>
  </cols>
  <sheetData>
    <row r="1" spans="1:1" x14ac:dyDescent="0.25">
      <c r="A1" s="13" t="s">
        <v>25</v>
      </c>
    </row>
    <row r="2" spans="1:1" x14ac:dyDescent="0.25">
      <c r="A2" t="s">
        <v>19</v>
      </c>
    </row>
    <row r="3" spans="1:1" x14ac:dyDescent="0.25">
      <c r="A3" t="s">
        <v>20</v>
      </c>
    </row>
    <row r="4" spans="1:1" x14ac:dyDescent="0.25">
      <c r="A4" t="s">
        <v>21</v>
      </c>
    </row>
    <row r="5" spans="1:1" x14ac:dyDescent="0.25">
      <c r="A5" t="s">
        <v>22</v>
      </c>
    </row>
    <row r="6" spans="1:1" x14ac:dyDescent="0.25">
      <c r="A6" t="s">
        <v>23</v>
      </c>
    </row>
    <row r="7" spans="1:1" x14ac:dyDescent="0.25">
      <c r="A7" t="s">
        <v>24</v>
      </c>
    </row>
    <row r="8" spans="1:1" x14ac:dyDescent="0.25">
      <c r="A8" t="s">
        <v>27</v>
      </c>
    </row>
    <row r="9" spans="1:1" x14ac:dyDescent="0.25">
      <c r="A9" t="s">
        <v>26</v>
      </c>
    </row>
    <row r="10" spans="1:1" x14ac:dyDescent="0.25">
      <c r="A10" t="s">
        <v>28</v>
      </c>
    </row>
    <row r="11" spans="1:1" x14ac:dyDescent="0.25">
      <c r="A11" t="s">
        <v>29</v>
      </c>
    </row>
    <row r="12" spans="1:1" x14ac:dyDescent="0.25">
      <c r="A12" t="s">
        <v>30</v>
      </c>
    </row>
    <row r="13" spans="1:1" x14ac:dyDescent="0.25">
      <c r="A13" t="s">
        <v>32</v>
      </c>
    </row>
    <row r="14" spans="1:1" x14ac:dyDescent="0.25">
      <c r="A14" t="s">
        <v>31</v>
      </c>
    </row>
    <row r="15" spans="1:1" ht="18" x14ac:dyDescent="0.25">
      <c r="A15" s="16" t="s">
        <v>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FAB02-FA7B-4C6B-8E12-26AD128BD229}">
  <dimension ref="A1:X152"/>
  <sheetViews>
    <sheetView topLeftCell="A12" zoomScale="85" zoomScaleNormal="85" workbookViewId="0">
      <selection activeCell="E25" sqref="E25"/>
    </sheetView>
  </sheetViews>
  <sheetFormatPr defaultRowHeight="15" x14ac:dyDescent="0.25"/>
  <cols>
    <col min="1" max="1" width="52.140625" bestFit="1" customWidth="1"/>
    <col min="2" max="2" width="10" bestFit="1" customWidth="1"/>
    <col min="13" max="13" width="9.28515625" customWidth="1"/>
  </cols>
  <sheetData>
    <row r="1" spans="1:12" x14ac:dyDescent="0.25">
      <c r="B1" s="3" t="s">
        <v>42</v>
      </c>
    </row>
    <row r="2" spans="1:12" x14ac:dyDescent="0.25">
      <c r="A2" s="5" t="s">
        <v>41</v>
      </c>
      <c r="B2" s="1" t="s">
        <v>43</v>
      </c>
      <c r="C2" t="s">
        <v>46</v>
      </c>
    </row>
    <row r="3" spans="1:12" x14ac:dyDescent="0.25">
      <c r="A3" s="5" t="s">
        <v>44</v>
      </c>
      <c r="B3" s="1" t="s">
        <v>43</v>
      </c>
      <c r="C3" s="15" t="s">
        <v>45</v>
      </c>
    </row>
    <row r="4" spans="1:12" x14ac:dyDescent="0.25">
      <c r="A4" s="5" t="s">
        <v>47</v>
      </c>
      <c r="B4" s="1" t="s">
        <v>43</v>
      </c>
      <c r="C4" s="15" t="s">
        <v>48</v>
      </c>
    </row>
    <row r="5" spans="1:12" x14ac:dyDescent="0.25">
      <c r="A5" s="5" t="s">
        <v>50</v>
      </c>
      <c r="B5" s="1" t="s">
        <v>43</v>
      </c>
      <c r="C5" s="15" t="s">
        <v>49</v>
      </c>
    </row>
    <row r="6" spans="1:12" x14ac:dyDescent="0.25">
      <c r="A6" s="5" t="s">
        <v>55</v>
      </c>
      <c r="B6" s="1" t="s">
        <v>43</v>
      </c>
      <c r="C6" s="15" t="s">
        <v>56</v>
      </c>
    </row>
    <row r="7" spans="1:12" x14ac:dyDescent="0.25">
      <c r="A7" s="5" t="s">
        <v>70</v>
      </c>
      <c r="B7" s="1" t="s">
        <v>43</v>
      </c>
      <c r="C7" s="15"/>
    </row>
    <row r="8" spans="1:12" x14ac:dyDescent="0.25">
      <c r="A8" s="5" t="s">
        <v>72</v>
      </c>
      <c r="B8" s="1" t="s">
        <v>43</v>
      </c>
      <c r="C8" s="15" t="s">
        <v>71</v>
      </c>
    </row>
    <row r="11" spans="1:12" x14ac:dyDescent="0.25">
      <c r="A11" s="4" t="s">
        <v>51</v>
      </c>
      <c r="C11" s="3"/>
    </row>
    <row r="12" spans="1:12" x14ac:dyDescent="0.25">
      <c r="L12" s="3" t="s">
        <v>53</v>
      </c>
    </row>
    <row r="13" spans="1:12" x14ac:dyDescent="0.25">
      <c r="E13" s="15" t="s">
        <v>52</v>
      </c>
    </row>
    <row r="21" spans="1:22" x14ac:dyDescent="0.25">
      <c r="A21" s="4" t="s">
        <v>57</v>
      </c>
    </row>
    <row r="25" spans="1:22" x14ac:dyDescent="0.25">
      <c r="E25" s="3" t="s">
        <v>58</v>
      </c>
    </row>
    <row r="27" spans="1:22" ht="15.75" thickBot="1" x14ac:dyDescent="0.3">
      <c r="L27" s="3"/>
      <c r="M27" s="3"/>
      <c r="N27" s="3" t="s">
        <v>93</v>
      </c>
      <c r="O27" s="3"/>
      <c r="P27" s="3"/>
      <c r="Q27" s="3"/>
      <c r="R27" s="3"/>
      <c r="S27" s="3"/>
      <c r="T27" s="3"/>
    </row>
    <row r="28" spans="1:22" x14ac:dyDescent="0.25">
      <c r="L28" s="3"/>
      <c r="M28" s="17" t="s">
        <v>86</v>
      </c>
      <c r="N28" s="18"/>
      <c r="O28" s="18"/>
      <c r="P28" s="18"/>
      <c r="Q28" s="18"/>
      <c r="R28" s="18"/>
      <c r="S28" s="19"/>
      <c r="T28" s="3"/>
    </row>
    <row r="29" spans="1:22" x14ac:dyDescent="0.25">
      <c r="L29" s="3"/>
      <c r="M29" s="20" t="s">
        <v>87</v>
      </c>
      <c r="N29" s="3"/>
      <c r="O29" s="3"/>
      <c r="P29" s="3"/>
      <c r="Q29" s="3"/>
      <c r="R29" s="3" t="s">
        <v>94</v>
      </c>
      <c r="S29" s="21"/>
      <c r="T29" s="3"/>
    </row>
    <row r="30" spans="1:22" x14ac:dyDescent="0.25">
      <c r="L30" s="3"/>
      <c r="M30" s="20" t="s">
        <v>88</v>
      </c>
      <c r="N30" s="3"/>
      <c r="O30" s="3"/>
      <c r="P30" s="3"/>
      <c r="Q30" s="3"/>
      <c r="R30" s="3"/>
      <c r="S30" s="21"/>
      <c r="T30" s="3"/>
      <c r="U30" t="s">
        <v>75</v>
      </c>
      <c r="V30" t="s">
        <v>91</v>
      </c>
    </row>
    <row r="31" spans="1:22" x14ac:dyDescent="0.25">
      <c r="L31" s="3"/>
      <c r="M31" s="20" t="s">
        <v>89</v>
      </c>
      <c r="N31" s="3"/>
      <c r="O31" s="3"/>
      <c r="P31" s="3"/>
      <c r="Q31" s="3"/>
      <c r="R31" s="3"/>
      <c r="S31" s="21"/>
      <c r="T31" s="3"/>
      <c r="U31" t="s">
        <v>76</v>
      </c>
    </row>
    <row r="32" spans="1:22" ht="15.75" thickBot="1" x14ac:dyDescent="0.3">
      <c r="L32" s="3"/>
      <c r="M32" s="22" t="s">
        <v>90</v>
      </c>
      <c r="N32" s="23"/>
      <c r="O32" s="23"/>
      <c r="P32" s="23"/>
      <c r="Q32" s="23"/>
      <c r="R32" s="23"/>
      <c r="S32" s="24"/>
      <c r="T32" s="3"/>
      <c r="U32" t="s">
        <v>77</v>
      </c>
    </row>
    <row r="33" spans="5:24" x14ac:dyDescent="0.25">
      <c r="M33" s="20" t="s">
        <v>95</v>
      </c>
      <c r="O33" s="3" t="s">
        <v>96</v>
      </c>
      <c r="U33" t="s">
        <v>78</v>
      </c>
    </row>
    <row r="34" spans="5:24" x14ac:dyDescent="0.25">
      <c r="E34" s="3" t="s">
        <v>54</v>
      </c>
      <c r="U34" t="s">
        <v>79</v>
      </c>
      <c r="W34" t="s">
        <v>85</v>
      </c>
    </row>
    <row r="36" spans="5:24" x14ac:dyDescent="0.25">
      <c r="U36" t="s">
        <v>80</v>
      </c>
      <c r="V36" t="s">
        <v>81</v>
      </c>
      <c r="X36" t="s">
        <v>83</v>
      </c>
    </row>
    <row r="37" spans="5:24" x14ac:dyDescent="0.25">
      <c r="U37" t="s">
        <v>82</v>
      </c>
      <c r="W37" t="s">
        <v>84</v>
      </c>
    </row>
    <row r="58" spans="1:1" x14ac:dyDescent="0.25">
      <c r="A58" s="15" t="s">
        <v>73</v>
      </c>
    </row>
    <row r="85" spans="1:13" x14ac:dyDescent="0.25">
      <c r="A85" s="3" t="s">
        <v>59</v>
      </c>
      <c r="B85" s="3" t="s">
        <v>69</v>
      </c>
    </row>
    <row r="86" spans="1:13" x14ac:dyDescent="0.25">
      <c r="M86" s="3" t="s">
        <v>61</v>
      </c>
    </row>
    <row r="87" spans="1:13" x14ac:dyDescent="0.25">
      <c r="L87" s="2">
        <v>1</v>
      </c>
      <c r="M87" t="s">
        <v>60</v>
      </c>
    </row>
    <row r="88" spans="1:13" x14ac:dyDescent="0.25">
      <c r="L88" s="2">
        <v>2</v>
      </c>
      <c r="M88" t="s">
        <v>62</v>
      </c>
    </row>
    <row r="89" spans="1:13" x14ac:dyDescent="0.25">
      <c r="L89" s="2">
        <v>3</v>
      </c>
      <c r="M89" t="s">
        <v>63</v>
      </c>
    </row>
    <row r="90" spans="1:13" x14ac:dyDescent="0.25">
      <c r="L90" s="2">
        <v>4</v>
      </c>
      <c r="M90" t="s">
        <v>64</v>
      </c>
    </row>
    <row r="91" spans="1:13" x14ac:dyDescent="0.25">
      <c r="L91" s="2">
        <v>5</v>
      </c>
      <c r="M91" t="s">
        <v>66</v>
      </c>
    </row>
    <row r="92" spans="1:13" x14ac:dyDescent="0.25">
      <c r="L92" s="2">
        <v>6</v>
      </c>
      <c r="M92" t="s">
        <v>65</v>
      </c>
    </row>
    <row r="93" spans="1:13" x14ac:dyDescent="0.25">
      <c r="L93" s="2">
        <v>7</v>
      </c>
      <c r="M93" t="s">
        <v>67</v>
      </c>
    </row>
    <row r="94" spans="1:13" x14ac:dyDescent="0.25">
      <c r="L94" s="2">
        <v>8</v>
      </c>
      <c r="M94" t="s">
        <v>68</v>
      </c>
    </row>
    <row r="100" spans="1:1" x14ac:dyDescent="0.25">
      <c r="A100" s="3" t="s">
        <v>44</v>
      </c>
    </row>
    <row r="115" spans="1:1" x14ac:dyDescent="0.25">
      <c r="A115" s="5" t="s">
        <v>47</v>
      </c>
    </row>
    <row r="133" spans="1:1" x14ac:dyDescent="0.25">
      <c r="A133" t="s">
        <v>30</v>
      </c>
    </row>
    <row r="152" spans="1:1" x14ac:dyDescent="0.25">
      <c r="A152" s="5" t="s">
        <v>72</v>
      </c>
    </row>
  </sheetData>
  <hyperlinks>
    <hyperlink ref="C3" r:id="rId1" location=":~:text=Veolia's%20HPD%C2%AE%20evaporation%20and,art%20research%20and%20development%20capabilities." xr:uid="{D2DC02D6-9B51-4053-B75C-4E29B9E702DF}"/>
    <hyperlink ref="C5" r:id="rId2" xr:uid="{C0B3E878-165C-429F-8F76-A0543FFC36FE}"/>
    <hyperlink ref="E13" r:id="rId3" xr:uid="{336EF32B-C0B3-4E21-A97E-72592AD56DD8}"/>
    <hyperlink ref="C4" r:id="rId4" xr:uid="{75826072-A30D-40A7-A2E6-DF62C598DFED}"/>
    <hyperlink ref="A58" r:id="rId5" xr:uid="{51FDB211-EDE6-49B3-8054-54E5F50EF28C}"/>
  </hyperlinks>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
  <sheetViews>
    <sheetView workbookViewId="0">
      <selection activeCell="B14" sqref="B14"/>
    </sheetView>
  </sheetViews>
  <sheetFormatPr defaultRowHeight="15" x14ac:dyDescent="0.25"/>
  <cols>
    <col min="1" max="1" width="27.42578125" bestFit="1" customWidth="1"/>
    <col min="2" max="2" width="12.28515625" bestFit="1" customWidth="1"/>
    <col min="3" max="3" width="14.28515625" bestFit="1" customWidth="1"/>
    <col min="4" max="4" width="14.140625" bestFit="1" customWidth="1"/>
  </cols>
  <sheetData>
    <row r="1" spans="1:14" ht="38.25" x14ac:dyDescent="0.25">
      <c r="B1" s="5" t="s">
        <v>5</v>
      </c>
      <c r="C1" s="5" t="s">
        <v>6</v>
      </c>
      <c r="D1" s="5" t="s">
        <v>33</v>
      </c>
      <c r="E1" s="5" t="s">
        <v>35</v>
      </c>
      <c r="F1" s="5"/>
      <c r="I1" s="11" t="s">
        <v>13</v>
      </c>
      <c r="J1" s="11" t="s">
        <v>14</v>
      </c>
      <c r="K1" s="11" t="s">
        <v>15</v>
      </c>
      <c r="L1" s="11" t="s">
        <v>16</v>
      </c>
      <c r="M1" s="11" t="s">
        <v>17</v>
      </c>
    </row>
    <row r="2" spans="1:14" x14ac:dyDescent="0.25">
      <c r="A2" s="3" t="s">
        <v>0</v>
      </c>
      <c r="B2" s="2">
        <v>120</v>
      </c>
      <c r="C2" s="1">
        <v>0.01</v>
      </c>
      <c r="D2" t="s">
        <v>36</v>
      </c>
      <c r="I2" s="12">
        <v>2021</v>
      </c>
      <c r="J2" s="12">
        <v>1.3716000000000001E-2</v>
      </c>
      <c r="K2" s="12">
        <v>1.3531E-2</v>
      </c>
      <c r="L2" s="12">
        <v>1.3821999999999999E-2</v>
      </c>
      <c r="M2" s="12">
        <v>63</v>
      </c>
    </row>
    <row r="3" spans="1:14" x14ac:dyDescent="0.25">
      <c r="A3" s="3" t="s">
        <v>1</v>
      </c>
      <c r="B3" s="2">
        <v>260</v>
      </c>
      <c r="C3" s="1">
        <v>0.87</v>
      </c>
      <c r="D3" t="s">
        <v>34</v>
      </c>
      <c r="I3" s="12">
        <v>2020</v>
      </c>
      <c r="J3" s="12">
        <v>1.35E-2</v>
      </c>
      <c r="K3" s="12">
        <v>1.2997999999999999E-2</v>
      </c>
      <c r="L3" s="12">
        <v>1.4125E-2</v>
      </c>
      <c r="M3" s="12">
        <v>257</v>
      </c>
      <c r="N3">
        <f>(M3*J3+M2*J2)/(M3+M2)</f>
        <v>1.3542525E-2</v>
      </c>
    </row>
    <row r="4" spans="1:14" x14ac:dyDescent="0.25">
      <c r="A4" s="3" t="s">
        <v>2</v>
      </c>
      <c r="B4" s="2">
        <v>112</v>
      </c>
      <c r="C4" s="1">
        <v>0.01</v>
      </c>
      <c r="D4" t="s">
        <v>37</v>
      </c>
    </row>
    <row r="5" spans="1:14" x14ac:dyDescent="0.25">
      <c r="A5" s="3" t="s">
        <v>3</v>
      </c>
      <c r="B5" s="2">
        <v>200</v>
      </c>
      <c r="C5" s="1"/>
    </row>
    <row r="6" spans="1:14" x14ac:dyDescent="0.25">
      <c r="A6" s="3" t="s">
        <v>4</v>
      </c>
      <c r="B6" s="2">
        <v>52</v>
      </c>
      <c r="C6" s="1"/>
      <c r="D6" t="s">
        <v>38</v>
      </c>
      <c r="N6">
        <f>N3*1890</f>
        <v>25.59537225</v>
      </c>
    </row>
    <row r="7" spans="1:14" x14ac:dyDescent="0.25">
      <c r="N7">
        <f>N6/20</f>
        <v>1.2797686125000001</v>
      </c>
    </row>
    <row r="8" spans="1:14" x14ac:dyDescent="0.25">
      <c r="A8" s="3" t="s">
        <v>18</v>
      </c>
      <c r="B8" s="14">
        <f>B2*$N$3</f>
        <v>1.625103</v>
      </c>
    </row>
    <row r="9" spans="1:14" x14ac:dyDescent="0.25">
      <c r="B9" s="14">
        <f>B3*$N$3</f>
        <v>3.5210564999999998</v>
      </c>
    </row>
    <row r="10" spans="1:14" x14ac:dyDescent="0.25">
      <c r="B10" s="14">
        <f>B4*$N$3</f>
        <v>1.5167628</v>
      </c>
      <c r="H10">
        <f>61.42/55</f>
        <v>1.1167272727272728</v>
      </c>
      <c r="L10" t="s">
        <v>39</v>
      </c>
      <c r="N10" t="s">
        <v>40</v>
      </c>
    </row>
    <row r="11" spans="1:14" x14ac:dyDescent="0.25">
      <c r="B11" s="14">
        <f>B5*$N$3</f>
        <v>2.7085049999999997</v>
      </c>
      <c r="H11">
        <f>62/50</f>
        <v>1.24</v>
      </c>
    </row>
    <row r="12" spans="1:14" x14ac:dyDescent="0.25">
      <c r="B12" s="14">
        <f>B6*$N$3</f>
        <v>0.70421129999999998</v>
      </c>
      <c r="H12">
        <f>56/25</f>
        <v>2.2400000000000002</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59AB8-3382-45AE-A477-1A515D0CE1EA}">
  <dimension ref="A1:C23"/>
  <sheetViews>
    <sheetView showGridLines="0" workbookViewId="0">
      <selection activeCell="B3" sqref="B3"/>
    </sheetView>
  </sheetViews>
  <sheetFormatPr defaultRowHeight="15" x14ac:dyDescent="0.25"/>
  <cols>
    <col min="1" max="1" width="35.28515625" bestFit="1" customWidth="1"/>
    <col min="2" max="2" width="134.85546875" customWidth="1"/>
  </cols>
  <sheetData>
    <row r="1" spans="1:3" x14ac:dyDescent="0.25">
      <c r="A1" s="48" t="s">
        <v>97</v>
      </c>
      <c r="B1" s="48" t="s">
        <v>98</v>
      </c>
    </row>
    <row r="2" spans="1:3" x14ac:dyDescent="0.25">
      <c r="A2" s="49" t="s">
        <v>149</v>
      </c>
      <c r="B2" s="49" t="s">
        <v>148</v>
      </c>
    </row>
    <row r="3" spans="1:3" x14ac:dyDescent="0.25">
      <c r="A3" s="49" t="s">
        <v>151</v>
      </c>
      <c r="B3" s="49" t="s">
        <v>150</v>
      </c>
    </row>
    <row r="4" spans="1:3" x14ac:dyDescent="0.25">
      <c r="A4" s="49" t="s">
        <v>153</v>
      </c>
      <c r="B4" s="49" t="s">
        <v>152</v>
      </c>
    </row>
    <row r="5" spans="1:3" x14ac:dyDescent="0.25">
      <c r="A5" s="49" t="s">
        <v>155</v>
      </c>
      <c r="B5" s="49" t="s">
        <v>154</v>
      </c>
    </row>
    <row r="6" spans="1:3" x14ac:dyDescent="0.25">
      <c r="A6" s="49" t="s">
        <v>157</v>
      </c>
      <c r="B6" s="49" t="s">
        <v>156</v>
      </c>
      <c r="C6">
        <f>5.72*1000</f>
        <v>5720</v>
      </c>
    </row>
    <row r="7" spans="1:3" x14ac:dyDescent="0.25">
      <c r="A7" s="49" t="s">
        <v>162</v>
      </c>
      <c r="B7" s="49" t="s">
        <v>161</v>
      </c>
    </row>
    <row r="8" spans="1:3" x14ac:dyDescent="0.25">
      <c r="A8" s="49" t="s">
        <v>163</v>
      </c>
      <c r="B8" s="49" t="s">
        <v>161</v>
      </c>
    </row>
    <row r="9" spans="1:3" x14ac:dyDescent="0.25">
      <c r="A9" s="49"/>
      <c r="B9" s="49" t="s">
        <v>164</v>
      </c>
    </row>
    <row r="10" spans="1:3" x14ac:dyDescent="0.25">
      <c r="A10" s="49" t="s">
        <v>169</v>
      </c>
      <c r="B10" s="52" t="s">
        <v>168</v>
      </c>
    </row>
    <row r="11" spans="1:3" x14ac:dyDescent="0.25">
      <c r="A11" s="49" t="s">
        <v>172</v>
      </c>
      <c r="B11" s="49" t="s">
        <v>171</v>
      </c>
    </row>
    <row r="12" spans="1:3" x14ac:dyDescent="0.25">
      <c r="A12" s="49" t="s">
        <v>174</v>
      </c>
      <c r="B12" s="49" t="s">
        <v>173</v>
      </c>
    </row>
    <row r="13" spans="1:3" x14ac:dyDescent="0.25">
      <c r="A13" s="49" t="s">
        <v>178</v>
      </c>
      <c r="B13" s="49" t="s">
        <v>175</v>
      </c>
      <c r="C13">
        <f>14*10^5</f>
        <v>1400000</v>
      </c>
    </row>
    <row r="14" spans="1:3" x14ac:dyDescent="0.25">
      <c r="A14" s="49" t="s">
        <v>177</v>
      </c>
      <c r="B14" s="52" t="s">
        <v>176</v>
      </c>
      <c r="C14">
        <f>C13/1000</f>
        <v>1400</v>
      </c>
    </row>
    <row r="15" spans="1:3" x14ac:dyDescent="0.25">
      <c r="A15" s="49"/>
      <c r="B15" s="52"/>
    </row>
    <row r="16" spans="1:3" x14ac:dyDescent="0.25">
      <c r="A16" s="49"/>
      <c r="B16" s="49"/>
    </row>
    <row r="17" spans="1:2" x14ac:dyDescent="0.25">
      <c r="A17" s="49"/>
      <c r="B17" s="49"/>
    </row>
    <row r="18" spans="1:2" x14ac:dyDescent="0.25">
      <c r="A18" s="49"/>
      <c r="B18" s="49"/>
    </row>
    <row r="19" spans="1:2" x14ac:dyDescent="0.25">
      <c r="A19" s="49"/>
      <c r="B19" s="49"/>
    </row>
    <row r="22" spans="1:2" x14ac:dyDescent="0.25">
      <c r="A22" s="59">
        <f>100000000000</f>
        <v>100000000000</v>
      </c>
      <c r="B22">
        <f>194.3*5%</f>
        <v>9.7150000000000016</v>
      </c>
    </row>
    <row r="23" spans="1:2" x14ac:dyDescent="0.25">
      <c r="A23" s="28">
        <f>A22/10^9</f>
        <v>100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54BE0-E4DA-4D27-A29B-94A231E16AEC}">
  <dimension ref="A1:AV30"/>
  <sheetViews>
    <sheetView showGridLines="0" tabSelected="1" zoomScaleNormal="95" workbookViewId="0">
      <selection activeCell="AB3" sqref="AB3"/>
    </sheetView>
  </sheetViews>
  <sheetFormatPr defaultRowHeight="15" x14ac:dyDescent="0.25"/>
  <cols>
    <col min="1" max="1" width="35.7109375" bestFit="1" customWidth="1"/>
    <col min="2" max="2" width="15" customWidth="1"/>
    <col min="3" max="3" width="10.42578125" hidden="1" customWidth="1"/>
    <col min="4" max="4" width="11.85546875" hidden="1" customWidth="1"/>
    <col min="5" max="5" width="10.7109375" hidden="1" customWidth="1"/>
    <col min="6" max="6" width="16.5703125" customWidth="1"/>
    <col min="7" max="9" width="10" hidden="1" customWidth="1"/>
    <col min="10" max="10" width="15.140625" customWidth="1"/>
    <col min="11" max="11" width="10" hidden="1" customWidth="1"/>
    <col min="12" max="12" width="0" hidden="1" customWidth="1"/>
    <col min="13" max="14" width="9.140625" hidden="1" customWidth="1"/>
    <col min="15" max="15" width="14.140625" customWidth="1"/>
    <col min="16" max="19" width="9.140625" hidden="1" customWidth="1"/>
    <col min="20" max="20" width="13.28515625" customWidth="1"/>
    <col min="21" max="24" width="9.140625" hidden="1" customWidth="1"/>
    <col min="25" max="25" width="13.28515625" customWidth="1"/>
    <col min="26" max="26" width="17.5703125" bestFit="1" customWidth="1"/>
    <col min="27" max="27" width="17.7109375" bestFit="1" customWidth="1"/>
    <col min="28" max="28" width="17.7109375" customWidth="1"/>
    <col min="29" max="29" width="10.5703125" customWidth="1"/>
    <col min="30" max="32" width="9.42578125" hidden="1" customWidth="1"/>
    <col min="33" max="33" width="9.42578125" bestFit="1" customWidth="1"/>
    <col min="34" max="36" width="9.42578125" hidden="1" customWidth="1"/>
    <col min="38" max="38" width="9.42578125" hidden="1" customWidth="1"/>
    <col min="39" max="39" width="0" hidden="1" customWidth="1"/>
    <col min="40" max="41" width="9.140625" hidden="1" customWidth="1"/>
    <col min="42" max="42" width="9.140625" customWidth="1"/>
    <col min="43" max="46" width="9.140625" hidden="1" customWidth="1"/>
    <col min="47" max="47" width="9.140625" customWidth="1"/>
  </cols>
  <sheetData>
    <row r="1" spans="1:48" x14ac:dyDescent="0.25">
      <c r="A1" s="75" t="s">
        <v>146</v>
      </c>
      <c r="B1" s="75"/>
      <c r="C1" s="75"/>
      <c r="D1" s="75"/>
      <c r="E1" s="75"/>
      <c r="F1" s="75"/>
      <c r="G1" s="75"/>
      <c r="H1" s="75"/>
      <c r="I1" s="75"/>
      <c r="J1" s="75"/>
      <c r="K1" s="75"/>
      <c r="L1" s="75"/>
      <c r="M1" s="75"/>
      <c r="N1" s="75"/>
      <c r="O1" s="75"/>
      <c r="P1" s="75"/>
      <c r="Q1" s="75"/>
      <c r="R1" s="75"/>
      <c r="S1" s="75"/>
      <c r="T1" s="76"/>
      <c r="U1" s="51"/>
      <c r="V1" s="51"/>
      <c r="W1" s="51"/>
      <c r="X1" s="51"/>
      <c r="Y1" s="51"/>
      <c r="Z1" s="41" t="s">
        <v>124</v>
      </c>
      <c r="AA1" s="41" t="s">
        <v>125</v>
      </c>
      <c r="AB1" s="41" t="s">
        <v>126</v>
      </c>
    </row>
    <row r="2" spans="1:48" x14ac:dyDescent="0.25">
      <c r="A2" s="6"/>
      <c r="B2" s="7">
        <v>2017</v>
      </c>
      <c r="C2" s="7">
        <v>2018</v>
      </c>
      <c r="D2" s="7">
        <v>2019</v>
      </c>
      <c r="E2" s="7">
        <v>2020</v>
      </c>
      <c r="F2" s="7">
        <v>2021</v>
      </c>
      <c r="G2" s="7" t="s">
        <v>7</v>
      </c>
      <c r="H2" s="7" t="s">
        <v>8</v>
      </c>
      <c r="I2" s="7" t="s">
        <v>9</v>
      </c>
      <c r="J2" s="7" t="s">
        <v>10</v>
      </c>
      <c r="K2" s="7" t="s">
        <v>11</v>
      </c>
      <c r="L2" s="7" t="s">
        <v>12</v>
      </c>
      <c r="M2" s="7" t="s">
        <v>101</v>
      </c>
      <c r="N2" s="7" t="s">
        <v>102</v>
      </c>
      <c r="O2" s="7" t="s">
        <v>103</v>
      </c>
      <c r="P2" s="7" t="s">
        <v>104</v>
      </c>
      <c r="Q2" s="7" t="s">
        <v>105</v>
      </c>
      <c r="R2" s="7" t="s">
        <v>106</v>
      </c>
      <c r="S2" s="7" t="s">
        <v>107</v>
      </c>
      <c r="T2" s="7" t="s">
        <v>108</v>
      </c>
      <c r="U2" s="53" t="s">
        <v>141</v>
      </c>
      <c r="V2" s="53" t="s">
        <v>142</v>
      </c>
      <c r="W2" s="53" t="s">
        <v>143</v>
      </c>
      <c r="X2" s="53" t="s">
        <v>144</v>
      </c>
      <c r="Y2" s="53" t="s">
        <v>145</v>
      </c>
      <c r="AC2" s="8">
        <v>2017</v>
      </c>
      <c r="AD2" s="8">
        <v>2018</v>
      </c>
      <c r="AE2" s="8">
        <v>2019</v>
      </c>
      <c r="AF2" s="8">
        <v>2020</v>
      </c>
      <c r="AG2" s="8">
        <v>2021</v>
      </c>
      <c r="AH2" s="8" t="s">
        <v>7</v>
      </c>
      <c r="AI2" s="8" t="s">
        <v>8</v>
      </c>
      <c r="AJ2" s="8" t="s">
        <v>9</v>
      </c>
      <c r="AK2" s="8" t="s">
        <v>10</v>
      </c>
      <c r="AL2" s="8" t="s">
        <v>11</v>
      </c>
      <c r="AM2" s="8" t="s">
        <v>12</v>
      </c>
      <c r="AN2" s="8" t="s">
        <v>101</v>
      </c>
      <c r="AO2" s="8" t="s">
        <v>102</v>
      </c>
      <c r="AP2" s="8" t="s">
        <v>103</v>
      </c>
      <c r="AQ2" s="8" t="s">
        <v>104</v>
      </c>
      <c r="AR2" s="8" t="s">
        <v>105</v>
      </c>
      <c r="AS2" s="8" t="s">
        <v>106</v>
      </c>
      <c r="AT2" s="8" t="s">
        <v>107</v>
      </c>
      <c r="AU2" s="8" t="s">
        <v>108</v>
      </c>
      <c r="AV2" s="8" t="s">
        <v>145</v>
      </c>
    </row>
    <row r="3" spans="1:48" x14ac:dyDescent="0.25">
      <c r="A3" s="9" t="s">
        <v>160</v>
      </c>
      <c r="B3" s="10">
        <v>25.518518518518515</v>
      </c>
      <c r="C3" s="10">
        <v>174.76603119584058</v>
      </c>
      <c r="D3" s="10">
        <v>179.23473774720554</v>
      </c>
      <c r="E3" s="10">
        <v>181.60136286201023</v>
      </c>
      <c r="F3" s="10">
        <v>30.7</v>
      </c>
      <c r="G3" s="10">
        <v>16.179940677966098</v>
      </c>
      <c r="H3" s="10">
        <v>16.730359048101263</v>
      </c>
      <c r="I3" s="10">
        <v>17.230110387236092</v>
      </c>
      <c r="J3" s="10">
        <v>44.921875</v>
      </c>
      <c r="K3" s="10">
        <v>23.046153846153842</v>
      </c>
      <c r="L3" s="10">
        <v>24.008407716405607</v>
      </c>
      <c r="M3" s="10">
        <v>25.037929565232787</v>
      </c>
      <c r="N3" s="10">
        <v>26.229898525547277</v>
      </c>
      <c r="O3" s="10">
        <v>60.985074626865668</v>
      </c>
      <c r="P3" s="10">
        <v>29.328053354890862</v>
      </c>
      <c r="Q3" s="10">
        <v>30.351026709412704</v>
      </c>
      <c r="R3" s="10">
        <v>31.312850745833995</v>
      </c>
      <c r="S3" s="10">
        <v>32.256346546946538</v>
      </c>
      <c r="T3" s="10">
        <v>85.521126760563391</v>
      </c>
      <c r="U3" s="10">
        <v>37.144799999999996</v>
      </c>
      <c r="V3" s="10">
        <v>38.202332589473684</v>
      </c>
      <c r="W3" s="10">
        <v>39.279051101266447</v>
      </c>
      <c r="X3" s="10">
        <v>40.441415497492009</v>
      </c>
      <c r="Y3" s="10">
        <v>121.68493150684932</v>
      </c>
      <c r="Z3" s="40">
        <f>(F3/B3)^(1/4)-1</f>
        <v>4.7299097855113326E-2</v>
      </c>
      <c r="AA3" s="40">
        <f>(O3/F3)^(1/9)-1</f>
        <v>7.9246318841906804E-2</v>
      </c>
      <c r="AB3" s="35">
        <f>(Y3/O3)^(1/10)-1</f>
        <v>7.1522572491018011E-2</v>
      </c>
    </row>
    <row r="4" spans="1:48" ht="15.75" customHeight="1" x14ac:dyDescent="0.25">
      <c r="A4" s="9"/>
      <c r="B4" s="5"/>
      <c r="C4" s="25">
        <f>C3/B3-1</f>
        <v>5.8485962877905608</v>
      </c>
      <c r="D4" s="25">
        <f t="shared" ref="D4:Y4" si="0">D3/C3-1</f>
        <v>2.5569651726870202E-2</v>
      </c>
      <c r="E4" s="25">
        <f t="shared" si="0"/>
        <v>1.3204053770774049E-2</v>
      </c>
      <c r="F4" s="25">
        <f t="shared" si="0"/>
        <v>-0.83094840525328328</v>
      </c>
      <c r="G4" s="25">
        <f t="shared" si="0"/>
        <v>-0.47296610169491538</v>
      </c>
      <c r="H4" s="25">
        <f t="shared" si="0"/>
        <v>3.4018565400844025E-2</v>
      </c>
      <c r="I4" s="25">
        <f t="shared" si="0"/>
        <v>2.9870927318295992E-2</v>
      </c>
      <c r="J4" s="25">
        <f t="shared" si="0"/>
        <v>1.607172791723825</v>
      </c>
      <c r="K4" s="25">
        <f t="shared" si="0"/>
        <v>-0.48697257525083615</v>
      </c>
      <c r="L4" s="25">
        <f t="shared" si="0"/>
        <v>4.1753338829348952E-2</v>
      </c>
      <c r="M4" s="25">
        <f t="shared" si="0"/>
        <v>4.2881721311475385E-2</v>
      </c>
      <c r="N4" s="25">
        <f t="shared" si="0"/>
        <v>4.7606530612245068E-2</v>
      </c>
      <c r="O4" s="25">
        <f t="shared" si="0"/>
        <v>1.325021370840139</v>
      </c>
      <c r="P4" s="25">
        <f t="shared" si="0"/>
        <v>-0.51909457298637107</v>
      </c>
      <c r="Q4" s="25">
        <f t="shared" si="0"/>
        <v>3.4880370072405409E-2</v>
      </c>
      <c r="R4" s="25">
        <f t="shared" si="0"/>
        <v>3.1689999999999996E-2</v>
      </c>
      <c r="S4" s="25">
        <f t="shared" si="0"/>
        <v>3.0131264916468004E-2</v>
      </c>
      <c r="T4" s="25">
        <f t="shared" si="0"/>
        <v>1.6512961297738484</v>
      </c>
      <c r="U4" s="25">
        <f t="shared" si="0"/>
        <v>-0.56566521739130438</v>
      </c>
      <c r="V4" s="25">
        <f t="shared" si="0"/>
        <v>2.8470542026708623E-2</v>
      </c>
      <c r="W4" s="25">
        <f t="shared" si="0"/>
        <v>2.8184627450980493E-2</v>
      </c>
      <c r="X4" s="25">
        <f t="shared" si="0"/>
        <v>2.9592476489028074E-2</v>
      </c>
      <c r="Y4" s="25">
        <f t="shared" si="0"/>
        <v>2.0089187040051963</v>
      </c>
      <c r="AC4" s="29"/>
      <c r="AD4" s="29"/>
      <c r="AE4" s="29"/>
      <c r="AF4" s="29"/>
      <c r="AG4" s="29"/>
      <c r="AH4" s="29"/>
      <c r="AI4" s="29"/>
      <c r="AJ4" s="29"/>
      <c r="AK4" s="29"/>
      <c r="AL4" s="29"/>
      <c r="AM4" s="29"/>
      <c r="AN4" s="29"/>
    </row>
    <row r="5" spans="1:48" x14ac:dyDescent="0.25">
      <c r="A5" s="31" t="s">
        <v>136</v>
      </c>
      <c r="B5" s="34">
        <v>13.78</v>
      </c>
      <c r="C5" s="34">
        <v>201.68</v>
      </c>
      <c r="D5" s="34">
        <v>208.45</v>
      </c>
      <c r="E5" s="34">
        <v>213.2</v>
      </c>
      <c r="F5" s="34">
        <v>18.420000000000002</v>
      </c>
      <c r="G5" s="34">
        <v>19.09233</v>
      </c>
      <c r="H5" s="34">
        <v>19.825475472000001</v>
      </c>
      <c r="I5" s="34">
        <v>20.624442133521601</v>
      </c>
      <c r="J5" s="34">
        <v>28.75</v>
      </c>
      <c r="K5" s="34">
        <v>27.8628</v>
      </c>
      <c r="L5" s="34">
        <v>29.122198560000001</v>
      </c>
      <c r="M5" s="34">
        <v>30.546274069584001</v>
      </c>
      <c r="N5" s="34">
        <v>32.131625693795414</v>
      </c>
      <c r="O5" s="34">
        <v>40.86</v>
      </c>
      <c r="P5" s="34">
        <v>36.278801999999999</v>
      </c>
      <c r="Q5" s="34">
        <v>37.726326199799999</v>
      </c>
      <c r="R5" s="34">
        <v>39.141063432292498</v>
      </c>
      <c r="S5" s="34">
        <v>40.546227609511796</v>
      </c>
      <c r="T5" s="34">
        <v>60.72</v>
      </c>
      <c r="U5" s="34">
        <v>47.173895999999999</v>
      </c>
      <c r="V5" s="34">
        <v>48.631569386400002</v>
      </c>
      <c r="W5" s="34">
        <v>50.080790154114723</v>
      </c>
      <c r="X5" s="34">
        <v>51.603246174799814</v>
      </c>
      <c r="Y5" s="34">
        <v>88.83</v>
      </c>
      <c r="Z5" s="40">
        <f>(F5/B5)^(1/4)-1</f>
        <v>7.5251611401720764E-2</v>
      </c>
      <c r="AA5" s="40">
        <f>(O5/F5)^(1/9)-1</f>
        <v>9.256029876300409E-2</v>
      </c>
      <c r="AB5" s="35">
        <f>(Y5/O5)^(1/10)-1</f>
        <v>8.0752204271426153E-2</v>
      </c>
    </row>
    <row r="6" spans="1:48" x14ac:dyDescent="0.25">
      <c r="A6" s="4" t="s">
        <v>92</v>
      </c>
      <c r="B6" s="4"/>
      <c r="C6" s="37">
        <f>C5/B5-1</f>
        <v>13.635703918722788</v>
      </c>
      <c r="D6" s="37">
        <f>D5/C5-1</f>
        <v>3.3568028560094998E-2</v>
      </c>
      <c r="E6" s="37">
        <f>E5/D5-1</f>
        <v>2.2787239146078164E-2</v>
      </c>
      <c r="F6" s="37">
        <f>F5/E5-1</f>
        <v>-0.91360225140712947</v>
      </c>
      <c r="G6" s="37">
        <v>3.6499999999999998E-2</v>
      </c>
      <c r="H6" s="37">
        <v>3.8399999999999997E-2</v>
      </c>
      <c r="I6" s="37">
        <v>4.0300000000000002E-2</v>
      </c>
      <c r="J6" s="37">
        <v>4.1000000000000002E-2</v>
      </c>
      <c r="K6" s="37">
        <v>4.1599999999999998E-2</v>
      </c>
      <c r="L6" s="37">
        <v>4.5199999999999997E-2</v>
      </c>
      <c r="M6" s="37">
        <v>4.8899999999999999E-2</v>
      </c>
      <c r="N6" s="37">
        <v>5.1900000000000002E-2</v>
      </c>
      <c r="O6" s="37">
        <v>5.1000000000000004E-2</v>
      </c>
      <c r="P6" s="37">
        <v>4.0700000000000014E-2</v>
      </c>
      <c r="Q6" s="37">
        <v>3.9900000000000005E-2</v>
      </c>
      <c r="R6" s="37">
        <v>3.7500000000000006E-2</v>
      </c>
      <c r="S6" s="37">
        <v>3.5900000000000001E-2</v>
      </c>
      <c r="T6" s="37">
        <v>3.4300000000000011E-2</v>
      </c>
      <c r="U6" s="37">
        <v>3.1800000000000009E-2</v>
      </c>
      <c r="V6" s="37">
        <v>3.0900000000000011E-2</v>
      </c>
      <c r="W6" s="37">
        <v>2.9800000000000007E-2</v>
      </c>
      <c r="X6" s="37">
        <v>3.040000000000001E-2</v>
      </c>
      <c r="Y6" s="37">
        <v>3.15E-2</v>
      </c>
      <c r="Z6" s="4"/>
      <c r="AA6" s="4"/>
      <c r="AB6" s="4"/>
    </row>
    <row r="7" spans="1:48" x14ac:dyDescent="0.25">
      <c r="A7" s="31" t="s">
        <v>100</v>
      </c>
      <c r="B7" s="34">
        <v>0.54</v>
      </c>
      <c r="C7" s="34">
        <v>1.1539999999999999</v>
      </c>
      <c r="D7" s="34">
        <v>1.1629999999999998</v>
      </c>
      <c r="E7" s="34">
        <v>1.1739999999999999</v>
      </c>
      <c r="F7" s="34">
        <v>0.6</v>
      </c>
      <c r="G7" s="34">
        <v>1.1800000000000002</v>
      </c>
      <c r="H7" s="34">
        <v>1.1850000000000001</v>
      </c>
      <c r="I7" s="34">
        <v>1.1970000000000001</v>
      </c>
      <c r="J7" s="34">
        <v>0.64</v>
      </c>
      <c r="K7" s="34">
        <v>1.2090000000000001</v>
      </c>
      <c r="L7" s="34">
        <v>1.2130000000000001</v>
      </c>
      <c r="M7" s="34">
        <v>1.22</v>
      </c>
      <c r="N7" s="34">
        <v>1.2250000000000001</v>
      </c>
      <c r="O7" s="34">
        <v>0.67</v>
      </c>
      <c r="P7" s="34">
        <v>1.2370000000000001</v>
      </c>
      <c r="Q7" s="34">
        <v>1.2430000000000001</v>
      </c>
      <c r="R7" s="34">
        <v>1.25</v>
      </c>
      <c r="S7" s="34">
        <v>1.2569999999999999</v>
      </c>
      <c r="T7" s="34">
        <v>0.71</v>
      </c>
      <c r="U7" s="34">
        <v>1.27</v>
      </c>
      <c r="V7" s="34">
        <v>1.2729999999999999</v>
      </c>
      <c r="W7" s="34">
        <v>1.2749999999999999</v>
      </c>
      <c r="X7" s="34">
        <v>1.276</v>
      </c>
      <c r="Y7" s="34">
        <v>0.73</v>
      </c>
      <c r="Z7" s="40">
        <f>(F7/B7)^(1/4)-1</f>
        <v>2.6690096080340897E-2</v>
      </c>
      <c r="AA7" s="40">
        <f>(O7/F7)^(1/8)-1</f>
        <v>1.3889076472314299E-2</v>
      </c>
      <c r="AB7" s="35">
        <f>(Y7/O7)^(1/9)-1</f>
        <v>9.5751985287098051E-3</v>
      </c>
      <c r="AC7" s="29"/>
      <c r="AD7" s="29"/>
      <c r="AE7" s="29"/>
      <c r="AF7" s="29"/>
      <c r="AG7" s="29"/>
      <c r="AH7" s="29"/>
      <c r="AI7" s="29"/>
      <c r="AJ7" s="29"/>
      <c r="AK7" s="29"/>
      <c r="AL7" s="29"/>
      <c r="AM7" s="29"/>
      <c r="AN7" s="29"/>
    </row>
    <row r="8" spans="1:48" ht="17.25" customHeight="1" x14ac:dyDescent="0.25">
      <c r="A8" s="9" t="s">
        <v>92</v>
      </c>
      <c r="B8" s="14"/>
      <c r="C8" s="36">
        <f>C7/B7-1</f>
        <v>1.1370370370370368</v>
      </c>
      <c r="D8" s="36">
        <f t="shared" ref="D8:Y8" si="1">D7/C7-1</f>
        <v>7.7989601386481144E-3</v>
      </c>
      <c r="E8" s="36">
        <f t="shared" si="1"/>
        <v>9.4582975064489982E-3</v>
      </c>
      <c r="F8" s="36">
        <f t="shared" si="1"/>
        <v>-0.48892674616695053</v>
      </c>
      <c r="G8" s="36">
        <f t="shared" si="1"/>
        <v>0.96666666666666701</v>
      </c>
      <c r="H8" s="36">
        <f t="shared" si="1"/>
        <v>4.237288135593209E-3</v>
      </c>
      <c r="I8" s="36">
        <f t="shared" si="1"/>
        <v>1.0126582278481067E-2</v>
      </c>
      <c r="J8" s="36">
        <f t="shared" si="1"/>
        <v>-0.46532999164578115</v>
      </c>
      <c r="K8" s="36">
        <f t="shared" si="1"/>
        <v>0.88906250000000009</v>
      </c>
      <c r="L8" s="36">
        <f t="shared" si="1"/>
        <v>3.3085194375517268E-3</v>
      </c>
      <c r="M8" s="36">
        <f t="shared" si="1"/>
        <v>5.7708161582852302E-3</v>
      </c>
      <c r="N8" s="36">
        <f t="shared" si="1"/>
        <v>4.098360655737876E-3</v>
      </c>
      <c r="O8" s="36">
        <f t="shared" si="1"/>
        <v>-0.45306122448979591</v>
      </c>
      <c r="P8" s="36">
        <f t="shared" si="1"/>
        <v>0.84626865671641793</v>
      </c>
      <c r="Q8" s="36">
        <f t="shared" si="1"/>
        <v>4.8504446240904553E-3</v>
      </c>
      <c r="R8" s="36">
        <f t="shared" si="1"/>
        <v>5.6315366049879412E-3</v>
      </c>
      <c r="S8" s="36">
        <f t="shared" si="1"/>
        <v>5.5999999999998273E-3</v>
      </c>
      <c r="T8" s="36">
        <f t="shared" si="1"/>
        <v>-0.43516308671439929</v>
      </c>
      <c r="U8" s="36">
        <f t="shared" si="1"/>
        <v>0.78873239436619724</v>
      </c>
      <c r="V8" s="36">
        <f t="shared" si="1"/>
        <v>2.3622047244094002E-3</v>
      </c>
      <c r="W8" s="36">
        <f t="shared" si="1"/>
        <v>1.5710919088767206E-3</v>
      </c>
      <c r="X8" s="36">
        <f t="shared" si="1"/>
        <v>7.8431372549037093E-4</v>
      </c>
      <c r="Y8" s="36">
        <f t="shared" si="1"/>
        <v>-0.42789968652037624</v>
      </c>
      <c r="AC8" s="29"/>
      <c r="AD8" s="29"/>
      <c r="AE8" s="29"/>
      <c r="AF8" s="29"/>
      <c r="AG8" s="29"/>
      <c r="AH8" s="29"/>
      <c r="AI8" s="29"/>
      <c r="AJ8" s="29"/>
      <c r="AK8" s="29"/>
      <c r="AL8" s="29"/>
      <c r="AM8" s="29"/>
      <c r="AN8" s="29"/>
    </row>
    <row r="9" spans="1:48" x14ac:dyDescent="0.25">
      <c r="A9" s="27" t="s">
        <v>139</v>
      </c>
      <c r="B9" s="56"/>
      <c r="C9" s="14"/>
      <c r="D9" s="14"/>
      <c r="E9" s="14"/>
      <c r="F9" s="56"/>
      <c r="G9" s="14"/>
      <c r="H9" s="14"/>
      <c r="I9" s="56"/>
      <c r="J9" s="14"/>
      <c r="K9" s="55"/>
      <c r="L9" s="14"/>
      <c r="M9" s="14"/>
      <c r="N9" s="14"/>
      <c r="O9" s="14"/>
      <c r="P9" s="14"/>
      <c r="Q9" s="14"/>
      <c r="R9" s="14"/>
      <c r="S9" s="14"/>
      <c r="T9" s="14"/>
      <c r="U9" s="14"/>
      <c r="V9" s="14"/>
      <c r="W9" s="14"/>
      <c r="X9" s="14"/>
      <c r="Y9" s="14"/>
      <c r="AC9" s="29"/>
    </row>
    <row r="10" spans="1:48" x14ac:dyDescent="0.25">
      <c r="A10" s="39" t="s">
        <v>159</v>
      </c>
      <c r="B10" s="42">
        <f>B$5*AC10</f>
        <v>6.6433379999999991</v>
      </c>
      <c r="C10" s="42">
        <f t="shared" ref="C10:X10" si="2">C$5*AD10</f>
        <v>0</v>
      </c>
      <c r="D10" s="42">
        <f t="shared" si="2"/>
        <v>0</v>
      </c>
      <c r="E10" s="42">
        <f t="shared" si="2"/>
        <v>0</v>
      </c>
      <c r="F10" s="42">
        <f t="shared" si="2"/>
        <v>8.9005440000000018</v>
      </c>
      <c r="G10" s="42">
        <f t="shared" si="2"/>
        <v>0</v>
      </c>
      <c r="H10" s="42">
        <f t="shared" si="2"/>
        <v>0</v>
      </c>
      <c r="I10" s="42">
        <f t="shared" si="2"/>
        <v>0</v>
      </c>
      <c r="J10" s="42">
        <f t="shared" si="2"/>
        <v>14.099</v>
      </c>
      <c r="K10" s="42">
        <f t="shared" si="2"/>
        <v>0</v>
      </c>
      <c r="L10" s="42">
        <f t="shared" si="2"/>
        <v>0</v>
      </c>
      <c r="M10" s="42">
        <f t="shared" si="2"/>
        <v>0</v>
      </c>
      <c r="N10" s="42">
        <f t="shared" si="2"/>
        <v>0</v>
      </c>
      <c r="O10" s="42">
        <f t="shared" si="2"/>
        <v>20.364623999999999</v>
      </c>
      <c r="P10" s="42">
        <f t="shared" si="2"/>
        <v>0</v>
      </c>
      <c r="Q10" s="42">
        <f t="shared" si="2"/>
        <v>0</v>
      </c>
      <c r="R10" s="42">
        <f t="shared" si="2"/>
        <v>0</v>
      </c>
      <c r="S10" s="42">
        <f t="shared" si="2"/>
        <v>0</v>
      </c>
      <c r="T10" s="42">
        <f t="shared" si="2"/>
        <v>30.384287999999998</v>
      </c>
      <c r="U10" s="42">
        <f t="shared" si="2"/>
        <v>23.983208726399997</v>
      </c>
      <c r="V10" s="42">
        <f t="shared" si="2"/>
        <v>0</v>
      </c>
      <c r="W10" s="42">
        <f t="shared" si="2"/>
        <v>0</v>
      </c>
      <c r="X10" s="42">
        <f t="shared" si="2"/>
        <v>0</v>
      </c>
      <c r="Y10" s="42">
        <f>Y$5*AV10</f>
        <v>45.161171999999993</v>
      </c>
      <c r="Z10" s="40">
        <f>(F10/B10)^(1/4)-1</f>
        <v>7.5864433480241411E-2</v>
      </c>
      <c r="AA10" s="40">
        <f>(O10/F10)^(1/9)-1</f>
        <v>9.6326678922730835E-2</v>
      </c>
      <c r="AB10" s="35" t="e">
        <f>(T10/P10)^(1/4)-1</f>
        <v>#DIV/0!</v>
      </c>
      <c r="AC10" s="26">
        <v>0.48209999999999997</v>
      </c>
      <c r="AD10" s="58"/>
      <c r="AE10" s="58"/>
      <c r="AF10" s="58"/>
      <c r="AG10" s="26">
        <v>0.48320000000000002</v>
      </c>
      <c r="AH10" s="58"/>
      <c r="AI10" s="58"/>
      <c r="AJ10" s="58"/>
      <c r="AK10" s="26">
        <v>0.4904</v>
      </c>
      <c r="AL10" s="58"/>
      <c r="AM10" s="58"/>
      <c r="AN10" s="58"/>
      <c r="AO10" s="58"/>
      <c r="AP10" s="26">
        <v>0.49840000000000001</v>
      </c>
      <c r="AQ10" s="58"/>
      <c r="AR10" s="58"/>
      <c r="AS10" s="58"/>
      <c r="AT10" s="58"/>
      <c r="AU10" s="26">
        <v>0.50039999999999996</v>
      </c>
      <c r="AV10" s="26">
        <v>0.50839999999999996</v>
      </c>
    </row>
    <row r="11" spans="1:48" x14ac:dyDescent="0.25">
      <c r="A11" s="39" t="s">
        <v>158</v>
      </c>
      <c r="B11" s="42">
        <f>B$5*AC11</f>
        <v>3.3251140000000001</v>
      </c>
      <c r="C11" s="42">
        <f t="shared" ref="C11:L13" si="3">C$5*AD11</f>
        <v>8.0873679999999997</v>
      </c>
      <c r="D11" s="42">
        <f t="shared" si="3"/>
        <v>8.3588449999999987</v>
      </c>
      <c r="E11" s="42">
        <f t="shared" si="3"/>
        <v>8.549319999999998</v>
      </c>
      <c r="F11" s="42">
        <f t="shared" si="3"/>
        <v>4.4852699999999999</v>
      </c>
      <c r="G11" s="42">
        <f t="shared" si="3"/>
        <v>0.76560243299999997</v>
      </c>
      <c r="H11" s="42">
        <f t="shared" si="3"/>
        <v>0.79500156642719999</v>
      </c>
      <c r="I11" s="42">
        <f t="shared" si="3"/>
        <v>0.82704012955421613</v>
      </c>
      <c r="J11" s="42">
        <f t="shared" si="3"/>
        <v>7.0207500000000005</v>
      </c>
      <c r="K11" s="42">
        <f t="shared" si="3"/>
        <v>1.11729828</v>
      </c>
      <c r="L11" s="42">
        <f t="shared" si="3"/>
        <v>1.1678001622559999</v>
      </c>
      <c r="M11" s="42">
        <f t="shared" ref="M11:V13" si="4">M$5*AN11</f>
        <v>1.2249055901903183</v>
      </c>
      <c r="N11" s="42">
        <f t="shared" si="4"/>
        <v>1.2884781903211959</v>
      </c>
      <c r="O11" s="42">
        <f t="shared" si="4"/>
        <v>10.039302000000001</v>
      </c>
      <c r="P11" s="42">
        <f t="shared" si="4"/>
        <v>1.4547799601999998</v>
      </c>
      <c r="Q11" s="42">
        <f t="shared" si="4"/>
        <v>1.5128256806119798</v>
      </c>
      <c r="R11" s="42">
        <f t="shared" si="4"/>
        <v>1.5695566436349291</v>
      </c>
      <c r="S11" s="42">
        <f t="shared" si="4"/>
        <v>1.6259037271414229</v>
      </c>
      <c r="T11" s="42">
        <f t="shared" si="4"/>
        <v>15.016056000000001</v>
      </c>
      <c r="U11" s="42">
        <f t="shared" si="4"/>
        <v>11.727430545599999</v>
      </c>
      <c r="V11" s="42">
        <f t="shared" si="4"/>
        <v>0</v>
      </c>
      <c r="W11" s="42">
        <f t="shared" ref="W11:X13" si="5">W$5*AX11</f>
        <v>0</v>
      </c>
      <c r="X11" s="42">
        <f t="shared" si="5"/>
        <v>0</v>
      </c>
      <c r="Y11" s="42">
        <f>Y$5*AV11</f>
        <v>22.083137999999998</v>
      </c>
      <c r="Z11" s="40">
        <f>(F11/B11)^(1/4)-1</f>
        <v>7.7694119182463162E-2</v>
      </c>
      <c r="AA11" s="40">
        <f>(L11/G11)^(1/5)-1</f>
        <v>8.8110610524720689E-2</v>
      </c>
      <c r="AB11" s="35">
        <f>(T11/P11)^(1/4)-1</f>
        <v>0.79241942695617329</v>
      </c>
      <c r="AC11" s="26">
        <v>0.24130000000000001</v>
      </c>
      <c r="AD11" s="58">
        <v>4.0099999999999997E-2</v>
      </c>
      <c r="AE11" s="58">
        <v>4.0099999999999997E-2</v>
      </c>
      <c r="AF11" s="58">
        <v>4.0099999999999997E-2</v>
      </c>
      <c r="AG11" s="26">
        <v>0.24349999999999999</v>
      </c>
      <c r="AH11" s="58">
        <v>4.0099999999999997E-2</v>
      </c>
      <c r="AI11" s="58">
        <v>4.0099999999999997E-2</v>
      </c>
      <c r="AJ11" s="58">
        <v>4.0099999999999997E-2</v>
      </c>
      <c r="AK11" s="26">
        <v>0.24420000000000003</v>
      </c>
      <c r="AL11" s="58">
        <v>4.0099999999999997E-2</v>
      </c>
      <c r="AM11" s="58">
        <v>4.0099999999999997E-2</v>
      </c>
      <c r="AN11" s="58">
        <v>4.0099999999999997E-2</v>
      </c>
      <c r="AO11" s="58">
        <v>4.0099999999999997E-2</v>
      </c>
      <c r="AP11" s="26">
        <v>0.24570000000000003</v>
      </c>
      <c r="AQ11" s="58">
        <v>4.0099999999999997E-2</v>
      </c>
      <c r="AR11" s="58">
        <v>4.0099999999999997E-2</v>
      </c>
      <c r="AS11" s="58">
        <v>4.0099999999999997E-2</v>
      </c>
      <c r="AT11" s="58">
        <v>4.0099999999999997E-2</v>
      </c>
      <c r="AU11" s="26">
        <v>0.24730000000000002</v>
      </c>
      <c r="AV11" s="26">
        <v>0.24859999999999999</v>
      </c>
    </row>
    <row r="12" spans="1:48" x14ac:dyDescent="0.25">
      <c r="A12" s="39" t="s">
        <v>166</v>
      </c>
      <c r="B12" s="42">
        <f>B$5*AC12</f>
        <v>2.3398439999999998</v>
      </c>
      <c r="C12" s="42">
        <f t="shared" si="3"/>
        <v>-2.702512</v>
      </c>
      <c r="D12" s="42">
        <f t="shared" si="3"/>
        <v>-2.7932299999999999</v>
      </c>
      <c r="E12" s="42">
        <f t="shared" si="3"/>
        <v>-2.8568799999999999</v>
      </c>
      <c r="F12" s="42">
        <f t="shared" si="3"/>
        <v>3.1442940000000008</v>
      </c>
      <c r="G12" s="42">
        <f t="shared" si="3"/>
        <v>-0.25583722200000003</v>
      </c>
      <c r="H12" s="42">
        <f t="shared" si="3"/>
        <v>-0.2656613713248</v>
      </c>
      <c r="I12" s="42">
        <f t="shared" si="3"/>
        <v>-0.27636752458918945</v>
      </c>
      <c r="J12" s="42">
        <f t="shared" si="3"/>
        <v>4.9507500000000002</v>
      </c>
      <c r="K12" s="42">
        <f t="shared" si="3"/>
        <v>-0.37336152</v>
      </c>
      <c r="L12" s="42">
        <f t="shared" si="3"/>
        <v>-0.39023746070400001</v>
      </c>
      <c r="M12" s="42">
        <f t="shared" si="4"/>
        <v>-0.40932007253242564</v>
      </c>
      <c r="N12" s="42">
        <f t="shared" si="4"/>
        <v>-0.43056378429685854</v>
      </c>
      <c r="O12" s="42">
        <f t="shared" si="4"/>
        <v>7.0565219999999993</v>
      </c>
      <c r="P12" s="42">
        <f t="shared" si="4"/>
        <v>-0.4861359468</v>
      </c>
      <c r="Q12" s="42">
        <f t="shared" si="4"/>
        <v>-0.50553277107731998</v>
      </c>
      <c r="R12" s="42">
        <f t="shared" si="4"/>
        <v>-0.52449024999271954</v>
      </c>
      <c r="S12" s="42">
        <f t="shared" si="4"/>
        <v>-0.54331944996745807</v>
      </c>
      <c r="T12" s="42">
        <f t="shared" si="4"/>
        <v>10.528848</v>
      </c>
      <c r="U12" s="42">
        <f t="shared" si="4"/>
        <v>8.2035405144000002</v>
      </c>
      <c r="V12" s="42">
        <f t="shared" si="4"/>
        <v>0</v>
      </c>
      <c r="W12" s="42">
        <f t="shared" si="5"/>
        <v>0</v>
      </c>
      <c r="X12" s="42">
        <f t="shared" si="5"/>
        <v>0</v>
      </c>
      <c r="Y12" s="42">
        <f>Y$5*AV12</f>
        <v>15.447536999999999</v>
      </c>
      <c r="Z12" s="40">
        <f>(F12/B12)^(1/4)-1</f>
        <v>7.6673591512576689E-2</v>
      </c>
      <c r="AA12" s="40">
        <f>(L12/G12)^(1/5)-1</f>
        <v>8.8110610524720689E-2</v>
      </c>
      <c r="AB12" s="35" t="e">
        <f>(T12/P12)^(1/4)-1</f>
        <v>#NUM!</v>
      </c>
      <c r="AC12" s="26">
        <v>0.16980000000000001</v>
      </c>
      <c r="AD12" s="58">
        <v>-1.34E-2</v>
      </c>
      <c r="AE12" s="58">
        <v>-1.34E-2</v>
      </c>
      <c r="AF12" s="58">
        <v>-1.34E-2</v>
      </c>
      <c r="AG12" s="26">
        <v>0.17070000000000002</v>
      </c>
      <c r="AH12" s="58">
        <v>-1.34E-2</v>
      </c>
      <c r="AI12" s="58">
        <v>-1.34E-2</v>
      </c>
      <c r="AJ12" s="58">
        <v>-1.34E-2</v>
      </c>
      <c r="AK12" s="26">
        <v>0.17219999999999999</v>
      </c>
      <c r="AL12" s="58">
        <v>-1.34E-2</v>
      </c>
      <c r="AM12" s="58">
        <v>-1.34E-2</v>
      </c>
      <c r="AN12" s="58">
        <v>-1.34E-2</v>
      </c>
      <c r="AO12" s="58">
        <v>-1.34E-2</v>
      </c>
      <c r="AP12" s="26">
        <v>0.17269999999999999</v>
      </c>
      <c r="AQ12" s="58">
        <v>-1.34E-2</v>
      </c>
      <c r="AR12" s="58">
        <v>-1.34E-2</v>
      </c>
      <c r="AS12" s="58">
        <v>-1.34E-2</v>
      </c>
      <c r="AT12" s="58">
        <v>-1.34E-2</v>
      </c>
      <c r="AU12" s="26">
        <v>0.1734</v>
      </c>
      <c r="AV12" s="26">
        <v>0.1739</v>
      </c>
    </row>
    <row r="13" spans="1:48" x14ac:dyDescent="0.25">
      <c r="A13" s="39" t="s">
        <v>140</v>
      </c>
      <c r="B13" s="42">
        <f>B$5*AC13</f>
        <v>1.4717040000000001</v>
      </c>
      <c r="C13" s="42">
        <f t="shared" si="3"/>
        <v>196.29514400000002</v>
      </c>
      <c r="D13" s="42">
        <f t="shared" si="3"/>
        <v>202.88438500000001</v>
      </c>
      <c r="E13" s="42">
        <f t="shared" si="3"/>
        <v>207.50756000000001</v>
      </c>
      <c r="F13" s="42">
        <f t="shared" si="3"/>
        <v>1.8898920000000006</v>
      </c>
      <c r="G13" s="42">
        <f t="shared" si="3"/>
        <v>18.582564789000003</v>
      </c>
      <c r="H13" s="42">
        <f t="shared" si="3"/>
        <v>19.296135276897601</v>
      </c>
      <c r="I13" s="42">
        <f t="shared" si="3"/>
        <v>20.073769528556575</v>
      </c>
      <c r="J13" s="42">
        <f t="shared" si="3"/>
        <v>2.6794999999999987</v>
      </c>
      <c r="K13" s="42">
        <f t="shared" si="3"/>
        <v>27.118863240000003</v>
      </c>
      <c r="L13" s="42">
        <f t="shared" si="3"/>
        <v>28.344635858448001</v>
      </c>
      <c r="M13" s="42">
        <f t="shared" si="4"/>
        <v>29.730688551926111</v>
      </c>
      <c r="N13" s="42">
        <f t="shared" si="4"/>
        <v>31.273711287771079</v>
      </c>
      <c r="O13" s="42">
        <f t="shared" si="4"/>
        <v>3.3995520000000021</v>
      </c>
      <c r="P13" s="42">
        <f t="shared" si="4"/>
        <v>35.310157986600004</v>
      </c>
      <c r="Q13" s="42">
        <f t="shared" si="4"/>
        <v>36.719033290265344</v>
      </c>
      <c r="R13" s="42">
        <f t="shared" si="4"/>
        <v>38.095997038650289</v>
      </c>
      <c r="S13" s="42">
        <f t="shared" si="4"/>
        <v>39.463643332337831</v>
      </c>
      <c r="T13" s="42">
        <f t="shared" si="4"/>
        <v>4.7908079999999984</v>
      </c>
      <c r="U13" s="42">
        <f t="shared" si="4"/>
        <v>3.2597162136000075</v>
      </c>
      <c r="V13" s="42">
        <f t="shared" si="4"/>
        <v>0</v>
      </c>
      <c r="W13" s="42">
        <f t="shared" si="5"/>
        <v>0</v>
      </c>
      <c r="X13" s="42">
        <f t="shared" si="5"/>
        <v>0</v>
      </c>
      <c r="Y13" s="42">
        <f>Y$5*AV13</f>
        <v>6.1381530000000142</v>
      </c>
      <c r="Z13" s="40">
        <f>(F13/B13)^(1/4)-1</f>
        <v>6.4520744658290941E-2</v>
      </c>
      <c r="AA13" s="40">
        <f>(L13/G13)^(1/5)-1</f>
        <v>8.8110610524720689E-2</v>
      </c>
      <c r="AB13" s="35">
        <f>(T13/P13)^(1/4)-1</f>
        <v>-0.39308583140294406</v>
      </c>
      <c r="AC13" s="26">
        <f>1-SUM(AC10:AC12)</f>
        <v>0.10680000000000001</v>
      </c>
      <c r="AD13" s="26">
        <f t="shared" ref="AD13:AV13" si="6">1-SUM(AD10:AD12)</f>
        <v>0.97330000000000005</v>
      </c>
      <c r="AE13" s="26">
        <f t="shared" si="6"/>
        <v>0.97330000000000005</v>
      </c>
      <c r="AF13" s="26">
        <f t="shared" si="6"/>
        <v>0.97330000000000005</v>
      </c>
      <c r="AG13" s="26">
        <f t="shared" si="6"/>
        <v>0.10260000000000002</v>
      </c>
      <c r="AH13" s="26">
        <f t="shared" si="6"/>
        <v>0.97330000000000005</v>
      </c>
      <c r="AI13" s="26">
        <f t="shared" si="6"/>
        <v>0.97330000000000005</v>
      </c>
      <c r="AJ13" s="26">
        <f t="shared" si="6"/>
        <v>0.97330000000000005</v>
      </c>
      <c r="AK13" s="26">
        <f t="shared" si="6"/>
        <v>9.319999999999995E-2</v>
      </c>
      <c r="AL13" s="26">
        <f t="shared" si="6"/>
        <v>0.97330000000000005</v>
      </c>
      <c r="AM13" s="26">
        <f t="shared" si="6"/>
        <v>0.97330000000000005</v>
      </c>
      <c r="AN13" s="26">
        <f t="shared" si="6"/>
        <v>0.97330000000000005</v>
      </c>
      <c r="AO13" s="26">
        <f t="shared" si="6"/>
        <v>0.97330000000000005</v>
      </c>
      <c r="AP13" s="26">
        <f t="shared" si="6"/>
        <v>8.3200000000000052E-2</v>
      </c>
      <c r="AQ13" s="26">
        <f t="shared" si="6"/>
        <v>0.97330000000000005</v>
      </c>
      <c r="AR13" s="26">
        <f t="shared" si="6"/>
        <v>0.97330000000000005</v>
      </c>
      <c r="AS13" s="26">
        <f t="shared" si="6"/>
        <v>0.97330000000000005</v>
      </c>
      <c r="AT13" s="26">
        <f t="shared" si="6"/>
        <v>0.97330000000000005</v>
      </c>
      <c r="AU13" s="26">
        <f t="shared" si="6"/>
        <v>7.889999999999997E-2</v>
      </c>
      <c r="AV13" s="26">
        <f t="shared" si="6"/>
        <v>6.9100000000000161E-2</v>
      </c>
    </row>
    <row r="14" spans="1:48" x14ac:dyDescent="0.25">
      <c r="A14" s="27" t="s">
        <v>99</v>
      </c>
      <c r="B14" s="34">
        <f t="shared" ref="B14:O14" si="7">SUM(B10:B13)</f>
        <v>13.78</v>
      </c>
      <c r="C14" s="34">
        <f t="shared" si="7"/>
        <v>201.68</v>
      </c>
      <c r="D14" s="34">
        <f t="shared" si="7"/>
        <v>208.45000000000002</v>
      </c>
      <c r="E14" s="34">
        <f t="shared" si="7"/>
        <v>213.20000000000002</v>
      </c>
      <c r="F14" s="34">
        <f t="shared" si="7"/>
        <v>18.420000000000002</v>
      </c>
      <c r="G14" s="34">
        <f t="shared" si="7"/>
        <v>19.092330000000004</v>
      </c>
      <c r="H14" s="34">
        <f t="shared" si="7"/>
        <v>19.825475472000001</v>
      </c>
      <c r="I14" s="34">
        <f t="shared" si="7"/>
        <v>20.624442133521601</v>
      </c>
      <c r="J14" s="34">
        <f t="shared" si="7"/>
        <v>28.749999999999996</v>
      </c>
      <c r="K14" s="34">
        <f t="shared" si="7"/>
        <v>27.862800000000004</v>
      </c>
      <c r="L14" s="34">
        <f t="shared" si="7"/>
        <v>29.122198560000001</v>
      </c>
      <c r="M14" s="34">
        <f t="shared" si="7"/>
        <v>30.546274069584005</v>
      </c>
      <c r="N14" s="34">
        <f t="shared" si="7"/>
        <v>32.131625693795414</v>
      </c>
      <c r="O14" s="34">
        <f t="shared" si="7"/>
        <v>40.86</v>
      </c>
      <c r="P14" s="34">
        <f t="shared" ref="P14:Y14" si="8">SUM(P10:P13)</f>
        <v>36.278802000000006</v>
      </c>
      <c r="Q14" s="34">
        <f t="shared" si="8"/>
        <v>37.726326199800006</v>
      </c>
      <c r="R14" s="34">
        <f t="shared" si="8"/>
        <v>39.141063432292498</v>
      </c>
      <c r="S14" s="34">
        <f t="shared" si="8"/>
        <v>40.546227609511796</v>
      </c>
      <c r="T14" s="34">
        <f t="shared" si="8"/>
        <v>60.72</v>
      </c>
      <c r="U14" s="34">
        <f t="shared" si="8"/>
        <v>47.173896000000006</v>
      </c>
      <c r="V14" s="34">
        <f t="shared" si="8"/>
        <v>0</v>
      </c>
      <c r="W14" s="34">
        <f t="shared" si="8"/>
        <v>0</v>
      </c>
      <c r="X14" s="34">
        <f t="shared" si="8"/>
        <v>0</v>
      </c>
      <c r="Y14" s="34">
        <f t="shared" si="8"/>
        <v>88.83</v>
      </c>
      <c r="AC14" s="35">
        <v>1</v>
      </c>
      <c r="AD14" s="35">
        <v>1</v>
      </c>
      <c r="AE14" s="35">
        <v>1</v>
      </c>
      <c r="AF14" s="35">
        <v>1</v>
      </c>
      <c r="AG14" s="35">
        <v>1</v>
      </c>
      <c r="AH14" s="35">
        <v>1</v>
      </c>
      <c r="AI14" s="35">
        <v>1</v>
      </c>
      <c r="AJ14" s="35">
        <v>1</v>
      </c>
      <c r="AK14" s="35">
        <v>1</v>
      </c>
      <c r="AL14" s="35">
        <v>1</v>
      </c>
      <c r="AM14" s="35">
        <v>1</v>
      </c>
      <c r="AN14" s="35">
        <v>1</v>
      </c>
      <c r="AO14" s="35">
        <v>1</v>
      </c>
      <c r="AP14" s="35">
        <v>1</v>
      </c>
      <c r="AQ14" s="35">
        <v>1</v>
      </c>
      <c r="AR14" s="35">
        <v>1</v>
      </c>
      <c r="AS14" s="35">
        <v>1</v>
      </c>
      <c r="AT14" s="35">
        <v>1</v>
      </c>
      <c r="AU14" s="35">
        <v>1</v>
      </c>
      <c r="AV14" s="35">
        <v>1</v>
      </c>
    </row>
    <row r="15" spans="1:48" x14ac:dyDescent="0.25">
      <c r="B15" s="14"/>
      <c r="C15" s="1"/>
      <c r="D15" s="1"/>
      <c r="E15" s="1"/>
      <c r="F15" s="1"/>
      <c r="G15" s="1"/>
      <c r="H15" s="1"/>
      <c r="I15" s="1"/>
      <c r="K15" s="1"/>
      <c r="L15" s="1"/>
      <c r="M15" s="1"/>
      <c r="N15" s="1"/>
      <c r="O15" s="1"/>
      <c r="P15" s="1"/>
      <c r="Q15" s="1"/>
      <c r="R15" s="1"/>
      <c r="S15" s="1"/>
      <c r="T15" s="1"/>
      <c r="U15" s="1"/>
      <c r="V15" s="1"/>
      <c r="W15" s="1"/>
      <c r="X15" s="1"/>
      <c r="Y15" s="1"/>
    </row>
    <row r="16" spans="1:48" x14ac:dyDescent="0.25">
      <c r="A16" s="27" t="s">
        <v>165</v>
      </c>
      <c r="B16" s="14"/>
      <c r="C16" s="1"/>
      <c r="D16" s="1"/>
      <c r="E16" s="1"/>
      <c r="F16" s="1"/>
      <c r="G16" s="1"/>
      <c r="H16" s="1"/>
      <c r="I16" s="1"/>
      <c r="J16" s="1"/>
      <c r="K16" s="1"/>
      <c r="L16" s="1"/>
      <c r="M16" s="1"/>
      <c r="N16" s="1"/>
      <c r="O16" s="1"/>
      <c r="P16" s="1"/>
      <c r="Q16" s="1"/>
      <c r="R16" s="1"/>
      <c r="S16" s="1"/>
      <c r="T16" s="1"/>
      <c r="U16" s="1"/>
      <c r="V16" s="1"/>
      <c r="W16" s="1"/>
      <c r="X16" s="1"/>
      <c r="Y16" s="1"/>
      <c r="AC16" s="44"/>
    </row>
    <row r="17" spans="1:48" x14ac:dyDescent="0.25">
      <c r="A17" s="39" t="s">
        <v>159</v>
      </c>
      <c r="B17" s="42">
        <f>B$3*AC17</f>
        <v>12.75798333333333</v>
      </c>
      <c r="C17" s="42">
        <f t="shared" ref="C17:X17" si="9">C$3*AD17</f>
        <v>-2.350603119584056</v>
      </c>
      <c r="D17" s="42">
        <f t="shared" si="9"/>
        <v>-2.4107072226999144</v>
      </c>
      <c r="E17" s="42">
        <f t="shared" si="9"/>
        <v>-2.4425383304940378</v>
      </c>
      <c r="F17" s="42">
        <f t="shared" si="9"/>
        <v>15.443634999999999</v>
      </c>
      <c r="G17" s="42">
        <f t="shared" si="9"/>
        <v>-0.21762020211864402</v>
      </c>
      <c r="H17" s="42">
        <f t="shared" si="9"/>
        <v>-0.225023329196962</v>
      </c>
      <c r="I17" s="42">
        <f t="shared" si="9"/>
        <v>-0.23174498470832544</v>
      </c>
      <c r="J17" s="42">
        <f t="shared" si="9"/>
        <v>22.696777343750004</v>
      </c>
      <c r="K17" s="42">
        <f t="shared" si="9"/>
        <v>-0.30997076923076916</v>
      </c>
      <c r="L17" s="42">
        <f t="shared" si="9"/>
        <v>-0.32291308378565542</v>
      </c>
      <c r="M17" s="42">
        <f t="shared" si="9"/>
        <v>-0.33676015265238096</v>
      </c>
      <c r="N17" s="42">
        <f t="shared" si="9"/>
        <v>-0.35279213516861091</v>
      </c>
      <c r="O17" s="42">
        <f t="shared" si="9"/>
        <v>30.861497014925373</v>
      </c>
      <c r="P17" s="42">
        <f t="shared" si="9"/>
        <v>-0.3944623176232821</v>
      </c>
      <c r="Q17" s="42">
        <f t="shared" si="9"/>
        <v>-0.40822130924160088</v>
      </c>
      <c r="R17" s="42">
        <f t="shared" si="9"/>
        <v>-0.42115784253146721</v>
      </c>
      <c r="S17" s="42">
        <f t="shared" si="9"/>
        <v>-0.43384786105643097</v>
      </c>
      <c r="T17" s="42">
        <f t="shared" si="9"/>
        <v>43.620050704225356</v>
      </c>
      <c r="U17" s="42">
        <f t="shared" si="9"/>
        <v>19.094284439999999</v>
      </c>
      <c r="V17" s="42">
        <f t="shared" si="9"/>
        <v>0</v>
      </c>
      <c r="W17" s="42">
        <f t="shared" si="9"/>
        <v>0</v>
      </c>
      <c r="X17" s="42">
        <f t="shared" si="9"/>
        <v>0</v>
      </c>
      <c r="Y17" s="42">
        <f>Y$3*AV17</f>
        <v>62.552139041095899</v>
      </c>
      <c r="Z17" s="40">
        <f>(F17/B17)^(1/4)-1</f>
        <v>4.8918812441502757E-2</v>
      </c>
      <c r="AA17" s="40" t="e">
        <f>(O17/G17)^(1/8)-1</f>
        <v>#NUM!</v>
      </c>
      <c r="AB17" s="35" t="e">
        <f>(T17/P17)^(1/4)-1</f>
        <v>#NUM!</v>
      </c>
      <c r="AC17" s="33">
        <v>0.49994999999999995</v>
      </c>
      <c r="AD17" s="33">
        <v>-1.345E-2</v>
      </c>
      <c r="AE17" s="33">
        <v>-1.345E-2</v>
      </c>
      <c r="AF17" s="33">
        <v>-1.345E-2</v>
      </c>
      <c r="AG17" s="33">
        <v>0.50305</v>
      </c>
      <c r="AH17" s="33">
        <v>-1.345E-2</v>
      </c>
      <c r="AI17" s="33">
        <v>-1.345E-2</v>
      </c>
      <c r="AJ17" s="33">
        <v>-1.345E-2</v>
      </c>
      <c r="AK17" s="33">
        <v>0.50525000000000009</v>
      </c>
      <c r="AL17" s="33">
        <v>-1.345E-2</v>
      </c>
      <c r="AM17" s="33">
        <v>-1.345E-2</v>
      </c>
      <c r="AN17" s="33">
        <f>(M10/M$5)-0.01345</f>
        <v>-1.345E-2</v>
      </c>
      <c r="AO17" s="33">
        <f>(N10/N$5)-0.01345</f>
        <v>-1.345E-2</v>
      </c>
      <c r="AP17" s="33">
        <v>0.50605</v>
      </c>
      <c r="AQ17" s="33">
        <v>-1.345E-2</v>
      </c>
      <c r="AR17" s="33">
        <v>-1.345E-2</v>
      </c>
      <c r="AS17" s="33">
        <v>-1.345E-2</v>
      </c>
      <c r="AT17" s="33">
        <v>-1.345E-2</v>
      </c>
      <c r="AU17" s="33">
        <v>0.51005</v>
      </c>
      <c r="AV17" s="33">
        <v>0.51405000000000001</v>
      </c>
    </row>
    <row r="18" spans="1:48" x14ac:dyDescent="0.25">
      <c r="A18" s="39" t="s">
        <v>158</v>
      </c>
      <c r="B18" s="42">
        <f>B$3*AC18</f>
        <v>6.4000444444444442</v>
      </c>
      <c r="C18" s="42">
        <f t="shared" ref="C18:L20" si="10">C$3*AD18</f>
        <v>6.0469046793760839</v>
      </c>
      <c r="D18" s="42">
        <f t="shared" si="10"/>
        <v>6.2015219260533119</v>
      </c>
      <c r="E18" s="42">
        <f t="shared" si="10"/>
        <v>6.2834071550255537</v>
      </c>
      <c r="F18" s="42">
        <f t="shared" si="10"/>
        <v>7.7363999999999997</v>
      </c>
      <c r="G18" s="42">
        <f t="shared" si="10"/>
        <v>0.55982594745762693</v>
      </c>
      <c r="H18" s="42">
        <f t="shared" si="10"/>
        <v>0.5788704230643037</v>
      </c>
      <c r="I18" s="42">
        <f t="shared" si="10"/>
        <v>0.59616181939836876</v>
      </c>
      <c r="J18" s="42">
        <f t="shared" si="10"/>
        <v>11.374218749999999</v>
      </c>
      <c r="K18" s="42">
        <f t="shared" si="10"/>
        <v>0.79739692307692289</v>
      </c>
      <c r="L18" s="42">
        <f t="shared" si="10"/>
        <v>0.83069090698763393</v>
      </c>
      <c r="M18" s="42">
        <f t="shared" ref="M18:V20" si="11">M$3*AN18</f>
        <v>1.8703333385228889</v>
      </c>
      <c r="N18" s="42">
        <f t="shared" si="11"/>
        <v>1.9593734198583812</v>
      </c>
      <c r="O18" s="42">
        <f t="shared" si="11"/>
        <v>15.484110447761195</v>
      </c>
      <c r="P18" s="42">
        <f t="shared" si="11"/>
        <v>1.0147506460792237</v>
      </c>
      <c r="Q18" s="42">
        <f t="shared" si="11"/>
        <v>1.0501455241456794</v>
      </c>
      <c r="R18" s="42">
        <f t="shared" si="11"/>
        <v>1.0834246358058561</v>
      </c>
      <c r="S18" s="42">
        <f t="shared" si="11"/>
        <v>1.1160695905243503</v>
      </c>
      <c r="T18" s="42">
        <f t="shared" si="11"/>
        <v>21.782230985915493</v>
      </c>
      <c r="U18" s="42">
        <f t="shared" si="11"/>
        <v>9.5016398399999993</v>
      </c>
      <c r="V18" s="42">
        <f t="shared" si="11"/>
        <v>0</v>
      </c>
      <c r="W18" s="42">
        <f t="shared" ref="W18:X20" si="12">W$3*AX18</f>
        <v>0</v>
      </c>
      <c r="X18" s="42">
        <f t="shared" si="12"/>
        <v>0</v>
      </c>
      <c r="Y18" s="42">
        <f>Y$3*AV18</f>
        <v>31.127005479452059</v>
      </c>
      <c r="Z18" s="40">
        <f>(F18/B18)^(1/4)-1</f>
        <v>4.8549606467859663E-2</v>
      </c>
      <c r="AA18" s="40">
        <f>(O18/G18)^(1/8)-1</f>
        <v>0.51436008663735278</v>
      </c>
      <c r="AB18" s="35">
        <f>(T18/P18)^(1/4)-1</f>
        <v>1.1524633014436612</v>
      </c>
      <c r="AC18" s="33">
        <v>0.25080000000000002</v>
      </c>
      <c r="AD18" s="33">
        <v>3.4599999999999999E-2</v>
      </c>
      <c r="AE18" s="33">
        <v>3.4599999999999999E-2</v>
      </c>
      <c r="AF18" s="33">
        <v>3.4599999999999999E-2</v>
      </c>
      <c r="AG18" s="33">
        <v>0.252</v>
      </c>
      <c r="AH18" s="33">
        <v>3.4599999999999999E-2</v>
      </c>
      <c r="AI18" s="33">
        <v>3.4599999999999999E-2</v>
      </c>
      <c r="AJ18" s="33">
        <v>3.4599999999999999E-2</v>
      </c>
      <c r="AK18" s="33">
        <v>0.25319999999999998</v>
      </c>
      <c r="AL18" s="33">
        <v>3.4599999999999999E-2</v>
      </c>
      <c r="AM18" s="33">
        <v>3.4599999999999999E-2</v>
      </c>
      <c r="AN18" s="33">
        <f>(M11/M$5)+0.0346</f>
        <v>7.4699999999999989E-2</v>
      </c>
      <c r="AO18" s="33">
        <f>(N11/N$5)+0.0346</f>
        <v>7.4699999999999989E-2</v>
      </c>
      <c r="AP18" s="33">
        <v>0.25390000000000001</v>
      </c>
      <c r="AQ18" s="33">
        <v>3.4599999999999999E-2</v>
      </c>
      <c r="AR18" s="33">
        <v>3.4599999999999999E-2</v>
      </c>
      <c r="AS18" s="33">
        <v>3.4599999999999999E-2</v>
      </c>
      <c r="AT18" s="33">
        <v>3.4599999999999999E-2</v>
      </c>
      <c r="AU18" s="33">
        <v>0.25469999999999998</v>
      </c>
      <c r="AV18" s="33">
        <v>0.25580000000000003</v>
      </c>
    </row>
    <row r="19" spans="1:48" x14ac:dyDescent="0.25">
      <c r="A19" s="39" t="s">
        <v>166</v>
      </c>
      <c r="B19" s="42">
        <f>B$3*AC19</f>
        <v>4.098274074074074</v>
      </c>
      <c r="C19" s="42">
        <f t="shared" si="10"/>
        <v>-0.59420450606585795</v>
      </c>
      <c r="D19" s="42">
        <f t="shared" si="10"/>
        <v>-0.60939810834049879</v>
      </c>
      <c r="E19" s="42">
        <f t="shared" si="10"/>
        <v>-0.6174446337308348</v>
      </c>
      <c r="F19" s="42">
        <f t="shared" si="10"/>
        <v>4.9826100000000002</v>
      </c>
      <c r="G19" s="42">
        <f t="shared" si="10"/>
        <v>-5.5011798305084729E-2</v>
      </c>
      <c r="H19" s="42">
        <f t="shared" si="10"/>
        <v>-5.6883220763544295E-2</v>
      </c>
      <c r="I19" s="42">
        <f t="shared" si="10"/>
        <v>-5.8582375316602708E-2</v>
      </c>
      <c r="J19" s="42">
        <f t="shared" si="10"/>
        <v>7.412109375</v>
      </c>
      <c r="K19" s="42">
        <f t="shared" si="10"/>
        <v>-7.835692307692306E-2</v>
      </c>
      <c r="L19" s="42">
        <f t="shared" si="10"/>
        <v>-8.1628586235779052E-2</v>
      </c>
      <c r="M19" s="42">
        <f t="shared" si="11"/>
        <v>-0.42063721669591081</v>
      </c>
      <c r="N19" s="42">
        <f t="shared" si="11"/>
        <v>-0.44066229522919426</v>
      </c>
      <c r="O19" s="42">
        <f t="shared" si="11"/>
        <v>10.111325373134328</v>
      </c>
      <c r="P19" s="42">
        <f t="shared" si="11"/>
        <v>-9.9715381406628931E-2</v>
      </c>
      <c r="Q19" s="42">
        <f t="shared" si="11"/>
        <v>-0.10319349081200319</v>
      </c>
      <c r="R19" s="42">
        <f t="shared" si="11"/>
        <v>-0.10646369253583557</v>
      </c>
      <c r="S19" s="42">
        <f t="shared" si="11"/>
        <v>-0.10967157825961822</v>
      </c>
      <c r="T19" s="42">
        <f t="shared" si="11"/>
        <v>14.264923943661973</v>
      </c>
      <c r="U19" s="42">
        <f t="shared" si="11"/>
        <v>6.2068960800000008</v>
      </c>
      <c r="V19" s="42">
        <f t="shared" si="11"/>
        <v>0</v>
      </c>
      <c r="W19" s="42">
        <f t="shared" si="12"/>
        <v>0</v>
      </c>
      <c r="X19" s="42">
        <f t="shared" si="12"/>
        <v>0</v>
      </c>
      <c r="Y19" s="42">
        <f>Y$3*AV19</f>
        <v>20.333552054794524</v>
      </c>
      <c r="Z19" s="40">
        <f>(F19/B19)^(1/4)-1</f>
        <v>5.0059658997210432E-2</v>
      </c>
      <c r="AA19" s="40" t="e">
        <f>(O19/G19)^(1/8)-1</f>
        <v>#NUM!</v>
      </c>
      <c r="AB19" s="35" t="e">
        <f>(T19/P19)^(1/4)-1</f>
        <v>#NUM!</v>
      </c>
      <c r="AC19" s="33">
        <v>0.16060000000000002</v>
      </c>
      <c r="AD19" s="33">
        <v>-3.3999999999999998E-3</v>
      </c>
      <c r="AE19" s="33">
        <v>-3.3999999999999998E-3</v>
      </c>
      <c r="AF19" s="33">
        <v>-3.3999999999999998E-3</v>
      </c>
      <c r="AG19" s="33">
        <v>0.1623</v>
      </c>
      <c r="AH19" s="33">
        <v>-3.3999999999999998E-3</v>
      </c>
      <c r="AI19" s="33">
        <v>-3.3999999999999998E-3</v>
      </c>
      <c r="AJ19" s="33">
        <v>-3.3999999999999998E-3</v>
      </c>
      <c r="AK19" s="33">
        <v>0.16500000000000001</v>
      </c>
      <c r="AL19" s="33">
        <v>-3.3999999999999998E-3</v>
      </c>
      <c r="AM19" s="33">
        <v>-3.3999999999999998E-3</v>
      </c>
      <c r="AN19" s="33">
        <f>(M12/M$5)-0.0034</f>
        <v>-1.6799999999999999E-2</v>
      </c>
      <c r="AO19" s="33">
        <f>(N12/N$5)-0.0034</f>
        <v>-1.6799999999999999E-2</v>
      </c>
      <c r="AP19" s="33">
        <v>0.1658</v>
      </c>
      <c r="AQ19" s="33">
        <v>-3.3999999999999998E-3</v>
      </c>
      <c r="AR19" s="33">
        <v>-3.3999999999999998E-3</v>
      </c>
      <c r="AS19" s="33">
        <v>-3.3999999999999998E-3</v>
      </c>
      <c r="AT19" s="33">
        <v>-3.3999999999999998E-3</v>
      </c>
      <c r="AU19" s="33">
        <v>0.1668</v>
      </c>
      <c r="AV19" s="33">
        <v>0.16710000000000003</v>
      </c>
    </row>
    <row r="20" spans="1:48" x14ac:dyDescent="0.25">
      <c r="A20" s="39" t="s">
        <v>140</v>
      </c>
      <c r="B20" s="42">
        <f>B$3*AC20</f>
        <v>2.2622166666666637</v>
      </c>
      <c r="C20" s="42">
        <f t="shared" si="10"/>
        <v>171.66393414211441</v>
      </c>
      <c r="D20" s="42">
        <f t="shared" si="10"/>
        <v>176.05332115219264</v>
      </c>
      <c r="E20" s="42">
        <f t="shared" si="10"/>
        <v>178.37793867120953</v>
      </c>
      <c r="F20" s="42">
        <f t="shared" si="10"/>
        <v>2.5373549999999998</v>
      </c>
      <c r="G20" s="42">
        <f t="shared" si="10"/>
        <v>15.892746730932199</v>
      </c>
      <c r="H20" s="42">
        <f t="shared" si="10"/>
        <v>16.433395174997464</v>
      </c>
      <c r="I20" s="42">
        <f t="shared" si="10"/>
        <v>16.924275927862652</v>
      </c>
      <c r="J20" s="42">
        <f t="shared" si="10"/>
        <v>3.4387695312499953</v>
      </c>
      <c r="K20" s="42">
        <f t="shared" si="10"/>
        <v>22.637084615384612</v>
      </c>
      <c r="L20" s="42">
        <f t="shared" si="10"/>
        <v>23.582258479439407</v>
      </c>
      <c r="M20" s="42">
        <f t="shared" si="11"/>
        <v>23.92499359605819</v>
      </c>
      <c r="N20" s="42">
        <f t="shared" si="11"/>
        <v>25.063979536086702</v>
      </c>
      <c r="O20" s="42">
        <f t="shared" si="11"/>
        <v>4.5281417910447717</v>
      </c>
      <c r="P20" s="42">
        <f t="shared" si="11"/>
        <v>28.807480407841549</v>
      </c>
      <c r="Q20" s="42">
        <f t="shared" si="11"/>
        <v>29.812295985320628</v>
      </c>
      <c r="R20" s="42">
        <f t="shared" si="11"/>
        <v>30.75704764509544</v>
      </c>
      <c r="S20" s="42">
        <f t="shared" si="11"/>
        <v>31.683796395738234</v>
      </c>
      <c r="T20" s="42">
        <f t="shared" si="11"/>
        <v>5.8539211267605555</v>
      </c>
      <c r="U20" s="42">
        <f t="shared" si="11"/>
        <v>2.3419796399999977</v>
      </c>
      <c r="V20" s="42">
        <f t="shared" si="11"/>
        <v>0</v>
      </c>
      <c r="W20" s="42">
        <f t="shared" si="12"/>
        <v>0</v>
      </c>
      <c r="X20" s="42">
        <f t="shared" si="12"/>
        <v>0</v>
      </c>
      <c r="Y20" s="42">
        <f>Y$3*AV20</f>
        <v>7.6722349315068428</v>
      </c>
      <c r="Z20" s="40">
        <f>(F20/B20)^(1/4)-1</f>
        <v>2.910990665079094E-2</v>
      </c>
      <c r="AA20" s="40">
        <f>(O20/G20)^(1/8)-1</f>
        <v>-0.14524798773563308</v>
      </c>
      <c r="AB20" s="35">
        <f>(T20/P20)^(1/4)-1</f>
        <v>-0.32859372192214087</v>
      </c>
      <c r="AC20" s="33">
        <f>1-SUM(AC17:AC19)</f>
        <v>8.8649999999999896E-2</v>
      </c>
      <c r="AD20" s="33">
        <f t="shared" ref="AD20:AV20" si="13">1-SUM(AD17:AD19)</f>
        <v>0.98224999999999996</v>
      </c>
      <c r="AE20" s="33">
        <f t="shared" si="13"/>
        <v>0.98224999999999996</v>
      </c>
      <c r="AF20" s="33">
        <f t="shared" si="13"/>
        <v>0.98224999999999996</v>
      </c>
      <c r="AG20" s="33">
        <f t="shared" si="13"/>
        <v>8.2650000000000001E-2</v>
      </c>
      <c r="AH20" s="33">
        <f t="shared" si="13"/>
        <v>0.98224999999999996</v>
      </c>
      <c r="AI20" s="33">
        <f t="shared" si="13"/>
        <v>0.98224999999999996</v>
      </c>
      <c r="AJ20" s="33">
        <f t="shared" si="13"/>
        <v>0.98224999999999996</v>
      </c>
      <c r="AK20" s="33">
        <f t="shared" si="13"/>
        <v>7.6549999999999896E-2</v>
      </c>
      <c r="AL20" s="33">
        <f t="shared" si="13"/>
        <v>0.98224999999999996</v>
      </c>
      <c r="AM20" s="33">
        <f t="shared" si="13"/>
        <v>0.98224999999999996</v>
      </c>
      <c r="AN20" s="33">
        <f t="shared" si="13"/>
        <v>0.95555000000000001</v>
      </c>
      <c r="AO20" s="33">
        <f t="shared" si="13"/>
        <v>0.95555000000000001</v>
      </c>
      <c r="AP20" s="33">
        <f t="shared" si="13"/>
        <v>7.4249999999999927E-2</v>
      </c>
      <c r="AQ20" s="33">
        <f t="shared" si="13"/>
        <v>0.98224999999999996</v>
      </c>
      <c r="AR20" s="33">
        <f t="shared" si="13"/>
        <v>0.98224999999999996</v>
      </c>
      <c r="AS20" s="33">
        <f t="shared" si="13"/>
        <v>0.98224999999999996</v>
      </c>
      <c r="AT20" s="33">
        <f t="shared" si="13"/>
        <v>0.98224999999999996</v>
      </c>
      <c r="AU20" s="33">
        <f t="shared" si="13"/>
        <v>6.84499999999999E-2</v>
      </c>
      <c r="AV20" s="33">
        <f t="shared" si="13"/>
        <v>6.3049999999999939E-2</v>
      </c>
    </row>
    <row r="21" spans="1:48" x14ac:dyDescent="0.25">
      <c r="A21" s="27" t="s">
        <v>99</v>
      </c>
      <c r="B21" s="34">
        <f t="shared" ref="B21:T21" si="14">SUM(B17:B20)</f>
        <v>25.518518518518512</v>
      </c>
      <c r="C21" s="34">
        <f t="shared" si="14"/>
        <v>174.76603119584058</v>
      </c>
      <c r="D21" s="34">
        <f t="shared" si="14"/>
        <v>179.23473774720554</v>
      </c>
      <c r="E21" s="34">
        <f t="shared" si="14"/>
        <v>181.60136286201021</v>
      </c>
      <c r="F21" s="34">
        <f t="shared" si="14"/>
        <v>30.699999999999996</v>
      </c>
      <c r="G21" s="34">
        <f t="shared" si="14"/>
        <v>16.179940677966098</v>
      </c>
      <c r="H21" s="34">
        <f t="shared" si="14"/>
        <v>16.730359048101263</v>
      </c>
      <c r="I21" s="34">
        <f t="shared" si="14"/>
        <v>17.230110387236092</v>
      </c>
      <c r="J21" s="34">
        <f t="shared" si="14"/>
        <v>44.921875</v>
      </c>
      <c r="K21" s="34">
        <f t="shared" si="14"/>
        <v>23.046153846153842</v>
      </c>
      <c r="L21" s="34">
        <f t="shared" si="14"/>
        <v>24.008407716405607</v>
      </c>
      <c r="M21" s="34">
        <f t="shared" si="14"/>
        <v>25.037929565232787</v>
      </c>
      <c r="N21" s="34">
        <f t="shared" si="14"/>
        <v>26.229898525547277</v>
      </c>
      <c r="O21" s="34">
        <f t="shared" si="14"/>
        <v>60.985074626865668</v>
      </c>
      <c r="P21" s="34">
        <f t="shared" si="14"/>
        <v>29.328053354890862</v>
      </c>
      <c r="Q21" s="34">
        <f t="shared" si="14"/>
        <v>30.351026709412704</v>
      </c>
      <c r="R21" s="34">
        <f t="shared" si="14"/>
        <v>31.312850745833995</v>
      </c>
      <c r="S21" s="34">
        <f t="shared" si="14"/>
        <v>32.256346546946538</v>
      </c>
      <c r="T21" s="34">
        <f t="shared" si="14"/>
        <v>85.521126760563376</v>
      </c>
      <c r="U21" s="34">
        <f>SUM(U17:U20)</f>
        <v>37.144799999999996</v>
      </c>
      <c r="V21" s="34">
        <f>SUM(V17:V20)</f>
        <v>0</v>
      </c>
      <c r="W21" s="34">
        <f>SUM(W17:W20)</f>
        <v>0</v>
      </c>
      <c r="X21" s="34">
        <f>SUM(X17:X20)</f>
        <v>0</v>
      </c>
      <c r="Y21" s="34">
        <f>SUM(Y17:Y20)</f>
        <v>121.68493150684932</v>
      </c>
      <c r="AC21" s="43">
        <v>1</v>
      </c>
      <c r="AD21" s="43">
        <v>1</v>
      </c>
      <c r="AE21" s="43">
        <v>1</v>
      </c>
      <c r="AF21" s="43">
        <v>1</v>
      </c>
      <c r="AG21" s="43">
        <v>1</v>
      </c>
      <c r="AH21" s="43">
        <v>1</v>
      </c>
      <c r="AI21" s="43">
        <v>1</v>
      </c>
      <c r="AJ21" s="43">
        <v>1</v>
      </c>
      <c r="AK21" s="43">
        <v>1</v>
      </c>
      <c r="AL21" s="43">
        <v>1</v>
      </c>
      <c r="AM21" s="43">
        <v>1</v>
      </c>
      <c r="AN21" s="43">
        <v>1</v>
      </c>
      <c r="AO21" s="43">
        <v>1</v>
      </c>
      <c r="AP21" s="43">
        <v>1</v>
      </c>
      <c r="AQ21" s="43">
        <v>1</v>
      </c>
      <c r="AR21" s="43">
        <v>1</v>
      </c>
      <c r="AS21" s="43">
        <v>1</v>
      </c>
      <c r="AT21" s="43">
        <v>1</v>
      </c>
      <c r="AU21" s="43">
        <v>1</v>
      </c>
      <c r="AV21" s="43">
        <v>1</v>
      </c>
    </row>
    <row r="22" spans="1:48" x14ac:dyDescent="0.25">
      <c r="B22" s="1"/>
      <c r="C22" s="1"/>
      <c r="D22" s="1"/>
      <c r="E22" s="1"/>
      <c r="F22" s="1"/>
      <c r="G22" s="1"/>
      <c r="H22" s="1"/>
      <c r="I22" s="1"/>
      <c r="J22" s="1"/>
      <c r="K22" s="1"/>
      <c r="L22" s="1"/>
      <c r="M22" s="1"/>
      <c r="N22" s="1"/>
      <c r="O22" s="1"/>
      <c r="P22" s="1"/>
      <c r="Q22" s="1"/>
      <c r="R22" s="1"/>
      <c r="S22" s="1"/>
      <c r="T22" s="1"/>
      <c r="U22" s="1"/>
      <c r="V22" s="1"/>
      <c r="W22" s="1"/>
      <c r="X22" s="1"/>
      <c r="Y22" s="1"/>
    </row>
    <row r="24" spans="1:48" x14ac:dyDescent="0.25">
      <c r="F24">
        <f>2.5/3.78</f>
        <v>0.66137566137566139</v>
      </c>
    </row>
    <row r="25" spans="1:48" x14ac:dyDescent="0.25">
      <c r="B25" s="34">
        <v>13.78</v>
      </c>
      <c r="C25" s="34">
        <v>201.68</v>
      </c>
      <c r="D25" s="34">
        <v>208.45</v>
      </c>
      <c r="E25" s="34">
        <v>213.2</v>
      </c>
      <c r="F25" s="34">
        <v>18.420000000000002</v>
      </c>
      <c r="G25" s="34">
        <v>19.09233</v>
      </c>
      <c r="H25" s="34">
        <v>19.825475472000001</v>
      </c>
      <c r="I25" s="34">
        <v>20.624442133521601</v>
      </c>
      <c r="J25" s="34">
        <v>28.75</v>
      </c>
      <c r="K25" s="34">
        <v>27.8628</v>
      </c>
      <c r="L25" s="34">
        <v>29.122198560000001</v>
      </c>
      <c r="M25" s="34">
        <v>30.546274069584001</v>
      </c>
      <c r="N25" s="34">
        <v>32.131625693795414</v>
      </c>
      <c r="O25" s="34">
        <v>40.86</v>
      </c>
      <c r="P25" s="34">
        <v>36.278801999999999</v>
      </c>
      <c r="Q25" s="34">
        <v>37.726326199799999</v>
      </c>
      <c r="R25" s="34">
        <v>39.141063432292498</v>
      </c>
      <c r="S25" s="34">
        <v>40.546227609511796</v>
      </c>
      <c r="T25" s="34">
        <v>60.72</v>
      </c>
      <c r="U25" s="34">
        <v>47.173895999999999</v>
      </c>
      <c r="V25" s="34">
        <v>48.631569386400002</v>
      </c>
      <c r="W25" s="34">
        <v>50.080790154114723</v>
      </c>
      <c r="X25" s="34">
        <v>51.603246174799814</v>
      </c>
      <c r="Y25" s="34">
        <v>88.83</v>
      </c>
    </row>
    <row r="26" spans="1:48" x14ac:dyDescent="0.25">
      <c r="B26">
        <f>B25*10^9</f>
        <v>13780000000</v>
      </c>
      <c r="C26">
        <f t="shared" ref="C26:Y26" si="15">C25*10^9</f>
        <v>201680000000</v>
      </c>
      <c r="D26">
        <f t="shared" si="15"/>
        <v>208450000000</v>
      </c>
      <c r="E26">
        <f t="shared" si="15"/>
        <v>213200000000</v>
      </c>
      <c r="F26">
        <f t="shared" si="15"/>
        <v>18420000000</v>
      </c>
      <c r="G26">
        <f t="shared" si="15"/>
        <v>19092330000</v>
      </c>
      <c r="H26">
        <f t="shared" si="15"/>
        <v>19825475472</v>
      </c>
      <c r="I26">
        <f t="shared" si="15"/>
        <v>20624442133.521603</v>
      </c>
      <c r="J26">
        <f t="shared" si="15"/>
        <v>28750000000</v>
      </c>
      <c r="K26">
        <f t="shared" si="15"/>
        <v>27862800000</v>
      </c>
      <c r="L26">
        <f t="shared" si="15"/>
        <v>29122198560</v>
      </c>
      <c r="M26">
        <f t="shared" si="15"/>
        <v>30546274069.584</v>
      </c>
      <c r="N26">
        <f t="shared" si="15"/>
        <v>32131625693.795414</v>
      </c>
      <c r="O26">
        <f t="shared" si="15"/>
        <v>40860000000</v>
      </c>
      <c r="P26">
        <f t="shared" si="15"/>
        <v>36278802000</v>
      </c>
      <c r="Q26">
        <f t="shared" si="15"/>
        <v>37726326199.799995</v>
      </c>
      <c r="R26">
        <f t="shared" si="15"/>
        <v>39141063432.292496</v>
      </c>
      <c r="S26">
        <f t="shared" si="15"/>
        <v>40546227609.511795</v>
      </c>
      <c r="T26">
        <f t="shared" si="15"/>
        <v>60720000000</v>
      </c>
      <c r="U26">
        <f t="shared" si="15"/>
        <v>47173896000</v>
      </c>
      <c r="V26">
        <f t="shared" si="15"/>
        <v>48631569386.400002</v>
      </c>
      <c r="W26">
        <f t="shared" si="15"/>
        <v>50080790154.114723</v>
      </c>
      <c r="X26">
        <f t="shared" si="15"/>
        <v>51603246174.799812</v>
      </c>
      <c r="Y26">
        <f t="shared" si="15"/>
        <v>88830000000</v>
      </c>
    </row>
    <row r="27" spans="1:48" x14ac:dyDescent="0.25">
      <c r="B27" s="34">
        <v>0.54</v>
      </c>
      <c r="C27" s="34">
        <v>1.1539999999999999</v>
      </c>
      <c r="D27" s="34">
        <v>1.1629999999999998</v>
      </c>
      <c r="E27" s="34">
        <v>1.1739999999999999</v>
      </c>
      <c r="F27" s="34">
        <v>0.6</v>
      </c>
      <c r="G27" s="34">
        <v>1.1800000000000002</v>
      </c>
      <c r="H27" s="34">
        <v>1.1850000000000001</v>
      </c>
      <c r="I27" s="34">
        <v>1.1970000000000001</v>
      </c>
      <c r="J27" s="34">
        <v>0.64</v>
      </c>
      <c r="K27" s="34">
        <v>1.2090000000000001</v>
      </c>
      <c r="L27" s="34">
        <v>1.2130000000000001</v>
      </c>
      <c r="M27" s="34">
        <v>1.22</v>
      </c>
      <c r="N27" s="34">
        <v>1.2250000000000001</v>
      </c>
      <c r="O27" s="34">
        <v>0.67</v>
      </c>
      <c r="P27" s="34">
        <v>1.2370000000000001</v>
      </c>
      <c r="Q27" s="34">
        <v>1.2430000000000001</v>
      </c>
      <c r="R27" s="34">
        <v>1.25</v>
      </c>
      <c r="S27" s="34">
        <v>1.2569999999999999</v>
      </c>
      <c r="T27" s="34">
        <v>0.71</v>
      </c>
      <c r="U27" s="34">
        <v>1.27</v>
      </c>
      <c r="V27" s="34">
        <v>1.2729999999999999</v>
      </c>
      <c r="W27" s="34">
        <v>1.2749999999999999</v>
      </c>
      <c r="X27" s="34">
        <v>1.276</v>
      </c>
      <c r="Y27" s="34">
        <v>0.73</v>
      </c>
    </row>
    <row r="28" spans="1:48" x14ac:dyDescent="0.25">
      <c r="B28">
        <f>B26/B27</f>
        <v>25518518518.518517</v>
      </c>
      <c r="C28">
        <f t="shared" ref="C28:Y28" si="16">C26/C27</f>
        <v>174766031195.84058</v>
      </c>
      <c r="D28">
        <f t="shared" si="16"/>
        <v>179234737747.20554</v>
      </c>
      <c r="E28">
        <f t="shared" si="16"/>
        <v>181601362862.01022</v>
      </c>
      <c r="F28">
        <f t="shared" si="16"/>
        <v>30700000000</v>
      </c>
      <c r="G28">
        <f t="shared" si="16"/>
        <v>16179940677.966099</v>
      </c>
      <c r="H28">
        <f t="shared" si="16"/>
        <v>16730359048.101265</v>
      </c>
      <c r="I28">
        <f t="shared" si="16"/>
        <v>17230110387.236092</v>
      </c>
      <c r="J28">
        <f t="shared" si="16"/>
        <v>44921875000</v>
      </c>
      <c r="K28">
        <f t="shared" si="16"/>
        <v>23046153846.153843</v>
      </c>
      <c r="L28">
        <f t="shared" si="16"/>
        <v>24008407716.405605</v>
      </c>
      <c r="M28">
        <f t="shared" si="16"/>
        <v>25037929565.232788</v>
      </c>
      <c r="N28">
        <f t="shared" si="16"/>
        <v>26229898525.547276</v>
      </c>
      <c r="O28">
        <f t="shared" si="16"/>
        <v>60985074626.865669</v>
      </c>
      <c r="P28">
        <f t="shared" si="16"/>
        <v>29328053354.890862</v>
      </c>
      <c r="Q28">
        <f t="shared" si="16"/>
        <v>30351026709.412704</v>
      </c>
      <c r="R28">
        <f t="shared" si="16"/>
        <v>31312850745.833996</v>
      </c>
      <c r="S28">
        <f t="shared" si="16"/>
        <v>32256346546.946537</v>
      </c>
      <c r="T28">
        <f t="shared" si="16"/>
        <v>85521126760.563385</v>
      </c>
      <c r="U28">
        <f t="shared" si="16"/>
        <v>37144800000</v>
      </c>
      <c r="V28">
        <f t="shared" si="16"/>
        <v>38202332589.473686</v>
      </c>
      <c r="W28">
        <f t="shared" si="16"/>
        <v>39279051101.266449</v>
      </c>
      <c r="X28">
        <f t="shared" si="16"/>
        <v>40441415497.492012</v>
      </c>
      <c r="Y28">
        <f t="shared" si="16"/>
        <v>121684931506.84932</v>
      </c>
    </row>
    <row r="29" spans="1:48" x14ac:dyDescent="0.25">
      <c r="B29" s="28">
        <f>B28/10^9</f>
        <v>25.518518518518515</v>
      </c>
      <c r="C29" s="28">
        <f t="shared" ref="C29:Y29" si="17">C28/10^9</f>
        <v>174.76603119584058</v>
      </c>
      <c r="D29" s="28">
        <f t="shared" si="17"/>
        <v>179.23473774720554</v>
      </c>
      <c r="E29" s="28">
        <f t="shared" si="17"/>
        <v>181.60136286201023</v>
      </c>
      <c r="F29" s="28">
        <f t="shared" si="17"/>
        <v>30.7</v>
      </c>
      <c r="G29" s="28">
        <f t="shared" si="17"/>
        <v>16.179940677966098</v>
      </c>
      <c r="H29" s="28">
        <f t="shared" si="17"/>
        <v>16.730359048101263</v>
      </c>
      <c r="I29" s="28">
        <f t="shared" si="17"/>
        <v>17.230110387236092</v>
      </c>
      <c r="J29" s="28">
        <f t="shared" si="17"/>
        <v>44.921875</v>
      </c>
      <c r="K29" s="28">
        <f t="shared" si="17"/>
        <v>23.046153846153842</v>
      </c>
      <c r="L29" s="28">
        <f t="shared" si="17"/>
        <v>24.008407716405607</v>
      </c>
      <c r="M29" s="28">
        <f t="shared" si="17"/>
        <v>25.037929565232787</v>
      </c>
      <c r="N29" s="28">
        <f t="shared" si="17"/>
        <v>26.229898525547277</v>
      </c>
      <c r="O29" s="28">
        <f t="shared" si="17"/>
        <v>60.985074626865668</v>
      </c>
      <c r="P29" s="28">
        <f t="shared" si="17"/>
        <v>29.328053354890862</v>
      </c>
      <c r="Q29" s="28">
        <f t="shared" si="17"/>
        <v>30.351026709412704</v>
      </c>
      <c r="R29" s="28">
        <f t="shared" si="17"/>
        <v>31.312850745833995</v>
      </c>
      <c r="S29" s="28">
        <f t="shared" si="17"/>
        <v>32.256346546946538</v>
      </c>
      <c r="T29" s="28">
        <f t="shared" si="17"/>
        <v>85.521126760563391</v>
      </c>
      <c r="U29" s="28">
        <f t="shared" si="17"/>
        <v>37.144799999999996</v>
      </c>
      <c r="V29" s="28">
        <f t="shared" si="17"/>
        <v>38.202332589473684</v>
      </c>
      <c r="W29" s="28">
        <f t="shared" si="17"/>
        <v>39.279051101266447</v>
      </c>
      <c r="X29" s="28">
        <f t="shared" si="17"/>
        <v>40.441415497492009</v>
      </c>
      <c r="Y29" s="28">
        <f t="shared" si="17"/>
        <v>121.68493150684932</v>
      </c>
    </row>
    <row r="30" spans="1:48" x14ac:dyDescent="0.25">
      <c r="B30">
        <f>B28/10^9</f>
        <v>25.518518518518515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7300E-6F07-47CF-810A-DF8B8DE9F6D5}">
  <dimension ref="A1:AX55"/>
  <sheetViews>
    <sheetView zoomScaleNormal="100" workbookViewId="0">
      <selection activeCell="A44" sqref="A44:B49 F44:F49 J44:J49 O44:O49 T44:T49 Y44:Y49"/>
    </sheetView>
  </sheetViews>
  <sheetFormatPr defaultRowHeight="15" x14ac:dyDescent="0.25"/>
  <cols>
    <col min="1" max="1" width="35.7109375" bestFit="1" customWidth="1"/>
    <col min="2" max="2" width="10.85546875" customWidth="1"/>
    <col min="3" max="3" width="10.42578125" hidden="1" customWidth="1"/>
    <col min="4" max="4" width="11.85546875" hidden="1" customWidth="1"/>
    <col min="5" max="5" width="10.5703125" hidden="1" customWidth="1"/>
    <col min="6" max="6" width="10" customWidth="1"/>
    <col min="7" max="9" width="10" hidden="1" customWidth="1"/>
    <col min="10" max="10" width="10" customWidth="1"/>
    <col min="11" max="11" width="10" hidden="1" customWidth="1"/>
    <col min="12" max="12" width="8" hidden="1" customWidth="1"/>
    <col min="13" max="14" width="9.140625" hidden="1" customWidth="1"/>
    <col min="15" max="15" width="11.28515625" customWidth="1"/>
    <col min="16" max="16" width="10.5703125" hidden="1" customWidth="1"/>
    <col min="17" max="17" width="8.85546875" hidden="1" customWidth="1"/>
    <col min="18" max="18" width="10.42578125" hidden="1" customWidth="1"/>
    <col min="19" max="19" width="8.85546875" hidden="1" customWidth="1"/>
    <col min="20" max="20" width="11" customWidth="1"/>
    <col min="21" max="24" width="8.5703125" hidden="1" customWidth="1"/>
    <col min="25" max="25" width="10.42578125" customWidth="1"/>
    <col min="26" max="26" width="17.5703125" bestFit="1" customWidth="1"/>
    <col min="27" max="27" width="17.7109375" bestFit="1" customWidth="1"/>
    <col min="28" max="28" width="17.7109375" customWidth="1"/>
    <col min="30" max="30" width="9.140625" hidden="1" customWidth="1"/>
    <col min="31" max="31" width="0" hidden="1" customWidth="1"/>
    <col min="32" max="32" width="9.140625" hidden="1" customWidth="1"/>
    <col min="34" max="36" width="9.140625" hidden="1" customWidth="1"/>
    <col min="38" max="38" width="9.140625" hidden="1" customWidth="1"/>
    <col min="39" max="39" width="0" hidden="1" customWidth="1"/>
    <col min="40" max="41" width="9.140625" hidden="1" customWidth="1"/>
    <col min="42" max="42" width="9.140625" customWidth="1"/>
    <col min="43" max="46" width="9.140625" hidden="1" customWidth="1"/>
    <col min="47" max="47" width="9.140625" customWidth="1"/>
    <col min="48" max="48" width="10.28515625" customWidth="1"/>
  </cols>
  <sheetData>
    <row r="1" spans="1:48" x14ac:dyDescent="0.25">
      <c r="A1" s="75" t="s">
        <v>147</v>
      </c>
      <c r="B1" s="75"/>
      <c r="C1" s="75"/>
      <c r="D1" s="75"/>
      <c r="E1" s="75"/>
      <c r="F1" s="75"/>
      <c r="G1" s="75"/>
      <c r="H1" s="75"/>
      <c r="I1" s="75"/>
      <c r="J1" s="75"/>
      <c r="K1" s="75"/>
      <c r="L1" s="75"/>
      <c r="M1" s="75"/>
      <c r="N1" s="75"/>
      <c r="O1" s="75"/>
      <c r="P1" s="75"/>
      <c r="Q1" s="75"/>
      <c r="R1" s="75"/>
      <c r="S1" s="75"/>
      <c r="T1" s="75"/>
      <c r="U1" s="75"/>
      <c r="V1" s="75"/>
      <c r="W1" s="75"/>
      <c r="X1" s="75"/>
      <c r="Y1" s="76"/>
      <c r="Z1" s="41" t="s">
        <v>124</v>
      </c>
      <c r="AA1" s="41" t="s">
        <v>125</v>
      </c>
      <c r="AB1" s="41" t="s">
        <v>167</v>
      </c>
    </row>
    <row r="2" spans="1:48" x14ac:dyDescent="0.25">
      <c r="A2" s="6"/>
      <c r="B2" s="7">
        <v>2017</v>
      </c>
      <c r="C2" s="7">
        <v>2018</v>
      </c>
      <c r="D2" s="7">
        <v>2019</v>
      </c>
      <c r="E2" s="7">
        <v>2020</v>
      </c>
      <c r="F2" s="7">
        <v>2021</v>
      </c>
      <c r="G2" s="7" t="s">
        <v>7</v>
      </c>
      <c r="H2" s="7" t="s">
        <v>8</v>
      </c>
      <c r="I2" s="7" t="s">
        <v>9</v>
      </c>
      <c r="J2" s="7" t="s">
        <v>10</v>
      </c>
      <c r="K2" s="7" t="s">
        <v>11</v>
      </c>
      <c r="L2" s="7" t="s">
        <v>12</v>
      </c>
      <c r="M2" s="7" t="s">
        <v>101</v>
      </c>
      <c r="N2" s="7" t="s">
        <v>102</v>
      </c>
      <c r="O2" s="7" t="s">
        <v>103</v>
      </c>
      <c r="P2" s="7" t="s">
        <v>104</v>
      </c>
      <c r="Q2" s="7" t="s">
        <v>105</v>
      </c>
      <c r="R2" s="7" t="s">
        <v>106</v>
      </c>
      <c r="S2" s="7" t="s">
        <v>107</v>
      </c>
      <c r="T2" s="7" t="s">
        <v>108</v>
      </c>
      <c r="U2" s="53" t="s">
        <v>141</v>
      </c>
      <c r="V2" s="53" t="s">
        <v>142</v>
      </c>
      <c r="W2" s="53" t="s">
        <v>143</v>
      </c>
      <c r="X2" s="53" t="s">
        <v>144</v>
      </c>
      <c r="Y2" s="53" t="s">
        <v>145</v>
      </c>
      <c r="AC2" s="8">
        <v>2017</v>
      </c>
      <c r="AD2" s="8">
        <v>2018</v>
      </c>
      <c r="AE2" s="8">
        <v>2019</v>
      </c>
      <c r="AF2" s="8">
        <v>2020</v>
      </c>
      <c r="AG2" s="8">
        <v>2021</v>
      </c>
      <c r="AH2" s="8" t="s">
        <v>7</v>
      </c>
      <c r="AI2" s="8" t="s">
        <v>8</v>
      </c>
      <c r="AJ2" s="8" t="s">
        <v>9</v>
      </c>
      <c r="AK2" s="8" t="s">
        <v>10</v>
      </c>
      <c r="AL2" s="8" t="s">
        <v>11</v>
      </c>
      <c r="AM2" s="8" t="s">
        <v>12</v>
      </c>
      <c r="AN2" s="8" t="s">
        <v>101</v>
      </c>
      <c r="AO2" s="8" t="s">
        <v>102</v>
      </c>
      <c r="AP2" s="8" t="s">
        <v>103</v>
      </c>
      <c r="AQ2" s="8" t="s">
        <v>104</v>
      </c>
      <c r="AR2" s="8" t="s">
        <v>105</v>
      </c>
      <c r="AS2" s="8" t="s">
        <v>106</v>
      </c>
      <c r="AT2" s="8" t="s">
        <v>107</v>
      </c>
      <c r="AU2" s="8" t="s">
        <v>108</v>
      </c>
      <c r="AV2" s="57" t="s">
        <v>145</v>
      </c>
    </row>
    <row r="3" spans="1:48" x14ac:dyDescent="0.25">
      <c r="A3" s="9" t="s">
        <v>160</v>
      </c>
      <c r="B3" s="10">
        <v>2.2481814814814816</v>
      </c>
      <c r="C3" s="10">
        <v>-4.6138232235701917</v>
      </c>
      <c r="D3" s="10">
        <v>-4.7317970765262265</v>
      </c>
      <c r="E3" s="10">
        <v>-4.79427597955707</v>
      </c>
      <c r="F3" s="10">
        <v>3.09456</v>
      </c>
      <c r="G3" s="10">
        <v>-0.42715043389830498</v>
      </c>
      <c r="H3" s="10">
        <v>-0.44168147886987336</v>
      </c>
      <c r="I3" s="10">
        <v>-0.45487491422303283</v>
      </c>
      <c r="J3" s="10">
        <v>4.9054687499999998</v>
      </c>
      <c r="K3" s="10">
        <v>-0.60841846153846146</v>
      </c>
      <c r="L3" s="10">
        <v>-0.63382196371310806</v>
      </c>
      <c r="M3" s="10">
        <v>-0.66100134052214554</v>
      </c>
      <c r="N3" s="10">
        <v>-0.69246932107444814</v>
      </c>
      <c r="O3" s="10">
        <v>7.9463552238805963</v>
      </c>
      <c r="P3" s="10">
        <v>-0.77426060856911871</v>
      </c>
      <c r="Q3" s="10">
        <v>-0.80126710512849542</v>
      </c>
      <c r="R3" s="10">
        <v>-0.82665925969001741</v>
      </c>
      <c r="S3" s="10">
        <v>-0.85156754883938857</v>
      </c>
      <c r="T3" s="10">
        <v>13.59785915492958</v>
      </c>
      <c r="U3" s="10">
        <v>-0.98062271999999995</v>
      </c>
      <c r="V3" s="10">
        <v>-1.0085415803621052</v>
      </c>
      <c r="W3" s="10">
        <v>-1.0369669490734341</v>
      </c>
      <c r="X3" s="10">
        <v>-1.0676533691337891</v>
      </c>
      <c r="Y3" s="10">
        <v>21.501727397260275</v>
      </c>
      <c r="Z3" s="40">
        <f>(F3/B3)^(1/4)-1</f>
        <v>8.3158183756200765E-2</v>
      </c>
      <c r="AA3" s="40">
        <f>(O3/F3)^(1/9)-1</f>
        <v>0.1104721577345873</v>
      </c>
      <c r="AB3" s="35">
        <f>(Y3/O3)^(1/10)-1</f>
        <v>0.10466485628153199</v>
      </c>
    </row>
    <row r="4" spans="1:48" ht="15.75" customHeight="1" x14ac:dyDescent="0.25">
      <c r="A4" s="9" t="s">
        <v>92</v>
      </c>
      <c r="B4" s="5"/>
      <c r="C4" s="25">
        <f t="shared" ref="C4:Y4" si="0">C3/B3-1</f>
        <v>-3.0522467877147648</v>
      </c>
      <c r="D4" s="25">
        <f t="shared" si="0"/>
        <v>2.556965172686998E-2</v>
      </c>
      <c r="E4" s="25">
        <f t="shared" si="0"/>
        <v>1.3204053770774049E-2</v>
      </c>
      <c r="F4" s="25">
        <f t="shared" si="0"/>
        <v>-1.6454697253965547</v>
      </c>
      <c r="G4" s="25">
        <f t="shared" si="0"/>
        <v>-1.1380326876513318</v>
      </c>
      <c r="H4" s="25">
        <f t="shared" si="0"/>
        <v>3.4018565400844025E-2</v>
      </c>
      <c r="I4" s="25">
        <f t="shared" si="0"/>
        <v>2.9870927318295992E-2</v>
      </c>
      <c r="J4" s="25">
        <f t="shared" si="0"/>
        <v>-11.784214729403095</v>
      </c>
      <c r="K4" s="25">
        <f t="shared" si="0"/>
        <v>-1.1240286081811166</v>
      </c>
      <c r="L4" s="25">
        <f t="shared" si="0"/>
        <v>4.1753338829348952E-2</v>
      </c>
      <c r="M4" s="25">
        <f t="shared" si="0"/>
        <v>4.2881721311475163E-2</v>
      </c>
      <c r="N4" s="25">
        <f t="shared" si="0"/>
        <v>4.7606530612245068E-2</v>
      </c>
      <c r="O4" s="25">
        <f t="shared" si="0"/>
        <v>-12.475389568957199</v>
      </c>
      <c r="P4" s="25">
        <f t="shared" si="0"/>
        <v>-1.0974359422345341</v>
      </c>
      <c r="Q4" s="25">
        <f t="shared" si="0"/>
        <v>3.4880370072405409E-2</v>
      </c>
      <c r="R4" s="25">
        <f t="shared" si="0"/>
        <v>3.1689999999999996E-2</v>
      </c>
      <c r="S4" s="25">
        <f t="shared" si="0"/>
        <v>3.0131264916468004E-2</v>
      </c>
      <c r="T4" s="25">
        <f t="shared" si="0"/>
        <v>-16.968033508865226</v>
      </c>
      <c r="U4" s="25">
        <f t="shared" si="0"/>
        <v>-1.0721159639048401</v>
      </c>
      <c r="V4" s="25">
        <f t="shared" si="0"/>
        <v>2.8470542026708623E-2</v>
      </c>
      <c r="W4" s="25">
        <f t="shared" si="0"/>
        <v>2.8184627450980493E-2</v>
      </c>
      <c r="X4" s="25">
        <f t="shared" si="0"/>
        <v>2.9592476489028297E-2</v>
      </c>
      <c r="Y4" s="25">
        <f t="shared" si="0"/>
        <v>-21.139239962034779</v>
      </c>
      <c r="AC4" s="29"/>
      <c r="AD4" s="29"/>
      <c r="AE4" s="29"/>
      <c r="AF4" s="29"/>
      <c r="AG4" s="29"/>
      <c r="AH4" s="29"/>
      <c r="AI4" s="29"/>
      <c r="AJ4" s="29"/>
      <c r="AK4" s="29"/>
      <c r="AL4" s="29"/>
      <c r="AM4" s="29"/>
      <c r="AN4" s="29"/>
    </row>
    <row r="5" spans="1:48" x14ac:dyDescent="0.25">
      <c r="A5" s="31" t="s">
        <v>136</v>
      </c>
      <c r="B5" s="34">
        <v>2.4729996296296299</v>
      </c>
      <c r="C5" s="34">
        <v>0</v>
      </c>
      <c r="D5" s="34">
        <v>0</v>
      </c>
      <c r="E5" s="34">
        <v>0</v>
      </c>
      <c r="F5" s="34">
        <v>2.9707775999999999</v>
      </c>
      <c r="G5" s="34">
        <v>0</v>
      </c>
      <c r="H5" s="34">
        <v>0</v>
      </c>
      <c r="I5" s="34">
        <v>0</v>
      </c>
      <c r="J5" s="34">
        <v>5.4941250000000013</v>
      </c>
      <c r="K5" s="34">
        <v>0</v>
      </c>
      <c r="L5" s="34">
        <v>0</v>
      </c>
      <c r="M5" s="34">
        <v>0</v>
      </c>
      <c r="N5" s="34">
        <v>0</v>
      </c>
      <c r="O5" s="34">
        <v>9.3766991641791044</v>
      </c>
      <c r="P5" s="34">
        <v>0</v>
      </c>
      <c r="Q5" s="34">
        <v>0</v>
      </c>
      <c r="R5" s="34">
        <v>0</v>
      </c>
      <c r="S5" s="34">
        <v>0</v>
      </c>
      <c r="T5" s="34">
        <v>16.725366760563382</v>
      </c>
      <c r="U5" s="34">
        <v>0</v>
      </c>
      <c r="V5" s="34">
        <v>0</v>
      </c>
      <c r="W5" s="34">
        <v>0</v>
      </c>
      <c r="X5" s="34">
        <v>0</v>
      </c>
      <c r="Y5" s="34">
        <v>27.522211068493156</v>
      </c>
      <c r="Z5" s="40">
        <f>(F5/B5)^(1/4)-1</f>
        <v>4.6915241033382404E-2</v>
      </c>
      <c r="AA5" s="40">
        <f>(O5/F5)^(1/9)-1</f>
        <v>0.13622522551282135</v>
      </c>
      <c r="AB5" s="35">
        <f>(Y5/O5)^(1/10)-1</f>
        <v>0.11368747095820986</v>
      </c>
    </row>
    <row r="6" spans="1:48" x14ac:dyDescent="0.25">
      <c r="A6" s="4" t="s">
        <v>92</v>
      </c>
      <c r="B6" s="4"/>
      <c r="C6" s="37">
        <f>C5/B5-1</f>
        <v>-1</v>
      </c>
      <c r="D6" s="37" t="e">
        <f>D5/C5-1</f>
        <v>#DIV/0!</v>
      </c>
      <c r="E6" s="37" t="e">
        <f>E5/D5-1</f>
        <v>#DIV/0!</v>
      </c>
      <c r="F6" s="37" t="e">
        <f>F5/E5-1</f>
        <v>#DIV/0!</v>
      </c>
      <c r="G6" s="37">
        <f>G5/F5-1</f>
        <v>-1</v>
      </c>
      <c r="H6" s="37">
        <v>9.8299999999999998E-2</v>
      </c>
      <c r="I6" s="37">
        <v>0.1003</v>
      </c>
      <c r="J6" s="37">
        <v>0.10199999999999999</v>
      </c>
      <c r="K6" s="37">
        <v>0.1036</v>
      </c>
      <c r="L6" s="37">
        <v>0.1055</v>
      </c>
      <c r="M6" s="37">
        <v>0.10829999999999999</v>
      </c>
      <c r="N6" s="37">
        <v>0.1072</v>
      </c>
      <c r="O6" s="37">
        <v>0.1036</v>
      </c>
      <c r="P6" s="37">
        <v>0.1003</v>
      </c>
      <c r="Q6" s="37">
        <v>9.3399999999999997E-2</v>
      </c>
      <c r="R6" s="37">
        <v>9.0499999999999997E-2</v>
      </c>
      <c r="S6" s="37">
        <v>8.8499999999999995E-2</v>
      </c>
      <c r="T6" s="37">
        <v>8.6699999999999999E-2</v>
      </c>
      <c r="U6" s="37">
        <v>8.43E-2</v>
      </c>
      <c r="V6" s="37">
        <v>8.1500000000000003E-2</v>
      </c>
      <c r="W6" s="37">
        <v>8.0299999999999996E-2</v>
      </c>
      <c r="X6" s="37">
        <v>7.8700000000000006E-2</v>
      </c>
      <c r="Y6" s="37">
        <v>7.4999999999999997E-2</v>
      </c>
      <c r="Z6" s="4"/>
      <c r="AA6" s="4"/>
      <c r="AB6" s="4"/>
    </row>
    <row r="7" spans="1:48" x14ac:dyDescent="0.25">
      <c r="A7" s="31" t="s">
        <v>100</v>
      </c>
      <c r="B7" s="60">
        <v>1.1000000000000001</v>
      </c>
      <c r="C7" s="60"/>
      <c r="D7" s="60"/>
      <c r="E7" s="60"/>
      <c r="F7" s="60">
        <v>0.96</v>
      </c>
      <c r="G7" s="60"/>
      <c r="H7" s="60"/>
      <c r="I7" s="60"/>
      <c r="J7" s="60">
        <v>1.1200000000000001</v>
      </c>
      <c r="K7" s="60"/>
      <c r="L7" s="60"/>
      <c r="M7" s="60"/>
      <c r="N7" s="60"/>
      <c r="O7" s="60">
        <v>1.18</v>
      </c>
      <c r="P7" s="60"/>
      <c r="Q7" s="60"/>
      <c r="R7" s="60"/>
      <c r="S7" s="60"/>
      <c r="T7" s="60">
        <v>1.23</v>
      </c>
      <c r="U7" s="60"/>
      <c r="V7" s="60"/>
      <c r="W7" s="60"/>
      <c r="X7" s="60"/>
      <c r="Y7" s="60">
        <v>1.28</v>
      </c>
      <c r="Z7" s="40">
        <f>(F7/B7)^(1/4)-1</f>
        <v>-3.3460433818755964E-2</v>
      </c>
      <c r="AA7" s="40">
        <f>(O7/F7)^(1/9)-1</f>
        <v>2.3191097227301283E-2</v>
      </c>
      <c r="AB7" s="35">
        <f>(Y7/O7)^(1/10)-1</f>
        <v>8.1677394056411945E-3</v>
      </c>
      <c r="AC7" s="29"/>
      <c r="AD7" s="29"/>
      <c r="AE7" s="29"/>
      <c r="AF7" s="29"/>
      <c r="AG7" s="29"/>
      <c r="AH7" s="29"/>
      <c r="AI7" s="29"/>
      <c r="AJ7" s="29"/>
      <c r="AK7" s="29"/>
      <c r="AL7" s="29"/>
      <c r="AM7" s="29"/>
      <c r="AN7" s="29"/>
    </row>
    <row r="8" spans="1:48" ht="17.25" customHeight="1" x14ac:dyDescent="0.25">
      <c r="A8" s="9" t="s">
        <v>92</v>
      </c>
      <c r="B8" s="14"/>
      <c r="C8" s="36">
        <f>C7/B7-1</f>
        <v>-1</v>
      </c>
      <c r="D8" s="36" t="e">
        <f>D7/C7-1</f>
        <v>#DIV/0!</v>
      </c>
      <c r="E8" s="36" t="e">
        <f t="shared" ref="E8:N8" si="1">E7/D7-1</f>
        <v>#DIV/0!</v>
      </c>
      <c r="F8" s="36" t="e">
        <f t="shared" si="1"/>
        <v>#DIV/0!</v>
      </c>
      <c r="G8" s="36">
        <f t="shared" si="1"/>
        <v>-1</v>
      </c>
      <c r="H8" s="36" t="e">
        <f t="shared" si="1"/>
        <v>#DIV/0!</v>
      </c>
      <c r="I8" s="36" t="e">
        <f t="shared" si="1"/>
        <v>#DIV/0!</v>
      </c>
      <c r="J8" s="36" t="e">
        <f t="shared" si="1"/>
        <v>#DIV/0!</v>
      </c>
      <c r="K8" s="36">
        <f t="shared" si="1"/>
        <v>-1</v>
      </c>
      <c r="L8" s="36" t="e">
        <f t="shared" si="1"/>
        <v>#DIV/0!</v>
      </c>
      <c r="M8" s="36" t="e">
        <f t="shared" si="1"/>
        <v>#DIV/0!</v>
      </c>
      <c r="N8" s="36" t="e">
        <f t="shared" si="1"/>
        <v>#DIV/0!</v>
      </c>
      <c r="O8" s="36" t="e">
        <f t="shared" ref="O8:Y8" si="2">O7/N7-1</f>
        <v>#DIV/0!</v>
      </c>
      <c r="P8" s="36">
        <f t="shared" si="2"/>
        <v>-1</v>
      </c>
      <c r="Q8" s="36" t="e">
        <f t="shared" si="2"/>
        <v>#DIV/0!</v>
      </c>
      <c r="R8" s="36" t="e">
        <f t="shared" si="2"/>
        <v>#DIV/0!</v>
      </c>
      <c r="S8" s="36" t="e">
        <f t="shared" si="2"/>
        <v>#DIV/0!</v>
      </c>
      <c r="T8" s="36" t="e">
        <f t="shared" si="2"/>
        <v>#DIV/0!</v>
      </c>
      <c r="U8" s="36">
        <f t="shared" si="2"/>
        <v>-1</v>
      </c>
      <c r="V8" s="36" t="e">
        <f t="shared" si="2"/>
        <v>#DIV/0!</v>
      </c>
      <c r="W8" s="36" t="e">
        <f t="shared" si="2"/>
        <v>#DIV/0!</v>
      </c>
      <c r="X8" s="36" t="e">
        <f t="shared" si="2"/>
        <v>#DIV/0!</v>
      </c>
      <c r="Y8" s="36" t="e">
        <f t="shared" si="2"/>
        <v>#DIV/0!</v>
      </c>
      <c r="AC8" s="29"/>
      <c r="AD8" s="29"/>
      <c r="AE8" s="29"/>
      <c r="AF8" s="29"/>
      <c r="AG8" s="29"/>
      <c r="AH8" s="29"/>
      <c r="AI8" s="29"/>
      <c r="AJ8" s="29"/>
      <c r="AK8" s="29"/>
      <c r="AL8" s="29"/>
      <c r="AM8" s="29"/>
      <c r="AN8" s="29"/>
    </row>
    <row r="9" spans="1:48" hidden="1" x14ac:dyDescent="0.25">
      <c r="A9" s="27" t="s">
        <v>139</v>
      </c>
      <c r="B9" s="14"/>
      <c r="C9" s="14"/>
      <c r="D9" s="14"/>
      <c r="E9" s="14"/>
      <c r="F9" s="14"/>
      <c r="G9" s="14"/>
      <c r="H9" s="14"/>
      <c r="I9" s="14"/>
      <c r="J9" s="14"/>
      <c r="K9" s="14"/>
      <c r="L9" s="14"/>
      <c r="M9" s="14"/>
      <c r="N9" s="14"/>
      <c r="O9" s="14"/>
      <c r="P9" s="14"/>
      <c r="Q9" s="14"/>
      <c r="R9" s="14"/>
      <c r="S9" s="14"/>
      <c r="T9" s="14"/>
      <c r="U9" s="14"/>
      <c r="V9" s="14"/>
      <c r="W9" s="14"/>
      <c r="X9" s="14"/>
      <c r="Y9" s="14"/>
      <c r="AC9" s="29"/>
    </row>
    <row r="10" spans="1:48" hidden="1" x14ac:dyDescent="0.25">
      <c r="A10" s="39" t="s">
        <v>159</v>
      </c>
      <c r="B10" s="42">
        <f>B$5*AC10</f>
        <v>1.4867673773333334</v>
      </c>
      <c r="C10" s="42"/>
      <c r="D10" s="42"/>
      <c r="E10" s="42"/>
      <c r="F10" s="42">
        <f>F$5*AG10</f>
        <v>1.79345843712</v>
      </c>
      <c r="G10" s="42"/>
      <c r="H10" s="42"/>
      <c r="I10" s="42"/>
      <c r="J10" s="42">
        <f>J$5*AK10</f>
        <v>3.3530644875000006</v>
      </c>
      <c r="K10" s="42"/>
      <c r="L10" s="42"/>
      <c r="M10" s="42"/>
      <c r="N10" s="42"/>
      <c r="O10" s="42">
        <f>O$5*AP10</f>
        <v>5.7263501795641796</v>
      </c>
      <c r="P10" s="42"/>
      <c r="Q10" s="42"/>
      <c r="R10" s="42"/>
      <c r="S10" s="42"/>
      <c r="T10" s="42">
        <f>T$5*AU10</f>
        <v>10.227561774084508</v>
      </c>
      <c r="U10" s="42"/>
      <c r="V10" s="42"/>
      <c r="W10" s="42"/>
      <c r="X10" s="42"/>
      <c r="Y10" s="42">
        <f>Y$5*AV10</f>
        <v>16.835336510597266</v>
      </c>
      <c r="Z10" s="40">
        <f>(F10/B10)^(1/4)-1</f>
        <v>4.8001907959761114E-2</v>
      </c>
      <c r="AA10" s="40">
        <f>(O10/F10)^(1/9)-1</f>
        <v>0.13768159371013056</v>
      </c>
      <c r="AB10" s="35">
        <f>(Y10/O10)^(1/10)-1</f>
        <v>0.11386969917009404</v>
      </c>
      <c r="AC10" s="33">
        <v>0.60119999999999996</v>
      </c>
      <c r="AD10" s="33" t="e">
        <f>((C10/C$5)+0.0432)-0.013</f>
        <v>#DIV/0!</v>
      </c>
      <c r="AE10" s="33" t="e">
        <f>((D10/D$5)+0.0432)-0.013</f>
        <v>#DIV/0!</v>
      </c>
      <c r="AF10" s="33" t="e">
        <f>((E10/E$5)+0.0432)-0.013</f>
        <v>#DIV/0!</v>
      </c>
      <c r="AG10" s="33">
        <v>0.60370000000000001</v>
      </c>
      <c r="AH10" s="33" t="e">
        <f>((G10/G$5)+0.0432)-0.013</f>
        <v>#DIV/0!</v>
      </c>
      <c r="AI10" s="33" t="e">
        <f>((H10/H$5)+0.0432)-0.013</f>
        <v>#DIV/0!</v>
      </c>
      <c r="AJ10" s="33" t="e">
        <f>((I10/I$5)+0.0432)-0.013</f>
        <v>#DIV/0!</v>
      </c>
      <c r="AK10" s="33">
        <v>0.61029999999999995</v>
      </c>
      <c r="AL10" s="33">
        <v>3.0200000000000005E-2</v>
      </c>
      <c r="AM10" s="33">
        <v>3.0200000000000005E-2</v>
      </c>
      <c r="AN10" s="33">
        <v>3.0200000000000005E-2</v>
      </c>
      <c r="AO10" s="33">
        <v>3.0200000000000005E-2</v>
      </c>
      <c r="AP10" s="33">
        <v>0.61070000000000002</v>
      </c>
      <c r="AQ10" s="33">
        <v>3.0200000000000005E-2</v>
      </c>
      <c r="AR10" s="33">
        <v>3.0200000000000005E-2</v>
      </c>
      <c r="AS10" s="33">
        <v>3.0200000000000005E-2</v>
      </c>
      <c r="AT10" s="33">
        <v>3.0200000000000005E-2</v>
      </c>
      <c r="AU10" s="33">
        <v>0.61150000000000004</v>
      </c>
      <c r="AV10" s="33">
        <v>0.61170000000000002</v>
      </c>
    </row>
    <row r="11" spans="1:48" hidden="1" x14ac:dyDescent="0.25">
      <c r="A11" s="39" t="s">
        <v>158</v>
      </c>
      <c r="B11" s="42">
        <f>B$5*AC11</f>
        <v>0.47135372940740744</v>
      </c>
      <c r="C11" s="42"/>
      <c r="D11" s="42"/>
      <c r="E11" s="42"/>
      <c r="F11" s="42">
        <f>F$5*AG11</f>
        <v>0.57633085439999998</v>
      </c>
      <c r="G11" s="42"/>
      <c r="H11" s="42"/>
      <c r="I11" s="42"/>
      <c r="J11" s="42">
        <f>J$5*AK11</f>
        <v>1.0867379250000002</v>
      </c>
      <c r="K11" s="42"/>
      <c r="L11" s="42"/>
      <c r="M11" s="42"/>
      <c r="N11" s="42"/>
      <c r="O11" s="42">
        <f>O$5*AP11</f>
        <v>1.8565864345074627</v>
      </c>
      <c r="P11" s="42"/>
      <c r="Q11" s="42"/>
      <c r="R11" s="42"/>
      <c r="S11" s="42"/>
      <c r="T11" s="42">
        <f>T$5*AU11</f>
        <v>3.2948972518309865</v>
      </c>
      <c r="U11" s="42"/>
      <c r="V11" s="42"/>
      <c r="W11" s="42"/>
      <c r="X11" s="42"/>
      <c r="Y11" s="42">
        <f>Y$5*AV11</f>
        <v>5.4108666960657548</v>
      </c>
      <c r="Z11" s="40">
        <f>(F11/B11)^(1/4)-1</f>
        <v>5.1553154972143966E-2</v>
      </c>
      <c r="AA11" s="40">
        <f>(O11/F11)^(1/9)-1</f>
        <v>0.13880471296142849</v>
      </c>
      <c r="AB11" s="35">
        <f>(Y11/O11)^(1/10)-1</f>
        <v>0.11289749835158513</v>
      </c>
      <c r="AC11" s="33">
        <v>0.19059999999999999</v>
      </c>
      <c r="AD11" s="33" t="e">
        <f>(C11/C$5)+0.0265</f>
        <v>#DIV/0!</v>
      </c>
      <c r="AE11" s="33" t="e">
        <f>(D11/D$5)+0.0265</f>
        <v>#DIV/0!</v>
      </c>
      <c r="AF11" s="33" t="e">
        <f>(E11/E$5)+0.0265</f>
        <v>#DIV/0!</v>
      </c>
      <c r="AG11" s="33">
        <v>0.19400000000000001</v>
      </c>
      <c r="AH11" s="33" t="e">
        <f>(G11/G$5)+0.0265</f>
        <v>#DIV/0!</v>
      </c>
      <c r="AI11" s="33" t="e">
        <f>(H11/H$5)+0.0265</f>
        <v>#DIV/0!</v>
      </c>
      <c r="AJ11" s="33" t="e">
        <f>(I11/I$5)+0.0265</f>
        <v>#DIV/0!</v>
      </c>
      <c r="AK11" s="33">
        <v>0.1978</v>
      </c>
      <c r="AL11" s="33">
        <v>2.6499999999999999E-2</v>
      </c>
      <c r="AM11" s="33">
        <v>2.6499999999999999E-2</v>
      </c>
      <c r="AN11" s="33">
        <v>2.6499999999999999E-2</v>
      </c>
      <c r="AO11" s="33">
        <v>2.6499999999999999E-2</v>
      </c>
      <c r="AP11" s="33">
        <v>0.19800000000000001</v>
      </c>
      <c r="AQ11" s="33">
        <v>2.6499999999999999E-2</v>
      </c>
      <c r="AR11" s="33">
        <v>2.6499999999999999E-2</v>
      </c>
      <c r="AS11" s="33">
        <v>2.6499999999999999E-2</v>
      </c>
      <c r="AT11" s="33">
        <v>2.6499999999999999E-2</v>
      </c>
      <c r="AU11" s="33">
        <v>0.19700000000000001</v>
      </c>
      <c r="AV11" s="33">
        <v>0.1966</v>
      </c>
    </row>
    <row r="12" spans="1:48" hidden="1" x14ac:dyDescent="0.25">
      <c r="A12" s="39" t="s">
        <v>166</v>
      </c>
      <c r="B12" s="42">
        <f>B$5*AC12</f>
        <v>0.37094994444444446</v>
      </c>
      <c r="C12" s="42"/>
      <c r="D12" s="42"/>
      <c r="E12" s="42"/>
      <c r="F12" s="42">
        <f>F$5*AG12</f>
        <v>0.45215235071999998</v>
      </c>
      <c r="G12" s="42"/>
      <c r="H12" s="42"/>
      <c r="I12" s="42"/>
      <c r="J12" s="42">
        <f>J$5*AK12</f>
        <v>0.85928115000000027</v>
      </c>
      <c r="K12" s="42"/>
      <c r="L12" s="42"/>
      <c r="M12" s="42"/>
      <c r="N12" s="42"/>
      <c r="O12" s="42">
        <f>O$5*AP12</f>
        <v>1.5471553620895524</v>
      </c>
      <c r="P12" s="42"/>
      <c r="Q12" s="42"/>
      <c r="R12" s="42"/>
      <c r="S12" s="42"/>
      <c r="T12" s="42">
        <f>T$5*AU12</f>
        <v>2.7546679054647893</v>
      </c>
      <c r="U12" s="42"/>
      <c r="V12" s="42"/>
      <c r="W12" s="42"/>
      <c r="X12" s="42"/>
      <c r="Y12" s="42">
        <f>Y$5*AV12</f>
        <v>4.54391704740822</v>
      </c>
      <c r="Z12" s="40">
        <f>(F12/B12)^(1/4)-1</f>
        <v>5.0732996289900356E-2</v>
      </c>
      <c r="AA12" s="40">
        <f>(O12/F12)^(1/9)-1</f>
        <v>0.14646556494573915</v>
      </c>
      <c r="AB12" s="35">
        <f>(Y12/O12)^(1/10)-1</f>
        <v>0.11375494876757619</v>
      </c>
      <c r="AC12" s="33">
        <v>0.15</v>
      </c>
      <c r="AD12" s="33" t="e">
        <f>(C12/C$5)-0.0323</f>
        <v>#DIV/0!</v>
      </c>
      <c r="AE12" s="33" t="e">
        <f>(D12/D$5)-0.0323</f>
        <v>#DIV/0!</v>
      </c>
      <c r="AF12" s="33" t="e">
        <f>(E12/E$5)-0.0323</f>
        <v>#DIV/0!</v>
      </c>
      <c r="AG12" s="33">
        <v>0.1522</v>
      </c>
      <c r="AH12" s="33" t="e">
        <f>(G12/G$5)-0.0323</f>
        <v>#DIV/0!</v>
      </c>
      <c r="AI12" s="33" t="e">
        <f>(H12/H$5)-0.0323</f>
        <v>#DIV/0!</v>
      </c>
      <c r="AJ12" s="33" t="e">
        <f>(I12/I$5)-0.0323</f>
        <v>#DIV/0!</v>
      </c>
      <c r="AK12" s="33">
        <v>0.15640000000000001</v>
      </c>
      <c r="AL12" s="33">
        <v>-3.2300000000000002E-2</v>
      </c>
      <c r="AM12" s="33">
        <v>-3.2300000000000002E-2</v>
      </c>
      <c r="AN12" s="33">
        <v>-3.2300000000000002E-2</v>
      </c>
      <c r="AO12" s="33">
        <v>-3.2300000000000002E-2</v>
      </c>
      <c r="AP12" s="33">
        <v>0.16500000000000001</v>
      </c>
      <c r="AQ12" s="33">
        <v>-3.2300000000000002E-2</v>
      </c>
      <c r="AR12" s="33">
        <v>-3.2300000000000002E-2</v>
      </c>
      <c r="AS12" s="33">
        <v>-3.2300000000000002E-2</v>
      </c>
      <c r="AT12" s="33">
        <v>-3.2300000000000002E-2</v>
      </c>
      <c r="AU12" s="33">
        <v>0.16470000000000001</v>
      </c>
      <c r="AV12" s="33">
        <v>0.1651</v>
      </c>
    </row>
    <row r="13" spans="1:48" hidden="1" x14ac:dyDescent="0.25">
      <c r="A13" s="39" t="s">
        <v>140</v>
      </c>
      <c r="B13" s="42">
        <f>B$5*AC13</f>
        <v>0.14392857844444454</v>
      </c>
      <c r="C13" s="42"/>
      <c r="D13" s="42"/>
      <c r="E13" s="42"/>
      <c r="F13" s="42">
        <f>F$5*AG13</f>
        <v>0.14883595775999978</v>
      </c>
      <c r="G13" s="42"/>
      <c r="H13" s="42"/>
      <c r="I13" s="42"/>
      <c r="J13" s="42">
        <f>J$5*AK13</f>
        <v>0.19504143750000053</v>
      </c>
      <c r="K13" s="42"/>
      <c r="L13" s="42"/>
      <c r="M13" s="42"/>
      <c r="N13" s="42"/>
      <c r="O13" s="42">
        <f>O$5*AP13</f>
        <v>0.24660718801791034</v>
      </c>
      <c r="P13" s="42"/>
      <c r="Q13" s="42"/>
      <c r="R13" s="42"/>
      <c r="S13" s="42"/>
      <c r="T13" s="42">
        <f>T$5*AU13</f>
        <v>0.44823982918309757</v>
      </c>
      <c r="U13" s="42"/>
      <c r="V13" s="42"/>
      <c r="W13" s="42"/>
      <c r="X13" s="42"/>
      <c r="Y13" s="42">
        <f>Y$5*AV13</f>
        <v>0.73209081442191681</v>
      </c>
      <c r="Z13" s="40">
        <f>(F13/B13)^(1/4)-1</f>
        <v>8.4171142011097988E-3</v>
      </c>
      <c r="AA13" s="40">
        <f>(O13/F13)^(1/9)-1</f>
        <v>5.7709559278526834E-2</v>
      </c>
      <c r="AB13" s="35">
        <f>(Y13/O13)^(1/10)-1</f>
        <v>0.11495136272780959</v>
      </c>
      <c r="AC13" s="33">
        <f>1-SUM(AC10:AC12)</f>
        <v>5.8200000000000029E-2</v>
      </c>
      <c r="AD13" s="33" t="e">
        <f>C13/C$5</f>
        <v>#DIV/0!</v>
      </c>
      <c r="AE13" s="33" t="e">
        <f>D13/D$5</f>
        <v>#DIV/0!</v>
      </c>
      <c r="AF13" s="33" t="e">
        <f>E13/E$5</f>
        <v>#DIV/0!</v>
      </c>
      <c r="AG13" s="33">
        <f>1-SUM(AG10:AG12)</f>
        <v>5.0099999999999922E-2</v>
      </c>
      <c r="AH13" s="33" t="e">
        <f>G13/G$5</f>
        <v>#DIV/0!</v>
      </c>
      <c r="AI13" s="33" t="e">
        <f>H13/H$5</f>
        <v>#DIV/0!</v>
      </c>
      <c r="AJ13" s="33" t="e">
        <f>I13/I$5</f>
        <v>#DIV/0!</v>
      </c>
      <c r="AK13" s="33">
        <f>1-SUM(AK10:AK12)</f>
        <v>3.5500000000000087E-2</v>
      </c>
      <c r="AL13" s="33"/>
      <c r="AM13" s="33"/>
      <c r="AN13" s="33"/>
      <c r="AO13" s="33"/>
      <c r="AP13" s="33">
        <f>1-SUM(AP10:AP12)</f>
        <v>2.629999999999999E-2</v>
      </c>
      <c r="AQ13" s="33"/>
      <c r="AR13" s="33"/>
      <c r="AS13" s="33"/>
      <c r="AT13" s="33"/>
      <c r="AU13" s="33">
        <f>1-SUM(AU10:AU12)</f>
        <v>2.6799999999999935E-2</v>
      </c>
      <c r="AV13" s="33">
        <f>1-SUM(AV10:AV12)</f>
        <v>2.6599999999999957E-2</v>
      </c>
    </row>
    <row r="14" spans="1:48" hidden="1" x14ac:dyDescent="0.25">
      <c r="A14" s="27" t="s">
        <v>99</v>
      </c>
      <c r="B14" s="34">
        <f t="shared" ref="B14:T14" si="3">SUM(B10:B13)</f>
        <v>2.4729996296296299</v>
      </c>
      <c r="C14" s="34">
        <f t="shared" si="3"/>
        <v>0</v>
      </c>
      <c r="D14" s="34">
        <f t="shared" si="3"/>
        <v>0</v>
      </c>
      <c r="E14" s="34">
        <f t="shared" si="3"/>
        <v>0</v>
      </c>
      <c r="F14" s="34">
        <f t="shared" si="3"/>
        <v>2.9707775999999999</v>
      </c>
      <c r="G14" s="34">
        <f t="shared" si="3"/>
        <v>0</v>
      </c>
      <c r="H14" s="34">
        <f t="shared" si="3"/>
        <v>0</v>
      </c>
      <c r="I14" s="34">
        <f t="shared" si="3"/>
        <v>0</v>
      </c>
      <c r="J14" s="34">
        <f t="shared" si="3"/>
        <v>5.4941250000000013</v>
      </c>
      <c r="K14" s="34">
        <f t="shared" si="3"/>
        <v>0</v>
      </c>
      <c r="L14" s="34">
        <f t="shared" si="3"/>
        <v>0</v>
      </c>
      <c r="M14" s="34">
        <f t="shared" si="3"/>
        <v>0</v>
      </c>
      <c r="N14" s="34">
        <f t="shared" si="3"/>
        <v>0</v>
      </c>
      <c r="O14" s="34">
        <f t="shared" si="3"/>
        <v>9.3766991641791044</v>
      </c>
      <c r="P14" s="34">
        <f t="shared" si="3"/>
        <v>0</v>
      </c>
      <c r="Q14" s="34">
        <f t="shared" si="3"/>
        <v>0</v>
      </c>
      <c r="R14" s="34">
        <f t="shared" si="3"/>
        <v>0</v>
      </c>
      <c r="S14" s="34">
        <f t="shared" si="3"/>
        <v>0</v>
      </c>
      <c r="T14" s="34">
        <f t="shared" si="3"/>
        <v>16.725366760563382</v>
      </c>
      <c r="U14" s="34">
        <f>SUM(U10:U13)</f>
        <v>0</v>
      </c>
      <c r="V14" s="34">
        <f>SUM(V10:V13)</f>
        <v>0</v>
      </c>
      <c r="W14" s="34">
        <f>SUM(W10:W13)</f>
        <v>0</v>
      </c>
      <c r="X14" s="34">
        <f>SUM(X10:X13)</f>
        <v>0</v>
      </c>
      <c r="Y14" s="34">
        <f>SUM(Y10:Y13)</f>
        <v>27.522211068493156</v>
      </c>
      <c r="AC14" s="35">
        <f>SUM(AC10:AC13)</f>
        <v>1</v>
      </c>
      <c r="AD14" s="35">
        <v>1</v>
      </c>
      <c r="AE14" s="35">
        <v>1</v>
      </c>
      <c r="AF14" s="35">
        <v>1</v>
      </c>
      <c r="AG14" s="35">
        <v>1</v>
      </c>
      <c r="AH14" s="35">
        <v>1</v>
      </c>
      <c r="AI14" s="35">
        <v>1</v>
      </c>
      <c r="AJ14" s="35">
        <v>1</v>
      </c>
      <c r="AK14" s="35">
        <v>1</v>
      </c>
      <c r="AL14" s="35">
        <v>1</v>
      </c>
      <c r="AM14" s="35">
        <v>1</v>
      </c>
      <c r="AN14" s="35">
        <v>1</v>
      </c>
      <c r="AO14" s="35">
        <v>1</v>
      </c>
      <c r="AP14" s="35">
        <v>1</v>
      </c>
      <c r="AQ14" s="35">
        <v>1</v>
      </c>
      <c r="AR14" s="35">
        <v>1</v>
      </c>
      <c r="AS14" s="35">
        <v>1</v>
      </c>
      <c r="AT14" s="35">
        <v>1</v>
      </c>
      <c r="AU14" s="35">
        <v>1</v>
      </c>
      <c r="AV14" s="35">
        <v>1</v>
      </c>
    </row>
    <row r="15" spans="1:48" hidden="1" x14ac:dyDescent="0.25">
      <c r="B15" s="14"/>
      <c r="C15" s="1"/>
      <c r="D15" s="1"/>
      <c r="E15" s="1"/>
      <c r="F15" s="1"/>
      <c r="G15" s="1"/>
      <c r="H15" s="1"/>
      <c r="I15" s="1"/>
      <c r="J15" s="1"/>
      <c r="K15" s="1"/>
      <c r="L15" s="1"/>
      <c r="M15" s="1"/>
      <c r="N15" s="1"/>
      <c r="O15" s="1"/>
      <c r="P15" s="1"/>
      <c r="Q15" s="1"/>
      <c r="R15" s="1"/>
      <c r="S15" s="1"/>
      <c r="T15" s="1"/>
      <c r="U15" s="1"/>
      <c r="V15" s="1"/>
      <c r="W15" s="1"/>
      <c r="X15" s="1"/>
      <c r="Y15" s="1"/>
    </row>
    <row r="16" spans="1:48" hidden="1" x14ac:dyDescent="0.25">
      <c r="A16" s="27" t="s">
        <v>165</v>
      </c>
      <c r="B16" s="14"/>
      <c r="C16" s="1"/>
      <c r="D16" s="1"/>
      <c r="E16" s="1"/>
      <c r="F16" s="1"/>
      <c r="G16" s="1"/>
      <c r="H16" s="1"/>
      <c r="I16" s="1"/>
      <c r="J16" s="1"/>
      <c r="K16" s="1"/>
      <c r="L16" s="1"/>
      <c r="M16" s="1"/>
      <c r="N16" s="1"/>
      <c r="O16" s="1"/>
      <c r="P16" s="1"/>
      <c r="Q16" s="1"/>
      <c r="R16" s="1"/>
      <c r="S16" s="1"/>
      <c r="T16" s="1"/>
      <c r="U16" s="1"/>
      <c r="V16" s="1"/>
      <c r="W16" s="1"/>
      <c r="X16" s="1"/>
      <c r="Y16" s="1"/>
      <c r="AC16" s="44"/>
    </row>
    <row r="17" spans="1:50" hidden="1" x14ac:dyDescent="0.25">
      <c r="A17" s="39" t="s">
        <v>159</v>
      </c>
      <c r="B17" s="42">
        <f>B$3*AC17</f>
        <v>1.3255278014814815</v>
      </c>
      <c r="C17" s="42"/>
      <c r="D17" s="42"/>
      <c r="E17" s="42"/>
      <c r="F17" s="42">
        <f>F$3*AG17</f>
        <v>1.8260998559999999</v>
      </c>
      <c r="G17" s="42"/>
      <c r="H17" s="42"/>
      <c r="I17" s="42"/>
      <c r="J17" s="42">
        <f>J$3*AK17</f>
        <v>2.8927549218749999</v>
      </c>
      <c r="K17" s="42"/>
      <c r="L17" s="42"/>
      <c r="M17" s="42"/>
      <c r="N17" s="42"/>
      <c r="O17" s="42">
        <f>O$3*AP17</f>
        <v>4.6923227597014927</v>
      </c>
      <c r="P17" s="42"/>
      <c r="Q17" s="42"/>
      <c r="R17" s="42"/>
      <c r="S17" s="42"/>
      <c r="T17" s="42">
        <f>T$3*AU17</f>
        <v>8.0472130478873254</v>
      </c>
      <c r="U17" s="42"/>
      <c r="V17" s="42"/>
      <c r="W17" s="42"/>
      <c r="X17" s="42"/>
      <c r="Y17" s="42">
        <f>Y$3*AV17</f>
        <v>12.733322964657534</v>
      </c>
      <c r="Z17" s="40">
        <f>(F17/B17)^(1/4)-1</f>
        <v>8.3387749117573851E-2</v>
      </c>
      <c r="AA17" s="40">
        <f>(O17/F17)^(1/9)-1</f>
        <v>0.11055576975903558</v>
      </c>
      <c r="AB17" s="35">
        <f>(Y17/O17)^(1/10)-1</f>
        <v>0.10498246877952422</v>
      </c>
      <c r="AC17" s="26">
        <v>0.58960000000000001</v>
      </c>
      <c r="AD17" s="26" t="e">
        <f>(C17/C$5)+0.0234</f>
        <v>#DIV/0!</v>
      </c>
      <c r="AE17" s="26" t="e">
        <f>(D17/D$5)+0.0234</f>
        <v>#DIV/0!</v>
      </c>
      <c r="AF17" s="26" t="e">
        <f>(E17/E$5)+0.0234</f>
        <v>#DIV/0!</v>
      </c>
      <c r="AG17" s="26">
        <v>0.59009999999999996</v>
      </c>
      <c r="AH17" s="26" t="e">
        <f>(G17/G$5)+0.0234</f>
        <v>#DIV/0!</v>
      </c>
      <c r="AI17" s="26" t="e">
        <f>(H17/H$5)+0.0234</f>
        <v>#DIV/0!</v>
      </c>
      <c r="AJ17" s="26" t="e">
        <f>(I17/I$5)+0.0234</f>
        <v>#DIV/0!</v>
      </c>
      <c r="AK17" s="26">
        <v>0.5897</v>
      </c>
      <c r="AL17" s="26" t="e">
        <f>(K17/K$5)+0.0234</f>
        <v>#DIV/0!</v>
      </c>
      <c r="AM17" s="26" t="e">
        <f>(L17/L$5)+0.0234</f>
        <v>#DIV/0!</v>
      </c>
      <c r="AN17" s="26" t="e">
        <f>(M17/M$5)+0.0234</f>
        <v>#DIV/0!</v>
      </c>
      <c r="AO17" s="26" t="e">
        <f>(N17/N$5)+0.0234</f>
        <v>#DIV/0!</v>
      </c>
      <c r="AP17" s="26">
        <v>0.59050000000000002</v>
      </c>
      <c r="AQ17" s="26" t="e">
        <f>(P17/P$5)+0.0234</f>
        <v>#DIV/0!</v>
      </c>
      <c r="AR17" s="26" t="e">
        <f>(Q17/Q$5)+0.0234</f>
        <v>#DIV/0!</v>
      </c>
      <c r="AS17" s="26" t="e">
        <f>(R17/R$5)+0.0234</f>
        <v>#DIV/0!</v>
      </c>
      <c r="AT17" s="26" t="e">
        <f>(S17/S$5)+0.0234</f>
        <v>#DIV/0!</v>
      </c>
      <c r="AU17" s="26">
        <v>0.59179999999999999</v>
      </c>
      <c r="AV17" s="26">
        <v>0.59219999999999995</v>
      </c>
    </row>
    <row r="18" spans="1:50" hidden="1" x14ac:dyDescent="0.25">
      <c r="A18" s="39" t="s">
        <v>158</v>
      </c>
      <c r="B18" s="42">
        <f>B$3*AC18</f>
        <v>0.41681284666666668</v>
      </c>
      <c r="C18" s="42"/>
      <c r="D18" s="42"/>
      <c r="E18" s="42"/>
      <c r="F18" s="42">
        <f>F$3*AG18</f>
        <v>0.57713543999999994</v>
      </c>
      <c r="G18" s="42"/>
      <c r="H18" s="42"/>
      <c r="I18" s="42"/>
      <c r="J18" s="42">
        <f>J$3*AK18</f>
        <v>0.9163415625000001</v>
      </c>
      <c r="K18" s="42"/>
      <c r="L18" s="42"/>
      <c r="M18" s="42"/>
      <c r="N18" s="42"/>
      <c r="O18" s="42">
        <f>O$3*AP18</f>
        <v>1.4859684268656714</v>
      </c>
      <c r="P18" s="42"/>
      <c r="Q18" s="42"/>
      <c r="R18" s="42"/>
      <c r="S18" s="42"/>
      <c r="T18" s="42">
        <f>T$3*AU18</f>
        <v>2.5536779492957753</v>
      </c>
      <c r="U18" s="42"/>
      <c r="V18" s="42"/>
      <c r="W18" s="42"/>
      <c r="X18" s="42"/>
      <c r="Y18" s="42">
        <f>Y$3*AV18</f>
        <v>4.0466250961643837</v>
      </c>
      <c r="Z18" s="40">
        <f>(F18/B18)^(1/4)-1</f>
        <v>8.4761247680765095E-2</v>
      </c>
      <c r="AA18" s="40">
        <f>(O18/F18)^(1/9)-1</f>
        <v>0.11080255726240562</v>
      </c>
      <c r="AB18" s="35">
        <f>(Y18/O18)^(1/10)-1</f>
        <v>0.10537169338491403</v>
      </c>
      <c r="AC18" s="26">
        <v>0.18540000000000001</v>
      </c>
      <c r="AD18" s="26" t="e">
        <f>(C18/C$5)+0.0102</f>
        <v>#DIV/0!</v>
      </c>
      <c r="AE18" s="26" t="e">
        <f>(D18/D$5)+0.0102</f>
        <v>#DIV/0!</v>
      </c>
      <c r="AF18" s="26" t="e">
        <f>(E18/E$5)+0.0102</f>
        <v>#DIV/0!</v>
      </c>
      <c r="AG18" s="26">
        <v>0.1865</v>
      </c>
      <c r="AH18" s="26" t="e">
        <f>(G18/G$5)+0.0102</f>
        <v>#DIV/0!</v>
      </c>
      <c r="AI18" s="26" t="e">
        <f>(H18/H$5)+0.0102</f>
        <v>#DIV/0!</v>
      </c>
      <c r="AJ18" s="26" t="e">
        <f>(I18/I$5)+0.0102</f>
        <v>#DIV/0!</v>
      </c>
      <c r="AK18" s="26">
        <v>0.18680000000000002</v>
      </c>
      <c r="AL18" s="26" t="e">
        <f>(K18/K$5)+0.0102</f>
        <v>#DIV/0!</v>
      </c>
      <c r="AM18" s="26" t="e">
        <f>(L18/L$5)+0.0102</f>
        <v>#DIV/0!</v>
      </c>
      <c r="AN18" s="26" t="e">
        <f>(M18/M$5)+0.0102</f>
        <v>#DIV/0!</v>
      </c>
      <c r="AO18" s="26" t="e">
        <f>(N18/N$5)+0.0102</f>
        <v>#DIV/0!</v>
      </c>
      <c r="AP18" s="26">
        <v>0.187</v>
      </c>
      <c r="AQ18" s="26" t="e">
        <f>(P18/P$5)+0.0102</f>
        <v>#DIV/0!</v>
      </c>
      <c r="AR18" s="26" t="e">
        <f>(Q18/Q$5)+0.0102</f>
        <v>#DIV/0!</v>
      </c>
      <c r="AS18" s="26" t="e">
        <f>(R18/R$5)+0.0102</f>
        <v>#DIV/0!</v>
      </c>
      <c r="AT18" s="26" t="e">
        <f>(S18/S$5)+0.0102</f>
        <v>#DIV/0!</v>
      </c>
      <c r="AU18" s="26">
        <v>0.18780000000000002</v>
      </c>
      <c r="AV18" s="26">
        <v>0.18819999999999998</v>
      </c>
    </row>
    <row r="19" spans="1:50" hidden="1" x14ac:dyDescent="0.25">
      <c r="A19" s="39" t="s">
        <v>166</v>
      </c>
      <c r="B19" s="42">
        <f>B$3*AC19</f>
        <v>0.32980822333333332</v>
      </c>
      <c r="C19" s="42"/>
      <c r="D19" s="42"/>
      <c r="E19" s="42"/>
      <c r="F19" s="42">
        <f>F$3*AG19</f>
        <v>0.46170835199999999</v>
      </c>
      <c r="G19" s="42"/>
      <c r="H19" s="42"/>
      <c r="I19" s="42"/>
      <c r="J19" s="42">
        <f>J$3*AK19</f>
        <v>0.72944320312499999</v>
      </c>
      <c r="K19" s="42"/>
      <c r="L19" s="42"/>
      <c r="M19" s="42"/>
      <c r="N19" s="42"/>
      <c r="O19" s="42">
        <f>O$3*AP19</f>
        <v>1.1784444797014924</v>
      </c>
      <c r="P19" s="42"/>
      <c r="Q19" s="42"/>
      <c r="R19" s="42"/>
      <c r="S19" s="42"/>
      <c r="T19" s="42">
        <f>T$3*AU19</f>
        <v>2.002964653521127</v>
      </c>
      <c r="U19" s="42"/>
      <c r="V19" s="42"/>
      <c r="W19" s="42"/>
      <c r="X19" s="42"/>
      <c r="Y19" s="42">
        <f>Y$3*AV19</f>
        <v>3.1543034091780822</v>
      </c>
      <c r="Z19" s="40">
        <f>(F19/B19)^(1/4)-1</f>
        <v>8.7743665078039657E-2</v>
      </c>
      <c r="AA19" s="40">
        <f>(O19/F19)^(1/9)-1</f>
        <v>0.10972587043455517</v>
      </c>
      <c r="AB19" s="35">
        <f>(Y19/O19)^(1/10)-1</f>
        <v>0.10346721370204803</v>
      </c>
      <c r="AC19" s="26">
        <v>0.1467</v>
      </c>
      <c r="AD19" s="26" t="e">
        <f>(C19/C$5)-0.0473</f>
        <v>#DIV/0!</v>
      </c>
      <c r="AE19" s="26" t="e">
        <f>(D19/D$5)-0.0473</f>
        <v>#DIV/0!</v>
      </c>
      <c r="AF19" s="26" t="e">
        <f>(E19/E$5)-0.0473</f>
        <v>#DIV/0!</v>
      </c>
      <c r="AG19" s="26">
        <v>0.1492</v>
      </c>
      <c r="AH19" s="26" t="e">
        <f>(G19/G$5)-0.0473</f>
        <v>#DIV/0!</v>
      </c>
      <c r="AI19" s="26" t="e">
        <f>(H19/H$5)-0.0473</f>
        <v>#DIV/0!</v>
      </c>
      <c r="AJ19" s="26" t="e">
        <f>(I19/I$5)-0.0473</f>
        <v>#DIV/0!</v>
      </c>
      <c r="AK19" s="26">
        <v>0.1487</v>
      </c>
      <c r="AL19" s="26" t="e">
        <f>(K19/K$5)-0.0473</f>
        <v>#DIV/0!</v>
      </c>
      <c r="AM19" s="26" t="e">
        <f>(L19/L$5)-0.0473</f>
        <v>#DIV/0!</v>
      </c>
      <c r="AN19" s="26" t="e">
        <f>(M19/M$5)-0.0473</f>
        <v>#DIV/0!</v>
      </c>
      <c r="AO19" s="26" t="e">
        <f>(N19/N$5)-0.0473</f>
        <v>#DIV/0!</v>
      </c>
      <c r="AP19" s="26">
        <v>0.14829999999999999</v>
      </c>
      <c r="AQ19" s="26" t="e">
        <f>(P19/P$5)-0.0473</f>
        <v>#DIV/0!</v>
      </c>
      <c r="AR19" s="26" t="e">
        <f>(Q19/Q$5)-0.0473</f>
        <v>#DIV/0!</v>
      </c>
      <c r="AS19" s="26" t="e">
        <f>(R19/R$5)-0.0473</f>
        <v>#DIV/0!</v>
      </c>
      <c r="AT19" s="26" t="e">
        <f>(S19/S$5)-0.0473</f>
        <v>#DIV/0!</v>
      </c>
      <c r="AU19" s="26">
        <v>0.14729999999999999</v>
      </c>
      <c r="AV19" s="26">
        <v>0.1467</v>
      </c>
    </row>
    <row r="20" spans="1:50" hidden="1" x14ac:dyDescent="0.25">
      <c r="A20" s="39" t="s">
        <v>140</v>
      </c>
      <c r="B20" s="42">
        <f>B$3*AC20</f>
        <v>0.17603261000000009</v>
      </c>
      <c r="C20" s="42"/>
      <c r="D20" s="42"/>
      <c r="E20" s="42"/>
      <c r="F20" s="42">
        <f>F$3*AG20</f>
        <v>0.22961635200000013</v>
      </c>
      <c r="G20" s="42"/>
      <c r="H20" s="42"/>
      <c r="I20" s="42"/>
      <c r="J20" s="42">
        <f>J$3*AK20</f>
        <v>0.3669290624999999</v>
      </c>
      <c r="K20" s="42"/>
      <c r="L20" s="42"/>
      <c r="M20" s="42"/>
      <c r="N20" s="42"/>
      <c r="O20" s="42">
        <f>O$3*AP20</f>
        <v>0.58961955761193974</v>
      </c>
      <c r="P20" s="42"/>
      <c r="Q20" s="42"/>
      <c r="R20" s="42"/>
      <c r="S20" s="42"/>
      <c r="T20" s="42">
        <f>T$3*AU20</f>
        <v>0.99400350422535155</v>
      </c>
      <c r="U20" s="42"/>
      <c r="V20" s="42"/>
      <c r="W20" s="42"/>
      <c r="X20" s="42"/>
      <c r="Y20" s="42">
        <f>Y$3*AV20</f>
        <v>1.5674759272602734</v>
      </c>
      <c r="Z20" s="40">
        <f>(F20/B20)^(1/4)-1</f>
        <v>6.869166237194535E-2</v>
      </c>
      <c r="AA20" s="40">
        <f>(O20/F20)^(1/9)-1</f>
        <v>0.11047215773458707</v>
      </c>
      <c r="AB20" s="35">
        <f>(Y20/O20)^(1/10)-1</f>
        <v>0.10271402928326934</v>
      </c>
      <c r="AC20" s="33">
        <f>1-SUM(AC17:AC19)</f>
        <v>7.8300000000000036E-2</v>
      </c>
      <c r="AD20" s="26" t="e">
        <f>C20/C$5</f>
        <v>#DIV/0!</v>
      </c>
      <c r="AE20" s="26" t="e">
        <f>D20/D$5</f>
        <v>#DIV/0!</v>
      </c>
      <c r="AF20" s="26" t="e">
        <f>E20/E$5</f>
        <v>#DIV/0!</v>
      </c>
      <c r="AG20" s="33">
        <f>1-SUM(AG17:AG19)</f>
        <v>7.4200000000000044E-2</v>
      </c>
      <c r="AH20" s="26" t="e">
        <f>G20/G$5</f>
        <v>#DIV/0!</v>
      </c>
      <c r="AI20" s="26" t="e">
        <f>H20/H$5</f>
        <v>#DIV/0!</v>
      </c>
      <c r="AJ20" s="26" t="e">
        <f>I20/I$5</f>
        <v>#DIV/0!</v>
      </c>
      <c r="AK20" s="33">
        <f>1-SUM(AK17:AK19)</f>
        <v>7.4799999999999978E-2</v>
      </c>
      <c r="AL20" s="26" t="e">
        <f>K20/K$5</f>
        <v>#DIV/0!</v>
      </c>
      <c r="AM20" s="26" t="e">
        <f>L20/L$5</f>
        <v>#DIV/0!</v>
      </c>
      <c r="AN20" s="26" t="e">
        <f>M20/M$5</f>
        <v>#DIV/0!</v>
      </c>
      <c r="AO20" s="26" t="e">
        <f>N20/N$5</f>
        <v>#DIV/0!</v>
      </c>
      <c r="AP20" s="33">
        <f>1-SUM(AP17:AP19)</f>
        <v>7.4199999999999933E-2</v>
      </c>
      <c r="AQ20" s="26" t="e">
        <f>P20/P$5</f>
        <v>#DIV/0!</v>
      </c>
      <c r="AR20" s="26" t="e">
        <f>Q20/Q$5</f>
        <v>#DIV/0!</v>
      </c>
      <c r="AS20" s="26" t="e">
        <f>R20/R$5</f>
        <v>#DIV/0!</v>
      </c>
      <c r="AT20" s="26" t="e">
        <f>S20/S$5</f>
        <v>#DIV/0!</v>
      </c>
      <c r="AU20" s="33">
        <f>1-SUM(AU17:AU19)</f>
        <v>7.3099999999999943E-2</v>
      </c>
      <c r="AV20" s="33">
        <f>1-SUM(AV17:AV19)</f>
        <v>7.2899999999999965E-2</v>
      </c>
    </row>
    <row r="21" spans="1:50" hidden="1" x14ac:dyDescent="0.25">
      <c r="A21" s="27" t="s">
        <v>99</v>
      </c>
      <c r="B21" s="34">
        <f t="shared" ref="B21:T21" si="4">SUM(B17:B20)</f>
        <v>2.2481814814814816</v>
      </c>
      <c r="C21" s="34">
        <f t="shared" si="4"/>
        <v>0</v>
      </c>
      <c r="D21" s="34">
        <f t="shared" si="4"/>
        <v>0</v>
      </c>
      <c r="E21" s="34">
        <f t="shared" si="4"/>
        <v>0</v>
      </c>
      <c r="F21" s="34">
        <f t="shared" si="4"/>
        <v>3.0945600000000004</v>
      </c>
      <c r="G21" s="34">
        <f t="shared" si="4"/>
        <v>0</v>
      </c>
      <c r="H21" s="34">
        <f t="shared" si="4"/>
        <v>0</v>
      </c>
      <c r="I21" s="34">
        <f t="shared" si="4"/>
        <v>0</v>
      </c>
      <c r="J21" s="34">
        <f t="shared" si="4"/>
        <v>4.9054687499999998</v>
      </c>
      <c r="K21" s="34">
        <f t="shared" si="4"/>
        <v>0</v>
      </c>
      <c r="L21" s="34">
        <f t="shared" si="4"/>
        <v>0</v>
      </c>
      <c r="M21" s="34">
        <f t="shared" si="4"/>
        <v>0</v>
      </c>
      <c r="N21" s="34">
        <f t="shared" si="4"/>
        <v>0</v>
      </c>
      <c r="O21" s="34">
        <f t="shared" si="4"/>
        <v>7.9463552238805963</v>
      </c>
      <c r="P21" s="34">
        <f t="shared" si="4"/>
        <v>0</v>
      </c>
      <c r="Q21" s="34">
        <f t="shared" si="4"/>
        <v>0</v>
      </c>
      <c r="R21" s="34">
        <f t="shared" si="4"/>
        <v>0</v>
      </c>
      <c r="S21" s="34">
        <f t="shared" si="4"/>
        <v>0</v>
      </c>
      <c r="T21" s="34">
        <f t="shared" si="4"/>
        <v>13.59785915492958</v>
      </c>
      <c r="U21" s="54"/>
      <c r="V21" s="54"/>
      <c r="W21" s="54"/>
      <c r="X21" s="54"/>
      <c r="Y21" s="54">
        <f>SUM(Y17:Y20)</f>
        <v>21.501727397260272</v>
      </c>
      <c r="AC21" s="43">
        <v>1</v>
      </c>
      <c r="AD21" s="43">
        <v>1</v>
      </c>
      <c r="AE21" s="43">
        <v>1</v>
      </c>
      <c r="AF21" s="43">
        <v>1</v>
      </c>
      <c r="AG21" s="43">
        <v>1</v>
      </c>
      <c r="AH21" s="43">
        <v>1</v>
      </c>
      <c r="AI21" s="43">
        <v>1</v>
      </c>
      <c r="AJ21" s="43">
        <v>1</v>
      </c>
      <c r="AK21" s="43">
        <v>1</v>
      </c>
      <c r="AL21" s="43">
        <v>1</v>
      </c>
      <c r="AM21" s="43">
        <v>1</v>
      </c>
      <c r="AN21" s="43">
        <v>1</v>
      </c>
      <c r="AO21" s="43">
        <v>1</v>
      </c>
      <c r="AP21" s="43">
        <v>1</v>
      </c>
      <c r="AQ21" s="43">
        <v>1</v>
      </c>
      <c r="AR21" s="43">
        <v>1</v>
      </c>
      <c r="AS21" s="43">
        <v>1</v>
      </c>
      <c r="AT21" s="43">
        <v>1</v>
      </c>
      <c r="AU21" s="43">
        <v>1</v>
      </c>
      <c r="AV21" s="43">
        <v>1</v>
      </c>
    </row>
    <row r="22" spans="1:50" x14ac:dyDescent="0.25">
      <c r="B22" s="1"/>
      <c r="C22" s="1"/>
      <c r="D22" s="1"/>
      <c r="E22" s="1"/>
      <c r="F22" s="1"/>
      <c r="G22" s="1"/>
      <c r="H22" s="1"/>
      <c r="I22" s="1"/>
      <c r="J22" s="1"/>
      <c r="K22" s="1"/>
      <c r="L22" s="1"/>
      <c r="M22" s="1"/>
      <c r="N22" s="1"/>
      <c r="O22" s="1"/>
      <c r="P22" s="1"/>
      <c r="Q22" s="1"/>
      <c r="R22" s="1"/>
      <c r="S22" s="1"/>
      <c r="T22" s="1"/>
      <c r="U22" s="1"/>
      <c r="V22" s="1"/>
      <c r="W22" s="1"/>
      <c r="X22" s="1"/>
      <c r="Y22" s="1"/>
    </row>
    <row r="24" spans="1:50" x14ac:dyDescent="0.25">
      <c r="A24" s="27" t="s">
        <v>119</v>
      </c>
      <c r="B24" s="28"/>
      <c r="AC24" s="44"/>
    </row>
    <row r="25" spans="1:50" x14ac:dyDescent="0.25">
      <c r="A25" s="39" t="s">
        <v>123</v>
      </c>
      <c r="B25" s="42">
        <f t="shared" ref="B25:T25" si="5">B$5*AC25</f>
        <v>0.8197993772222224</v>
      </c>
      <c r="C25" s="42">
        <f t="shared" si="5"/>
        <v>0</v>
      </c>
      <c r="D25" s="42">
        <f t="shared" si="5"/>
        <v>0</v>
      </c>
      <c r="E25" s="42">
        <f t="shared" si="5"/>
        <v>0</v>
      </c>
      <c r="F25" s="42">
        <f t="shared" si="5"/>
        <v>0.98659524095999995</v>
      </c>
      <c r="G25" s="42">
        <f t="shared" si="5"/>
        <v>0</v>
      </c>
      <c r="H25" s="42">
        <f t="shared" si="5"/>
        <v>0</v>
      </c>
      <c r="I25" s="42">
        <f t="shared" si="5"/>
        <v>0</v>
      </c>
      <c r="J25" s="42">
        <f t="shared" si="5"/>
        <v>1.8273459750000005</v>
      </c>
      <c r="K25" s="42">
        <f t="shared" si="5"/>
        <v>0</v>
      </c>
      <c r="L25" s="42">
        <f t="shared" si="5"/>
        <v>0</v>
      </c>
      <c r="M25" s="42">
        <f t="shared" si="5"/>
        <v>0</v>
      </c>
      <c r="N25" s="42">
        <f t="shared" si="5"/>
        <v>0</v>
      </c>
      <c r="O25" s="42">
        <f t="shared" si="5"/>
        <v>3.1243161615044777</v>
      </c>
      <c r="P25" s="42">
        <f t="shared" si="5"/>
        <v>0</v>
      </c>
      <c r="Q25" s="42">
        <f t="shared" si="5"/>
        <v>0</v>
      </c>
      <c r="R25" s="42">
        <f t="shared" si="5"/>
        <v>0</v>
      </c>
      <c r="S25" s="42">
        <f t="shared" si="5"/>
        <v>0</v>
      </c>
      <c r="T25" s="42">
        <f t="shared" si="5"/>
        <v>5.5795823513239444</v>
      </c>
      <c r="U25" s="42"/>
      <c r="V25" s="42"/>
      <c r="W25" s="42"/>
      <c r="X25" s="42"/>
      <c r="Y25" s="42">
        <f>AV25*Y$5</f>
        <v>9.1979229390904127</v>
      </c>
      <c r="Z25" s="40">
        <f>(F25/B25)^(1/4)-1</f>
        <v>4.7388637148485069E-2</v>
      </c>
      <c r="AA25" s="40">
        <f>(O25/F25)^(1/9)-1</f>
        <v>0.13664277432954997</v>
      </c>
      <c r="AB25" s="35">
        <f>(Y25/O25)^(1/10)-1</f>
        <v>0.11402126034714422</v>
      </c>
      <c r="AC25" s="33">
        <v>0.33150000000000002</v>
      </c>
      <c r="AD25" s="33">
        <v>0.33169999999999999</v>
      </c>
      <c r="AE25" s="33">
        <v>0.33139999999999997</v>
      </c>
      <c r="AF25" s="33">
        <v>0.33179999999999998</v>
      </c>
      <c r="AG25" s="33">
        <v>0.33210000000000001</v>
      </c>
      <c r="AH25" s="33">
        <v>0.3322</v>
      </c>
      <c r="AI25" s="33">
        <v>0.33239999999999997</v>
      </c>
      <c r="AJ25" s="33">
        <v>0.33279999999999998</v>
      </c>
      <c r="AK25" s="33">
        <v>0.33260000000000001</v>
      </c>
      <c r="AL25" s="33">
        <v>0.33250000000000002</v>
      </c>
      <c r="AM25" s="33">
        <v>0.3327</v>
      </c>
      <c r="AN25" s="33">
        <v>0.33310000000000001</v>
      </c>
      <c r="AO25" s="33">
        <v>0.33279999999999998</v>
      </c>
      <c r="AP25" s="33">
        <v>0.3332</v>
      </c>
      <c r="AQ25" s="33">
        <v>0.33329999999999999</v>
      </c>
      <c r="AR25" s="33">
        <v>0.33360000000000001</v>
      </c>
      <c r="AS25" s="33">
        <v>0.3337</v>
      </c>
      <c r="AT25" s="33">
        <v>0.33379999999999999</v>
      </c>
      <c r="AU25" s="33">
        <v>0.33360000000000001</v>
      </c>
      <c r="AV25" s="66">
        <v>0.3342</v>
      </c>
      <c r="AW25" t="s">
        <v>122</v>
      </c>
      <c r="AX25" s="29">
        <v>0.375</v>
      </c>
    </row>
    <row r="26" spans="1:50" x14ac:dyDescent="0.25">
      <c r="A26" s="39" t="s">
        <v>122</v>
      </c>
      <c r="B26" s="42">
        <f t="shared" ref="B26:K28" si="6">B$5*AC26</f>
        <v>0.86604447029629639</v>
      </c>
      <c r="C26" s="42">
        <f t="shared" si="6"/>
        <v>0</v>
      </c>
      <c r="D26" s="42">
        <f t="shared" si="6"/>
        <v>0</v>
      </c>
      <c r="E26" s="42">
        <f t="shared" si="6"/>
        <v>0</v>
      </c>
      <c r="F26" s="42">
        <f t="shared" si="6"/>
        <v>1.04155462656</v>
      </c>
      <c r="G26" s="42">
        <f t="shared" si="6"/>
        <v>0</v>
      </c>
      <c r="H26" s="42">
        <f t="shared" si="6"/>
        <v>0</v>
      </c>
      <c r="I26" s="42">
        <f t="shared" si="6"/>
        <v>0</v>
      </c>
      <c r="J26" s="42">
        <f t="shared" si="6"/>
        <v>1.9300861125000004</v>
      </c>
      <c r="K26" s="42">
        <f t="shared" si="6"/>
        <v>0</v>
      </c>
      <c r="L26" s="42">
        <f t="shared" ref="L26:T28" si="7">L$5*AM26</f>
        <v>0</v>
      </c>
      <c r="M26" s="42">
        <f t="shared" si="7"/>
        <v>0</v>
      </c>
      <c r="N26" s="42">
        <f t="shared" si="7"/>
        <v>0</v>
      </c>
      <c r="O26" s="42">
        <f t="shared" si="7"/>
        <v>3.3034111155402983</v>
      </c>
      <c r="P26" s="42">
        <f t="shared" si="7"/>
        <v>0</v>
      </c>
      <c r="Q26" s="42">
        <f t="shared" si="7"/>
        <v>0</v>
      </c>
      <c r="R26" s="42">
        <f t="shared" si="7"/>
        <v>0</v>
      </c>
      <c r="S26" s="42">
        <f t="shared" si="7"/>
        <v>0</v>
      </c>
      <c r="T26" s="42">
        <f t="shared" si="7"/>
        <v>5.902381929802818</v>
      </c>
      <c r="U26" s="42"/>
      <c r="V26" s="42"/>
      <c r="W26" s="42"/>
      <c r="X26" s="42"/>
      <c r="Y26" s="42">
        <f>AV26*Y$5</f>
        <v>9.7263493916054831</v>
      </c>
      <c r="Z26" s="40">
        <f>(F26/B26)^(1/4)-1</f>
        <v>4.7214060884283926E-2</v>
      </c>
      <c r="AA26" s="40">
        <f>(O26/F26)^(1/9)-1</f>
        <v>0.13683606183060126</v>
      </c>
      <c r="AB26" s="35">
        <f>(Y26/O26)^(1/10)-1</f>
        <v>0.11403471431495893</v>
      </c>
      <c r="AC26" s="33">
        <v>0.35020000000000001</v>
      </c>
      <c r="AD26" s="33">
        <v>0.35000000000000003</v>
      </c>
      <c r="AE26" s="33">
        <v>0.3503</v>
      </c>
      <c r="AF26" s="33">
        <v>0.35050000000000003</v>
      </c>
      <c r="AG26" s="33">
        <v>0.35060000000000002</v>
      </c>
      <c r="AH26" s="33">
        <v>0.3508</v>
      </c>
      <c r="AI26" s="33">
        <v>0.35120000000000001</v>
      </c>
      <c r="AJ26" s="33">
        <v>0.35140000000000005</v>
      </c>
      <c r="AK26" s="33">
        <v>0.3513</v>
      </c>
      <c r="AL26" s="33">
        <v>0.35170000000000001</v>
      </c>
      <c r="AM26" s="33">
        <v>0.35160000000000002</v>
      </c>
      <c r="AN26" s="33">
        <v>0.35190000000000005</v>
      </c>
      <c r="AO26" s="33">
        <v>0.35200000000000004</v>
      </c>
      <c r="AP26" s="33">
        <v>0.3523</v>
      </c>
      <c r="AQ26" s="33">
        <v>0.35210000000000002</v>
      </c>
      <c r="AR26" s="33">
        <v>0.35240000000000005</v>
      </c>
      <c r="AS26" s="33">
        <v>0.35250000000000004</v>
      </c>
      <c r="AT26" s="33">
        <v>0.35260000000000002</v>
      </c>
      <c r="AU26" s="33">
        <v>0.35290000000000005</v>
      </c>
      <c r="AV26" s="66">
        <v>0.35340000000000005</v>
      </c>
      <c r="AW26" t="s">
        <v>123</v>
      </c>
      <c r="AX26" s="29">
        <v>0.35699999999999998</v>
      </c>
    </row>
    <row r="27" spans="1:50" x14ac:dyDescent="0.25">
      <c r="A27" s="39" t="s">
        <v>121</v>
      </c>
      <c r="B27" s="42">
        <f t="shared" si="6"/>
        <v>0.641001504</v>
      </c>
      <c r="C27" s="42">
        <f t="shared" si="6"/>
        <v>0</v>
      </c>
      <c r="D27" s="42">
        <f t="shared" si="6"/>
        <v>0</v>
      </c>
      <c r="E27" s="42">
        <f t="shared" si="6"/>
        <v>0</v>
      </c>
      <c r="F27" s="42">
        <f t="shared" si="6"/>
        <v>0.77864080895999999</v>
      </c>
      <c r="G27" s="42">
        <f t="shared" si="6"/>
        <v>0</v>
      </c>
      <c r="H27" s="42">
        <f t="shared" si="6"/>
        <v>0</v>
      </c>
      <c r="I27" s="42">
        <f t="shared" si="6"/>
        <v>0</v>
      </c>
      <c r="J27" s="42">
        <f t="shared" si="6"/>
        <v>1.4427572250000003</v>
      </c>
      <c r="K27" s="42">
        <f t="shared" si="6"/>
        <v>0</v>
      </c>
      <c r="L27" s="42">
        <f t="shared" si="7"/>
        <v>0</v>
      </c>
      <c r="M27" s="42">
        <f t="shared" si="7"/>
        <v>0</v>
      </c>
      <c r="N27" s="42">
        <f t="shared" si="7"/>
        <v>0</v>
      </c>
      <c r="O27" s="42">
        <f t="shared" si="7"/>
        <v>2.4632588704298506</v>
      </c>
      <c r="P27" s="42">
        <f t="shared" si="7"/>
        <v>0</v>
      </c>
      <c r="Q27" s="42">
        <f t="shared" si="7"/>
        <v>0</v>
      </c>
      <c r="R27" s="42">
        <f t="shared" si="7"/>
        <v>0</v>
      </c>
      <c r="S27" s="42">
        <f t="shared" si="7"/>
        <v>0</v>
      </c>
      <c r="T27" s="42">
        <f t="shared" si="7"/>
        <v>4.3753559445633812</v>
      </c>
      <c r="U27" s="42"/>
      <c r="V27" s="42"/>
      <c r="W27" s="42"/>
      <c r="X27" s="42"/>
      <c r="Y27" s="42">
        <f>AV27*Y$5</f>
        <v>7.1832970888767145</v>
      </c>
      <c r="Z27" s="40">
        <f>(F27/B27)^(1/4)-1</f>
        <v>4.9831327670309955E-2</v>
      </c>
      <c r="AA27" s="40">
        <f>(O27/F27)^(1/9)-1</f>
        <v>0.13651393742097118</v>
      </c>
      <c r="AB27" s="35">
        <f>(Y27/O27)^(1/10)-1</f>
        <v>0.11296466748327716</v>
      </c>
      <c r="AC27" s="33">
        <v>0.25919999999999999</v>
      </c>
      <c r="AD27" s="33">
        <v>0.26200000000000001</v>
      </c>
      <c r="AE27" s="33">
        <v>0.26169999999999999</v>
      </c>
      <c r="AF27" s="33">
        <v>0.26190000000000002</v>
      </c>
      <c r="AG27" s="33">
        <v>0.2621</v>
      </c>
      <c r="AH27" s="33">
        <v>0.26219999999999999</v>
      </c>
      <c r="AI27" s="33">
        <v>0.26229999999999998</v>
      </c>
      <c r="AJ27" s="33">
        <v>0.26250000000000001</v>
      </c>
      <c r="AK27" s="33">
        <v>0.2626</v>
      </c>
      <c r="AL27" s="33">
        <v>0.26269999999999999</v>
      </c>
      <c r="AM27" s="33">
        <v>0.2626</v>
      </c>
      <c r="AN27" s="33">
        <v>0.26279999999999998</v>
      </c>
      <c r="AO27" s="33">
        <v>0.26300000000000001</v>
      </c>
      <c r="AP27" s="33">
        <v>0.26269999999999999</v>
      </c>
      <c r="AQ27" s="33">
        <v>0.2626</v>
      </c>
      <c r="AR27" s="33">
        <v>0.2626</v>
      </c>
      <c r="AS27" s="33">
        <v>0.26229999999999998</v>
      </c>
      <c r="AT27" s="33">
        <v>0.26219999999999999</v>
      </c>
      <c r="AU27" s="33">
        <v>0.2616</v>
      </c>
      <c r="AV27" s="66">
        <v>0.26100000000000001</v>
      </c>
      <c r="AW27" t="s">
        <v>121</v>
      </c>
      <c r="AX27" s="29">
        <v>0.24</v>
      </c>
    </row>
    <row r="28" spans="1:50" x14ac:dyDescent="0.25">
      <c r="A28" s="3" t="s">
        <v>129</v>
      </c>
      <c r="B28" s="42">
        <f t="shared" si="6"/>
        <v>0.14615427811111123</v>
      </c>
      <c r="C28" s="42">
        <f t="shared" si="6"/>
        <v>0</v>
      </c>
      <c r="D28" s="42">
        <f t="shared" si="6"/>
        <v>0</v>
      </c>
      <c r="E28" s="42">
        <f t="shared" si="6"/>
        <v>0</v>
      </c>
      <c r="F28" s="42">
        <f t="shared" si="6"/>
        <v>0.16398692351999974</v>
      </c>
      <c r="G28" s="42">
        <f t="shared" si="6"/>
        <v>0</v>
      </c>
      <c r="H28" s="42">
        <f t="shared" si="6"/>
        <v>0</v>
      </c>
      <c r="I28" s="42">
        <f t="shared" si="6"/>
        <v>0</v>
      </c>
      <c r="J28" s="42">
        <f t="shared" si="6"/>
        <v>0.29393568750000065</v>
      </c>
      <c r="K28" s="42">
        <f t="shared" si="6"/>
        <v>0</v>
      </c>
      <c r="L28" s="42">
        <f t="shared" si="7"/>
        <v>0</v>
      </c>
      <c r="M28" s="42">
        <f t="shared" si="7"/>
        <v>0</v>
      </c>
      <c r="N28" s="42">
        <f t="shared" si="7"/>
        <v>0</v>
      </c>
      <c r="O28" s="42">
        <f t="shared" si="7"/>
        <v>0.48571301670447825</v>
      </c>
      <c r="P28" s="42">
        <f t="shared" si="7"/>
        <v>0</v>
      </c>
      <c r="Q28" s="42">
        <f t="shared" si="7"/>
        <v>0</v>
      </c>
      <c r="R28" s="42">
        <f t="shared" si="7"/>
        <v>0</v>
      </c>
      <c r="S28" s="42">
        <f t="shared" si="7"/>
        <v>0</v>
      </c>
      <c r="T28" s="42">
        <f t="shared" si="7"/>
        <v>0.8680465348732368</v>
      </c>
      <c r="U28" s="42"/>
      <c r="V28" s="42"/>
      <c r="W28" s="42"/>
      <c r="X28" s="42"/>
      <c r="Y28" s="42">
        <f>AV28*Y$5</f>
        <v>1.4146416489205482</v>
      </c>
      <c r="Z28" s="40">
        <f>(F28/B28)^(1/4)-1</f>
        <v>2.9199156345438571E-2</v>
      </c>
      <c r="AA28" s="40">
        <f>(O28/F28)^(1/9)-1</f>
        <v>0.12822761340316635</v>
      </c>
      <c r="AB28" s="35">
        <f>(Y28/O28)^(1/10)-1</f>
        <v>0.11282447755245673</v>
      </c>
      <c r="AC28" s="33">
        <f>AC29-SUM(AC25:AC27)</f>
        <v>5.9100000000000041E-2</v>
      </c>
      <c r="AD28" s="33">
        <f t="shared" ref="AD28:AU28" si="8">AD29-SUM(AD25:AD27)</f>
        <v>5.6300000000000017E-2</v>
      </c>
      <c r="AE28" s="33">
        <f t="shared" si="8"/>
        <v>5.6599999999999984E-2</v>
      </c>
      <c r="AF28" s="33">
        <f t="shared" si="8"/>
        <v>5.5799999999999961E-2</v>
      </c>
      <c r="AG28" s="33">
        <f t="shared" si="8"/>
        <v>5.5199999999999916E-2</v>
      </c>
      <c r="AH28" s="33">
        <f t="shared" si="8"/>
        <v>5.479999999999996E-2</v>
      </c>
      <c r="AI28" s="33">
        <f t="shared" si="8"/>
        <v>5.4100000000000037E-2</v>
      </c>
      <c r="AJ28" s="33">
        <f t="shared" si="8"/>
        <v>5.3299999999999903E-2</v>
      </c>
      <c r="AK28" s="33">
        <f t="shared" si="8"/>
        <v>5.3500000000000103E-2</v>
      </c>
      <c r="AL28" s="33">
        <f t="shared" si="8"/>
        <v>5.3099999999999925E-2</v>
      </c>
      <c r="AM28" s="33">
        <f t="shared" si="8"/>
        <v>5.3099999999999925E-2</v>
      </c>
      <c r="AN28" s="33">
        <f t="shared" si="8"/>
        <v>5.2200000000000024E-2</v>
      </c>
      <c r="AO28" s="33">
        <f t="shared" si="8"/>
        <v>5.2199999999999913E-2</v>
      </c>
      <c r="AP28" s="33">
        <f t="shared" si="8"/>
        <v>5.1800000000000068E-2</v>
      </c>
      <c r="AQ28" s="33">
        <f t="shared" si="8"/>
        <v>5.2000000000000046E-2</v>
      </c>
      <c r="AR28" s="33">
        <f t="shared" si="8"/>
        <v>5.139999999999989E-2</v>
      </c>
      <c r="AS28" s="33">
        <f t="shared" si="8"/>
        <v>5.149999999999999E-2</v>
      </c>
      <c r="AT28" s="33">
        <f t="shared" si="8"/>
        <v>5.1400000000000001E-2</v>
      </c>
      <c r="AU28" s="33">
        <f t="shared" si="8"/>
        <v>5.1899999999999835E-2</v>
      </c>
      <c r="AV28" s="33">
        <f>1-SUM(AV25:AV27)</f>
        <v>5.1400000000000001E-2</v>
      </c>
      <c r="AW28" t="s">
        <v>170</v>
      </c>
      <c r="AX28" s="29">
        <v>2.8000000000000001E-2</v>
      </c>
    </row>
    <row r="29" spans="1:50" x14ac:dyDescent="0.25">
      <c r="A29" s="27" t="s">
        <v>99</v>
      </c>
      <c r="B29" s="34">
        <f>SUM(B25:B28)</f>
        <v>2.4729996296296299</v>
      </c>
      <c r="C29" s="34">
        <f t="shared" ref="C29:Y29" si="9">SUM(C25:C28)</f>
        <v>0</v>
      </c>
      <c r="D29" s="34">
        <f t="shared" si="9"/>
        <v>0</v>
      </c>
      <c r="E29" s="34">
        <f t="shared" si="9"/>
        <v>0</v>
      </c>
      <c r="F29" s="34">
        <f t="shared" si="9"/>
        <v>2.9707775999999995</v>
      </c>
      <c r="G29" s="34">
        <f t="shared" si="9"/>
        <v>0</v>
      </c>
      <c r="H29" s="34">
        <f t="shared" si="9"/>
        <v>0</v>
      </c>
      <c r="I29" s="34">
        <f t="shared" si="9"/>
        <v>0</v>
      </c>
      <c r="J29" s="34">
        <f t="shared" si="9"/>
        <v>5.4941250000000013</v>
      </c>
      <c r="K29" s="34">
        <f t="shared" si="9"/>
        <v>0</v>
      </c>
      <c r="L29" s="34">
        <f t="shared" si="9"/>
        <v>0</v>
      </c>
      <c r="M29" s="34">
        <f t="shared" si="9"/>
        <v>0</v>
      </c>
      <c r="N29" s="34">
        <f t="shared" si="9"/>
        <v>0</v>
      </c>
      <c r="O29" s="34">
        <f t="shared" si="9"/>
        <v>9.3766991641791044</v>
      </c>
      <c r="P29" s="34">
        <f t="shared" si="9"/>
        <v>0</v>
      </c>
      <c r="Q29" s="34">
        <f t="shared" si="9"/>
        <v>0</v>
      </c>
      <c r="R29" s="34">
        <f t="shared" si="9"/>
        <v>0</v>
      </c>
      <c r="S29" s="34">
        <f t="shared" si="9"/>
        <v>0</v>
      </c>
      <c r="T29" s="34">
        <f t="shared" si="9"/>
        <v>16.725366760563379</v>
      </c>
      <c r="U29" s="34">
        <f t="shared" si="9"/>
        <v>0</v>
      </c>
      <c r="V29" s="34">
        <f t="shared" si="9"/>
        <v>0</v>
      </c>
      <c r="W29" s="34">
        <f t="shared" si="9"/>
        <v>0</v>
      </c>
      <c r="X29" s="34">
        <f t="shared" si="9"/>
        <v>0</v>
      </c>
      <c r="Y29" s="34">
        <f t="shared" si="9"/>
        <v>27.522211068493156</v>
      </c>
      <c r="Z29" s="1"/>
      <c r="AA29" s="1"/>
      <c r="AB29" s="1"/>
      <c r="AC29" s="35">
        <v>1</v>
      </c>
      <c r="AD29" s="35">
        <v>1</v>
      </c>
      <c r="AE29" s="35">
        <v>1</v>
      </c>
      <c r="AF29" s="35">
        <v>1</v>
      </c>
      <c r="AG29" s="35">
        <v>1</v>
      </c>
      <c r="AH29" s="35">
        <v>1</v>
      </c>
      <c r="AI29" s="35">
        <v>1</v>
      </c>
      <c r="AJ29" s="35">
        <v>1</v>
      </c>
      <c r="AK29" s="35">
        <v>1</v>
      </c>
      <c r="AL29" s="35">
        <v>1</v>
      </c>
      <c r="AM29" s="35">
        <v>1</v>
      </c>
      <c r="AN29" s="35">
        <v>1</v>
      </c>
      <c r="AO29" s="35">
        <v>1</v>
      </c>
      <c r="AP29" s="35">
        <v>1</v>
      </c>
      <c r="AQ29" s="35">
        <v>1</v>
      </c>
      <c r="AR29" s="35">
        <v>1</v>
      </c>
      <c r="AS29" s="35">
        <v>1</v>
      </c>
      <c r="AT29" s="35">
        <v>1</v>
      </c>
      <c r="AU29" s="35">
        <v>1</v>
      </c>
    </row>
    <row r="30" spans="1:50" x14ac:dyDescent="0.25">
      <c r="B30" s="14"/>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row>
    <row r="31" spans="1:50" x14ac:dyDescent="0.25">
      <c r="A31" s="27" t="s">
        <v>120</v>
      </c>
      <c r="B31" s="14"/>
      <c r="C31" s="1"/>
      <c r="D31" s="1"/>
      <c r="E31" s="1"/>
      <c r="F31" s="1"/>
      <c r="G31" s="1"/>
      <c r="H31" s="1"/>
      <c r="I31" s="1"/>
      <c r="J31" s="1"/>
      <c r="K31" s="1"/>
      <c r="L31" s="1"/>
      <c r="M31" s="1"/>
      <c r="N31" s="1"/>
      <c r="O31" s="1"/>
      <c r="P31" s="1"/>
      <c r="Q31" s="1"/>
      <c r="R31" s="1"/>
      <c r="S31" s="1"/>
      <c r="T31" s="1"/>
      <c r="U31" s="1"/>
      <c r="V31" s="1"/>
      <c r="W31" s="1"/>
      <c r="X31" s="1"/>
      <c r="Y31" s="1"/>
      <c r="Z31" s="1"/>
      <c r="AA31" s="1"/>
      <c r="AB31" s="1"/>
      <c r="AC31" s="47"/>
      <c r="AD31" s="1"/>
      <c r="AE31" s="1"/>
      <c r="AF31" s="1"/>
      <c r="AG31" s="1"/>
      <c r="AH31" s="1"/>
      <c r="AI31" s="1"/>
      <c r="AJ31" s="1"/>
      <c r="AK31" s="1"/>
      <c r="AL31" s="1"/>
      <c r="AM31" s="1"/>
      <c r="AN31" s="1"/>
      <c r="AO31" s="1"/>
      <c r="AP31" s="1"/>
      <c r="AQ31" s="1"/>
      <c r="AR31" s="1"/>
      <c r="AS31" s="1"/>
      <c r="AT31" s="1"/>
      <c r="AU31" s="1"/>
    </row>
    <row r="32" spans="1:50" x14ac:dyDescent="0.25">
      <c r="A32" s="39" t="s">
        <v>123</v>
      </c>
      <c r="B32" s="42">
        <f t="shared" ref="B32:T32" si="10">B$3*AC32</f>
        <v>0.77494815666666672</v>
      </c>
      <c r="C32" s="42">
        <f t="shared" si="10"/>
        <v>-1.5913076298093591</v>
      </c>
      <c r="D32" s="42">
        <f t="shared" si="10"/>
        <v>-1.6305772725709375</v>
      </c>
      <c r="E32" s="42">
        <f t="shared" si="10"/>
        <v>-1.6540252129471891</v>
      </c>
      <c r="F32" s="42">
        <f t="shared" si="10"/>
        <v>1.068551568</v>
      </c>
      <c r="G32" s="42">
        <f t="shared" si="10"/>
        <v>-0.14753775986847453</v>
      </c>
      <c r="H32" s="42">
        <f t="shared" si="10"/>
        <v>-0.15264511909742823</v>
      </c>
      <c r="I32" s="42">
        <f t="shared" si="10"/>
        <v>-0.15738672032116935</v>
      </c>
      <c r="J32" s="42">
        <f t="shared" si="10"/>
        <v>1.6963110937499999</v>
      </c>
      <c r="K32" s="42">
        <f t="shared" si="10"/>
        <v>-0.21033026215384612</v>
      </c>
      <c r="L32" s="42">
        <f t="shared" si="10"/>
        <v>-0.21923901724836406</v>
      </c>
      <c r="M32" s="42">
        <f t="shared" si="10"/>
        <v>-0.228904764222819</v>
      </c>
      <c r="N32" s="42">
        <f t="shared" si="10"/>
        <v>-0.23959438509175904</v>
      </c>
      <c r="O32" s="42">
        <f t="shared" si="10"/>
        <v>2.7526174495522384</v>
      </c>
      <c r="P32" s="42">
        <f t="shared" si="10"/>
        <v>-0.2682813008691996</v>
      </c>
      <c r="Q32" s="42">
        <f t="shared" si="10"/>
        <v>-0.27787943205856219</v>
      </c>
      <c r="R32" s="42">
        <f t="shared" si="10"/>
        <v>-0.28676809718646701</v>
      </c>
      <c r="S32" s="42">
        <f t="shared" si="10"/>
        <v>-0.29549393944726782</v>
      </c>
      <c r="T32" s="42">
        <f t="shared" si="10"/>
        <v>4.7157375549295786</v>
      </c>
      <c r="U32" s="42"/>
      <c r="V32" s="42"/>
      <c r="W32" s="42"/>
      <c r="X32" s="42"/>
      <c r="Y32" s="42">
        <f>AV32*Y$3</f>
        <v>7.467549925068492</v>
      </c>
      <c r="Z32" s="40">
        <f>(F32/B32)^(1/4)-1</f>
        <v>8.3629224608454011E-2</v>
      </c>
      <c r="AA32" s="40">
        <f>(O32/F32)^(1/9)-1</f>
        <v>0.11086466452765942</v>
      </c>
      <c r="AB32" s="35">
        <f>(Y32/O32)^(1/10)-1</f>
        <v>0.10495153003853286</v>
      </c>
      <c r="AC32" s="33">
        <v>0.34470000000000001</v>
      </c>
      <c r="AD32" s="33">
        <v>0.34489999999999998</v>
      </c>
      <c r="AE32" s="33">
        <v>0.34459999999999996</v>
      </c>
      <c r="AF32" s="33">
        <v>0.34499999999999997</v>
      </c>
      <c r="AG32" s="33">
        <v>0.3453</v>
      </c>
      <c r="AH32" s="33">
        <v>0.34539999999999998</v>
      </c>
      <c r="AI32" s="33">
        <v>0.34559999999999996</v>
      </c>
      <c r="AJ32" s="33">
        <v>0.34599999999999997</v>
      </c>
      <c r="AK32" s="33">
        <v>0.3458</v>
      </c>
      <c r="AL32" s="33">
        <v>0.34570000000000001</v>
      </c>
      <c r="AM32" s="33">
        <v>0.34589999999999999</v>
      </c>
      <c r="AN32" s="33">
        <v>0.3463</v>
      </c>
      <c r="AO32" s="33">
        <v>0.34599999999999997</v>
      </c>
      <c r="AP32" s="33">
        <v>0.34639999999999999</v>
      </c>
      <c r="AQ32" s="33">
        <v>0.34649999999999997</v>
      </c>
      <c r="AR32" s="33">
        <v>0.3468</v>
      </c>
      <c r="AS32" s="33">
        <v>0.34689999999999999</v>
      </c>
      <c r="AT32" s="33">
        <v>0.34699999999999998</v>
      </c>
      <c r="AU32" s="33">
        <v>0.3468</v>
      </c>
      <c r="AV32" s="62">
        <v>0.34729999999999994</v>
      </c>
    </row>
    <row r="33" spans="1:48" x14ac:dyDescent="0.25">
      <c r="A33" s="39" t="s">
        <v>122</v>
      </c>
      <c r="B33" s="42">
        <f t="shared" ref="B33:K35" si="11">B$3*AC33</f>
        <v>0.82485778555555556</v>
      </c>
      <c r="C33" s="42">
        <f t="shared" si="11"/>
        <v>-1.6918889760831894</v>
      </c>
      <c r="D33" s="42">
        <f t="shared" si="11"/>
        <v>-1.7365695270851251</v>
      </c>
      <c r="E33" s="42">
        <f t="shared" si="11"/>
        <v>-1.7604581396933563</v>
      </c>
      <c r="F33" s="42">
        <f t="shared" si="11"/>
        <v>1.1366318880000001</v>
      </c>
      <c r="G33" s="42">
        <f t="shared" si="11"/>
        <v>-0.15697778445762708</v>
      </c>
      <c r="H33" s="42">
        <f t="shared" si="11"/>
        <v>-0.16249461607622642</v>
      </c>
      <c r="I33" s="42">
        <f t="shared" si="11"/>
        <v>-0.16743945592549841</v>
      </c>
      <c r="J33" s="42">
        <f t="shared" si="11"/>
        <v>1.8052124999999999</v>
      </c>
      <c r="K33" s="42">
        <f t="shared" si="11"/>
        <v>-0.22414136123076919</v>
      </c>
      <c r="L33" s="42">
        <f t="shared" ref="L33:T35" si="12">L$3*AM33</f>
        <v>-0.23343662923553771</v>
      </c>
      <c r="M33" s="42">
        <f t="shared" si="12"/>
        <v>-0.24364509411646287</v>
      </c>
      <c r="N33" s="42">
        <f t="shared" si="12"/>
        <v>-0.25531343868014905</v>
      </c>
      <c r="O33" s="42">
        <f t="shared" si="12"/>
        <v>2.9322050776119402</v>
      </c>
      <c r="P33" s="42">
        <f t="shared" si="12"/>
        <v>-0.28554731244029097</v>
      </c>
      <c r="Q33" s="42">
        <f t="shared" si="12"/>
        <v>-0.29574768850292771</v>
      </c>
      <c r="R33" s="42">
        <f t="shared" si="12"/>
        <v>-0.30520259867755445</v>
      </c>
      <c r="S33" s="42">
        <f t="shared" si="12"/>
        <v>-0.31448389578638619</v>
      </c>
      <c r="T33" s="42">
        <f t="shared" si="12"/>
        <v>5.0257687436619731</v>
      </c>
      <c r="U33" s="42"/>
      <c r="V33" s="42"/>
      <c r="W33" s="42"/>
      <c r="X33" s="42"/>
      <c r="Y33" s="42">
        <f>AV33*Y$3</f>
        <v>7.9577893097260279</v>
      </c>
      <c r="Z33" s="40">
        <f>(F33/B33)^(1/4)-1</f>
        <v>8.3453282049141597E-2</v>
      </c>
      <c r="AA33" s="40">
        <f>(O33/F33)^(1/9)-1</f>
        <v>0.11104206142728579</v>
      </c>
      <c r="AB33" s="35">
        <f>(Y33/O33)^(1/10)-1</f>
        <v>0.10499371925132972</v>
      </c>
      <c r="AC33" s="33">
        <v>0.3669</v>
      </c>
      <c r="AD33" s="33">
        <v>0.36670000000000003</v>
      </c>
      <c r="AE33" s="33">
        <v>0.36699999999999999</v>
      </c>
      <c r="AF33" s="33">
        <v>0.36720000000000003</v>
      </c>
      <c r="AG33" s="33">
        <v>0.36730000000000002</v>
      </c>
      <c r="AH33" s="33">
        <v>0.36749999999999999</v>
      </c>
      <c r="AI33" s="33">
        <v>0.3679</v>
      </c>
      <c r="AJ33" s="33">
        <v>0.36810000000000004</v>
      </c>
      <c r="AK33" s="33">
        <v>0.36799999999999999</v>
      </c>
      <c r="AL33" s="33">
        <v>0.36840000000000001</v>
      </c>
      <c r="AM33" s="33">
        <v>0.36830000000000002</v>
      </c>
      <c r="AN33" s="33">
        <v>0.36860000000000004</v>
      </c>
      <c r="AO33" s="33">
        <v>0.36870000000000003</v>
      </c>
      <c r="AP33" s="33">
        <v>0.36899999999999999</v>
      </c>
      <c r="AQ33" s="33">
        <v>0.36880000000000002</v>
      </c>
      <c r="AR33" s="33">
        <v>0.36910000000000004</v>
      </c>
      <c r="AS33" s="33">
        <v>0.36920000000000003</v>
      </c>
      <c r="AT33" s="33">
        <v>0.36930000000000002</v>
      </c>
      <c r="AU33" s="33">
        <v>0.36960000000000004</v>
      </c>
      <c r="AV33" s="62">
        <v>0.37009999999999998</v>
      </c>
    </row>
    <row r="34" spans="1:48" x14ac:dyDescent="0.25">
      <c r="A34" s="39" t="s">
        <v>121</v>
      </c>
      <c r="B34" s="42">
        <f t="shared" si="11"/>
        <v>0.55979718888888885</v>
      </c>
      <c r="C34" s="42">
        <f t="shared" si="11"/>
        <v>-1.1617606876949744</v>
      </c>
      <c r="D34" s="42">
        <f t="shared" si="11"/>
        <v>-1.1900469647463461</v>
      </c>
      <c r="E34" s="42">
        <f t="shared" si="11"/>
        <v>-1.2067192640545146</v>
      </c>
      <c r="F34" s="42">
        <f t="shared" si="11"/>
        <v>0.77951966400000006</v>
      </c>
      <c r="G34" s="42">
        <f t="shared" si="11"/>
        <v>-0.10764190934237286</v>
      </c>
      <c r="H34" s="42">
        <f t="shared" si="11"/>
        <v>-0.11134790082309506</v>
      </c>
      <c r="I34" s="42">
        <f t="shared" si="11"/>
        <v>-0.11476494085847119</v>
      </c>
      <c r="J34" s="42">
        <f t="shared" si="11"/>
        <v>1.2381403125000001</v>
      </c>
      <c r="K34" s="42">
        <f t="shared" si="11"/>
        <v>-0.15362566153846152</v>
      </c>
      <c r="L34" s="42">
        <f t="shared" si="12"/>
        <v>-0.15997666364118848</v>
      </c>
      <c r="M34" s="42">
        <f t="shared" si="12"/>
        <v>-0.16696893861589396</v>
      </c>
      <c r="N34" s="42">
        <f t="shared" si="12"/>
        <v>-0.17505624436762052</v>
      </c>
      <c r="O34" s="42">
        <f t="shared" si="12"/>
        <v>2.0064546940298507</v>
      </c>
      <c r="P34" s="42">
        <f t="shared" si="12"/>
        <v>-0.19542337760284556</v>
      </c>
      <c r="Q34" s="42">
        <f t="shared" si="12"/>
        <v>-0.20223981733443225</v>
      </c>
      <c r="R34" s="42">
        <f t="shared" si="12"/>
        <v>-0.20840079936785338</v>
      </c>
      <c r="S34" s="42">
        <f t="shared" si="12"/>
        <v>-0.21459502230752592</v>
      </c>
      <c r="T34" s="42">
        <f t="shared" si="12"/>
        <v>3.4185017915492968</v>
      </c>
      <c r="U34" s="42"/>
      <c r="V34" s="42"/>
      <c r="W34" s="42"/>
      <c r="X34" s="42"/>
      <c r="Y34" s="42">
        <f>AV34*Y$3</f>
        <v>5.4098346131506849</v>
      </c>
      <c r="Z34" s="40">
        <f>(F34/B34)^(1/4)-1</f>
        <v>8.6298276407867913E-2</v>
      </c>
      <c r="AA34" s="40">
        <f>(O34/F34)^(1/9)-1</f>
        <v>0.11076573940678958</v>
      </c>
      <c r="AB34" s="35">
        <f>(Y34/O34)^(1/10)-1</f>
        <v>0.10427048137673633</v>
      </c>
      <c r="AC34" s="33">
        <v>0.249</v>
      </c>
      <c r="AD34" s="33">
        <v>0.25180000000000002</v>
      </c>
      <c r="AE34" s="33">
        <v>0.2515</v>
      </c>
      <c r="AF34" s="33">
        <v>0.25170000000000003</v>
      </c>
      <c r="AG34" s="33">
        <v>0.25190000000000001</v>
      </c>
      <c r="AH34" s="33">
        <v>0.252</v>
      </c>
      <c r="AI34" s="33">
        <v>0.25209999999999999</v>
      </c>
      <c r="AJ34" s="33">
        <v>0.25230000000000002</v>
      </c>
      <c r="AK34" s="33">
        <v>0.25240000000000001</v>
      </c>
      <c r="AL34" s="33">
        <v>0.2525</v>
      </c>
      <c r="AM34" s="33">
        <v>0.25240000000000001</v>
      </c>
      <c r="AN34" s="33">
        <v>0.25259999999999999</v>
      </c>
      <c r="AO34" s="33">
        <v>0.25280000000000002</v>
      </c>
      <c r="AP34" s="33">
        <v>0.2525</v>
      </c>
      <c r="AQ34" s="33">
        <v>0.25240000000000001</v>
      </c>
      <c r="AR34" s="33">
        <v>0.25240000000000001</v>
      </c>
      <c r="AS34" s="33">
        <v>0.25209999999999999</v>
      </c>
      <c r="AT34" s="33">
        <v>0.252</v>
      </c>
      <c r="AU34" s="33">
        <v>0.25140000000000001</v>
      </c>
      <c r="AV34" s="62">
        <v>0.25159999999999999</v>
      </c>
    </row>
    <row r="35" spans="1:48" x14ac:dyDescent="0.25">
      <c r="A35" s="3" t="s">
        <v>129</v>
      </c>
      <c r="B35" s="42">
        <f t="shared" si="11"/>
        <v>8.8578350370370346E-2</v>
      </c>
      <c r="C35" s="42">
        <f t="shared" si="11"/>
        <v>-0.16886592998266886</v>
      </c>
      <c r="D35" s="42">
        <f t="shared" si="11"/>
        <v>-0.17460331212381744</v>
      </c>
      <c r="E35" s="42">
        <f t="shared" si="11"/>
        <v>-0.17307336286201033</v>
      </c>
      <c r="F35" s="42">
        <f t="shared" si="11"/>
        <v>0.10985687999999992</v>
      </c>
      <c r="G35" s="42">
        <f t="shared" si="11"/>
        <v>-1.4992980229830513E-2</v>
      </c>
      <c r="H35" s="42">
        <f t="shared" si="11"/>
        <v>-1.5193842873123637E-2</v>
      </c>
      <c r="I35" s="42">
        <f t="shared" si="11"/>
        <v>-1.5283797117893938E-2</v>
      </c>
      <c r="J35" s="42">
        <f t="shared" si="11"/>
        <v>0.16580484375000026</v>
      </c>
      <c r="K35" s="42">
        <f t="shared" si="11"/>
        <v>-2.032117661538467E-2</v>
      </c>
      <c r="L35" s="42">
        <f t="shared" si="12"/>
        <v>-2.1169653588017871E-2</v>
      </c>
      <c r="M35" s="42">
        <f t="shared" si="12"/>
        <v>-2.1482543566969714E-2</v>
      </c>
      <c r="N35" s="42">
        <f t="shared" si="12"/>
        <v>-2.2505252934919544E-2</v>
      </c>
      <c r="O35" s="42">
        <f t="shared" si="12"/>
        <v>0.25507800268656727</v>
      </c>
      <c r="P35" s="42">
        <f t="shared" si="12"/>
        <v>-2.5008617656782531E-2</v>
      </c>
      <c r="Q35" s="42">
        <f t="shared" si="12"/>
        <v>-2.5400167232573354E-2</v>
      </c>
      <c r="R35" s="42">
        <f t="shared" si="12"/>
        <v>-2.6287764458142595E-2</v>
      </c>
      <c r="S35" s="42">
        <f t="shared" si="12"/>
        <v>-2.6994691298208671E-2</v>
      </c>
      <c r="T35" s="42">
        <f t="shared" si="12"/>
        <v>0.43785106478873254</v>
      </c>
      <c r="U35" s="42"/>
      <c r="V35" s="42"/>
      <c r="W35" s="42"/>
      <c r="X35" s="42"/>
      <c r="Y35" s="42">
        <f>AV35*Y$3</f>
        <v>0.66655354931507149</v>
      </c>
      <c r="Z35" s="40">
        <f>(F35/B35)^(1/4)-1</f>
        <v>5.5297521545594419E-2</v>
      </c>
      <c r="AA35" s="40">
        <f>(O35/F35)^(1/9)-1</f>
        <v>9.8119307323598637E-2</v>
      </c>
      <c r="AB35" s="35">
        <f>(Y35/O35)^(1/10)-1</f>
        <v>0.1008197273063649</v>
      </c>
      <c r="AC35" s="33">
        <f>AC36-SUM(AC32:AC34)</f>
        <v>3.9399999999999991E-2</v>
      </c>
      <c r="AD35" s="33">
        <f t="shared" ref="AD35:AU35" si="13">AD36-SUM(AD32:AD34)</f>
        <v>3.6599999999999966E-2</v>
      </c>
      <c r="AE35" s="33">
        <f t="shared" si="13"/>
        <v>3.6899999999999933E-2</v>
      </c>
      <c r="AF35" s="33">
        <f t="shared" si="13"/>
        <v>3.6100000000000021E-2</v>
      </c>
      <c r="AG35" s="33">
        <f t="shared" si="13"/>
        <v>3.5499999999999976E-2</v>
      </c>
      <c r="AH35" s="33">
        <f t="shared" si="13"/>
        <v>3.510000000000002E-2</v>
      </c>
      <c r="AI35" s="33">
        <f t="shared" si="13"/>
        <v>3.4399999999999986E-2</v>
      </c>
      <c r="AJ35" s="33">
        <f t="shared" si="13"/>
        <v>3.3600000000000074E-2</v>
      </c>
      <c r="AK35" s="33">
        <f t="shared" si="13"/>
        <v>3.3800000000000052E-2</v>
      </c>
      <c r="AL35" s="33">
        <f t="shared" si="13"/>
        <v>3.3400000000000096E-2</v>
      </c>
      <c r="AM35" s="33">
        <f t="shared" si="13"/>
        <v>3.3400000000000096E-2</v>
      </c>
      <c r="AN35" s="33">
        <f t="shared" si="13"/>
        <v>3.2499999999999973E-2</v>
      </c>
      <c r="AO35" s="33">
        <f t="shared" si="13"/>
        <v>3.2499999999999973E-2</v>
      </c>
      <c r="AP35" s="33">
        <f t="shared" si="13"/>
        <v>3.2100000000000017E-2</v>
      </c>
      <c r="AQ35" s="33">
        <f t="shared" si="13"/>
        <v>3.2299999999999995E-2</v>
      </c>
      <c r="AR35" s="33">
        <f t="shared" si="13"/>
        <v>3.1700000000000061E-2</v>
      </c>
      <c r="AS35" s="33">
        <f t="shared" si="13"/>
        <v>3.180000000000005E-2</v>
      </c>
      <c r="AT35" s="33">
        <f t="shared" si="13"/>
        <v>3.1700000000000061E-2</v>
      </c>
      <c r="AU35" s="33">
        <f t="shared" si="13"/>
        <v>3.2200000000000006E-2</v>
      </c>
      <c r="AV35" s="47">
        <f>1-SUM(AV32:AV34)</f>
        <v>3.1000000000000139E-2</v>
      </c>
    </row>
    <row r="36" spans="1:48" x14ac:dyDescent="0.25">
      <c r="A36" s="27" t="s">
        <v>99</v>
      </c>
      <c r="B36" s="34">
        <f>SUM(B32:B35)</f>
        <v>2.2481814814814816</v>
      </c>
      <c r="C36" s="34">
        <f t="shared" ref="C36:Y36" si="14">SUM(C32:C35)</f>
        <v>-4.6138232235701917</v>
      </c>
      <c r="D36" s="34">
        <f t="shared" si="14"/>
        <v>-4.7317970765262265</v>
      </c>
      <c r="E36" s="34">
        <f t="shared" si="14"/>
        <v>-4.79427597955707</v>
      </c>
      <c r="F36" s="34">
        <f t="shared" si="14"/>
        <v>3.09456</v>
      </c>
      <c r="G36" s="34">
        <f t="shared" si="14"/>
        <v>-0.42715043389830498</v>
      </c>
      <c r="H36" s="34">
        <f t="shared" si="14"/>
        <v>-0.44168147886987341</v>
      </c>
      <c r="I36" s="34">
        <f t="shared" si="14"/>
        <v>-0.45487491422303294</v>
      </c>
      <c r="J36" s="34">
        <f t="shared" si="14"/>
        <v>4.9054687499999998</v>
      </c>
      <c r="K36" s="34">
        <f t="shared" si="14"/>
        <v>-0.60841846153846146</v>
      </c>
      <c r="L36" s="34">
        <f t="shared" si="14"/>
        <v>-0.63382196371310817</v>
      </c>
      <c r="M36" s="34">
        <f t="shared" si="14"/>
        <v>-0.66100134052214554</v>
      </c>
      <c r="N36" s="34">
        <f t="shared" si="14"/>
        <v>-0.69246932107444825</v>
      </c>
      <c r="O36" s="34">
        <f t="shared" si="14"/>
        <v>7.9463552238805972</v>
      </c>
      <c r="P36" s="34">
        <f t="shared" si="14"/>
        <v>-0.7742606085691186</v>
      </c>
      <c r="Q36" s="34">
        <f t="shared" si="14"/>
        <v>-0.80126710512849553</v>
      </c>
      <c r="R36" s="34">
        <f t="shared" si="14"/>
        <v>-0.82665925969001741</v>
      </c>
      <c r="S36" s="34">
        <f t="shared" si="14"/>
        <v>-0.85156754883938857</v>
      </c>
      <c r="T36" s="34">
        <f t="shared" si="14"/>
        <v>13.597859154929582</v>
      </c>
      <c r="U36" s="34">
        <f t="shared" si="14"/>
        <v>0</v>
      </c>
      <c r="V36" s="34">
        <f t="shared" si="14"/>
        <v>0</v>
      </c>
      <c r="W36" s="34">
        <f t="shared" si="14"/>
        <v>0</v>
      </c>
      <c r="X36" s="34">
        <f t="shared" si="14"/>
        <v>0</v>
      </c>
      <c r="Y36" s="34">
        <f t="shared" si="14"/>
        <v>21.501727397260279</v>
      </c>
      <c r="Z36" s="1"/>
      <c r="AA36" s="1"/>
      <c r="AB36" s="1"/>
      <c r="AC36" s="35">
        <v>1</v>
      </c>
      <c r="AD36" s="35">
        <v>1</v>
      </c>
      <c r="AE36" s="35">
        <v>1</v>
      </c>
      <c r="AF36" s="35">
        <v>1</v>
      </c>
      <c r="AG36" s="35">
        <v>1</v>
      </c>
      <c r="AH36" s="35">
        <v>1</v>
      </c>
      <c r="AI36" s="35">
        <v>1</v>
      </c>
      <c r="AJ36" s="35">
        <v>1</v>
      </c>
      <c r="AK36" s="35">
        <v>1</v>
      </c>
      <c r="AL36" s="35">
        <v>1</v>
      </c>
      <c r="AM36" s="35">
        <v>1</v>
      </c>
      <c r="AN36" s="35">
        <v>1</v>
      </c>
      <c r="AO36" s="35">
        <v>1</v>
      </c>
      <c r="AP36" s="35">
        <v>1</v>
      </c>
      <c r="AQ36" s="35">
        <v>1</v>
      </c>
      <c r="AR36" s="35">
        <v>1</v>
      </c>
      <c r="AS36" s="35">
        <v>1</v>
      </c>
      <c r="AT36" s="35">
        <v>1</v>
      </c>
      <c r="AU36" s="35">
        <v>1</v>
      </c>
    </row>
    <row r="38" spans="1:48" x14ac:dyDescent="0.25">
      <c r="A38" s="27" t="s">
        <v>139</v>
      </c>
      <c r="B38" s="28"/>
      <c r="C38" s="28"/>
      <c r="D38" s="28"/>
      <c r="E38" s="28"/>
      <c r="F38" s="28"/>
      <c r="G38" s="28"/>
      <c r="H38" s="28"/>
      <c r="I38" s="28"/>
      <c r="J38" s="28"/>
      <c r="K38" s="28"/>
      <c r="L38" s="28"/>
      <c r="M38" s="28"/>
      <c r="N38" s="28"/>
      <c r="O38" s="28"/>
      <c r="P38" s="28"/>
      <c r="Q38" s="28"/>
      <c r="R38" s="28"/>
      <c r="S38" s="28"/>
      <c r="T38" s="28"/>
      <c r="U38" s="28"/>
      <c r="V38" s="28"/>
      <c r="W38" s="28"/>
      <c r="X38" s="28"/>
    </row>
    <row r="39" spans="1:48" x14ac:dyDescent="0.25">
      <c r="A39" s="39" t="s">
        <v>159</v>
      </c>
      <c r="B39" s="32">
        <f>'West India Disel Exhaust Market'!B10+'South India Diesel Exhau Market'!B10+'North India Diesel Exha Market '!B10+'East India Diesel Exhaus Market'!B10</f>
        <v>1.4831156372682386</v>
      </c>
      <c r="C39" s="32">
        <f>'West India Disel Exhaust Market'!C10+'South India Diesel Exhau Market'!C10+'North India Diesel Exha Market '!C10+'East India Diesel Exhaus Market'!C10</f>
        <v>0</v>
      </c>
      <c r="D39" s="32">
        <f>'West India Disel Exhaust Market'!D10+'South India Diesel Exhau Market'!D10+'North India Diesel Exha Market '!D10+'East India Diesel Exhaus Market'!D10</f>
        <v>0</v>
      </c>
      <c r="E39" s="32">
        <f>'West India Disel Exhaust Market'!E10+'South India Diesel Exhau Market'!E10+'North India Diesel Exha Market '!E10+'East India Diesel Exhaus Market'!E10</f>
        <v>0</v>
      </c>
      <c r="F39" s="32">
        <f>'West India Disel Exhaust Market'!F10+'South India Diesel Exhau Market'!F10+'North India Diesel Exha Market '!F10+'East India Diesel Exhaus Market'!F10</f>
        <v>1.7894950870745088</v>
      </c>
      <c r="G39" s="32">
        <f>'West India Disel Exhaust Market'!G10+'South India Diesel Exhau Market'!G10+'North India Diesel Exha Market '!G10+'East India Diesel Exhaus Market'!G10</f>
        <v>0</v>
      </c>
      <c r="H39" s="32">
        <f>'West India Disel Exhaust Market'!H10+'South India Diesel Exhau Market'!H10+'North India Diesel Exha Market '!H10+'East India Diesel Exhaus Market'!H10</f>
        <v>0</v>
      </c>
      <c r="I39" s="32">
        <f>'West India Disel Exhaust Market'!I10+'South India Diesel Exhau Market'!I10+'North India Diesel Exha Market '!I10+'East India Diesel Exhaus Market'!I10</f>
        <v>0</v>
      </c>
      <c r="J39" s="32">
        <f>'West India Disel Exhaust Market'!J10+'South India Diesel Exhau Market'!J10+'North India Diesel Exha Market '!J10+'East India Diesel Exhaus Market'!J10</f>
        <v>3.3161487364005007</v>
      </c>
      <c r="K39" s="32">
        <f>'West India Disel Exhaust Market'!K10+'South India Diesel Exhau Market'!K10+'North India Diesel Exha Market '!K10+'East India Diesel Exhaus Market'!K10</f>
        <v>0</v>
      </c>
      <c r="L39" s="32">
        <f>'West India Disel Exhaust Market'!L10+'South India Diesel Exhau Market'!L10+'North India Diesel Exha Market '!L10+'East India Diesel Exhaus Market'!L10</f>
        <v>0</v>
      </c>
      <c r="M39" s="32">
        <f>'West India Disel Exhaust Market'!M10+'South India Diesel Exhau Market'!M10+'North India Diesel Exha Market '!M10+'East India Diesel Exhaus Market'!M10</f>
        <v>0</v>
      </c>
      <c r="N39" s="32">
        <f>'West India Disel Exhaust Market'!N10+'South India Diesel Exhau Market'!N10+'North India Diesel Exha Market '!N10+'East India Diesel Exhaus Market'!N10</f>
        <v>0</v>
      </c>
      <c r="O39" s="32">
        <f>'West India Disel Exhaust Market'!O10+'South India Diesel Exhau Market'!O10+'North India Diesel Exha Market '!O10+'East India Diesel Exhaus Market'!O10</f>
        <v>5.6484652159258948</v>
      </c>
      <c r="P39" s="32">
        <f>'West India Disel Exhaust Market'!P10+'South India Diesel Exhau Market'!P10+'North India Diesel Exha Market '!P10+'East India Diesel Exhaus Market'!P10</f>
        <v>0</v>
      </c>
      <c r="Q39" s="32">
        <f>'West India Disel Exhaust Market'!Q10+'South India Diesel Exhau Market'!Q10+'North India Diesel Exha Market '!Q10+'East India Diesel Exhaus Market'!Q10</f>
        <v>0</v>
      </c>
      <c r="R39" s="32">
        <f>'West India Disel Exhaust Market'!R10+'South India Diesel Exhau Market'!R10+'North India Diesel Exha Market '!R10+'East India Diesel Exhaus Market'!R10</f>
        <v>0</v>
      </c>
      <c r="S39" s="32">
        <f>'West India Disel Exhaust Market'!S10+'South India Diesel Exhau Market'!S10+'North India Diesel Exha Market '!S10+'East India Diesel Exhaus Market'!S10</f>
        <v>0</v>
      </c>
      <c r="T39" s="32">
        <f>'West India Disel Exhaust Market'!T10+'South India Diesel Exhau Market'!T10+'North India Diesel Exha Market '!T10+'East India Diesel Exhaus Market'!T10</f>
        <v>10.051756560257131</v>
      </c>
      <c r="U39" s="32"/>
      <c r="V39" s="32"/>
      <c r="W39" s="32"/>
      <c r="X39" s="32"/>
      <c r="Y39" s="32">
        <f>'West India Disel Exhaust Market'!U10+'South India Diesel Exhau Market'!U10+'North India Diesel Exha Market '!U10+'East India Diesel Exhaus Market'!U10</f>
        <v>16.5454340525284</v>
      </c>
      <c r="AC39" s="64">
        <f>B39/B$5</f>
        <v>0.59972335599999993</v>
      </c>
      <c r="AD39" s="64" t="e">
        <f t="shared" ref="AD39:AU42" si="15">C39/C$5</f>
        <v>#DIV/0!</v>
      </c>
      <c r="AE39" s="64" t="e">
        <f t="shared" si="15"/>
        <v>#DIV/0!</v>
      </c>
      <c r="AF39" s="64" t="e">
        <f t="shared" si="15"/>
        <v>#DIV/0!</v>
      </c>
      <c r="AG39" s="64">
        <f t="shared" si="15"/>
        <v>0.60236588800000002</v>
      </c>
      <c r="AH39" s="64" t="e">
        <f t="shared" si="15"/>
        <v>#DIV/0!</v>
      </c>
      <c r="AI39" s="64" t="e">
        <f t="shared" si="15"/>
        <v>#DIV/0!</v>
      </c>
      <c r="AJ39" s="64" t="e">
        <f t="shared" si="15"/>
        <v>#DIV/0!</v>
      </c>
      <c r="AK39" s="64">
        <f t="shared" si="15"/>
        <v>0.60358086799999999</v>
      </c>
      <c r="AL39" s="64" t="e">
        <f t="shared" si="15"/>
        <v>#DIV/0!</v>
      </c>
      <c r="AM39" s="64" t="e">
        <f t="shared" si="15"/>
        <v>#DIV/0!</v>
      </c>
      <c r="AN39" s="64" t="e">
        <f t="shared" si="15"/>
        <v>#DIV/0!</v>
      </c>
      <c r="AO39" s="64" t="e">
        <f t="shared" si="15"/>
        <v>#DIV/0!</v>
      </c>
      <c r="AP39" s="64">
        <f t="shared" si="15"/>
        <v>0.60239377599999999</v>
      </c>
      <c r="AQ39" s="64" t="e">
        <f t="shared" si="15"/>
        <v>#DIV/0!</v>
      </c>
      <c r="AR39" s="64" t="e">
        <f t="shared" si="15"/>
        <v>#DIV/0!</v>
      </c>
      <c r="AS39" s="64" t="e">
        <f t="shared" si="15"/>
        <v>#DIV/0!</v>
      </c>
      <c r="AT39" s="64" t="e">
        <f t="shared" si="15"/>
        <v>#DIV/0!</v>
      </c>
      <c r="AU39" s="64">
        <f t="shared" si="15"/>
        <v>0.60098870799999993</v>
      </c>
      <c r="AV39" s="64">
        <f>Y39/Y$5</f>
        <v>0.60116660000000011</v>
      </c>
    </row>
    <row r="40" spans="1:48" x14ac:dyDescent="0.25">
      <c r="A40" s="39" t="s">
        <v>158</v>
      </c>
      <c r="B40" s="32">
        <f>'West India Disel Exhaust Market'!B11+'South India Diesel Exhau Market'!B11+'North India Diesel Exha Market '!B11+'East India Diesel Exhaus Market'!B11</f>
        <v>0.47330032633587416</v>
      </c>
      <c r="C40" s="32">
        <f>'West India Disel Exhaust Market'!C11+'South India Diesel Exhau Market'!C11+'North India Diesel Exha Market '!C11+'East India Diesel Exhaus Market'!C11</f>
        <v>0</v>
      </c>
      <c r="D40" s="32">
        <f>'West India Disel Exhaust Market'!D11+'South India Diesel Exhau Market'!D11+'North India Diesel Exha Market '!D11+'East India Diesel Exhaus Market'!D11</f>
        <v>0</v>
      </c>
      <c r="E40" s="32">
        <f>'West India Disel Exhaust Market'!E11+'South India Diesel Exhau Market'!E11+'North India Diesel Exha Market '!E11+'East India Diesel Exhaus Market'!E11</f>
        <v>0</v>
      </c>
      <c r="F40" s="32">
        <f>'West India Disel Exhaust Market'!F11+'South India Diesel Exhau Market'!F11+'North India Diesel Exha Market '!F11+'East India Diesel Exhaus Market'!F11</f>
        <v>0.56558671042406394</v>
      </c>
      <c r="G40" s="32">
        <f>'West India Disel Exhaust Market'!G11+'South India Diesel Exhau Market'!G11+'North India Diesel Exha Market '!G11+'East India Diesel Exhaus Market'!G11</f>
        <v>0</v>
      </c>
      <c r="H40" s="32">
        <f>'West India Disel Exhaust Market'!H11+'South India Diesel Exhau Market'!H11+'North India Diesel Exha Market '!H11+'East India Diesel Exhaus Market'!H11</f>
        <v>0</v>
      </c>
      <c r="I40" s="32">
        <f>'West India Disel Exhaust Market'!I11+'South India Diesel Exhau Market'!I11+'North India Diesel Exha Market '!I11+'East India Diesel Exhaus Market'!I11</f>
        <v>0</v>
      </c>
      <c r="J40" s="32">
        <f>'West India Disel Exhaust Market'!J11+'South India Diesel Exhau Market'!J11+'North India Diesel Exha Market '!J11+'East India Diesel Exhaus Market'!J11</f>
        <v>1.0592451586762504</v>
      </c>
      <c r="K40" s="32">
        <f>'West India Disel Exhaust Market'!K11+'South India Diesel Exhau Market'!K11+'North India Diesel Exha Market '!K11+'East India Diesel Exhaus Market'!K11</f>
        <v>0</v>
      </c>
      <c r="L40" s="32">
        <f>'West India Disel Exhaust Market'!L11+'South India Diesel Exhau Market'!L11+'North India Diesel Exha Market '!L11+'East India Diesel Exhaus Market'!L11</f>
        <v>0</v>
      </c>
      <c r="M40" s="32">
        <f>'West India Disel Exhaust Market'!M11+'South India Diesel Exhau Market'!M11+'North India Diesel Exha Market '!M11+'East India Diesel Exhaus Market'!M11</f>
        <v>0</v>
      </c>
      <c r="N40" s="32">
        <f>'West India Disel Exhaust Market'!N11+'South India Diesel Exhau Market'!N11+'North India Diesel Exha Market '!N11+'East India Diesel Exhaus Market'!N11</f>
        <v>0</v>
      </c>
      <c r="O40" s="32">
        <f>'West India Disel Exhaust Market'!O11+'South India Diesel Exhau Market'!O11+'North India Diesel Exha Market '!O11+'East India Diesel Exhaus Market'!O11</f>
        <v>1.8341584953106456</v>
      </c>
      <c r="P40" s="32">
        <f>'West India Disel Exhaust Market'!P11+'South India Diesel Exhau Market'!P11+'North India Diesel Exha Market '!P11+'East India Diesel Exhaus Market'!P11</f>
        <v>0</v>
      </c>
      <c r="Q40" s="32">
        <f>'West India Disel Exhaust Market'!Q11+'South India Diesel Exhau Market'!Q11+'North India Diesel Exha Market '!Q11+'East India Diesel Exhaus Market'!Q11</f>
        <v>0</v>
      </c>
      <c r="R40" s="32">
        <f>'West India Disel Exhaust Market'!R11+'South India Diesel Exhau Market'!R11+'North India Diesel Exha Market '!R11+'East India Diesel Exhaus Market'!R11</f>
        <v>0</v>
      </c>
      <c r="S40" s="32">
        <f>'West India Disel Exhaust Market'!S11+'South India Diesel Exhau Market'!S11+'North India Diesel Exha Market '!S11+'East India Diesel Exhaus Market'!S11</f>
        <v>0</v>
      </c>
      <c r="T40" s="32">
        <f>'West India Disel Exhaust Market'!T11+'South India Diesel Exhau Market'!T11+'North India Diesel Exha Market '!T11+'East India Diesel Exhaus Market'!T11</f>
        <v>3.2816592912936682</v>
      </c>
      <c r="U40" s="32"/>
      <c r="V40" s="32"/>
      <c r="W40" s="32"/>
      <c r="X40" s="32"/>
      <c r="Y40" s="32">
        <f>'West India Disel Exhaust Market'!U11+'South India Diesel Exhau Market'!U11+'North India Diesel Exha Market '!U11+'East India Diesel Exhaus Market'!U11</f>
        <v>5.4081887849287904</v>
      </c>
      <c r="AC40" s="64">
        <f>B40/B$5</f>
        <v>0.19138714000000001</v>
      </c>
      <c r="AD40" s="64" t="e">
        <f t="shared" si="15"/>
        <v>#DIV/0!</v>
      </c>
      <c r="AE40" s="64" t="e">
        <f t="shared" si="15"/>
        <v>#DIV/0!</v>
      </c>
      <c r="AF40" s="64" t="e">
        <f t="shared" si="15"/>
        <v>#DIV/0!</v>
      </c>
      <c r="AG40" s="64">
        <f t="shared" si="15"/>
        <v>0.19038338999999999</v>
      </c>
      <c r="AH40" s="64" t="e">
        <f t="shared" si="15"/>
        <v>#DIV/0!</v>
      </c>
      <c r="AI40" s="64" t="e">
        <f t="shared" si="15"/>
        <v>#DIV/0!</v>
      </c>
      <c r="AJ40" s="64" t="e">
        <f t="shared" si="15"/>
        <v>#DIV/0!</v>
      </c>
      <c r="AK40" s="64">
        <f t="shared" si="15"/>
        <v>0.19279597000000001</v>
      </c>
      <c r="AL40" s="64" t="e">
        <f t="shared" si="15"/>
        <v>#DIV/0!</v>
      </c>
      <c r="AM40" s="64" t="e">
        <f t="shared" si="15"/>
        <v>#DIV/0!</v>
      </c>
      <c r="AN40" s="64" t="e">
        <f t="shared" si="15"/>
        <v>#DIV/0!</v>
      </c>
      <c r="AO40" s="64" t="e">
        <f t="shared" si="15"/>
        <v>#DIV/0!</v>
      </c>
      <c r="AP40" s="64">
        <f t="shared" si="15"/>
        <v>0.19560811999999997</v>
      </c>
      <c r="AQ40" s="64" t="e">
        <f t="shared" si="15"/>
        <v>#DIV/0!</v>
      </c>
      <c r="AR40" s="64" t="e">
        <f t="shared" si="15"/>
        <v>#DIV/0!</v>
      </c>
      <c r="AS40" s="64" t="e">
        <f t="shared" si="15"/>
        <v>#DIV/0!</v>
      </c>
      <c r="AT40" s="64" t="e">
        <f t="shared" si="15"/>
        <v>#DIV/0!</v>
      </c>
      <c r="AU40" s="64">
        <f t="shared" si="15"/>
        <v>0.19620851</v>
      </c>
      <c r="AV40" s="64">
        <f>Y40/Y$5</f>
        <v>0.1965027</v>
      </c>
    </row>
    <row r="41" spans="1:48" x14ac:dyDescent="0.25">
      <c r="A41" s="39" t="s">
        <v>166</v>
      </c>
      <c r="B41" s="32">
        <f>'West India Disel Exhaust Market'!B12+'South India Diesel Exhau Market'!B12+'North India Diesel Exha Market '!B12+'East India Diesel Exhaus Market'!B12</f>
        <v>0.36549139128194824</v>
      </c>
      <c r="C41" s="32">
        <f>'West India Disel Exhaust Market'!C12+'South India Diesel Exhau Market'!C12+'North India Diesel Exha Market '!C12+'East India Diesel Exhaus Market'!C12</f>
        <v>0</v>
      </c>
      <c r="D41" s="32">
        <f>'West India Disel Exhaust Market'!D12+'South India Diesel Exhau Market'!D12+'North India Diesel Exha Market '!D12+'East India Diesel Exhaus Market'!D12</f>
        <v>0</v>
      </c>
      <c r="E41" s="32">
        <f>'West India Disel Exhaust Market'!E12+'South India Diesel Exhau Market'!E12+'North India Diesel Exha Market '!E12+'East India Diesel Exhaus Market'!E12</f>
        <v>0</v>
      </c>
      <c r="F41" s="32">
        <f>'West India Disel Exhaust Market'!F12+'South India Diesel Exhau Market'!F12+'North India Diesel Exha Market '!F12+'East India Diesel Exhaus Market'!F12</f>
        <v>0.41952590455910399</v>
      </c>
      <c r="G41" s="32">
        <f>'West India Disel Exhaust Market'!G12+'South India Diesel Exhau Market'!G12+'North India Diesel Exha Market '!G12+'East India Diesel Exhaus Market'!G12</f>
        <v>0</v>
      </c>
      <c r="H41" s="32">
        <f>'West India Disel Exhaust Market'!H12+'South India Diesel Exhau Market'!H12+'North India Diesel Exha Market '!H12+'East India Diesel Exhaus Market'!H12</f>
        <v>0</v>
      </c>
      <c r="I41" s="32">
        <f>'West India Disel Exhaust Market'!I12+'South India Diesel Exhau Market'!I12+'North India Diesel Exha Market '!I12+'East India Diesel Exhaus Market'!I12</f>
        <v>0</v>
      </c>
      <c r="J41" s="32">
        <f>'West India Disel Exhaust Market'!J12+'South India Diesel Exhau Market'!J12+'North India Diesel Exha Market '!J12+'East India Diesel Exhaus Market'!J12</f>
        <v>0.75155586324000023</v>
      </c>
      <c r="K41" s="32">
        <f>'West India Disel Exhaust Market'!K12+'South India Diesel Exhau Market'!K12+'North India Diesel Exha Market '!K12+'East India Diesel Exhaus Market'!K12</f>
        <v>0</v>
      </c>
      <c r="L41" s="32">
        <f>'West India Disel Exhaust Market'!L12+'South India Diesel Exhau Market'!L12+'North India Diesel Exha Market '!L12+'East India Diesel Exhaus Market'!L12</f>
        <v>0</v>
      </c>
      <c r="M41" s="32">
        <f>'West India Disel Exhaust Market'!M12+'South India Diesel Exhau Market'!M12+'North India Diesel Exha Market '!M12+'East India Diesel Exhaus Market'!M12</f>
        <v>0</v>
      </c>
      <c r="N41" s="32">
        <f>'West India Disel Exhaust Market'!N12+'South India Diesel Exhau Market'!N12+'North India Diesel Exha Market '!N12+'East India Diesel Exhaus Market'!N12</f>
        <v>0</v>
      </c>
      <c r="O41" s="32">
        <f>'West India Disel Exhaust Market'!O12+'South India Diesel Exhau Market'!O12+'North India Diesel Exha Market '!O12+'East India Diesel Exhaus Market'!O12</f>
        <v>1.2570926119311869</v>
      </c>
      <c r="P41" s="32">
        <f>'West India Disel Exhaust Market'!P12+'South India Diesel Exhau Market'!P12+'North India Diesel Exha Market '!P12+'East India Diesel Exhaus Market'!P12</f>
        <v>0</v>
      </c>
      <c r="Q41" s="32">
        <f>'West India Disel Exhaust Market'!Q12+'South India Diesel Exhau Market'!Q12+'North India Diesel Exha Market '!Q12+'East India Diesel Exhaus Market'!Q12</f>
        <v>0</v>
      </c>
      <c r="R41" s="32">
        <f>'West India Disel Exhaust Market'!R12+'South India Diesel Exhau Market'!R12+'North India Diesel Exha Market '!R12+'East India Diesel Exhaus Market'!R12</f>
        <v>0</v>
      </c>
      <c r="S41" s="32">
        <f>'West India Disel Exhaust Market'!S12+'South India Diesel Exhau Market'!S12+'North India Diesel Exha Market '!S12+'East India Diesel Exhaus Market'!S12</f>
        <v>0</v>
      </c>
      <c r="T41" s="32">
        <f>'West India Disel Exhaust Market'!T12+'South India Diesel Exhau Market'!T12+'North India Diesel Exha Market '!T12+'East India Diesel Exhaus Market'!T12</f>
        <v>2.262307227781994</v>
      </c>
      <c r="U41" s="32"/>
      <c r="V41" s="32"/>
      <c r="W41" s="32"/>
      <c r="X41" s="32"/>
      <c r="Y41" s="32">
        <f>'West India Disel Exhaust Market'!U12+'South India Diesel Exhau Market'!U12+'North India Diesel Exha Market '!U12+'East India Diesel Exhaus Market'!U12</f>
        <v>3.7281256846848008</v>
      </c>
      <c r="AC41" s="64">
        <f>B41/B$5</f>
        <v>0.14779274000000001</v>
      </c>
      <c r="AD41" s="64" t="e">
        <f t="shared" si="15"/>
        <v>#DIV/0!</v>
      </c>
      <c r="AE41" s="64" t="e">
        <f t="shared" si="15"/>
        <v>#DIV/0!</v>
      </c>
      <c r="AF41" s="64" t="e">
        <f t="shared" si="15"/>
        <v>#DIV/0!</v>
      </c>
      <c r="AG41" s="64">
        <f t="shared" si="15"/>
        <v>0.14121754</v>
      </c>
      <c r="AH41" s="64" t="e">
        <f t="shared" si="15"/>
        <v>#DIV/0!</v>
      </c>
      <c r="AI41" s="64" t="e">
        <f t="shared" si="15"/>
        <v>#DIV/0!</v>
      </c>
      <c r="AJ41" s="64" t="e">
        <f t="shared" si="15"/>
        <v>#DIV/0!</v>
      </c>
      <c r="AK41" s="64">
        <f t="shared" si="15"/>
        <v>0.13679264000000002</v>
      </c>
      <c r="AL41" s="64" t="e">
        <f t="shared" si="15"/>
        <v>#DIV/0!</v>
      </c>
      <c r="AM41" s="64" t="e">
        <f t="shared" si="15"/>
        <v>#DIV/0!</v>
      </c>
      <c r="AN41" s="64" t="e">
        <f t="shared" si="15"/>
        <v>#DIV/0!</v>
      </c>
      <c r="AO41" s="64" t="e">
        <f t="shared" si="15"/>
        <v>#DIV/0!</v>
      </c>
      <c r="AP41" s="64">
        <f t="shared" si="15"/>
        <v>0.13406558000000002</v>
      </c>
      <c r="AQ41" s="64" t="e">
        <f t="shared" si="15"/>
        <v>#DIV/0!</v>
      </c>
      <c r="AR41" s="64" t="e">
        <f t="shared" si="15"/>
        <v>#DIV/0!</v>
      </c>
      <c r="AS41" s="64" t="e">
        <f t="shared" si="15"/>
        <v>#DIV/0!</v>
      </c>
      <c r="AT41" s="64" t="e">
        <f t="shared" si="15"/>
        <v>#DIV/0!</v>
      </c>
      <c r="AU41" s="64">
        <f t="shared" si="15"/>
        <v>0.13526203999999997</v>
      </c>
      <c r="AV41" s="64">
        <f>Y41/Y$5</f>
        <v>0.13545879999999999</v>
      </c>
    </row>
    <row r="42" spans="1:48" x14ac:dyDescent="0.25">
      <c r="A42" s="39" t="s">
        <v>140</v>
      </c>
      <c r="B42" s="32">
        <f>'West India Disel Exhaust Market'!B13+'South India Diesel Exhau Market'!B13+'North India Diesel Exha Market '!B13+'East India Diesel Exhaus Market'!B13</f>
        <v>0.1510922747435692</v>
      </c>
      <c r="C42" s="32">
        <f>'West India Disel Exhaust Market'!C13+'South India Diesel Exhau Market'!C13+'North India Diesel Exha Market '!C13+'East India Diesel Exhaus Market'!C13</f>
        <v>0</v>
      </c>
      <c r="D42" s="32">
        <f>'West India Disel Exhaust Market'!D13+'South India Diesel Exhau Market'!D13+'North India Diesel Exha Market '!D13+'East India Diesel Exhaus Market'!D13</f>
        <v>0</v>
      </c>
      <c r="E42" s="32">
        <f>'West India Disel Exhaust Market'!E13+'South India Diesel Exhau Market'!E13+'North India Diesel Exha Market '!E13+'East India Diesel Exhaus Market'!E13</f>
        <v>0</v>
      </c>
      <c r="F42" s="32">
        <f>'West India Disel Exhaust Market'!F13+'South India Diesel Exhau Market'!F13+'North India Diesel Exha Market '!F13+'East India Diesel Exhaus Market'!F13</f>
        <v>0.19616989794232284</v>
      </c>
      <c r="G42" s="32">
        <f>'West India Disel Exhaust Market'!G13+'South India Diesel Exhau Market'!G13+'North India Diesel Exha Market '!G13+'East India Diesel Exhaus Market'!G13</f>
        <v>0</v>
      </c>
      <c r="H42" s="32">
        <f>'West India Disel Exhaust Market'!H13+'South India Diesel Exhau Market'!H13+'North India Diesel Exha Market '!H13+'East India Diesel Exhaus Market'!H13</f>
        <v>0</v>
      </c>
      <c r="I42" s="32">
        <f>'West India Disel Exhaust Market'!I13+'South India Diesel Exhau Market'!I13+'North India Diesel Exha Market '!I13+'East India Diesel Exhaus Market'!I13</f>
        <v>0</v>
      </c>
      <c r="J42" s="32">
        <f>'West India Disel Exhaust Market'!J13+'South India Diesel Exhau Market'!J13+'North India Diesel Exha Market '!J13+'East India Diesel Exhaus Market'!J13</f>
        <v>0.36717524168325016</v>
      </c>
      <c r="K42" s="32">
        <f>'West India Disel Exhaust Market'!K13+'South India Diesel Exhau Market'!K13+'North India Diesel Exha Market '!K13+'East India Diesel Exhaus Market'!K13</f>
        <v>0</v>
      </c>
      <c r="L42" s="32">
        <f>'West India Disel Exhaust Market'!L13+'South India Diesel Exhau Market'!L13+'North India Diesel Exha Market '!L13+'East India Diesel Exhaus Market'!L13</f>
        <v>0</v>
      </c>
      <c r="M42" s="32">
        <f>'West India Disel Exhaust Market'!M13+'South India Diesel Exhau Market'!M13+'North India Diesel Exha Market '!M13+'East India Diesel Exhaus Market'!M13</f>
        <v>0</v>
      </c>
      <c r="N42" s="32">
        <f>'West India Disel Exhaust Market'!N13+'South India Diesel Exhau Market'!N13+'North India Diesel Exha Market '!N13+'East India Diesel Exhaus Market'!N13</f>
        <v>0</v>
      </c>
      <c r="O42" s="32">
        <f>'West India Disel Exhaust Market'!O13+'South India Diesel Exhau Market'!O13+'North India Diesel Exha Market '!O13+'East India Diesel Exhaus Market'!O13</f>
        <v>0.63698284101137659</v>
      </c>
      <c r="P42" s="32">
        <f>'West India Disel Exhaust Market'!P13+'South India Diesel Exhau Market'!P13+'North India Diesel Exha Market '!P13+'East India Diesel Exhaus Market'!P13</f>
        <v>0</v>
      </c>
      <c r="Q42" s="32">
        <f>'West India Disel Exhaust Market'!Q13+'South India Diesel Exhau Market'!Q13+'North India Diesel Exha Market '!Q13+'East India Diesel Exhaus Market'!Q13</f>
        <v>0</v>
      </c>
      <c r="R42" s="32">
        <f>'West India Disel Exhaust Market'!R13+'South India Diesel Exhau Market'!R13+'North India Diesel Exha Market '!R13+'East India Diesel Exhaus Market'!R13</f>
        <v>0</v>
      </c>
      <c r="S42" s="32">
        <f>'West India Disel Exhaust Market'!S13+'South India Diesel Exhau Market'!S13+'North India Diesel Exha Market '!S13+'East India Diesel Exhaus Market'!S13</f>
        <v>0</v>
      </c>
      <c r="T42" s="32">
        <f>'West India Disel Exhaust Market'!T13+'South India Diesel Exhau Market'!T13+'North India Diesel Exha Market '!T13+'East India Diesel Exhaus Market'!T13</f>
        <v>1.1296436812305861</v>
      </c>
      <c r="U42" s="63"/>
      <c r="V42" s="63"/>
      <c r="W42" s="63"/>
      <c r="X42" s="63"/>
      <c r="Y42" s="32">
        <f>'West India Disel Exhaust Market'!U13+'South India Diesel Exhau Market'!U13+'North India Diesel Exha Market '!U13+'East India Diesel Exhaus Market'!U13</f>
        <v>1.8404625463511681</v>
      </c>
      <c r="AC42" s="64">
        <f>B42/B$5</f>
        <v>6.1096764000000123E-2</v>
      </c>
      <c r="AD42" s="64" t="e">
        <f t="shared" si="15"/>
        <v>#DIV/0!</v>
      </c>
      <c r="AE42" s="64" t="e">
        <f t="shared" si="15"/>
        <v>#DIV/0!</v>
      </c>
      <c r="AF42" s="64" t="e">
        <f t="shared" si="15"/>
        <v>#DIV/0!</v>
      </c>
      <c r="AG42" s="64">
        <f t="shared" si="15"/>
        <v>6.6033181999999885E-2</v>
      </c>
      <c r="AH42" s="64" t="e">
        <f t="shared" si="15"/>
        <v>#DIV/0!</v>
      </c>
      <c r="AI42" s="64" t="e">
        <f t="shared" si="15"/>
        <v>#DIV/0!</v>
      </c>
      <c r="AJ42" s="64" t="e">
        <f t="shared" si="15"/>
        <v>#DIV/0!</v>
      </c>
      <c r="AK42" s="64">
        <f t="shared" si="15"/>
        <v>6.6830522000000017E-2</v>
      </c>
      <c r="AL42" s="64" t="e">
        <f t="shared" si="15"/>
        <v>#DIV/0!</v>
      </c>
      <c r="AM42" s="64" t="e">
        <f t="shared" si="15"/>
        <v>#DIV/0!</v>
      </c>
      <c r="AN42" s="64" t="e">
        <f t="shared" si="15"/>
        <v>#DIV/0!</v>
      </c>
      <c r="AO42" s="64" t="e">
        <f t="shared" si="15"/>
        <v>#DIV/0!</v>
      </c>
      <c r="AP42" s="64">
        <f t="shared" si="15"/>
        <v>6.7932523999999966E-2</v>
      </c>
      <c r="AQ42" s="64" t="e">
        <f t="shared" si="15"/>
        <v>#DIV/0!</v>
      </c>
      <c r="AR42" s="64" t="e">
        <f t="shared" si="15"/>
        <v>#DIV/0!</v>
      </c>
      <c r="AS42" s="64" t="e">
        <f t="shared" si="15"/>
        <v>#DIV/0!</v>
      </c>
      <c r="AT42" s="64" t="e">
        <f t="shared" si="15"/>
        <v>#DIV/0!</v>
      </c>
      <c r="AU42" s="64">
        <f t="shared" si="15"/>
        <v>6.7540741999999931E-2</v>
      </c>
      <c r="AV42" s="64">
        <f>Y42/Y$5</f>
        <v>6.6871900000000026E-2</v>
      </c>
    </row>
    <row r="43" spans="1:48" x14ac:dyDescent="0.25">
      <c r="A43" s="27" t="s">
        <v>99</v>
      </c>
      <c r="B43" s="45">
        <f>SUM(B39:B42)</f>
        <v>2.4729996296296299</v>
      </c>
      <c r="C43" s="45">
        <f t="shared" ref="C43:Y43" si="16">SUM(C39:C42)</f>
        <v>0</v>
      </c>
      <c r="D43" s="45">
        <f t="shared" si="16"/>
        <v>0</v>
      </c>
      <c r="E43" s="45">
        <f t="shared" si="16"/>
        <v>0</v>
      </c>
      <c r="F43" s="45">
        <f t="shared" si="16"/>
        <v>2.9707775999999995</v>
      </c>
      <c r="G43" s="45">
        <f t="shared" si="16"/>
        <v>0</v>
      </c>
      <c r="H43" s="45">
        <f t="shared" si="16"/>
        <v>0</v>
      </c>
      <c r="I43" s="45">
        <f t="shared" si="16"/>
        <v>0</v>
      </c>
      <c r="J43" s="45">
        <f t="shared" si="16"/>
        <v>5.4941250000000013</v>
      </c>
      <c r="K43" s="45">
        <f t="shared" si="16"/>
        <v>0</v>
      </c>
      <c r="L43" s="45">
        <f t="shared" si="16"/>
        <v>0</v>
      </c>
      <c r="M43" s="45">
        <f t="shared" si="16"/>
        <v>0</v>
      </c>
      <c r="N43" s="45">
        <f t="shared" si="16"/>
        <v>0</v>
      </c>
      <c r="O43" s="45">
        <f t="shared" si="16"/>
        <v>9.3766991641791027</v>
      </c>
      <c r="P43" s="45">
        <f t="shared" si="16"/>
        <v>0</v>
      </c>
      <c r="Q43" s="45">
        <f t="shared" si="16"/>
        <v>0</v>
      </c>
      <c r="R43" s="45">
        <f t="shared" si="16"/>
        <v>0</v>
      </c>
      <c r="S43" s="45">
        <f t="shared" si="16"/>
        <v>0</v>
      </c>
      <c r="T43" s="45">
        <f t="shared" si="16"/>
        <v>16.725366760563379</v>
      </c>
      <c r="U43" s="45">
        <f t="shared" si="16"/>
        <v>0</v>
      </c>
      <c r="V43" s="45">
        <f t="shared" si="16"/>
        <v>0</v>
      </c>
      <c r="W43" s="45">
        <f t="shared" si="16"/>
        <v>0</v>
      </c>
      <c r="X43" s="45">
        <f t="shared" si="16"/>
        <v>0</v>
      </c>
      <c r="Y43" s="45">
        <f t="shared" si="16"/>
        <v>27.52221106849316</v>
      </c>
      <c r="AC43" s="65">
        <f>SUM(AC39:AC42)</f>
        <v>1</v>
      </c>
      <c r="AD43" s="65" t="e">
        <f t="shared" ref="AD43:AV43" si="17">SUM(AD39:AD42)</f>
        <v>#DIV/0!</v>
      </c>
      <c r="AE43" s="65" t="e">
        <f t="shared" si="17"/>
        <v>#DIV/0!</v>
      </c>
      <c r="AF43" s="65" t="e">
        <f t="shared" si="17"/>
        <v>#DIV/0!</v>
      </c>
      <c r="AG43" s="65">
        <f t="shared" si="17"/>
        <v>0.99999999999999989</v>
      </c>
      <c r="AH43" s="65" t="e">
        <f t="shared" si="17"/>
        <v>#DIV/0!</v>
      </c>
      <c r="AI43" s="65" t="e">
        <f t="shared" si="17"/>
        <v>#DIV/0!</v>
      </c>
      <c r="AJ43" s="65" t="e">
        <f t="shared" si="17"/>
        <v>#DIV/0!</v>
      </c>
      <c r="AK43" s="65">
        <f t="shared" si="17"/>
        <v>1</v>
      </c>
      <c r="AL43" s="65" t="e">
        <f t="shared" si="17"/>
        <v>#DIV/0!</v>
      </c>
      <c r="AM43" s="65" t="e">
        <f t="shared" si="17"/>
        <v>#DIV/0!</v>
      </c>
      <c r="AN43" s="65" t="e">
        <f t="shared" si="17"/>
        <v>#DIV/0!</v>
      </c>
      <c r="AO43" s="65" t="e">
        <f t="shared" si="17"/>
        <v>#DIV/0!</v>
      </c>
      <c r="AP43" s="65">
        <f t="shared" si="17"/>
        <v>0.99999999999999989</v>
      </c>
      <c r="AQ43" s="65" t="e">
        <f t="shared" si="17"/>
        <v>#DIV/0!</v>
      </c>
      <c r="AR43" s="65" t="e">
        <f t="shared" si="17"/>
        <v>#DIV/0!</v>
      </c>
      <c r="AS43" s="65" t="e">
        <f t="shared" si="17"/>
        <v>#DIV/0!</v>
      </c>
      <c r="AT43" s="65" t="e">
        <f t="shared" si="17"/>
        <v>#DIV/0!</v>
      </c>
      <c r="AU43" s="65">
        <f t="shared" si="17"/>
        <v>0.99999999999999989</v>
      </c>
      <c r="AV43" s="65">
        <f t="shared" si="17"/>
        <v>1.0000000000000002</v>
      </c>
    </row>
    <row r="44" spans="1:48" x14ac:dyDescent="0.25">
      <c r="A44" s="27" t="s">
        <v>165</v>
      </c>
      <c r="B44" s="28"/>
      <c r="C44" s="28"/>
      <c r="D44" s="28"/>
      <c r="E44" s="28"/>
      <c r="F44" s="28"/>
      <c r="G44" s="28"/>
      <c r="H44" s="28"/>
      <c r="I44" s="28"/>
      <c r="J44" s="28"/>
      <c r="K44" s="28"/>
      <c r="L44" s="28"/>
      <c r="M44" s="28"/>
      <c r="N44" s="28"/>
      <c r="O44" s="28"/>
      <c r="P44" s="28"/>
      <c r="Q44" s="28"/>
      <c r="R44" s="28"/>
      <c r="S44" s="28"/>
      <c r="T44" s="28"/>
      <c r="U44" s="28"/>
      <c r="V44" s="28"/>
      <c r="W44" s="28"/>
      <c r="X44" s="28"/>
    </row>
    <row r="45" spans="1:48" x14ac:dyDescent="0.25">
      <c r="A45" s="39" t="s">
        <v>159</v>
      </c>
      <c r="B45" s="32">
        <f>'West India Disel Exhaust Market'!B17+'South India Diesel Exhau Market'!B17+'North India Diesel Exha Market '!B17+'East India Diesel Exhaus Market'!B17</f>
        <v>1.3387168480698517</v>
      </c>
      <c r="C45" s="32">
        <f>'West India Disel Exhaust Market'!C17+'South India Diesel Exhau Market'!C17+'North India Diesel Exha Market '!C17+'East India Diesel Exhaus Market'!C17</f>
        <v>-2.7818988992343852</v>
      </c>
      <c r="D45" s="32">
        <f>'West India Disel Exhaust Market'!D17+'South India Diesel Exhau Market'!D17+'North India Diesel Exha Market '!D17+'East India Diesel Exhaus Market'!D17</f>
        <v>-2.8464443290607058</v>
      </c>
      <c r="E45" s="32">
        <f>'West India Disel Exhaust Market'!E17+'South India Diesel Exhau Market'!E17+'North India Diesel Exha Market '!E17+'East India Diesel Exhaus Market'!E17</f>
        <v>-2.8749294931134579</v>
      </c>
      <c r="F45" s="32">
        <f>'West India Disel Exhaust Market'!F17+'South India Diesel Exhau Market'!F17+'North India Diesel Exha Market '!F17+'East India Diesel Exhaus Market'!F17</f>
        <v>1.8507295828224</v>
      </c>
      <c r="G45" s="32">
        <f>'West India Disel Exhaust Market'!G17+'South India Diesel Exhau Market'!G17+'North India Diesel Exha Market '!G17+'East India Diesel Exhaus Market'!G17</f>
        <v>-0.25618869678031503</v>
      </c>
      <c r="H45" s="32">
        <f>'West India Disel Exhaust Market'!H17+'South India Diesel Exhau Market'!H17+'North India Diesel Exha Market '!H17+'East India Diesel Exhaus Market'!H17</f>
        <v>-0.2645535534685422</v>
      </c>
      <c r="I45" s="32">
        <f>'West India Disel Exhaust Market'!I17+'South India Diesel Exhau Market'!I17+'North India Diesel Exha Market '!I17+'East India Diesel Exhaus Market'!I17</f>
        <v>-0.27282083221470316</v>
      </c>
      <c r="J45" s="32">
        <f>'West India Disel Exhaust Market'!J17+'South India Diesel Exhau Market'!J17+'North India Diesel Exha Market '!J17+'East India Diesel Exhaus Market'!J17</f>
        <v>2.9396960391093745</v>
      </c>
      <c r="K45" s="32">
        <f>'West India Disel Exhaust Market'!K17+'South India Diesel Exhau Market'!K17+'North India Diesel Exha Market '!K17+'East India Diesel Exhaus Market'!K17</f>
        <v>-0.36442847622720004</v>
      </c>
      <c r="L45" s="32">
        <f>'West India Disel Exhaust Market'!L17+'South India Diesel Exhau Market'!L17+'North India Diesel Exha Market '!L17+'East India Diesel Exhaus Market'!L17</f>
        <v>-0.37945321200867371</v>
      </c>
      <c r="M45" s="32">
        <f>'West India Disel Exhaust Market'!M17+'South India Diesel Exhau Market'!M17+'North India Diesel Exha Market '!M17+'East India Diesel Exhaus Market'!M17</f>
        <v>-0.39559524280399117</v>
      </c>
      <c r="N45" s="32">
        <f>'West India Disel Exhaust Market'!N17+'South India Diesel Exhau Market'!N17+'North India Diesel Exha Market '!N17+'East India Diesel Exhaus Market'!N17</f>
        <v>-0.41436007625694987</v>
      </c>
      <c r="O45" s="32">
        <f>'West India Disel Exhaust Market'!O17+'South India Diesel Exhau Market'!O17+'North India Diesel Exha Market '!O17+'East India Diesel Exhaus Market'!O17</f>
        <v>4.7526100085869247</v>
      </c>
      <c r="P45" s="32">
        <f>'West India Disel Exhaust Market'!P17+'South India Diesel Exhau Market'!P17+'North India Diesel Exha Market '!P17+'East India Diesel Exhaus Market'!P17</f>
        <v>-0.46276250396529561</v>
      </c>
      <c r="Q45" s="32">
        <f>'West India Disel Exhaust Market'!Q17+'South India Diesel Exhau Market'!Q17+'North India Diesel Exha Market '!Q17+'East India Diesel Exhaus Market'!Q17</f>
        <v>-0.47874771247647496</v>
      </c>
      <c r="R45" s="32">
        <f>'West India Disel Exhaust Market'!R17+'South India Diesel Exhau Market'!R17+'North India Diesel Exha Market '!R17+'East India Diesel Exhaus Market'!R17</f>
        <v>-0.49342584417230095</v>
      </c>
      <c r="S45" s="32">
        <f>'West India Disel Exhaust Market'!S17+'South India Diesel Exhau Market'!S17+'North India Diesel Exha Market '!S17+'East India Diesel Exhaus Market'!S17</f>
        <v>-0.50829526244829581</v>
      </c>
      <c r="T45" s="32">
        <f>'West India Disel Exhaust Market'!T17+'South India Diesel Exhau Market'!T17+'North India Diesel Exha Market '!T17+'East India Diesel Exhaus Market'!T17</f>
        <v>8.1138811756664797</v>
      </c>
      <c r="U45" s="32"/>
      <c r="V45" s="32"/>
      <c r="W45" s="32"/>
      <c r="X45" s="32"/>
      <c r="Y45" s="32">
        <f>'West India Disel Exhaust Market'!U17+'South India Diesel Exhau Market'!U17+'North India Diesel Exha Market '!U17+'East India Diesel Exhaus Market'!U17</f>
        <v>12.838628534654713</v>
      </c>
      <c r="AC45" s="64">
        <f>B45/B$3</f>
        <v>0.59546653999999988</v>
      </c>
      <c r="AD45" s="64">
        <f t="shared" ref="AD45:AU48" si="18">C45/C$3</f>
        <v>0.60294873999999998</v>
      </c>
      <c r="AE45" s="64">
        <f t="shared" si="18"/>
        <v>0.60155672000000004</v>
      </c>
      <c r="AF45" s="64">
        <f t="shared" si="18"/>
        <v>0.59965873999999986</v>
      </c>
      <c r="AG45" s="64">
        <f t="shared" si="18"/>
        <v>0.59805903999999999</v>
      </c>
      <c r="AH45" s="64">
        <f t="shared" si="18"/>
        <v>0.59976223000000006</v>
      </c>
      <c r="AI45" s="64">
        <f t="shared" si="18"/>
        <v>0.59896908999999987</v>
      </c>
      <c r="AJ45" s="64">
        <f t="shared" si="18"/>
        <v>0.59977110999999994</v>
      </c>
      <c r="AK45" s="64">
        <f t="shared" si="18"/>
        <v>0.59926913999999987</v>
      </c>
      <c r="AL45" s="64">
        <f t="shared" si="18"/>
        <v>0.59897669000000009</v>
      </c>
      <c r="AM45" s="64">
        <f t="shared" si="18"/>
        <v>0.59867476000000008</v>
      </c>
      <c r="AN45" s="64">
        <f t="shared" si="18"/>
        <v>0.59847872999999996</v>
      </c>
      <c r="AO45" s="64">
        <f t="shared" si="18"/>
        <v>0.59838040999999997</v>
      </c>
      <c r="AP45" s="64">
        <f t="shared" si="18"/>
        <v>0.59808677999999993</v>
      </c>
      <c r="AQ45" s="64">
        <f t="shared" si="18"/>
        <v>0.59768312999999984</v>
      </c>
      <c r="AR45" s="64">
        <f t="shared" si="18"/>
        <v>0.59748829000000003</v>
      </c>
      <c r="AS45" s="64">
        <f t="shared" si="18"/>
        <v>0.59689144999999988</v>
      </c>
      <c r="AT45" s="64">
        <f t="shared" si="18"/>
        <v>0.59689364999999994</v>
      </c>
      <c r="AU45" s="64">
        <f t="shared" si="18"/>
        <v>0.59670283999999996</v>
      </c>
      <c r="AV45" s="64">
        <f>Y45/Y$3</f>
        <v>0.59709754000000004</v>
      </c>
    </row>
    <row r="46" spans="1:48" x14ac:dyDescent="0.25">
      <c r="A46" s="39" t="s">
        <v>158</v>
      </c>
      <c r="B46" s="32">
        <f>'West India Disel Exhaust Market'!B18+'South India Diesel Exhau Market'!B18+'North India Diesel Exha Market '!B18+'East India Diesel Exhaus Market'!B18</f>
        <v>0.40939533157755564</v>
      </c>
      <c r="C46" s="32">
        <f>'West India Disel Exhaust Market'!C18+'South India Diesel Exhau Market'!C18+'North India Diesel Exha Market '!C18+'East India Diesel Exhaus Market'!C18</f>
        <v>-0.78753007180201051</v>
      </c>
      <c r="D46" s="32">
        <f>'West India Disel Exhaust Market'!D18+'South India Diesel Exhau Market'!D18+'North India Diesel Exha Market '!D18+'East India Diesel Exhaus Market'!D18</f>
        <v>-0.81001225668340526</v>
      </c>
      <c r="E46" s="32">
        <f>'West India Disel Exhaust Market'!E18+'South India Diesel Exhau Market'!E18+'North India Diesel Exha Market '!E18+'East India Diesel Exhaus Market'!E18</f>
        <v>-0.8240611063522999</v>
      </c>
      <c r="F46" s="32">
        <f>'West India Disel Exhaust Market'!F18+'South India Diesel Exhau Market'!F18+'North India Diesel Exha Market '!F18+'East India Diesel Exhaus Market'!F18</f>
        <v>0.56235814236000004</v>
      </c>
      <c r="G46" s="32">
        <f>'West India Disel Exhaust Market'!G18+'South India Diesel Exhau Market'!G18+'North India Diesel Exha Market '!G18+'East India Diesel Exhaus Market'!G18</f>
        <v>-7.6362639884971925E-2</v>
      </c>
      <c r="H46" s="32">
        <f>'West India Disel Exhaust Market'!H18+'South India Diesel Exhau Market'!H18+'North India Diesel Exha Market '!H18+'East India Diesel Exhaus Market'!H18</f>
        <v>-7.9314072621914575E-2</v>
      </c>
      <c r="I46" s="32">
        <f>'West India Disel Exhaust Market'!I18+'South India Diesel Exhau Market'!I18+'North India Diesel Exha Market '!I18+'East India Diesel Exhaus Market'!I18</f>
        <v>-8.1912050504877737E-2</v>
      </c>
      <c r="J46" s="32">
        <f>'West India Disel Exhaust Market'!J18+'South India Diesel Exhau Market'!J18+'North India Diesel Exha Market '!J18+'East India Diesel Exhaus Market'!J18</f>
        <v>0.90325828490625015</v>
      </c>
      <c r="K46" s="32">
        <f>'West India Disel Exhaust Market'!K18+'South India Diesel Exhau Market'!K18+'North India Diesel Exha Market '!K18+'East India Diesel Exhaus Market'!K18</f>
        <v>-0.1103509310761846</v>
      </c>
      <c r="L46" s="32">
        <f>'West India Disel Exhaust Market'!L18+'South India Diesel Exhau Market'!L18+'North India Diesel Exha Market '!L18+'East India Diesel Exhaus Market'!L18</f>
        <v>-0.11546649088655694</v>
      </c>
      <c r="M46" s="32">
        <f>'West India Disel Exhaust Market'!M18+'South India Diesel Exhau Market'!M18+'North India Diesel Exha Market '!M18+'East India Diesel Exhaus Market'!M18</f>
        <v>-0.12081630471755457</v>
      </c>
      <c r="N46" s="32">
        <f>'West India Disel Exhaust Market'!N18+'South India Diesel Exhau Market'!N18+'North India Diesel Exha Market '!N18+'East India Diesel Exhaus Market'!N18</f>
        <v>-0.12677423643729727</v>
      </c>
      <c r="O46" s="32">
        <f>'West India Disel Exhaust Market'!O18+'South India Diesel Exhau Market'!O18+'North India Diesel Exha Market '!O18+'East India Diesel Exhaus Market'!O18</f>
        <v>1.4855018963504776</v>
      </c>
      <c r="P46" s="32">
        <f>'West India Disel Exhaust Market'!P18+'South India Diesel Exhau Market'!P18+'North India Diesel Exha Market '!P18+'East India Diesel Exhaus Market'!P18</f>
        <v>-0.14229231388501024</v>
      </c>
      <c r="Q46" s="32">
        <f>'West India Disel Exhaust Market'!Q18+'South India Diesel Exhau Market'!Q18+'North India Diesel Exha Market '!Q18+'East India Diesel Exhaus Market'!Q18</f>
        <v>-0.14733689913897516</v>
      </c>
      <c r="R46" s="32">
        <f>'West India Disel Exhaust Market'!R18+'South India Diesel Exhau Market'!R18+'North India Diesel Exha Market '!R18+'East India Diesel Exhaus Market'!R18</f>
        <v>-0.15225391231807769</v>
      </c>
      <c r="S46" s="32">
        <f>'West India Disel Exhaust Market'!S18+'South India Diesel Exhau Market'!S18+'North India Diesel Exha Market '!S18+'East India Diesel Exhaus Market'!S18</f>
        <v>-0.15692693602552646</v>
      </c>
      <c r="T46" s="32">
        <f>'West India Disel Exhaust Market'!T18+'South India Diesel Exhau Market'!T18+'North India Diesel Exha Market '!T18+'East India Diesel Exhaus Market'!T18</f>
        <v>2.5502047841104236</v>
      </c>
      <c r="U46" s="32"/>
      <c r="V46" s="32"/>
      <c r="W46" s="32"/>
      <c r="X46" s="32"/>
      <c r="Y46" s="32">
        <f>'West India Disel Exhaust Market'!U18+'South India Diesel Exhau Market'!U18+'North India Diesel Exha Market '!U18+'East India Diesel Exhaus Market'!U18</f>
        <v>4.0040824233879864</v>
      </c>
      <c r="AC46" s="64">
        <f>B46/B$3</f>
        <v>0.18210066000000003</v>
      </c>
      <c r="AD46" s="64">
        <f t="shared" si="18"/>
        <v>0.17068925999999998</v>
      </c>
      <c r="AE46" s="64">
        <f t="shared" si="18"/>
        <v>0.17118491000000002</v>
      </c>
      <c r="AF46" s="64">
        <f t="shared" si="18"/>
        <v>0.17188437000000001</v>
      </c>
      <c r="AG46" s="64">
        <f t="shared" si="18"/>
        <v>0.18172475000000002</v>
      </c>
      <c r="AH46" s="64">
        <f t="shared" si="18"/>
        <v>0.17877224000000003</v>
      </c>
      <c r="AI46" s="64">
        <f t="shared" si="18"/>
        <v>0.17957301000000003</v>
      </c>
      <c r="AJ46" s="64">
        <f t="shared" si="18"/>
        <v>0.18007599000000005</v>
      </c>
      <c r="AK46" s="64">
        <f t="shared" si="18"/>
        <v>0.18413292000000003</v>
      </c>
      <c r="AL46" s="64">
        <f t="shared" si="18"/>
        <v>0.18137340999999998</v>
      </c>
      <c r="AM46" s="64">
        <f t="shared" si="18"/>
        <v>0.18217496000000005</v>
      </c>
      <c r="AN46" s="64">
        <f t="shared" si="18"/>
        <v>0.18277770000000002</v>
      </c>
      <c r="AO46" s="64">
        <f t="shared" si="18"/>
        <v>0.18307560000000003</v>
      </c>
      <c r="AP46" s="64">
        <f t="shared" si="18"/>
        <v>0.18694129000000001</v>
      </c>
      <c r="AQ46" s="64">
        <f t="shared" si="18"/>
        <v>0.18377832</v>
      </c>
      <c r="AR46" s="64">
        <f t="shared" si="18"/>
        <v>0.18387988000000005</v>
      </c>
      <c r="AS46" s="64">
        <f t="shared" si="18"/>
        <v>0.18417977000000002</v>
      </c>
      <c r="AT46" s="64">
        <f t="shared" si="18"/>
        <v>0.18428008000000004</v>
      </c>
      <c r="AU46" s="64">
        <f t="shared" si="18"/>
        <v>0.18754458000000004</v>
      </c>
      <c r="AV46" s="64">
        <f>Y46/Y$3</f>
        <v>0.18622142999999999</v>
      </c>
    </row>
    <row r="47" spans="1:48" x14ac:dyDescent="0.25">
      <c r="A47" s="39" t="s">
        <v>166</v>
      </c>
      <c r="B47" s="32">
        <f>'West India Disel Exhaust Market'!B19+'South India Diesel Exhau Market'!B19+'North India Diesel Exha Market '!B19+'East India Diesel Exhaus Market'!B19</f>
        <v>0.32774909143262965</v>
      </c>
      <c r="C47" s="32">
        <f>'West India Disel Exhaust Market'!C19+'South India Diesel Exhau Market'!C19+'North India Diesel Exha Market '!C19+'East India Diesel Exhaus Market'!C19</f>
        <v>-0.62426721488027748</v>
      </c>
      <c r="D47" s="32">
        <f>'West India Disel Exhaust Market'!D19+'South India Diesel Exhau Market'!D19+'North India Diesel Exha Market '!D19+'East India Diesel Exhaus Market'!D19</f>
        <v>-0.63406468832811713</v>
      </c>
      <c r="E47" s="32">
        <f>'West India Disel Exhaust Market'!E19+'South India Diesel Exhau Market'!E19+'North India Diesel Exha Market '!E19+'East India Diesel Exhaus Market'!E19</f>
        <v>-0.63720223439591139</v>
      </c>
      <c r="F47" s="32">
        <f>'West India Disel Exhaust Market'!F19+'South India Diesel Exhau Market'!F19+'North India Diesel Exha Market '!F19+'East India Diesel Exhaus Market'!F19</f>
        <v>0.44504405356319998</v>
      </c>
      <c r="G47" s="32">
        <f>'West India Disel Exhaust Market'!G19+'South India Diesel Exhau Market'!G19+'North India Diesel Exha Market '!G19+'East India Diesel Exhaus Market'!G19</f>
        <v>-6.0748493222662153E-2</v>
      </c>
      <c r="H47" s="32">
        <f>'West India Disel Exhaust Market'!H19+'South India Diesel Exhau Market'!H19+'North India Diesel Exha Market '!H19+'East India Diesel Exhaus Market'!H19</f>
        <v>-6.2552490173171868E-2</v>
      </c>
      <c r="I47" s="32">
        <f>'West India Disel Exhaust Market'!I19+'South India Diesel Exhau Market'!I19+'North India Diesel Exha Market '!I19+'East India Diesel Exhaus Market'!I19</f>
        <v>-6.3923967436938178E-2</v>
      </c>
      <c r="J47" s="32">
        <f>'West India Disel Exhaust Market'!J19+'South India Diesel Exhau Market'!J19+'North India Diesel Exha Market '!J19+'East India Diesel Exhaus Market'!J19</f>
        <v>0.68396185528124986</v>
      </c>
      <c r="K47" s="32">
        <f>'West India Disel Exhaust Market'!K19+'South India Diesel Exhau Market'!K19+'North India Diesel Exha Market '!K19+'East India Diesel Exhaus Market'!K19</f>
        <v>-8.4162696141784593E-2</v>
      </c>
      <c r="L47" s="32">
        <f>'West India Disel Exhaust Market'!L19+'South India Diesel Exhau Market'!L19+'North India Diesel Exha Market '!L19+'East India Diesel Exhaus Market'!L19</f>
        <v>-8.7043714671447059E-2</v>
      </c>
      <c r="M47" s="32">
        <f>'West India Disel Exhaust Market'!M19+'South India Diesel Exhau Market'!M19+'North India Diesel Exha Market '!M19+'East India Diesel Exhaus Market'!M19</f>
        <v>-9.0054452471986401E-2</v>
      </c>
      <c r="N47" s="32">
        <f>'West India Disel Exhaust Market'!N19+'South India Diesel Exhau Market'!N19+'North India Diesel Exha Market '!N19+'East India Diesel Exhaus Market'!N19</f>
        <v>-9.4548119947214182E-2</v>
      </c>
      <c r="O47" s="32">
        <f>'West India Disel Exhaust Market'!O19+'South India Diesel Exhau Market'!O19+'North India Diesel Exha Market '!O19+'East India Diesel Exhaus Market'!O19</f>
        <v>1.0866043202743878</v>
      </c>
      <c r="P47" s="32">
        <f>'West India Disel Exhaust Market'!P19+'South India Diesel Exhau Market'!P19+'North India Diesel Exha Market '!P19+'East India Diesel Exhaus Market'!P19</f>
        <v>-0.10595126180133012</v>
      </c>
      <c r="Q47" s="32">
        <f>'West India Disel Exhaust Market'!Q19+'South India Diesel Exhau Market'!Q19+'North India Diesel Exha Market '!Q19+'East India Diesel Exhaus Market'!Q19</f>
        <v>-0.10981153340003169</v>
      </c>
      <c r="R47" s="32">
        <f>'West India Disel Exhaust Market'!R19+'South India Diesel Exhau Market'!R19+'North India Diesel Exha Market '!R19+'East India Diesel Exhaus Market'!R19</f>
        <v>-0.11353943387160792</v>
      </c>
      <c r="S47" s="32">
        <f>'West India Disel Exhaust Market'!S19+'South India Diesel Exhau Market'!S19+'North India Diesel Exha Market '!S19+'East India Diesel Exhaus Market'!S19</f>
        <v>-0.11721702129344505</v>
      </c>
      <c r="T47" s="32">
        <f>'West India Disel Exhaust Market'!T19+'South India Diesel Exhau Market'!T19+'North India Diesel Exha Market '!T19+'East India Diesel Exhaus Market'!T19</f>
        <v>1.8757458028394367</v>
      </c>
      <c r="U47" s="63"/>
      <c r="V47" s="63"/>
      <c r="W47" s="63"/>
      <c r="X47" s="63"/>
      <c r="Y47" s="32">
        <f>'West India Disel Exhaust Market'!U19+'South India Diesel Exhau Market'!U19+'North India Diesel Exha Market '!U19+'East India Diesel Exhaus Market'!U19</f>
        <v>2.971758043920822</v>
      </c>
      <c r="AC47" s="64">
        <f>B47/B$3</f>
        <v>0.14578409000000001</v>
      </c>
      <c r="AD47" s="64">
        <f t="shared" si="18"/>
        <v>0.13530367000000001</v>
      </c>
      <c r="AE47" s="64">
        <f t="shared" si="18"/>
        <v>0.13400081999999999</v>
      </c>
      <c r="AF47" s="64">
        <f t="shared" si="18"/>
        <v>0.13290895999999999</v>
      </c>
      <c r="AG47" s="64">
        <f t="shared" si="18"/>
        <v>0.14381496999999999</v>
      </c>
      <c r="AH47" s="64">
        <f t="shared" si="18"/>
        <v>0.14221803</v>
      </c>
      <c r="AI47" s="64">
        <f t="shared" si="18"/>
        <v>0.14162352999999997</v>
      </c>
      <c r="AJ47" s="64">
        <f t="shared" si="18"/>
        <v>0.14053087</v>
      </c>
      <c r="AK47" s="64">
        <f t="shared" si="18"/>
        <v>0.13942843999999999</v>
      </c>
      <c r="AL47" s="64">
        <f t="shared" si="18"/>
        <v>0.13833027999999997</v>
      </c>
      <c r="AM47" s="64">
        <f t="shared" si="18"/>
        <v>0.13733149</v>
      </c>
      <c r="AN47" s="64">
        <f t="shared" si="18"/>
        <v>0.13623943999999999</v>
      </c>
      <c r="AO47" s="64">
        <f t="shared" si="18"/>
        <v>0.13653762999999997</v>
      </c>
      <c r="AP47" s="64">
        <f t="shared" si="18"/>
        <v>0.13674247999999997</v>
      </c>
      <c r="AQ47" s="64">
        <f t="shared" si="18"/>
        <v>0.13684185999999995</v>
      </c>
      <c r="AR47" s="64">
        <f t="shared" si="18"/>
        <v>0.13704734999999998</v>
      </c>
      <c r="AS47" s="64">
        <f t="shared" si="18"/>
        <v>0.13734731999999999</v>
      </c>
      <c r="AT47" s="64">
        <f t="shared" si="18"/>
        <v>0.13764853000000002</v>
      </c>
      <c r="AU47" s="64">
        <f t="shared" si="18"/>
        <v>0.13794419999999999</v>
      </c>
      <c r="AV47" s="64">
        <f>Y47/Y$3</f>
        <v>0.13821020000000001</v>
      </c>
    </row>
    <row r="48" spans="1:48" x14ac:dyDescent="0.25">
      <c r="A48" s="39" t="s">
        <v>140</v>
      </c>
      <c r="B48" s="32">
        <f>'West India Disel Exhaust Market'!B20+'South India Diesel Exhau Market'!B20+'North India Diesel Exha Market '!B20+'East India Diesel Exhaus Market'!B20</f>
        <v>0.17232021040144443</v>
      </c>
      <c r="C48" s="32">
        <f>'West India Disel Exhaust Market'!C20+'South India Diesel Exhau Market'!C20+'North India Diesel Exha Market '!C20+'East India Diesel Exhaus Market'!C20</f>
        <v>-0.420127037653519</v>
      </c>
      <c r="D48" s="32">
        <f>'West India Disel Exhaust Market'!D20+'South India Diesel Exhau Market'!D20+'North India Diesel Exha Market '!D20+'East India Diesel Exhaus Market'!D20</f>
        <v>-0.44127580245399795</v>
      </c>
      <c r="E48" s="32">
        <f>'West India Disel Exhaust Market'!E20+'South India Diesel Exhau Market'!E20+'North India Diesel Exha Market '!E20+'East India Diesel Exhaus Market'!E20</f>
        <v>-0.45808314569540104</v>
      </c>
      <c r="F48" s="32">
        <f>'West India Disel Exhaust Market'!F20+'South India Diesel Exhau Market'!F20+'North India Diesel Exha Market '!F20+'East India Diesel Exhaus Market'!F20</f>
        <v>0.23642822125439997</v>
      </c>
      <c r="G48" s="32">
        <f>'West India Disel Exhaust Market'!G20+'South India Diesel Exhau Market'!G20+'North India Diesel Exha Market '!G20+'East India Diesel Exhaus Market'!G20</f>
        <v>-3.385060401035591E-2</v>
      </c>
      <c r="H48" s="32">
        <f>'West India Disel Exhaust Market'!H20+'South India Diesel Exhau Market'!H20+'North India Diesel Exha Market '!H20+'East India Diesel Exhaus Market'!H20</f>
        <v>-3.526136260624467E-2</v>
      </c>
      <c r="I48" s="32">
        <f>'West India Disel Exhaust Market'!I20+'South India Diesel Exhau Market'!I20+'North India Diesel Exha Market '!I20+'East India Diesel Exhaus Market'!I20</f>
        <v>-3.6218064066513782E-2</v>
      </c>
      <c r="J48" s="32">
        <f>'West India Disel Exhaust Market'!J20+'South India Diesel Exhau Market'!J20+'North India Diesel Exha Market '!J20+'East India Diesel Exhaus Market'!J20</f>
        <v>0.37855257070312587</v>
      </c>
      <c r="K48" s="32">
        <f>'West India Disel Exhaust Market'!K20+'South India Diesel Exhau Market'!K20+'North India Diesel Exha Market '!K20+'East India Diesel Exhaus Market'!K20</f>
        <v>-4.9476358093292261E-2</v>
      </c>
      <c r="L48" s="32">
        <f>'West India Disel Exhaust Market'!L20+'South India Diesel Exhau Market'!L20+'North India Diesel Exha Market '!L20+'East India Diesel Exhaus Market'!L20</f>
        <v>-5.1858546146430477E-2</v>
      </c>
      <c r="M48" s="32">
        <f>'West India Disel Exhaust Market'!M20+'South India Diesel Exhau Market'!M20+'North India Diesel Exha Market '!M20+'East India Diesel Exhaus Market'!M20</f>
        <v>-5.4535340528613398E-2</v>
      </c>
      <c r="N48" s="32">
        <f>'West India Disel Exhaust Market'!N20+'South India Diesel Exhau Market'!N20+'North India Diesel Exha Market '!N20+'East India Diesel Exhaus Market'!N20</f>
        <v>-5.6786888432986939E-2</v>
      </c>
      <c r="O48" s="32">
        <f>'West India Disel Exhaust Market'!O20+'South India Diesel Exhau Market'!O20+'North India Diesel Exha Market '!O20+'East India Diesel Exhaus Market'!O20</f>
        <v>0.6216389986688059</v>
      </c>
      <c r="P48" s="32">
        <f>'West India Disel Exhaust Market'!P20+'South India Diesel Exhau Market'!P20+'North India Diesel Exha Market '!P20+'East India Diesel Exhaus Market'!P20</f>
        <v>-6.3254528917482705E-2</v>
      </c>
      <c r="Q48" s="32">
        <f>'West India Disel Exhaust Market'!Q20+'South India Diesel Exhau Market'!Q20+'North India Diesel Exha Market '!Q20+'East India Diesel Exhaus Market'!Q20</f>
        <v>-6.5370960113013687E-2</v>
      </c>
      <c r="R48" s="32">
        <f>'West India Disel Exhaust Market'!R20+'South India Diesel Exhau Market'!R20+'North India Diesel Exha Market '!R20+'East India Diesel Exhaus Market'!R20</f>
        <v>-6.7440069328030872E-2</v>
      </c>
      <c r="S48" s="32">
        <f>'West India Disel Exhaust Market'!S20+'South India Diesel Exhau Market'!S20+'North India Diesel Exha Market '!S20+'East India Diesel Exhaus Market'!S20</f>
        <v>-6.9128329072121242E-2</v>
      </c>
      <c r="T48" s="32">
        <f>'West India Disel Exhaust Market'!T20+'South India Diesel Exhau Market'!T20+'North India Diesel Exha Market '!T20+'East India Diesel Exhaus Market'!T20</f>
        <v>1.0580273923132402</v>
      </c>
      <c r="U48" s="63"/>
      <c r="V48" s="63"/>
      <c r="W48" s="63"/>
      <c r="X48" s="63"/>
      <c r="Y48" s="32">
        <f>'West India Disel Exhaust Market'!U20+'South India Diesel Exhau Market'!U20+'North India Diesel Exha Market '!U20+'East India Diesel Exhaus Market'!U20</f>
        <v>1.6872583952967553</v>
      </c>
      <c r="AC48" s="64">
        <f>B48/B$3</f>
        <v>7.6648709999999995E-2</v>
      </c>
      <c r="AD48" s="64">
        <f t="shared" si="18"/>
        <v>9.1058330000000159E-2</v>
      </c>
      <c r="AE48" s="64">
        <f t="shared" si="18"/>
        <v>9.3257549999999911E-2</v>
      </c>
      <c r="AF48" s="64">
        <f t="shared" si="18"/>
        <v>9.5547930000000142E-2</v>
      </c>
      <c r="AG48" s="64">
        <f t="shared" si="18"/>
        <v>7.6401239999999995E-2</v>
      </c>
      <c r="AH48" s="64">
        <f t="shared" si="18"/>
        <v>7.9247499999999971E-2</v>
      </c>
      <c r="AI48" s="64">
        <f t="shared" si="18"/>
        <v>7.9834370000000043E-2</v>
      </c>
      <c r="AJ48" s="64">
        <f t="shared" si="18"/>
        <v>7.962203000000008E-2</v>
      </c>
      <c r="AK48" s="64">
        <f t="shared" si="18"/>
        <v>7.7169500000000182E-2</v>
      </c>
      <c r="AL48" s="64">
        <f t="shared" si="18"/>
        <v>8.131961999999994E-2</v>
      </c>
      <c r="AM48" s="64">
        <f t="shared" si="18"/>
        <v>8.1818790000000113E-2</v>
      </c>
      <c r="AN48" s="64">
        <f t="shared" si="18"/>
        <v>8.250413000000005E-2</v>
      </c>
      <c r="AO48" s="64">
        <f t="shared" si="18"/>
        <v>8.2006360000000222E-2</v>
      </c>
      <c r="AP48" s="64">
        <f t="shared" si="18"/>
        <v>7.8229449999999992E-2</v>
      </c>
      <c r="AQ48" s="64">
        <f t="shared" si="18"/>
        <v>8.1696690000000086E-2</v>
      </c>
      <c r="AR48" s="64">
        <f t="shared" si="18"/>
        <v>8.158448000000007E-2</v>
      </c>
      <c r="AS48" s="64">
        <f t="shared" si="18"/>
        <v>8.1581460000000119E-2</v>
      </c>
      <c r="AT48" s="64">
        <f t="shared" si="18"/>
        <v>8.1177740000000068E-2</v>
      </c>
      <c r="AU48" s="64">
        <f t="shared" si="18"/>
        <v>7.7808380000000038E-2</v>
      </c>
      <c r="AV48" s="64">
        <f>Y48/Y$3</f>
        <v>7.8470830000000075E-2</v>
      </c>
    </row>
    <row r="49" spans="1:48" x14ac:dyDescent="0.25">
      <c r="A49" s="27" t="s">
        <v>99</v>
      </c>
      <c r="B49" s="45">
        <f>SUM(B45:B48)</f>
        <v>2.2481814814814811</v>
      </c>
      <c r="C49" s="45">
        <f t="shared" ref="C49:Y49" si="19">SUM(C45:C48)</f>
        <v>-4.6138232235701926</v>
      </c>
      <c r="D49" s="45">
        <f t="shared" si="19"/>
        <v>-4.7317970765262256</v>
      </c>
      <c r="E49" s="45">
        <f t="shared" si="19"/>
        <v>-4.79427597955707</v>
      </c>
      <c r="F49" s="45">
        <f t="shared" si="19"/>
        <v>3.0945599999999995</v>
      </c>
      <c r="G49" s="45">
        <f t="shared" si="19"/>
        <v>-0.42715043389830498</v>
      </c>
      <c r="H49" s="45">
        <f t="shared" si="19"/>
        <v>-0.44168147886987336</v>
      </c>
      <c r="I49" s="45">
        <f t="shared" si="19"/>
        <v>-0.45487491422303289</v>
      </c>
      <c r="J49" s="45">
        <f t="shared" si="19"/>
        <v>4.9054687499999998</v>
      </c>
      <c r="K49" s="45">
        <f t="shared" si="19"/>
        <v>-0.60841846153846157</v>
      </c>
      <c r="L49" s="45">
        <f t="shared" si="19"/>
        <v>-0.63382196371310817</v>
      </c>
      <c r="M49" s="45">
        <f t="shared" si="19"/>
        <v>-0.66100134052214554</v>
      </c>
      <c r="N49" s="45">
        <f t="shared" si="19"/>
        <v>-0.69246932107444836</v>
      </c>
      <c r="O49" s="45">
        <f t="shared" si="19"/>
        <v>7.9463552238805963</v>
      </c>
      <c r="P49" s="45">
        <f t="shared" si="19"/>
        <v>-0.77426060856911871</v>
      </c>
      <c r="Q49" s="45">
        <f t="shared" si="19"/>
        <v>-0.80126710512849553</v>
      </c>
      <c r="R49" s="45">
        <f t="shared" si="19"/>
        <v>-0.82665925969001752</v>
      </c>
      <c r="S49" s="45">
        <f t="shared" si="19"/>
        <v>-0.85156754883938857</v>
      </c>
      <c r="T49" s="45">
        <f t="shared" si="19"/>
        <v>13.59785915492958</v>
      </c>
      <c r="U49" s="45">
        <f t="shared" si="19"/>
        <v>0</v>
      </c>
      <c r="V49" s="45">
        <f t="shared" si="19"/>
        <v>0</v>
      </c>
      <c r="W49" s="45">
        <f t="shared" si="19"/>
        <v>0</v>
      </c>
      <c r="X49" s="45">
        <f t="shared" si="19"/>
        <v>0</v>
      </c>
      <c r="Y49" s="45">
        <f t="shared" si="19"/>
        <v>21.501727397260279</v>
      </c>
      <c r="AC49" s="65">
        <f>SUM(AC45:AC48)</f>
        <v>0.99999999999999989</v>
      </c>
      <c r="AD49" s="65">
        <f t="shared" ref="AD49:AV49" si="20">SUM(AD45:AD48)</f>
        <v>1</v>
      </c>
      <c r="AE49" s="65">
        <f t="shared" si="20"/>
        <v>1</v>
      </c>
      <c r="AF49" s="65">
        <f t="shared" si="20"/>
        <v>1</v>
      </c>
      <c r="AG49" s="65">
        <f t="shared" si="20"/>
        <v>1</v>
      </c>
      <c r="AH49" s="65">
        <f t="shared" si="20"/>
        <v>1</v>
      </c>
      <c r="AI49" s="65">
        <f t="shared" si="20"/>
        <v>0.99999999999999989</v>
      </c>
      <c r="AJ49" s="65">
        <f t="shared" si="20"/>
        <v>1</v>
      </c>
      <c r="AK49" s="65">
        <f t="shared" si="20"/>
        <v>1</v>
      </c>
      <c r="AL49" s="65">
        <f t="shared" si="20"/>
        <v>1</v>
      </c>
      <c r="AM49" s="65">
        <f t="shared" si="20"/>
        <v>1.0000000000000002</v>
      </c>
      <c r="AN49" s="65">
        <f t="shared" si="20"/>
        <v>1</v>
      </c>
      <c r="AO49" s="65">
        <f t="shared" si="20"/>
        <v>1.0000000000000002</v>
      </c>
      <c r="AP49" s="65">
        <f t="shared" si="20"/>
        <v>1</v>
      </c>
      <c r="AQ49" s="65">
        <f t="shared" si="20"/>
        <v>1</v>
      </c>
      <c r="AR49" s="65">
        <f t="shared" si="20"/>
        <v>1.0000000000000002</v>
      </c>
      <c r="AS49" s="65">
        <f t="shared" si="20"/>
        <v>0.99999999999999989</v>
      </c>
      <c r="AT49" s="65">
        <f t="shared" si="20"/>
        <v>1</v>
      </c>
      <c r="AU49" s="65">
        <f t="shared" si="20"/>
        <v>1</v>
      </c>
      <c r="AV49" s="65">
        <f t="shared" si="20"/>
        <v>1.0000000000000002</v>
      </c>
    </row>
    <row r="55" spans="1:48" x14ac:dyDescent="0.25">
      <c r="F55" s="61"/>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56C0D-CD26-48FF-8E9C-EC52D26ED773}">
  <dimension ref="A1:AR21"/>
  <sheetViews>
    <sheetView zoomScale="85" zoomScaleNormal="85" workbookViewId="0">
      <selection activeCell="A16" sqref="A16:B21 F16:F21 J16:J21 O16:O21 T16:U21"/>
    </sheetView>
  </sheetViews>
  <sheetFormatPr defaultRowHeight="15" x14ac:dyDescent="0.25"/>
  <cols>
    <col min="1" max="1" width="36.140625" customWidth="1"/>
    <col min="3" max="5" width="0" hidden="1" customWidth="1"/>
    <col min="7" max="9" width="0" hidden="1" customWidth="1"/>
    <col min="11" max="14" width="0" hidden="1" customWidth="1"/>
    <col min="16" max="19" width="0" hidden="1" customWidth="1"/>
    <col min="22" max="24" width="17.7109375" bestFit="1" customWidth="1"/>
    <col min="26" max="28" width="0" hidden="1" customWidth="1"/>
    <col min="30" max="32" width="0" hidden="1" customWidth="1"/>
    <col min="34" max="37" width="0" hidden="1" customWidth="1"/>
    <col min="39" max="42" width="0" hidden="1" customWidth="1"/>
  </cols>
  <sheetData>
    <row r="1" spans="1:44" x14ac:dyDescent="0.25">
      <c r="A1" s="8" t="s">
        <v>131</v>
      </c>
      <c r="B1" s="7">
        <v>2017</v>
      </c>
      <c r="C1" s="7">
        <v>2018</v>
      </c>
      <c r="D1" s="7">
        <v>2019</v>
      </c>
      <c r="E1" s="7">
        <v>2020</v>
      </c>
      <c r="F1" s="7">
        <v>2021</v>
      </c>
      <c r="G1" s="7" t="s">
        <v>7</v>
      </c>
      <c r="H1" s="7" t="s">
        <v>8</v>
      </c>
      <c r="I1" s="7" t="s">
        <v>9</v>
      </c>
      <c r="J1" s="7" t="s">
        <v>10</v>
      </c>
      <c r="K1" s="7" t="s">
        <v>11</v>
      </c>
      <c r="L1" s="7" t="s">
        <v>12</v>
      </c>
      <c r="M1" s="7" t="s">
        <v>101</v>
      </c>
      <c r="N1" s="7" t="s">
        <v>102</v>
      </c>
      <c r="O1" s="7" t="s">
        <v>103</v>
      </c>
      <c r="P1" s="7" t="s">
        <v>104</v>
      </c>
      <c r="Q1" s="7" t="s">
        <v>105</v>
      </c>
      <c r="R1" s="7" t="s">
        <v>106</v>
      </c>
      <c r="S1" s="7" t="s">
        <v>107</v>
      </c>
      <c r="T1" s="7" t="s">
        <v>108</v>
      </c>
      <c r="U1" s="7" t="s">
        <v>145</v>
      </c>
      <c r="V1" s="41" t="s">
        <v>124</v>
      </c>
      <c r="W1" s="41" t="s">
        <v>125</v>
      </c>
      <c r="X1" s="41" t="s">
        <v>126</v>
      </c>
      <c r="Y1" s="8">
        <v>2017</v>
      </c>
      <c r="Z1" s="8">
        <v>2018</v>
      </c>
      <c r="AA1" s="8">
        <v>2019</v>
      </c>
      <c r="AB1" s="8">
        <v>2020</v>
      </c>
      <c r="AC1" s="8">
        <v>2021</v>
      </c>
      <c r="AD1" s="8" t="s">
        <v>7</v>
      </c>
      <c r="AE1" s="8" t="s">
        <v>8</v>
      </c>
      <c r="AF1" s="8" t="s">
        <v>9</v>
      </c>
      <c r="AG1" s="8" t="s">
        <v>10</v>
      </c>
      <c r="AH1" s="8" t="s">
        <v>11</v>
      </c>
      <c r="AI1" s="8" t="s">
        <v>12</v>
      </c>
      <c r="AJ1" s="8" t="s">
        <v>101</v>
      </c>
      <c r="AK1" s="8" t="s">
        <v>102</v>
      </c>
      <c r="AL1" s="8" t="s">
        <v>103</v>
      </c>
      <c r="AM1" s="8" t="s">
        <v>104</v>
      </c>
      <c r="AN1" s="8" t="s">
        <v>105</v>
      </c>
      <c r="AO1" s="8" t="s">
        <v>106</v>
      </c>
      <c r="AP1" s="8" t="s">
        <v>107</v>
      </c>
      <c r="AQ1" s="8" t="s">
        <v>108</v>
      </c>
      <c r="AR1" s="57" t="s">
        <v>145</v>
      </c>
    </row>
    <row r="2" spans="1:44" x14ac:dyDescent="0.25">
      <c r="A2" s="9" t="s">
        <v>127</v>
      </c>
      <c r="B2" s="10">
        <f>'India Diesel Exhaust Market'!B32</f>
        <v>0.77494815666666672</v>
      </c>
      <c r="C2" s="10">
        <f>'India Diesel Exhaust Market'!C32</f>
        <v>-1.5913076298093591</v>
      </c>
      <c r="D2" s="10">
        <f>'India Diesel Exhaust Market'!D32</f>
        <v>-1.6305772725709375</v>
      </c>
      <c r="E2" s="10">
        <f>'India Diesel Exhaust Market'!E32</f>
        <v>-1.6540252129471891</v>
      </c>
      <c r="F2" s="10">
        <f>'India Diesel Exhaust Market'!F32</f>
        <v>1.068551568</v>
      </c>
      <c r="G2" s="10">
        <f>'India Diesel Exhaust Market'!G32</f>
        <v>-0.14753775986847453</v>
      </c>
      <c r="H2" s="10">
        <f>'India Diesel Exhaust Market'!H32</f>
        <v>-0.15264511909742823</v>
      </c>
      <c r="I2" s="10">
        <f>'India Diesel Exhaust Market'!I32</f>
        <v>-0.15738672032116935</v>
      </c>
      <c r="J2" s="10">
        <f>'India Diesel Exhaust Market'!J32</f>
        <v>1.6963110937499999</v>
      </c>
      <c r="K2" s="10">
        <f>'India Diesel Exhaust Market'!K32</f>
        <v>-0.21033026215384612</v>
      </c>
      <c r="L2" s="10">
        <f>'India Diesel Exhaust Market'!L32</f>
        <v>-0.21923901724836406</v>
      </c>
      <c r="M2" s="10">
        <f>'India Diesel Exhaust Market'!M32</f>
        <v>-0.228904764222819</v>
      </c>
      <c r="N2" s="10">
        <f>'India Diesel Exhaust Market'!N32</f>
        <v>-0.23959438509175904</v>
      </c>
      <c r="O2" s="10">
        <f>'India Diesel Exhaust Market'!O32</f>
        <v>2.7526174495522384</v>
      </c>
      <c r="P2" s="10">
        <f>'India Diesel Exhaust Market'!P32</f>
        <v>-0.2682813008691996</v>
      </c>
      <c r="Q2" s="10">
        <f>'India Diesel Exhaust Market'!Q32</f>
        <v>-0.27787943205856219</v>
      </c>
      <c r="R2" s="10">
        <f>'India Diesel Exhaust Market'!R32</f>
        <v>-0.28676809718646701</v>
      </c>
      <c r="S2" s="10">
        <f>'India Diesel Exhaust Market'!S32</f>
        <v>-0.29549393944726782</v>
      </c>
      <c r="T2" s="10">
        <f>'India Diesel Exhaust Market'!T32</f>
        <v>4.7157375549295786</v>
      </c>
      <c r="U2" s="10">
        <f>'India Diesel Exhaust Market'!Y32</f>
        <v>7.467549925068492</v>
      </c>
      <c r="V2" s="40">
        <f>(F2/B2)^(1/4)-1</f>
        <v>8.3629224608454011E-2</v>
      </c>
      <c r="W2" s="40">
        <f>(O2/F2)^(1/9)-1</f>
        <v>0.11086466452765942</v>
      </c>
      <c r="X2" s="35">
        <f>(U2/O2)^(1/10)-1</f>
        <v>0.10495153003853286</v>
      </c>
    </row>
    <row r="3" spans="1:44" x14ac:dyDescent="0.25">
      <c r="A3" s="9" t="s">
        <v>92</v>
      </c>
      <c r="B3" s="5"/>
      <c r="C3" s="25">
        <f>C2/B2-1</f>
        <v>-3.053437531426813</v>
      </c>
      <c r="D3" s="25">
        <f>D2/C2-1</f>
        <v>2.4677593462103298E-2</v>
      </c>
      <c r="E3" s="25">
        <f>E2/D2-1</f>
        <v>1.4380146694477736E-2</v>
      </c>
      <c r="F3" s="30">
        <v>4.9299999999999997E-2</v>
      </c>
      <c r="G3" s="25">
        <v>5.2200000000000003E-2</v>
      </c>
      <c r="H3" s="25">
        <v>5.6099999999999997E-2</v>
      </c>
      <c r="I3" s="25">
        <v>6.0400000000000002E-2</v>
      </c>
      <c r="J3" s="38">
        <v>6.3600000000000004E-2</v>
      </c>
      <c r="K3" s="25">
        <v>6.6500000000000004E-2</v>
      </c>
      <c r="L3" s="25">
        <v>6.83E-2</v>
      </c>
      <c r="M3" s="25">
        <v>6.5699999999999995E-2</v>
      </c>
      <c r="N3" s="25">
        <v>6.3200000000000006E-2</v>
      </c>
      <c r="O3" s="25">
        <v>6.2399999999999997E-2</v>
      </c>
      <c r="P3" s="25">
        <v>6.1499999999999999E-2</v>
      </c>
      <c r="Q3" s="25">
        <v>5.9200000000000003E-2</v>
      </c>
      <c r="R3" s="25">
        <v>5.7799999999999997E-2</v>
      </c>
      <c r="S3" s="25">
        <v>5.6399999999999999E-2</v>
      </c>
      <c r="T3" s="25">
        <v>5.5100000000000003E-2</v>
      </c>
      <c r="U3" s="25"/>
      <c r="Y3" s="29"/>
      <c r="Z3" s="29"/>
      <c r="AA3" s="29"/>
      <c r="AB3" s="29"/>
      <c r="AC3" s="29"/>
      <c r="AD3" s="29"/>
      <c r="AE3" s="29"/>
      <c r="AF3" s="29"/>
      <c r="AG3" s="29"/>
      <c r="AH3" s="29"/>
      <c r="AI3" s="29"/>
      <c r="AJ3" s="29"/>
    </row>
    <row r="4" spans="1:44" x14ac:dyDescent="0.25">
      <c r="A4" s="31" t="s">
        <v>135</v>
      </c>
      <c r="B4" s="34">
        <f>'India Diesel Exhaust Market'!B25</f>
        <v>0.8197993772222224</v>
      </c>
      <c r="C4" s="34">
        <f>'India Diesel Exhaust Market'!C25</f>
        <v>0</v>
      </c>
      <c r="D4" s="34">
        <f>'India Diesel Exhaust Market'!D25</f>
        <v>0</v>
      </c>
      <c r="E4" s="34">
        <f>'India Diesel Exhaust Market'!E25</f>
        <v>0</v>
      </c>
      <c r="F4" s="34">
        <f>'India Diesel Exhaust Market'!F25</f>
        <v>0.98659524095999995</v>
      </c>
      <c r="G4" s="34">
        <f>'India Diesel Exhaust Market'!G25</f>
        <v>0</v>
      </c>
      <c r="H4" s="34">
        <f>'India Diesel Exhaust Market'!H25</f>
        <v>0</v>
      </c>
      <c r="I4" s="34">
        <f>'India Diesel Exhaust Market'!I25</f>
        <v>0</v>
      </c>
      <c r="J4" s="34">
        <f>'India Diesel Exhaust Market'!J25</f>
        <v>1.8273459750000005</v>
      </c>
      <c r="K4" s="34">
        <f>'India Diesel Exhaust Market'!K25</f>
        <v>0</v>
      </c>
      <c r="L4" s="34">
        <f>'India Diesel Exhaust Market'!L25</f>
        <v>0</v>
      </c>
      <c r="M4" s="34">
        <f>'India Diesel Exhaust Market'!M25</f>
        <v>0</v>
      </c>
      <c r="N4" s="34">
        <f>'India Diesel Exhaust Market'!N25</f>
        <v>0</v>
      </c>
      <c r="O4" s="34">
        <f>'India Diesel Exhaust Market'!O25</f>
        <v>3.1243161615044777</v>
      </c>
      <c r="P4" s="34">
        <f>'India Diesel Exhaust Market'!P25</f>
        <v>0</v>
      </c>
      <c r="Q4" s="34">
        <f>'India Diesel Exhaust Market'!Q25</f>
        <v>0</v>
      </c>
      <c r="R4" s="34">
        <f>'India Diesel Exhaust Market'!R25</f>
        <v>0</v>
      </c>
      <c r="S4" s="34">
        <f>'India Diesel Exhaust Market'!S25</f>
        <v>0</v>
      </c>
      <c r="T4" s="34">
        <f>'India Diesel Exhaust Market'!T25</f>
        <v>5.5795823513239444</v>
      </c>
      <c r="U4" s="34">
        <f>'India Diesel Exhaust Market'!Y25</f>
        <v>9.1979229390904127</v>
      </c>
      <c r="V4" s="40">
        <f>(F4/B4)^(1/4)-1</f>
        <v>4.7388637148485069E-2</v>
      </c>
      <c r="W4" s="40">
        <f>(O4/F4)^(1/9)-1</f>
        <v>0.13664277432954997</v>
      </c>
      <c r="X4" s="35">
        <f>(U4/O4)^(1/10)-1</f>
        <v>0.11402126034714422</v>
      </c>
    </row>
    <row r="5" spans="1:44" x14ac:dyDescent="0.25">
      <c r="A5" s="4" t="s">
        <v>92</v>
      </c>
      <c r="B5" s="4"/>
      <c r="C5" s="37">
        <f>C4/B4-1</f>
        <v>-1</v>
      </c>
      <c r="D5" s="37" t="e">
        <f t="shared" ref="D5:T5" si="0">D4/C4-1</f>
        <v>#DIV/0!</v>
      </c>
      <c r="E5" s="37" t="e">
        <f t="shared" si="0"/>
        <v>#DIV/0!</v>
      </c>
      <c r="F5" s="37" t="e">
        <f t="shared" si="0"/>
        <v>#DIV/0!</v>
      </c>
      <c r="G5" s="37">
        <f t="shared" si="0"/>
        <v>-1</v>
      </c>
      <c r="H5" s="37" t="e">
        <f t="shared" si="0"/>
        <v>#DIV/0!</v>
      </c>
      <c r="I5" s="37" t="e">
        <f t="shared" si="0"/>
        <v>#DIV/0!</v>
      </c>
      <c r="J5" s="37" t="e">
        <f t="shared" si="0"/>
        <v>#DIV/0!</v>
      </c>
      <c r="K5" s="37">
        <f t="shared" si="0"/>
        <v>-1</v>
      </c>
      <c r="L5" s="37" t="e">
        <f t="shared" si="0"/>
        <v>#DIV/0!</v>
      </c>
      <c r="M5" s="37" t="e">
        <f t="shared" si="0"/>
        <v>#DIV/0!</v>
      </c>
      <c r="N5" s="37" t="e">
        <f t="shared" si="0"/>
        <v>#DIV/0!</v>
      </c>
      <c r="O5" s="37" t="e">
        <f t="shared" si="0"/>
        <v>#DIV/0!</v>
      </c>
      <c r="P5" s="37">
        <f t="shared" si="0"/>
        <v>-1</v>
      </c>
      <c r="Q5" s="37" t="e">
        <f t="shared" si="0"/>
        <v>#DIV/0!</v>
      </c>
      <c r="R5" s="37" t="e">
        <f t="shared" si="0"/>
        <v>#DIV/0!</v>
      </c>
      <c r="S5" s="37" t="e">
        <f t="shared" si="0"/>
        <v>#DIV/0!</v>
      </c>
      <c r="T5" s="37" t="e">
        <f t="shared" si="0"/>
        <v>#DIV/0!</v>
      </c>
      <c r="U5" s="37"/>
      <c r="V5" s="4"/>
      <c r="W5" s="4"/>
      <c r="X5" s="4"/>
    </row>
    <row r="6" spans="1:44" x14ac:dyDescent="0.25">
      <c r="A6" s="31" t="s">
        <v>100</v>
      </c>
      <c r="B6" s="34">
        <f>B4/B2</f>
        <v>1.0578764142732813</v>
      </c>
      <c r="C6" s="34">
        <f t="shared" ref="C6:T6" si="1">C4/C2</f>
        <v>0</v>
      </c>
      <c r="D6" s="34">
        <f t="shared" si="1"/>
        <v>0</v>
      </c>
      <c r="E6" s="34">
        <f t="shared" si="1"/>
        <v>0</v>
      </c>
      <c r="F6" s="34">
        <f t="shared" si="1"/>
        <v>0.92330147697654219</v>
      </c>
      <c r="G6" s="34">
        <f t="shared" si="1"/>
        <v>0</v>
      </c>
      <c r="H6" s="34">
        <f t="shared" si="1"/>
        <v>0</v>
      </c>
      <c r="I6" s="34">
        <f t="shared" si="1"/>
        <v>0</v>
      </c>
      <c r="J6" s="34">
        <f t="shared" si="1"/>
        <v>1.0772469635627535</v>
      </c>
      <c r="K6" s="34">
        <f t="shared" si="1"/>
        <v>0</v>
      </c>
      <c r="L6" s="34">
        <f t="shared" si="1"/>
        <v>0</v>
      </c>
      <c r="M6" s="34">
        <f t="shared" si="1"/>
        <v>0</v>
      </c>
      <c r="N6" s="34">
        <f t="shared" si="1"/>
        <v>0</v>
      </c>
      <c r="O6" s="34">
        <f t="shared" si="1"/>
        <v>1.1350346420323327</v>
      </c>
      <c r="P6" s="34">
        <f t="shared" si="1"/>
        <v>0</v>
      </c>
      <c r="Q6" s="34">
        <f t="shared" si="1"/>
        <v>0</v>
      </c>
      <c r="R6" s="34">
        <f t="shared" si="1"/>
        <v>0</v>
      </c>
      <c r="S6" s="34">
        <f t="shared" si="1"/>
        <v>0</v>
      </c>
      <c r="T6" s="34">
        <f t="shared" si="1"/>
        <v>1.1831833910034601</v>
      </c>
      <c r="U6" s="34"/>
      <c r="V6" s="40">
        <f>(F6/B6)^(1/4)-1</f>
        <v>-3.3443715467404211E-2</v>
      </c>
      <c r="W6" s="40">
        <f>(O6/F6)^(1/9)-1</f>
        <v>2.3205445834260319E-2</v>
      </c>
      <c r="X6" s="35">
        <f>(U6/O6)^(1/10)-1</f>
        <v>-1</v>
      </c>
      <c r="Y6" s="29"/>
      <c r="Z6" s="29"/>
      <c r="AA6" s="29"/>
      <c r="AB6" s="29"/>
      <c r="AC6" s="29"/>
      <c r="AD6" s="29"/>
      <c r="AE6" s="29"/>
      <c r="AF6" s="29"/>
      <c r="AG6" s="29"/>
      <c r="AH6" s="29"/>
      <c r="AI6" s="29"/>
      <c r="AJ6" s="29"/>
    </row>
    <row r="7" spans="1:44" x14ac:dyDescent="0.25">
      <c r="A7" s="9" t="s">
        <v>92</v>
      </c>
      <c r="B7" s="28"/>
      <c r="C7" s="36">
        <f>C6/B6-1</f>
        <v>-1</v>
      </c>
      <c r="D7" s="36" t="e">
        <f t="shared" ref="D7:P7" si="2">D6/C6-1</f>
        <v>#DIV/0!</v>
      </c>
      <c r="E7" s="36" t="e">
        <f t="shared" si="2"/>
        <v>#DIV/0!</v>
      </c>
      <c r="F7" s="36" t="e">
        <f t="shared" si="2"/>
        <v>#DIV/0!</v>
      </c>
      <c r="G7" s="36">
        <f t="shared" si="2"/>
        <v>-1</v>
      </c>
      <c r="H7" s="36" t="e">
        <f t="shared" si="2"/>
        <v>#DIV/0!</v>
      </c>
      <c r="I7" s="36" t="e">
        <f t="shared" si="2"/>
        <v>#DIV/0!</v>
      </c>
      <c r="J7" s="36" t="e">
        <f t="shared" si="2"/>
        <v>#DIV/0!</v>
      </c>
      <c r="K7" s="36">
        <f t="shared" si="2"/>
        <v>-1</v>
      </c>
      <c r="L7" s="36" t="e">
        <f t="shared" si="2"/>
        <v>#DIV/0!</v>
      </c>
      <c r="M7" s="36" t="e">
        <f t="shared" si="2"/>
        <v>#DIV/0!</v>
      </c>
      <c r="N7" s="36" t="e">
        <f t="shared" si="2"/>
        <v>#DIV/0!</v>
      </c>
      <c r="O7" s="36" t="e">
        <f t="shared" si="2"/>
        <v>#DIV/0!</v>
      </c>
      <c r="P7" s="36">
        <f t="shared" si="2"/>
        <v>-1</v>
      </c>
      <c r="Q7" s="37">
        <v>1.6199999999999999E-2</v>
      </c>
      <c r="R7" s="37">
        <v>1.6500000000000001E-2</v>
      </c>
      <c r="S7" s="37">
        <v>1.6400000000000001E-2</v>
      </c>
      <c r="T7" s="37">
        <v>1.6299999999999999E-2</v>
      </c>
      <c r="U7" s="37"/>
      <c r="Y7" s="29"/>
      <c r="Z7" s="29"/>
      <c r="AA7" s="29"/>
      <c r="AB7" s="29"/>
      <c r="AC7" s="29"/>
      <c r="AD7" s="29"/>
      <c r="AE7" s="29"/>
      <c r="AF7" s="29"/>
      <c r="AG7" s="29"/>
      <c r="AH7" s="29"/>
      <c r="AI7" s="29"/>
      <c r="AJ7" s="29"/>
    </row>
    <row r="9" spans="1:44" x14ac:dyDescent="0.25">
      <c r="A9" s="27" t="s">
        <v>113</v>
      </c>
      <c r="B9" s="28"/>
      <c r="C9" s="28"/>
      <c r="D9" s="28"/>
      <c r="E9" s="28"/>
      <c r="F9" s="28"/>
      <c r="G9" s="28"/>
      <c r="H9" s="28"/>
      <c r="I9" s="28"/>
      <c r="J9" s="28"/>
      <c r="K9" s="28"/>
      <c r="L9" s="28"/>
      <c r="M9" s="28"/>
      <c r="N9" s="28"/>
      <c r="O9" s="28"/>
      <c r="P9" s="28"/>
      <c r="Q9" s="28"/>
      <c r="R9" s="28"/>
      <c r="S9" s="28"/>
      <c r="T9" s="28"/>
      <c r="U9" s="28"/>
      <c r="Y9" s="29"/>
    </row>
    <row r="10" spans="1:44" x14ac:dyDescent="0.25">
      <c r="A10" s="39" t="s">
        <v>159</v>
      </c>
      <c r="B10" s="32">
        <f t="shared" ref="B10:K13" si="3">B$4*Y10</f>
        <v>0.49491288402905559</v>
      </c>
      <c r="C10" s="32">
        <f t="shared" si="3"/>
        <v>0</v>
      </c>
      <c r="D10" s="32">
        <f t="shared" si="3"/>
        <v>0</v>
      </c>
      <c r="E10" s="32">
        <f t="shared" si="3"/>
        <v>0</v>
      </c>
      <c r="F10" s="32">
        <f t="shared" si="3"/>
        <v>0.59817269459404798</v>
      </c>
      <c r="G10" s="32">
        <f t="shared" si="3"/>
        <v>0</v>
      </c>
      <c r="H10" s="32">
        <f t="shared" si="3"/>
        <v>0</v>
      </c>
      <c r="I10" s="32">
        <f t="shared" si="3"/>
        <v>0</v>
      </c>
      <c r="J10" s="32">
        <f t="shared" si="3"/>
        <v>1.1101126798125003</v>
      </c>
      <c r="K10" s="32">
        <f t="shared" si="3"/>
        <v>0</v>
      </c>
      <c r="L10" s="32">
        <f t="shared" ref="L10:T13" si="4">L$4*AI10</f>
        <v>0</v>
      </c>
      <c r="M10" s="32">
        <f t="shared" si="4"/>
        <v>0</v>
      </c>
      <c r="N10" s="32">
        <f t="shared" si="4"/>
        <v>0</v>
      </c>
      <c r="O10" s="32">
        <f t="shared" si="4"/>
        <v>1.894272888720165</v>
      </c>
      <c r="P10" s="32">
        <f t="shared" si="4"/>
        <v>0</v>
      </c>
      <c r="Q10" s="32">
        <f t="shared" si="4"/>
        <v>0</v>
      </c>
      <c r="R10" s="32">
        <f t="shared" si="4"/>
        <v>0</v>
      </c>
      <c r="S10" s="32">
        <f t="shared" si="4"/>
        <v>0</v>
      </c>
      <c r="T10" s="32">
        <f t="shared" si="4"/>
        <v>3.3750893643158539</v>
      </c>
      <c r="U10" s="32">
        <f>AR10*U$4</f>
        <v>5.5592246243862462</v>
      </c>
      <c r="V10" s="40">
        <f>(F10/B10)^(1/4)-1</f>
        <v>4.8514537172438255E-2</v>
      </c>
      <c r="W10" s="40">
        <f>(O10/F10)^(1/9)-1</f>
        <v>0.13664277432954997</v>
      </c>
      <c r="X10" s="35">
        <f>(U10/O10)^(1/10)-1</f>
        <v>0.11367165929095302</v>
      </c>
      <c r="Y10" s="33">
        <v>0.6036999999999999</v>
      </c>
      <c r="Z10" s="33">
        <v>0.61119999999999997</v>
      </c>
      <c r="AA10" s="33">
        <v>0.60980000000000012</v>
      </c>
      <c r="AB10" s="33">
        <v>0.60789999999999988</v>
      </c>
      <c r="AC10" s="33">
        <v>0.60630000000000006</v>
      </c>
      <c r="AD10" s="33">
        <v>0.6080000000000001</v>
      </c>
      <c r="AE10" s="33">
        <v>0.60719999999999996</v>
      </c>
      <c r="AF10" s="33">
        <v>0.60799999999999987</v>
      </c>
      <c r="AG10" s="33">
        <v>0.60749999999999993</v>
      </c>
      <c r="AH10" s="33">
        <v>0.60720000000000018</v>
      </c>
      <c r="AI10" s="33">
        <v>0.6069</v>
      </c>
      <c r="AJ10" s="33">
        <v>0.60670000000000002</v>
      </c>
      <c r="AK10" s="26">
        <v>0.60659999999999981</v>
      </c>
      <c r="AL10" s="26">
        <v>0.60630000000000006</v>
      </c>
      <c r="AM10" s="26">
        <v>0.60589999999999988</v>
      </c>
      <c r="AN10" s="26">
        <v>0.60569999999999991</v>
      </c>
      <c r="AO10" s="26">
        <v>0.60509999999999997</v>
      </c>
      <c r="AP10" s="26">
        <v>0.60509999999999997</v>
      </c>
      <c r="AQ10" s="26">
        <v>0.60489999999999999</v>
      </c>
      <c r="AR10" s="29">
        <v>0.60440000000000005</v>
      </c>
    </row>
    <row r="11" spans="1:44" x14ac:dyDescent="0.25">
      <c r="A11" s="39" t="s">
        <v>158</v>
      </c>
      <c r="B11" s="32">
        <f t="shared" si="3"/>
        <v>0.16240225662772226</v>
      </c>
      <c r="C11" s="32">
        <f t="shared" si="3"/>
        <v>0</v>
      </c>
      <c r="D11" s="32">
        <f t="shared" si="3"/>
        <v>0</v>
      </c>
      <c r="E11" s="32">
        <f t="shared" si="3"/>
        <v>0</v>
      </c>
      <c r="F11" s="32">
        <f t="shared" si="3"/>
        <v>0.19603647437875199</v>
      </c>
      <c r="G11" s="32">
        <f t="shared" si="3"/>
        <v>0</v>
      </c>
      <c r="H11" s="32">
        <f t="shared" si="3"/>
        <v>0</v>
      </c>
      <c r="I11" s="32">
        <f t="shared" si="3"/>
        <v>0</v>
      </c>
      <c r="J11" s="32">
        <f t="shared" si="3"/>
        <v>0.3674792755725001</v>
      </c>
      <c r="K11" s="32">
        <f t="shared" si="3"/>
        <v>0</v>
      </c>
      <c r="L11" s="32">
        <f t="shared" si="4"/>
        <v>0</v>
      </c>
      <c r="M11" s="32">
        <f t="shared" si="4"/>
        <v>0</v>
      </c>
      <c r="N11" s="32">
        <f t="shared" si="4"/>
        <v>0</v>
      </c>
      <c r="O11" s="32">
        <f t="shared" si="4"/>
        <v>0.63704806533076286</v>
      </c>
      <c r="P11" s="32">
        <f t="shared" si="4"/>
        <v>0</v>
      </c>
      <c r="Q11" s="32">
        <f t="shared" si="4"/>
        <v>0</v>
      </c>
      <c r="R11" s="32">
        <f t="shared" si="4"/>
        <v>0</v>
      </c>
      <c r="S11" s="32">
        <f t="shared" si="4"/>
        <v>0</v>
      </c>
      <c r="T11" s="32">
        <f t="shared" si="4"/>
        <v>1.1410245908457468</v>
      </c>
      <c r="U11" s="32">
        <f>AR11*U$4</f>
        <v>1.8828148256318074</v>
      </c>
      <c r="V11" s="40">
        <f>(F11/B11)^(1/4)-1</f>
        <v>4.8180813666173439E-2</v>
      </c>
      <c r="W11" s="40">
        <f>(O11/F11)^(1/9)-1</f>
        <v>0.13991007162740665</v>
      </c>
      <c r="X11" s="35">
        <f>(U11/O11)^(1/10)-1</f>
        <v>0.11445757589395122</v>
      </c>
      <c r="Y11" s="33">
        <v>0.1981</v>
      </c>
      <c r="Z11" s="33">
        <v>0.18669999999999998</v>
      </c>
      <c r="AA11" s="33">
        <v>0.18719999999999998</v>
      </c>
      <c r="AB11" s="33">
        <v>0.18789999999999996</v>
      </c>
      <c r="AC11" s="33">
        <v>0.19869999999999999</v>
      </c>
      <c r="AD11" s="33">
        <v>0.19919999999999999</v>
      </c>
      <c r="AE11" s="33">
        <v>0.2</v>
      </c>
      <c r="AF11" s="33">
        <v>0.20050000000000001</v>
      </c>
      <c r="AG11" s="33">
        <v>0.2011</v>
      </c>
      <c r="AH11" s="33">
        <v>0.20179999999999998</v>
      </c>
      <c r="AI11" s="33">
        <v>0.2026</v>
      </c>
      <c r="AJ11" s="33">
        <v>0.20319999999999999</v>
      </c>
      <c r="AK11" s="26">
        <v>0.20350000000000001</v>
      </c>
      <c r="AL11" s="26">
        <v>0.20389999999999997</v>
      </c>
      <c r="AM11" s="26">
        <v>0.20419999999999999</v>
      </c>
      <c r="AN11" s="26">
        <v>0.20429999999999998</v>
      </c>
      <c r="AO11" s="26">
        <v>0.2046</v>
      </c>
      <c r="AP11" s="26">
        <v>0.20469999999999999</v>
      </c>
      <c r="AQ11" s="26">
        <v>0.20450000000000002</v>
      </c>
      <c r="AR11" s="29">
        <v>0.20469999999999999</v>
      </c>
    </row>
    <row r="12" spans="1:44" x14ac:dyDescent="0.25">
      <c r="A12" s="39" t="s">
        <v>166</v>
      </c>
      <c r="B12" s="32">
        <f t="shared" si="3"/>
        <v>0.12764276303350003</v>
      </c>
      <c r="C12" s="32">
        <f t="shared" si="3"/>
        <v>0</v>
      </c>
      <c r="D12" s="32">
        <f t="shared" si="3"/>
        <v>0</v>
      </c>
      <c r="E12" s="32">
        <f t="shared" si="3"/>
        <v>0</v>
      </c>
      <c r="F12" s="32">
        <f t="shared" si="3"/>
        <v>0.13980054564403199</v>
      </c>
      <c r="G12" s="32">
        <f t="shared" si="3"/>
        <v>0</v>
      </c>
      <c r="H12" s="32">
        <f t="shared" si="3"/>
        <v>0</v>
      </c>
      <c r="I12" s="32">
        <f t="shared" si="3"/>
        <v>0</v>
      </c>
      <c r="J12" s="32">
        <f t="shared" si="3"/>
        <v>0.25089460236750005</v>
      </c>
      <c r="K12" s="32">
        <f t="shared" si="3"/>
        <v>0</v>
      </c>
      <c r="L12" s="32">
        <f t="shared" si="4"/>
        <v>0</v>
      </c>
      <c r="M12" s="32">
        <f t="shared" si="4"/>
        <v>0</v>
      </c>
      <c r="N12" s="32">
        <f t="shared" si="4"/>
        <v>0</v>
      </c>
      <c r="O12" s="32">
        <f t="shared" si="4"/>
        <v>0.42053295533850271</v>
      </c>
      <c r="P12" s="32">
        <f t="shared" si="4"/>
        <v>0</v>
      </c>
      <c r="Q12" s="32">
        <f t="shared" si="4"/>
        <v>0</v>
      </c>
      <c r="R12" s="32">
        <f t="shared" si="4"/>
        <v>0</v>
      </c>
      <c r="S12" s="32">
        <f t="shared" si="4"/>
        <v>0</v>
      </c>
      <c r="T12" s="32">
        <f t="shared" si="4"/>
        <v>0.75770728330979153</v>
      </c>
      <c r="U12" s="32">
        <f>AR12*U$4</f>
        <v>1.2453987659528418</v>
      </c>
      <c r="V12" s="40">
        <f>(F12/B12)^(1/4)-1</f>
        <v>2.3005968375848118E-2</v>
      </c>
      <c r="W12" s="40">
        <f>(O12/F12)^(1/9)-1</f>
        <v>0.13016918883052742</v>
      </c>
      <c r="X12" s="35">
        <f>(U12/O12)^(1/10)-1</f>
        <v>0.11468161866888282</v>
      </c>
      <c r="Y12" s="33">
        <v>0.15570000000000001</v>
      </c>
      <c r="Z12" s="33">
        <v>0.1452</v>
      </c>
      <c r="AA12" s="33">
        <v>0.14389999999999997</v>
      </c>
      <c r="AB12" s="33">
        <v>0.14279999999999998</v>
      </c>
      <c r="AC12" s="33">
        <v>0.14169999999999999</v>
      </c>
      <c r="AD12" s="33">
        <v>0.1401</v>
      </c>
      <c r="AE12" s="33">
        <v>0.13950000000000001</v>
      </c>
      <c r="AF12" s="33">
        <v>0.13839999999999997</v>
      </c>
      <c r="AG12" s="33">
        <v>0.13729999999999998</v>
      </c>
      <c r="AH12" s="33">
        <v>0.13619999999999999</v>
      </c>
      <c r="AI12" s="33">
        <v>0.13519999999999999</v>
      </c>
      <c r="AJ12" s="33">
        <v>0.1341</v>
      </c>
      <c r="AK12" s="26">
        <v>0.13439999999999996</v>
      </c>
      <c r="AL12" s="26">
        <v>0.1346</v>
      </c>
      <c r="AM12" s="26">
        <v>0.13469999999999999</v>
      </c>
      <c r="AN12" s="26">
        <v>0.13489999999999996</v>
      </c>
      <c r="AO12" s="26">
        <v>0.13519999999999999</v>
      </c>
      <c r="AP12" s="26">
        <v>0.13550000000000001</v>
      </c>
      <c r="AQ12" s="26">
        <v>0.13579999999999998</v>
      </c>
      <c r="AR12" s="29">
        <v>0.13539999999999999</v>
      </c>
    </row>
    <row r="13" spans="1:44" x14ac:dyDescent="0.25">
      <c r="A13" s="39" t="s">
        <v>140</v>
      </c>
      <c r="B13" s="32">
        <f t="shared" si="3"/>
        <v>3.4841473531944618E-2</v>
      </c>
      <c r="C13" s="32">
        <f t="shared" si="3"/>
        <v>0</v>
      </c>
      <c r="D13" s="32">
        <f t="shared" si="3"/>
        <v>0</v>
      </c>
      <c r="E13" s="32">
        <f t="shared" si="3"/>
        <v>0</v>
      </c>
      <c r="F13" s="32">
        <f t="shared" si="3"/>
        <v>5.2585526343167904E-2</v>
      </c>
      <c r="G13" s="32">
        <f t="shared" si="3"/>
        <v>0</v>
      </c>
      <c r="H13" s="32">
        <f t="shared" si="3"/>
        <v>0</v>
      </c>
      <c r="I13" s="32">
        <f t="shared" si="3"/>
        <v>0</v>
      </c>
      <c r="J13" s="32">
        <f t="shared" si="3"/>
        <v>9.8859417247500095E-2</v>
      </c>
      <c r="K13" s="32">
        <f t="shared" si="3"/>
        <v>0</v>
      </c>
      <c r="L13" s="32">
        <f t="shared" si="4"/>
        <v>0</v>
      </c>
      <c r="M13" s="32">
        <f t="shared" si="4"/>
        <v>0</v>
      </c>
      <c r="N13" s="32">
        <f t="shared" si="4"/>
        <v>0</v>
      </c>
      <c r="O13" s="32">
        <f t="shared" si="4"/>
        <v>0.1724622521150469</v>
      </c>
      <c r="P13" s="32">
        <f t="shared" si="4"/>
        <v>0</v>
      </c>
      <c r="Q13" s="32">
        <f t="shared" si="4"/>
        <v>0</v>
      </c>
      <c r="R13" s="32">
        <f t="shared" si="4"/>
        <v>0</v>
      </c>
      <c r="S13" s="32">
        <f t="shared" si="4"/>
        <v>0</v>
      </c>
      <c r="T13" s="32">
        <f t="shared" si="4"/>
        <v>0.30576111285255192</v>
      </c>
      <c r="U13" s="32">
        <f>AR13*U$4</f>
        <v>0.51048472311951787</v>
      </c>
      <c r="V13" s="40">
        <f>(F13/B13)^(1/4)-1</f>
        <v>0.10838956333418515</v>
      </c>
      <c r="W13" s="40">
        <f>(O13/F13)^(1/9)-1</f>
        <v>0.14107503323076531</v>
      </c>
      <c r="X13" s="35">
        <f>(U13/O13)^(1/10)-1</f>
        <v>0.11462523104979239</v>
      </c>
      <c r="Y13" s="26">
        <f>1-SUM(Y10:Y12)</f>
        <v>4.2500000000000204E-2</v>
      </c>
      <c r="Z13" s="26">
        <f t="shared" ref="Z13:AR13" si="5">1-SUM(Z10:Z12)</f>
        <v>5.6900000000000062E-2</v>
      </c>
      <c r="AA13" s="26">
        <f t="shared" si="5"/>
        <v>5.909999999999993E-2</v>
      </c>
      <c r="AB13" s="26">
        <f t="shared" si="5"/>
        <v>6.1400000000000121E-2</v>
      </c>
      <c r="AC13" s="26">
        <f t="shared" si="5"/>
        <v>5.3299999999999903E-2</v>
      </c>
      <c r="AD13" s="26">
        <f t="shared" si="5"/>
        <v>5.2699999999999858E-2</v>
      </c>
      <c r="AE13" s="26">
        <f t="shared" si="5"/>
        <v>5.3300000000000125E-2</v>
      </c>
      <c r="AF13" s="26">
        <f t="shared" si="5"/>
        <v>5.3100000000000147E-2</v>
      </c>
      <c r="AG13" s="26">
        <f t="shared" si="5"/>
        <v>5.4100000000000037E-2</v>
      </c>
      <c r="AH13" s="26">
        <f t="shared" si="5"/>
        <v>5.4799999999999849E-2</v>
      </c>
      <c r="AI13" s="26">
        <f t="shared" si="5"/>
        <v>5.5300000000000016E-2</v>
      </c>
      <c r="AJ13" s="26">
        <f t="shared" si="5"/>
        <v>5.5999999999999939E-2</v>
      </c>
      <c r="AK13" s="26">
        <f t="shared" si="5"/>
        <v>5.5500000000000216E-2</v>
      </c>
      <c r="AL13" s="26">
        <f t="shared" si="5"/>
        <v>5.5199999999999916E-2</v>
      </c>
      <c r="AM13" s="26">
        <f t="shared" si="5"/>
        <v>5.5200000000000138E-2</v>
      </c>
      <c r="AN13" s="26">
        <f t="shared" si="5"/>
        <v>5.5100000000000149E-2</v>
      </c>
      <c r="AO13" s="26">
        <f t="shared" si="5"/>
        <v>5.5100000000000038E-2</v>
      </c>
      <c r="AP13" s="26">
        <f t="shared" si="5"/>
        <v>5.4699999999999971E-2</v>
      </c>
      <c r="AQ13" s="26">
        <f t="shared" si="5"/>
        <v>5.479999999999996E-2</v>
      </c>
      <c r="AR13" s="26">
        <f t="shared" si="5"/>
        <v>5.5499999999999994E-2</v>
      </c>
    </row>
    <row r="14" spans="1:44" x14ac:dyDescent="0.25">
      <c r="A14" s="27" t="s">
        <v>99</v>
      </c>
      <c r="B14" s="45">
        <f t="shared" ref="B14:U14" si="6">SUM(B10:B13)</f>
        <v>0.81979937722222251</v>
      </c>
      <c r="C14" s="45">
        <f t="shared" si="6"/>
        <v>0</v>
      </c>
      <c r="D14" s="45">
        <f t="shared" si="6"/>
        <v>0</v>
      </c>
      <c r="E14" s="45">
        <f t="shared" si="6"/>
        <v>0</v>
      </c>
      <c r="F14" s="45">
        <f t="shared" si="6"/>
        <v>0.98659524095999984</v>
      </c>
      <c r="G14" s="45">
        <f t="shared" si="6"/>
        <v>0</v>
      </c>
      <c r="H14" s="45">
        <f t="shared" si="6"/>
        <v>0</v>
      </c>
      <c r="I14" s="45">
        <f t="shared" si="6"/>
        <v>0</v>
      </c>
      <c r="J14" s="45">
        <f t="shared" si="6"/>
        <v>1.8273459750000005</v>
      </c>
      <c r="K14" s="45">
        <f t="shared" si="6"/>
        <v>0</v>
      </c>
      <c r="L14" s="45">
        <f t="shared" si="6"/>
        <v>0</v>
      </c>
      <c r="M14" s="45">
        <f t="shared" si="6"/>
        <v>0</v>
      </c>
      <c r="N14" s="45">
        <f t="shared" si="6"/>
        <v>0</v>
      </c>
      <c r="O14" s="45">
        <f t="shared" si="6"/>
        <v>3.1243161615044777</v>
      </c>
      <c r="P14" s="45">
        <f t="shared" si="6"/>
        <v>0</v>
      </c>
      <c r="Q14" s="45">
        <f t="shared" si="6"/>
        <v>0</v>
      </c>
      <c r="R14" s="45">
        <f t="shared" si="6"/>
        <v>0</v>
      </c>
      <c r="S14" s="45">
        <f t="shared" si="6"/>
        <v>0</v>
      </c>
      <c r="T14" s="45">
        <f t="shared" si="6"/>
        <v>5.5795823513239435</v>
      </c>
      <c r="U14" s="45">
        <f t="shared" si="6"/>
        <v>9.1979229390904127</v>
      </c>
      <c r="Y14" s="35">
        <v>1</v>
      </c>
      <c r="Z14" s="35">
        <v>1</v>
      </c>
      <c r="AA14" s="35">
        <v>1</v>
      </c>
      <c r="AB14" s="35">
        <v>1</v>
      </c>
      <c r="AC14" s="35">
        <v>1</v>
      </c>
      <c r="AD14" s="35">
        <v>1</v>
      </c>
      <c r="AE14" s="35">
        <v>1</v>
      </c>
      <c r="AF14" s="35">
        <v>1</v>
      </c>
      <c r="AG14" s="35">
        <v>1</v>
      </c>
      <c r="AH14" s="35">
        <v>1</v>
      </c>
      <c r="AI14" s="35">
        <v>1</v>
      </c>
      <c r="AJ14" s="35">
        <v>1</v>
      </c>
      <c r="AK14" s="35">
        <v>1</v>
      </c>
      <c r="AL14" s="35">
        <v>1</v>
      </c>
      <c r="AM14" s="35">
        <v>1</v>
      </c>
      <c r="AN14" s="35">
        <v>1</v>
      </c>
      <c r="AO14" s="35">
        <v>1</v>
      </c>
      <c r="AP14" s="35">
        <v>1</v>
      </c>
      <c r="AQ14" s="35">
        <v>1</v>
      </c>
    </row>
    <row r="15" spans="1:44" x14ac:dyDescent="0.25">
      <c r="B15" s="28"/>
    </row>
    <row r="16" spans="1:44" x14ac:dyDescent="0.25">
      <c r="A16" s="27" t="s">
        <v>114</v>
      </c>
      <c r="B16" s="28"/>
      <c r="Y16" s="44"/>
      <c r="AC16" s="44"/>
    </row>
    <row r="17" spans="1:44" x14ac:dyDescent="0.25">
      <c r="A17" s="39" t="s">
        <v>159</v>
      </c>
      <c r="B17" s="42">
        <f t="shared" ref="B17:K20" si="7">B$2*Y17</f>
        <v>0.4556695161199999</v>
      </c>
      <c r="C17" s="42">
        <f t="shared" si="7"/>
        <v>-0.94762369355147325</v>
      </c>
      <c r="D17" s="42">
        <f t="shared" si="7"/>
        <v>-0.96872595763439406</v>
      </c>
      <c r="E17" s="42">
        <f t="shared" si="7"/>
        <v>-0.97951373110732509</v>
      </c>
      <c r="F17" s="42">
        <f t="shared" si="7"/>
        <v>0.6310865560608</v>
      </c>
      <c r="G17" s="42">
        <f t="shared" si="7"/>
        <v>-8.7386615170097479E-2</v>
      </c>
      <c r="H17" s="42">
        <f t="shared" si="7"/>
        <v>-9.0289587946128777E-2</v>
      </c>
      <c r="I17" s="42">
        <f t="shared" si="7"/>
        <v>-9.3220154446228581E-2</v>
      </c>
      <c r="J17" s="42">
        <f t="shared" si="7"/>
        <v>1.0038769052812497</v>
      </c>
      <c r="K17" s="42">
        <f t="shared" si="7"/>
        <v>-0.124410350064</v>
      </c>
      <c r="L17" s="42">
        <f t="shared" ref="L17:T20" si="8">L$2*AI17</f>
        <v>-0.12961410699723283</v>
      </c>
      <c r="M17" s="42">
        <f t="shared" si="8"/>
        <v>-0.13528271565568603</v>
      </c>
      <c r="N17" s="42">
        <f t="shared" si="8"/>
        <v>-0.14157632215072036</v>
      </c>
      <c r="O17" s="42">
        <f t="shared" si="8"/>
        <v>1.625695865705552</v>
      </c>
      <c r="P17" s="42">
        <f t="shared" si="8"/>
        <v>-0.15833962377300156</v>
      </c>
      <c r="Q17" s="42">
        <f t="shared" si="8"/>
        <v>-0.16394886491455166</v>
      </c>
      <c r="R17" s="42">
        <f t="shared" si="8"/>
        <v>-0.16902111648170362</v>
      </c>
      <c r="S17" s="42">
        <f t="shared" si="8"/>
        <v>-0.17416412791021962</v>
      </c>
      <c r="T17" s="42">
        <f t="shared" si="8"/>
        <v>2.7785125673645075</v>
      </c>
      <c r="U17" s="42">
        <f>AR17*U$2</f>
        <v>4.4013739258353688</v>
      </c>
      <c r="V17" s="40">
        <f>(F17/B17)^(1/4)-1</f>
        <v>8.4825132869005726E-2</v>
      </c>
      <c r="W17" s="40">
        <f>(O17/F17)^(1/9)-1</f>
        <v>0.11086466452765942</v>
      </c>
      <c r="X17" s="35">
        <f>(U17/O17)^(1/10)-1</f>
        <v>0.10472681690961028</v>
      </c>
      <c r="Y17" s="26">
        <v>0.58799999999999986</v>
      </c>
      <c r="Z17" s="26">
        <v>0.59549999999999992</v>
      </c>
      <c r="AA17" s="26">
        <v>0.59410000000000007</v>
      </c>
      <c r="AB17" s="26">
        <v>0.59219999999999984</v>
      </c>
      <c r="AC17" s="26">
        <v>0.59060000000000001</v>
      </c>
      <c r="AD17" s="26">
        <v>0.59230000000000005</v>
      </c>
      <c r="AE17" s="26">
        <v>0.59149999999999991</v>
      </c>
      <c r="AF17" s="26">
        <v>0.59229999999999983</v>
      </c>
      <c r="AG17" s="26">
        <v>0.59179999999999988</v>
      </c>
      <c r="AH17" s="26">
        <v>0.59150000000000014</v>
      </c>
      <c r="AI17" s="26">
        <v>0.59119999999999995</v>
      </c>
      <c r="AJ17" s="26">
        <v>0.59099999999999997</v>
      </c>
      <c r="AK17" s="26">
        <v>0.59089999999999976</v>
      </c>
      <c r="AL17" s="26">
        <v>0.59060000000000001</v>
      </c>
      <c r="AM17" s="26">
        <v>0.59019999999999984</v>
      </c>
      <c r="AN17" s="26">
        <v>0.58999999999999986</v>
      </c>
      <c r="AO17" s="26">
        <v>0.58939999999999992</v>
      </c>
      <c r="AP17" s="26">
        <v>0.58939999999999992</v>
      </c>
      <c r="AQ17" s="26">
        <v>0.58919999999999995</v>
      </c>
      <c r="AR17" s="46">
        <v>0.58939999999999992</v>
      </c>
    </row>
    <row r="18" spans="1:44" x14ac:dyDescent="0.25">
      <c r="A18" s="39" t="s">
        <v>158</v>
      </c>
      <c r="B18" s="42">
        <f t="shared" si="7"/>
        <v>0.14956499423666669</v>
      </c>
      <c r="C18" s="42">
        <f t="shared" si="7"/>
        <v>-0.28898146557337961</v>
      </c>
      <c r="D18" s="42">
        <f t="shared" si="7"/>
        <v>-0.29692812133516777</v>
      </c>
      <c r="E18" s="42">
        <f t="shared" si="7"/>
        <v>-0.30235580892674613</v>
      </c>
      <c r="F18" s="42">
        <f t="shared" si="7"/>
        <v>0.20687158356479998</v>
      </c>
      <c r="G18" s="42">
        <f t="shared" si="7"/>
        <v>-2.7161701591786165E-2</v>
      </c>
      <c r="H18" s="42">
        <f t="shared" si="7"/>
        <v>-2.8224082521114486E-2</v>
      </c>
      <c r="I18" s="42">
        <f t="shared" si="7"/>
        <v>-2.9179497947544802E-2</v>
      </c>
      <c r="J18" s="42">
        <f t="shared" si="7"/>
        <v>0.33247697437500001</v>
      </c>
      <c r="K18" s="42">
        <f t="shared" si="7"/>
        <v>-3.9268659944123069E-2</v>
      </c>
      <c r="L18" s="42">
        <f t="shared" si="8"/>
        <v>-4.110731573406827E-2</v>
      </c>
      <c r="M18" s="42">
        <f t="shared" si="8"/>
        <v>-4.3056986150312254E-2</v>
      </c>
      <c r="N18" s="42">
        <f t="shared" si="8"/>
        <v>-4.5139582151287411E-2</v>
      </c>
      <c r="O18" s="42">
        <f t="shared" si="8"/>
        <v>0.54722034897098504</v>
      </c>
      <c r="P18" s="42">
        <f t="shared" si="8"/>
        <v>-5.0731993994365648E-2</v>
      </c>
      <c r="Q18" s="42">
        <f t="shared" si="8"/>
        <v>-5.2574788545479971E-2</v>
      </c>
      <c r="R18" s="42">
        <f t="shared" si="8"/>
        <v>-5.4342554416835505E-2</v>
      </c>
      <c r="S18" s="42">
        <f t="shared" si="8"/>
        <v>-5.6025650919201982E-2</v>
      </c>
      <c r="T18" s="42">
        <f t="shared" si="8"/>
        <v>0.94031806845295796</v>
      </c>
      <c r="U18" s="42">
        <f>AR18*U$2</f>
        <v>1.4882827000661505</v>
      </c>
      <c r="V18" s="40">
        <f>(F18/B18)^(1/4)-1</f>
        <v>8.447044342635035E-2</v>
      </c>
      <c r="W18" s="40">
        <f>(O18/F18)^(1/9)-1</f>
        <v>0.11414099775410325</v>
      </c>
      <c r="X18" s="35">
        <f>(U18/O18)^(1/10)-1</f>
        <v>0.10522912132236728</v>
      </c>
      <c r="Y18" s="26">
        <v>0.19300000000000003</v>
      </c>
      <c r="Z18" s="26">
        <v>0.18160000000000001</v>
      </c>
      <c r="AA18" s="26">
        <v>0.18210000000000001</v>
      </c>
      <c r="AB18" s="26">
        <v>0.18279999999999999</v>
      </c>
      <c r="AC18" s="26">
        <v>0.19359999999999999</v>
      </c>
      <c r="AD18" s="26">
        <v>0.18410000000000001</v>
      </c>
      <c r="AE18" s="26">
        <v>0.18490000000000004</v>
      </c>
      <c r="AF18" s="26">
        <v>0.18540000000000004</v>
      </c>
      <c r="AG18" s="26">
        <v>0.19600000000000001</v>
      </c>
      <c r="AH18" s="26">
        <v>0.1867</v>
      </c>
      <c r="AI18" s="26">
        <v>0.18750000000000003</v>
      </c>
      <c r="AJ18" s="26">
        <v>0.18810000000000002</v>
      </c>
      <c r="AK18" s="26">
        <v>0.18840000000000004</v>
      </c>
      <c r="AL18" s="26">
        <v>0.1988</v>
      </c>
      <c r="AM18" s="26">
        <v>0.18910000000000002</v>
      </c>
      <c r="AN18" s="26">
        <v>0.18920000000000001</v>
      </c>
      <c r="AO18" s="26">
        <v>0.18950000000000003</v>
      </c>
      <c r="AP18" s="26">
        <v>0.18960000000000002</v>
      </c>
      <c r="AQ18" s="26">
        <v>0.19939999999999999</v>
      </c>
      <c r="AR18" s="46">
        <v>0.1993</v>
      </c>
    </row>
    <row r="19" spans="1:44" x14ac:dyDescent="0.25">
      <c r="A19" s="39" t="s">
        <v>166</v>
      </c>
      <c r="B19" s="42">
        <f t="shared" si="7"/>
        <v>0.11515729608066669</v>
      </c>
      <c r="C19" s="42">
        <f t="shared" si="7"/>
        <v>-0.2197595836766725</v>
      </c>
      <c r="D19" s="42">
        <f t="shared" si="7"/>
        <v>-0.22306297088770427</v>
      </c>
      <c r="E19" s="42">
        <f t="shared" si="7"/>
        <v>-0.22445122139693355</v>
      </c>
      <c r="F19" s="42">
        <f t="shared" si="7"/>
        <v>0.15814563206399998</v>
      </c>
      <c r="G19" s="42">
        <f t="shared" si="7"/>
        <v>-2.1599528044744673E-2</v>
      </c>
      <c r="H19" s="42">
        <f t="shared" si="7"/>
        <v>-2.2255658364405038E-2</v>
      </c>
      <c r="I19" s="42">
        <f t="shared" si="7"/>
        <v>-2.2773858430473203E-2</v>
      </c>
      <c r="J19" s="42">
        <f t="shared" si="7"/>
        <v>0.24359027306249995</v>
      </c>
      <c r="K19" s="42">
        <f t="shared" si="7"/>
        <v>-2.9972062356923068E-2</v>
      </c>
      <c r="L19" s="42">
        <f t="shared" si="8"/>
        <v>-3.102232094064351E-2</v>
      </c>
      <c r="M19" s="42">
        <f t="shared" si="8"/>
        <v>-3.2138228896883787E-2</v>
      </c>
      <c r="N19" s="42">
        <f t="shared" si="8"/>
        <v>-3.3710929982410494E-2</v>
      </c>
      <c r="O19" s="42">
        <f t="shared" si="8"/>
        <v>0.38784379864191038</v>
      </c>
      <c r="P19" s="42">
        <f t="shared" si="8"/>
        <v>-3.782766342255714E-2</v>
      </c>
      <c r="Q19" s="42">
        <f t="shared" si="8"/>
        <v>-3.9236575806668977E-2</v>
      </c>
      <c r="R19" s="42">
        <f t="shared" si="8"/>
        <v>-4.0577685751885077E-2</v>
      </c>
      <c r="S19" s="42">
        <f t="shared" si="8"/>
        <v>-4.1901040613622577E-2</v>
      </c>
      <c r="T19" s="42">
        <f t="shared" si="8"/>
        <v>0.67010630655549297</v>
      </c>
      <c r="U19" s="42">
        <f>AR19*U$2</f>
        <v>1.0581518243822052</v>
      </c>
      <c r="V19" s="40">
        <f>(F19/B19)^(1/4)-1</f>
        <v>8.2533726098246163E-2</v>
      </c>
      <c r="W19" s="40">
        <f>(O19/F19)^(1/9)-1</f>
        <v>0.1048131888500905</v>
      </c>
      <c r="X19" s="35">
        <f>(U19/O19)^(1/10)-1</f>
        <v>0.1055773006476024</v>
      </c>
      <c r="Y19" s="26">
        <v>0.14860000000000001</v>
      </c>
      <c r="Z19" s="26">
        <v>0.1381</v>
      </c>
      <c r="AA19" s="26">
        <v>0.1368</v>
      </c>
      <c r="AB19" s="26">
        <v>0.13569999999999999</v>
      </c>
      <c r="AC19" s="26">
        <v>0.14799999999999999</v>
      </c>
      <c r="AD19" s="26">
        <v>0.1464</v>
      </c>
      <c r="AE19" s="26">
        <v>0.14580000000000001</v>
      </c>
      <c r="AF19" s="26">
        <v>0.1447</v>
      </c>
      <c r="AG19" s="26">
        <v>0.14359999999999998</v>
      </c>
      <c r="AH19" s="26">
        <v>0.14249999999999999</v>
      </c>
      <c r="AI19" s="26">
        <v>0.14149999999999999</v>
      </c>
      <c r="AJ19" s="26">
        <v>0.1404</v>
      </c>
      <c r="AK19" s="26">
        <v>0.14069999999999999</v>
      </c>
      <c r="AL19" s="26">
        <v>0.1409</v>
      </c>
      <c r="AM19" s="26">
        <v>0.14099999999999999</v>
      </c>
      <c r="AN19" s="26">
        <v>0.14119999999999999</v>
      </c>
      <c r="AO19" s="26">
        <v>0.14149999999999999</v>
      </c>
      <c r="AP19" s="26">
        <v>0.14180000000000001</v>
      </c>
      <c r="AQ19" s="26">
        <v>0.14209999999999998</v>
      </c>
      <c r="AR19" s="46">
        <v>0.14169999999999999</v>
      </c>
    </row>
    <row r="20" spans="1:44" x14ac:dyDescent="0.25">
      <c r="A20" s="39" t="s">
        <v>140</v>
      </c>
      <c r="B20" s="42">
        <f t="shared" si="7"/>
        <v>5.4556350229333354E-2</v>
      </c>
      <c r="C20" s="42">
        <f t="shared" si="7"/>
        <v>-0.1349428870078338</v>
      </c>
      <c r="D20" s="42">
        <f t="shared" si="7"/>
        <v>-0.14186022271367132</v>
      </c>
      <c r="E20" s="42">
        <f t="shared" si="7"/>
        <v>-0.14770445151618425</v>
      </c>
      <c r="F20" s="42">
        <f t="shared" si="7"/>
        <v>7.2447796310399964E-2</v>
      </c>
      <c r="G20" s="42">
        <f t="shared" si="7"/>
        <v>-1.1389915061846225E-2</v>
      </c>
      <c r="H20" s="42">
        <f t="shared" si="7"/>
        <v>-1.1875790265779913E-2</v>
      </c>
      <c r="I20" s="42">
        <f t="shared" si="7"/>
        <v>-1.2213209496922759E-2</v>
      </c>
      <c r="J20" s="42">
        <f t="shared" si="7"/>
        <v>0.11636694103125036</v>
      </c>
      <c r="K20" s="42">
        <f t="shared" si="7"/>
        <v>-1.6679189788799981E-2</v>
      </c>
      <c r="L20" s="42">
        <f t="shared" si="8"/>
        <v>-1.7495273576419473E-2</v>
      </c>
      <c r="M20" s="42">
        <f t="shared" si="8"/>
        <v>-1.8426833519936934E-2</v>
      </c>
      <c r="N20" s="42">
        <f t="shared" si="8"/>
        <v>-1.9167550807340793E-2</v>
      </c>
      <c r="O20" s="42">
        <f t="shared" si="8"/>
        <v>0.19185743623379098</v>
      </c>
      <c r="P20" s="42">
        <f t="shared" si="8"/>
        <v>-2.1382019679275235E-2</v>
      </c>
      <c r="Q20" s="42">
        <f t="shared" si="8"/>
        <v>-2.2119202791861581E-2</v>
      </c>
      <c r="R20" s="42">
        <f t="shared" si="8"/>
        <v>-2.2826740536042806E-2</v>
      </c>
      <c r="S20" s="42">
        <f t="shared" si="8"/>
        <v>-2.3403120004223624E-2</v>
      </c>
      <c r="T20" s="42">
        <f t="shared" si="8"/>
        <v>0.32680061255661991</v>
      </c>
      <c r="U20" s="42">
        <f>AR20*U$2</f>
        <v>0.51974147478476784</v>
      </c>
      <c r="V20" s="40">
        <f>(F20/B20)^(1/4)-1</f>
        <v>7.3482497151271975E-2</v>
      </c>
      <c r="W20" s="40">
        <f>(O20/F20)^(1/9)-1</f>
        <v>0.11428126498112601</v>
      </c>
      <c r="X20" s="35">
        <f>(U20/O20)^(1/10)-1</f>
        <v>0.10479289796360125</v>
      </c>
      <c r="Y20" s="26">
        <f>1-SUM(Y17:Y19)</f>
        <v>7.0400000000000018E-2</v>
      </c>
      <c r="Z20" s="26">
        <f t="shared" ref="Z20:AR20" si="9">1-SUM(Z17:Z19)</f>
        <v>8.4800000000000098E-2</v>
      </c>
      <c r="AA20" s="26">
        <f t="shared" si="9"/>
        <v>8.6999999999999855E-2</v>
      </c>
      <c r="AB20" s="26">
        <f t="shared" si="9"/>
        <v>8.9300000000000157E-2</v>
      </c>
      <c r="AC20" s="26">
        <f t="shared" si="9"/>
        <v>6.7799999999999971E-2</v>
      </c>
      <c r="AD20" s="26">
        <f t="shared" si="9"/>
        <v>7.7199999999999935E-2</v>
      </c>
      <c r="AE20" s="26">
        <f t="shared" si="9"/>
        <v>7.779999999999998E-2</v>
      </c>
      <c r="AF20" s="26">
        <f t="shared" si="9"/>
        <v>7.7600000000000113E-2</v>
      </c>
      <c r="AG20" s="26">
        <f t="shared" si="9"/>
        <v>6.8600000000000216E-2</v>
      </c>
      <c r="AH20" s="26">
        <f t="shared" si="9"/>
        <v>7.9299999999999926E-2</v>
      </c>
      <c r="AI20" s="26">
        <f t="shared" si="9"/>
        <v>7.9800000000000093E-2</v>
      </c>
      <c r="AJ20" s="26">
        <f t="shared" si="9"/>
        <v>8.0500000000000016E-2</v>
      </c>
      <c r="AK20" s="26">
        <f t="shared" si="9"/>
        <v>8.0000000000000293E-2</v>
      </c>
      <c r="AL20" s="26">
        <f t="shared" si="9"/>
        <v>6.9699999999999984E-2</v>
      </c>
      <c r="AM20" s="26">
        <f t="shared" si="9"/>
        <v>7.9700000000000104E-2</v>
      </c>
      <c r="AN20" s="26">
        <f t="shared" si="9"/>
        <v>7.9600000000000115E-2</v>
      </c>
      <c r="AO20" s="26">
        <f t="shared" si="9"/>
        <v>7.9600000000000115E-2</v>
      </c>
      <c r="AP20" s="26">
        <f t="shared" si="9"/>
        <v>7.9200000000000048E-2</v>
      </c>
      <c r="AQ20" s="26">
        <f t="shared" si="9"/>
        <v>6.9300000000000028E-2</v>
      </c>
      <c r="AR20" s="26">
        <f t="shared" si="9"/>
        <v>6.9600000000000106E-2</v>
      </c>
    </row>
    <row r="21" spans="1:44" x14ac:dyDescent="0.25">
      <c r="A21" s="27" t="s">
        <v>99</v>
      </c>
      <c r="B21" s="34">
        <f t="shared" ref="B21:U21" si="10">SUM(B17:B20)</f>
        <v>0.77494815666666661</v>
      </c>
      <c r="C21" s="34">
        <f t="shared" si="10"/>
        <v>-1.5913076298093591</v>
      </c>
      <c r="D21" s="34">
        <f t="shared" si="10"/>
        <v>-1.6305772725709375</v>
      </c>
      <c r="E21" s="34">
        <f t="shared" si="10"/>
        <v>-1.6540252129471891</v>
      </c>
      <c r="F21" s="34">
        <f t="shared" si="10"/>
        <v>1.068551568</v>
      </c>
      <c r="G21" s="34">
        <f t="shared" si="10"/>
        <v>-0.14753775986847456</v>
      </c>
      <c r="H21" s="34">
        <f t="shared" si="10"/>
        <v>-0.15264511909742823</v>
      </c>
      <c r="I21" s="34">
        <f t="shared" si="10"/>
        <v>-0.15738672032116935</v>
      </c>
      <c r="J21" s="34">
        <f t="shared" si="10"/>
        <v>1.6963110937500001</v>
      </c>
      <c r="K21" s="34">
        <f t="shared" si="10"/>
        <v>-0.21033026215384612</v>
      </c>
      <c r="L21" s="34">
        <f t="shared" si="10"/>
        <v>-0.21923901724836406</v>
      </c>
      <c r="M21" s="34">
        <f t="shared" si="10"/>
        <v>-0.228904764222819</v>
      </c>
      <c r="N21" s="34">
        <f t="shared" si="10"/>
        <v>-0.23959438509175904</v>
      </c>
      <c r="O21" s="34">
        <f t="shared" si="10"/>
        <v>2.7526174495522384</v>
      </c>
      <c r="P21" s="34">
        <f t="shared" si="10"/>
        <v>-0.2682813008691996</v>
      </c>
      <c r="Q21" s="34">
        <f t="shared" si="10"/>
        <v>-0.27787943205856219</v>
      </c>
      <c r="R21" s="34">
        <f t="shared" si="10"/>
        <v>-0.28676809718646701</v>
      </c>
      <c r="S21" s="34">
        <f t="shared" si="10"/>
        <v>-0.29549393944726782</v>
      </c>
      <c r="T21" s="34">
        <f t="shared" si="10"/>
        <v>4.7157375549295786</v>
      </c>
      <c r="U21" s="34">
        <f t="shared" si="10"/>
        <v>7.4675499250684929</v>
      </c>
      <c r="Y21" s="43">
        <v>1</v>
      </c>
      <c r="Z21" s="43">
        <v>1</v>
      </c>
      <c r="AA21" s="43">
        <v>1</v>
      </c>
      <c r="AB21" s="43">
        <v>1</v>
      </c>
      <c r="AC21" s="43">
        <v>1</v>
      </c>
      <c r="AD21" s="43">
        <v>1</v>
      </c>
      <c r="AE21" s="43">
        <v>1</v>
      </c>
      <c r="AF21" s="43">
        <v>1</v>
      </c>
      <c r="AG21" s="43">
        <v>1</v>
      </c>
      <c r="AH21" s="43">
        <v>1</v>
      </c>
      <c r="AI21" s="43">
        <v>1</v>
      </c>
      <c r="AJ21" s="43">
        <v>1</v>
      </c>
      <c r="AK21" s="43">
        <v>1</v>
      </c>
      <c r="AL21" s="43">
        <v>1</v>
      </c>
      <c r="AM21" s="43">
        <v>1</v>
      </c>
      <c r="AN21" s="43">
        <v>1</v>
      </c>
      <c r="AO21" s="43">
        <v>1</v>
      </c>
      <c r="AP21" s="43">
        <v>1</v>
      </c>
      <c r="AQ21" s="43">
        <v>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A62B4-8B1D-4BB1-8BC3-B329A717355C}">
  <dimension ref="A1:AR21"/>
  <sheetViews>
    <sheetView topLeftCell="A10" zoomScaleNormal="100" workbookViewId="0">
      <selection activeCell="A16" sqref="A16:B21 F16:F21 J16:J21 O16:O21 T16:U21"/>
    </sheetView>
  </sheetViews>
  <sheetFormatPr defaultRowHeight="15" x14ac:dyDescent="0.25"/>
  <cols>
    <col min="1" max="1" width="32.7109375" bestFit="1" customWidth="1"/>
    <col min="3" max="5" width="0" hidden="1" customWidth="1"/>
    <col min="7" max="9" width="0" hidden="1" customWidth="1"/>
    <col min="11" max="14" width="0" hidden="1" customWidth="1"/>
    <col min="16" max="19" width="0" hidden="1" customWidth="1"/>
    <col min="26" max="28" width="0" hidden="1" customWidth="1"/>
    <col min="30" max="32" width="0" hidden="1" customWidth="1"/>
    <col min="34" max="37" width="0" hidden="1" customWidth="1"/>
    <col min="39" max="42" width="0" hidden="1" customWidth="1"/>
  </cols>
  <sheetData>
    <row r="1" spans="1:44" x14ac:dyDescent="0.25">
      <c r="A1" s="8" t="s">
        <v>132</v>
      </c>
      <c r="B1" s="7">
        <v>2017</v>
      </c>
      <c r="C1" s="7">
        <v>2018</v>
      </c>
      <c r="D1" s="7">
        <v>2019</v>
      </c>
      <c r="E1" s="7">
        <v>2020</v>
      </c>
      <c r="F1" s="7">
        <v>2021</v>
      </c>
      <c r="G1" s="7" t="s">
        <v>7</v>
      </c>
      <c r="H1" s="7" t="s">
        <v>8</v>
      </c>
      <c r="I1" s="7" t="s">
        <v>9</v>
      </c>
      <c r="J1" s="7" t="s">
        <v>10</v>
      </c>
      <c r="K1" s="7" t="s">
        <v>11</v>
      </c>
      <c r="L1" s="7" t="s">
        <v>12</v>
      </c>
      <c r="M1" s="7" t="s">
        <v>101</v>
      </c>
      <c r="N1" s="7" t="s">
        <v>102</v>
      </c>
      <c r="O1" s="7" t="s">
        <v>103</v>
      </c>
      <c r="P1" s="7" t="s">
        <v>104</v>
      </c>
      <c r="Q1" s="7" t="s">
        <v>105</v>
      </c>
      <c r="R1" s="7" t="s">
        <v>106</v>
      </c>
      <c r="S1" s="7" t="s">
        <v>107</v>
      </c>
      <c r="T1" s="7" t="s">
        <v>108</v>
      </c>
      <c r="U1" s="7" t="s">
        <v>145</v>
      </c>
      <c r="V1" s="41" t="s">
        <v>124</v>
      </c>
      <c r="W1" s="41" t="s">
        <v>125</v>
      </c>
      <c r="X1" s="41" t="s">
        <v>126</v>
      </c>
      <c r="Y1" s="8">
        <v>2017</v>
      </c>
      <c r="Z1" s="8">
        <v>2018</v>
      </c>
      <c r="AA1" s="8">
        <v>2019</v>
      </c>
      <c r="AB1" s="8">
        <v>2020</v>
      </c>
      <c r="AC1" s="8">
        <v>2021</v>
      </c>
      <c r="AD1" s="8" t="s">
        <v>7</v>
      </c>
      <c r="AE1" s="8" t="s">
        <v>8</v>
      </c>
      <c r="AF1" s="8" t="s">
        <v>9</v>
      </c>
      <c r="AG1" s="8" t="s">
        <v>10</v>
      </c>
      <c r="AH1" s="8" t="s">
        <v>11</v>
      </c>
      <c r="AI1" s="8" t="s">
        <v>12</v>
      </c>
      <c r="AJ1" s="8" t="s">
        <v>101</v>
      </c>
      <c r="AK1" s="8" t="s">
        <v>102</v>
      </c>
      <c r="AL1" s="8" t="s">
        <v>103</v>
      </c>
      <c r="AM1" s="8" t="s">
        <v>104</v>
      </c>
      <c r="AN1" s="8" t="s">
        <v>105</v>
      </c>
      <c r="AO1" s="8" t="s">
        <v>106</v>
      </c>
      <c r="AP1" s="8" t="s">
        <v>107</v>
      </c>
      <c r="AQ1" s="8" t="s">
        <v>108</v>
      </c>
      <c r="AR1" s="57" t="s">
        <v>145</v>
      </c>
    </row>
    <row r="2" spans="1:44" x14ac:dyDescent="0.25">
      <c r="A2" s="9" t="s">
        <v>127</v>
      </c>
      <c r="B2" s="10">
        <f>'India Diesel Exhaust Market'!B33</f>
        <v>0.82485778555555556</v>
      </c>
      <c r="C2" s="10">
        <f>'India Diesel Exhaust Market'!C33</f>
        <v>-1.6918889760831894</v>
      </c>
      <c r="D2" s="10">
        <f>'India Diesel Exhaust Market'!D33</f>
        <v>-1.7365695270851251</v>
      </c>
      <c r="E2" s="10">
        <f>'India Diesel Exhaust Market'!E33</f>
        <v>-1.7604581396933563</v>
      </c>
      <c r="F2" s="10">
        <f>'India Diesel Exhaust Market'!F33</f>
        <v>1.1366318880000001</v>
      </c>
      <c r="G2" s="10">
        <f>'India Diesel Exhaust Market'!G33</f>
        <v>-0.15697778445762708</v>
      </c>
      <c r="H2" s="10">
        <f>'India Diesel Exhaust Market'!H33</f>
        <v>-0.16249461607622642</v>
      </c>
      <c r="I2" s="10">
        <f>'India Diesel Exhaust Market'!I33</f>
        <v>-0.16743945592549841</v>
      </c>
      <c r="J2" s="10">
        <f>'India Diesel Exhaust Market'!J33</f>
        <v>1.8052124999999999</v>
      </c>
      <c r="K2" s="10">
        <f>'India Diesel Exhaust Market'!K33</f>
        <v>-0.22414136123076919</v>
      </c>
      <c r="L2" s="10">
        <f>'India Diesel Exhaust Market'!L33</f>
        <v>-0.23343662923553771</v>
      </c>
      <c r="M2" s="10">
        <f>'India Diesel Exhaust Market'!M33</f>
        <v>-0.24364509411646287</v>
      </c>
      <c r="N2" s="10">
        <f>'India Diesel Exhaust Market'!N33</f>
        <v>-0.25531343868014905</v>
      </c>
      <c r="O2" s="10">
        <f>'India Diesel Exhaust Market'!O33</f>
        <v>2.9322050776119402</v>
      </c>
      <c r="P2" s="10">
        <f>'India Diesel Exhaust Market'!P33</f>
        <v>-0.28554731244029097</v>
      </c>
      <c r="Q2" s="10">
        <f>'India Diesel Exhaust Market'!Q33</f>
        <v>-0.29574768850292771</v>
      </c>
      <c r="R2" s="10">
        <f>'India Diesel Exhaust Market'!R33</f>
        <v>-0.30520259867755445</v>
      </c>
      <c r="S2" s="10">
        <f>'India Diesel Exhaust Market'!S33</f>
        <v>-0.31448389578638619</v>
      </c>
      <c r="T2" s="10">
        <f>'India Diesel Exhaust Market'!T33</f>
        <v>5.0257687436619731</v>
      </c>
      <c r="U2" s="10">
        <f>'India Diesel Exhaust Market'!Y33</f>
        <v>7.9577893097260279</v>
      </c>
      <c r="V2" s="40">
        <f>(F2/B2)^(1/4)-1</f>
        <v>8.3453282049141597E-2</v>
      </c>
      <c r="W2" s="40">
        <f>(O2/F2)^(1/9)-1</f>
        <v>0.11104206142728579</v>
      </c>
      <c r="X2" s="35">
        <f>(U2/O2)^(1/10)-1</f>
        <v>0.10499371925132972</v>
      </c>
    </row>
    <row r="3" spans="1:44" x14ac:dyDescent="0.25">
      <c r="A3" s="9" t="s">
        <v>92</v>
      </c>
      <c r="B3" s="5"/>
      <c r="C3" s="25">
        <f>C2/B2-1</f>
        <v>-3.0511280922731108</v>
      </c>
      <c r="D3" s="25">
        <f>D2/C2-1</f>
        <v>2.6408677894085963E-2</v>
      </c>
      <c r="E3" s="25">
        <f>E2/D2-1</f>
        <v>1.3756208568469264E-2</v>
      </c>
      <c r="F3" s="30">
        <v>4.9299999999999997E-2</v>
      </c>
      <c r="G3" s="25">
        <v>5.2200000000000003E-2</v>
      </c>
      <c r="H3" s="25">
        <v>5.6099999999999997E-2</v>
      </c>
      <c r="I3" s="25">
        <v>6.0400000000000002E-2</v>
      </c>
      <c r="J3" s="38">
        <v>6.3600000000000004E-2</v>
      </c>
      <c r="K3" s="25">
        <v>6.6500000000000004E-2</v>
      </c>
      <c r="L3" s="25">
        <v>6.83E-2</v>
      </c>
      <c r="M3" s="25">
        <v>6.5699999999999995E-2</v>
      </c>
      <c r="N3" s="25">
        <v>6.3200000000000006E-2</v>
      </c>
      <c r="O3" s="25">
        <v>6.2399999999999997E-2</v>
      </c>
      <c r="P3" s="25">
        <v>6.1499999999999999E-2</v>
      </c>
      <c r="Q3" s="25">
        <v>5.9200000000000003E-2</v>
      </c>
      <c r="R3" s="25">
        <v>5.7799999999999997E-2</v>
      </c>
      <c r="S3" s="25">
        <v>5.6399999999999999E-2</v>
      </c>
      <c r="T3" s="25">
        <v>5.5100000000000003E-2</v>
      </c>
      <c r="U3" s="25"/>
      <c r="Y3" s="29"/>
      <c r="Z3" s="29"/>
      <c r="AA3" s="29"/>
      <c r="AB3" s="29"/>
      <c r="AC3" s="29"/>
      <c r="AD3" s="29"/>
      <c r="AE3" s="29"/>
      <c r="AF3" s="29"/>
      <c r="AG3" s="29"/>
      <c r="AH3" s="29"/>
      <c r="AI3" s="29"/>
      <c r="AJ3" s="29"/>
    </row>
    <row r="4" spans="1:44" x14ac:dyDescent="0.25">
      <c r="A4" s="31" t="s">
        <v>135</v>
      </c>
      <c r="B4" s="34">
        <f>'India Diesel Exhaust Market'!B26</f>
        <v>0.86604447029629639</v>
      </c>
      <c r="C4" s="34">
        <f>'India Diesel Exhaust Market'!C26</f>
        <v>0</v>
      </c>
      <c r="D4" s="34">
        <f>'India Diesel Exhaust Market'!D26</f>
        <v>0</v>
      </c>
      <c r="E4" s="34">
        <f>'India Diesel Exhaust Market'!E26</f>
        <v>0</v>
      </c>
      <c r="F4" s="34">
        <f>'India Diesel Exhaust Market'!F26</f>
        <v>1.04155462656</v>
      </c>
      <c r="G4" s="34">
        <f>'India Diesel Exhaust Market'!G26</f>
        <v>0</v>
      </c>
      <c r="H4" s="34">
        <f>'India Diesel Exhaust Market'!H26</f>
        <v>0</v>
      </c>
      <c r="I4" s="34">
        <f>'India Diesel Exhaust Market'!I26</f>
        <v>0</v>
      </c>
      <c r="J4" s="34">
        <f>'India Diesel Exhaust Market'!J26</f>
        <v>1.9300861125000004</v>
      </c>
      <c r="K4" s="34">
        <f>'India Diesel Exhaust Market'!K26</f>
        <v>0</v>
      </c>
      <c r="L4" s="34">
        <f>'India Diesel Exhaust Market'!L26</f>
        <v>0</v>
      </c>
      <c r="M4" s="34">
        <f>'India Diesel Exhaust Market'!M26</f>
        <v>0</v>
      </c>
      <c r="N4" s="34">
        <f>'India Diesel Exhaust Market'!N26</f>
        <v>0</v>
      </c>
      <c r="O4" s="34">
        <f>'India Diesel Exhaust Market'!O26</f>
        <v>3.3034111155402983</v>
      </c>
      <c r="P4" s="34">
        <f>'India Diesel Exhaust Market'!P26</f>
        <v>0</v>
      </c>
      <c r="Q4" s="34">
        <f>'India Diesel Exhaust Market'!Q26</f>
        <v>0</v>
      </c>
      <c r="R4" s="34">
        <f>'India Diesel Exhaust Market'!R26</f>
        <v>0</v>
      </c>
      <c r="S4" s="34">
        <f>'India Diesel Exhaust Market'!S26</f>
        <v>0</v>
      </c>
      <c r="T4" s="34">
        <f>'India Diesel Exhaust Market'!T26</f>
        <v>5.902381929802818</v>
      </c>
      <c r="U4" s="34">
        <f>'India Diesel Exhaust Market'!Y26</f>
        <v>9.7263493916054831</v>
      </c>
      <c r="V4" s="40">
        <f>(F4/B4)^(1/4)-1</f>
        <v>4.7214060884283926E-2</v>
      </c>
      <c r="W4" s="40">
        <f>(O4/F4)^(1/9)-1</f>
        <v>0.13683606183060126</v>
      </c>
      <c r="X4" s="35">
        <f>(U4/O4)^(1/10)-1</f>
        <v>0.11403471431495893</v>
      </c>
    </row>
    <row r="5" spans="1:44" x14ac:dyDescent="0.25">
      <c r="A5" s="4" t="s">
        <v>92</v>
      </c>
      <c r="B5" s="4"/>
      <c r="C5" s="37">
        <f>C4/B4-1</f>
        <v>-1</v>
      </c>
      <c r="D5" s="37" t="e">
        <f t="shared" ref="D5:T5" si="0">D4/C4-1</f>
        <v>#DIV/0!</v>
      </c>
      <c r="E5" s="37" t="e">
        <f t="shared" si="0"/>
        <v>#DIV/0!</v>
      </c>
      <c r="F5" s="37" t="e">
        <f t="shared" si="0"/>
        <v>#DIV/0!</v>
      </c>
      <c r="G5" s="37">
        <f t="shared" si="0"/>
        <v>-1</v>
      </c>
      <c r="H5" s="37" t="e">
        <f t="shared" si="0"/>
        <v>#DIV/0!</v>
      </c>
      <c r="I5" s="37" t="e">
        <f t="shared" si="0"/>
        <v>#DIV/0!</v>
      </c>
      <c r="J5" s="37" t="e">
        <f t="shared" si="0"/>
        <v>#DIV/0!</v>
      </c>
      <c r="K5" s="37">
        <f t="shared" si="0"/>
        <v>-1</v>
      </c>
      <c r="L5" s="37" t="e">
        <f t="shared" si="0"/>
        <v>#DIV/0!</v>
      </c>
      <c r="M5" s="37" t="e">
        <f t="shared" si="0"/>
        <v>#DIV/0!</v>
      </c>
      <c r="N5" s="37" t="e">
        <f t="shared" si="0"/>
        <v>#DIV/0!</v>
      </c>
      <c r="O5" s="37" t="e">
        <f t="shared" si="0"/>
        <v>#DIV/0!</v>
      </c>
      <c r="P5" s="37">
        <f t="shared" si="0"/>
        <v>-1</v>
      </c>
      <c r="Q5" s="37" t="e">
        <f t="shared" si="0"/>
        <v>#DIV/0!</v>
      </c>
      <c r="R5" s="37" t="e">
        <f t="shared" si="0"/>
        <v>#DIV/0!</v>
      </c>
      <c r="S5" s="37" t="e">
        <f t="shared" si="0"/>
        <v>#DIV/0!</v>
      </c>
      <c r="T5" s="37" t="e">
        <f t="shared" si="0"/>
        <v>#DIV/0!</v>
      </c>
      <c r="U5" s="37"/>
      <c r="V5" s="4"/>
      <c r="W5" s="4"/>
      <c r="X5" s="4"/>
    </row>
    <row r="6" spans="1:44" x14ac:dyDescent="0.25">
      <c r="A6" s="31" t="s">
        <v>100</v>
      </c>
      <c r="B6" s="34">
        <f>B4/B2</f>
        <v>1.0499318615426547</v>
      </c>
      <c r="C6" s="34">
        <f t="shared" ref="C6:T6" si="1">C4/C2</f>
        <v>0</v>
      </c>
      <c r="D6" s="34">
        <f t="shared" si="1"/>
        <v>0</v>
      </c>
      <c r="E6" s="34">
        <f t="shared" si="1"/>
        <v>0</v>
      </c>
      <c r="F6" s="34">
        <f t="shared" si="1"/>
        <v>0.91635175605771835</v>
      </c>
      <c r="G6" s="34">
        <f t="shared" si="1"/>
        <v>0</v>
      </c>
      <c r="H6" s="34">
        <f t="shared" si="1"/>
        <v>0</v>
      </c>
      <c r="I6" s="34">
        <f t="shared" si="1"/>
        <v>0</v>
      </c>
      <c r="J6" s="34">
        <f t="shared" si="1"/>
        <v>1.0691739130434785</v>
      </c>
      <c r="K6" s="34">
        <f t="shared" si="1"/>
        <v>0</v>
      </c>
      <c r="L6" s="34">
        <f t="shared" si="1"/>
        <v>0</v>
      </c>
      <c r="M6" s="34">
        <f t="shared" si="1"/>
        <v>0</v>
      </c>
      <c r="N6" s="34">
        <f t="shared" si="1"/>
        <v>0</v>
      </c>
      <c r="O6" s="34">
        <f t="shared" si="1"/>
        <v>1.1265962059620596</v>
      </c>
      <c r="P6" s="34">
        <f t="shared" si="1"/>
        <v>0</v>
      </c>
      <c r="Q6" s="34">
        <f t="shared" si="1"/>
        <v>0</v>
      </c>
      <c r="R6" s="34">
        <f t="shared" si="1"/>
        <v>0</v>
      </c>
      <c r="S6" s="34">
        <f t="shared" si="1"/>
        <v>0</v>
      </c>
      <c r="T6" s="34">
        <f t="shared" si="1"/>
        <v>1.1744237012987011</v>
      </c>
      <c r="U6" s="34"/>
      <c r="V6" s="40">
        <f>(F6/B6)^(1/4)-1</f>
        <v>-3.3447885354427331E-2</v>
      </c>
      <c r="W6" s="40">
        <f>(O6/F6)^(1/9)-1</f>
        <v>2.3216043117377128E-2</v>
      </c>
      <c r="X6" s="35">
        <f>(U6/O6)^(1/10)-1</f>
        <v>-1</v>
      </c>
      <c r="Y6" s="29"/>
      <c r="Z6" s="29"/>
      <c r="AA6" s="29"/>
      <c r="AB6" s="29"/>
      <c r="AC6" s="29"/>
      <c r="AD6" s="29"/>
      <c r="AE6" s="29"/>
      <c r="AF6" s="29"/>
      <c r="AG6" s="29"/>
      <c r="AH6" s="29"/>
      <c r="AI6" s="29"/>
      <c r="AJ6" s="29"/>
    </row>
    <row r="7" spans="1:44" x14ac:dyDescent="0.25">
      <c r="A7" s="9" t="s">
        <v>92</v>
      </c>
      <c r="B7" s="28"/>
      <c r="C7" s="36">
        <f>C6/B6-1</f>
        <v>-1</v>
      </c>
      <c r="D7" s="36" t="e">
        <f t="shared" ref="D7:P7" si="2">D6/C6-1</f>
        <v>#DIV/0!</v>
      </c>
      <c r="E7" s="36" t="e">
        <f t="shared" si="2"/>
        <v>#DIV/0!</v>
      </c>
      <c r="F7" s="36" t="e">
        <f t="shared" si="2"/>
        <v>#DIV/0!</v>
      </c>
      <c r="G7" s="36">
        <f t="shared" si="2"/>
        <v>-1</v>
      </c>
      <c r="H7" s="36" t="e">
        <f t="shared" si="2"/>
        <v>#DIV/0!</v>
      </c>
      <c r="I7" s="36" t="e">
        <f t="shared" si="2"/>
        <v>#DIV/0!</v>
      </c>
      <c r="J7" s="36" t="e">
        <f t="shared" si="2"/>
        <v>#DIV/0!</v>
      </c>
      <c r="K7" s="36">
        <f t="shared" si="2"/>
        <v>-1</v>
      </c>
      <c r="L7" s="36" t="e">
        <f t="shared" si="2"/>
        <v>#DIV/0!</v>
      </c>
      <c r="M7" s="36" t="e">
        <f t="shared" si="2"/>
        <v>#DIV/0!</v>
      </c>
      <c r="N7" s="36" t="e">
        <f t="shared" si="2"/>
        <v>#DIV/0!</v>
      </c>
      <c r="O7" s="36" t="e">
        <f t="shared" si="2"/>
        <v>#DIV/0!</v>
      </c>
      <c r="P7" s="36">
        <f t="shared" si="2"/>
        <v>-1</v>
      </c>
      <c r="Q7" s="37">
        <v>1.6199999999999999E-2</v>
      </c>
      <c r="R7" s="37">
        <v>1.6500000000000001E-2</v>
      </c>
      <c r="S7" s="37">
        <v>1.6400000000000001E-2</v>
      </c>
      <c r="T7" s="37">
        <v>1.6299999999999999E-2</v>
      </c>
      <c r="U7" s="37"/>
      <c r="Y7" s="29"/>
      <c r="Z7" s="29"/>
      <c r="AA7" s="29"/>
      <c r="AB7" s="29"/>
      <c r="AC7" s="29"/>
      <c r="AD7" s="29"/>
      <c r="AE7" s="29"/>
      <c r="AF7" s="29"/>
      <c r="AG7" s="29"/>
      <c r="AH7" s="29"/>
      <c r="AI7" s="29"/>
      <c r="AJ7" s="29"/>
    </row>
    <row r="9" spans="1:44" x14ac:dyDescent="0.25">
      <c r="A9" s="27" t="s">
        <v>113</v>
      </c>
      <c r="B9" s="28"/>
      <c r="C9" s="28"/>
      <c r="D9" s="28"/>
      <c r="E9" s="28"/>
      <c r="F9" s="28"/>
      <c r="G9" s="28"/>
      <c r="H9" s="28"/>
      <c r="I9" s="28"/>
      <c r="J9" s="28"/>
      <c r="K9" s="28"/>
      <c r="L9" s="28"/>
      <c r="M9" s="28"/>
      <c r="N9" s="28"/>
      <c r="O9" s="28"/>
      <c r="P9" s="28"/>
      <c r="Q9" s="28"/>
      <c r="R9" s="28"/>
      <c r="S9" s="28"/>
      <c r="T9" s="28"/>
      <c r="U9" s="28"/>
      <c r="Y9" s="29"/>
    </row>
    <row r="10" spans="1:44" x14ac:dyDescent="0.25">
      <c r="A10" s="39" t="s">
        <v>159</v>
      </c>
      <c r="B10" s="32">
        <f t="shared" ref="B10:K13" si="3">B$4*Y10</f>
        <v>0.51555627316738517</v>
      </c>
      <c r="C10" s="32">
        <f t="shared" si="3"/>
        <v>0</v>
      </c>
      <c r="D10" s="32">
        <f t="shared" si="3"/>
        <v>0</v>
      </c>
      <c r="E10" s="32">
        <f t="shared" si="3"/>
        <v>0</v>
      </c>
      <c r="F10" s="32">
        <f t="shared" si="3"/>
        <v>0.62274551122022404</v>
      </c>
      <c r="G10" s="32">
        <f t="shared" si="3"/>
        <v>0</v>
      </c>
      <c r="H10" s="32">
        <f t="shared" si="3"/>
        <v>0</v>
      </c>
      <c r="I10" s="32">
        <f t="shared" si="3"/>
        <v>0</v>
      </c>
      <c r="J10" s="32">
        <f t="shared" si="3"/>
        <v>1.1563145899987501</v>
      </c>
      <c r="K10" s="32">
        <f t="shared" si="3"/>
        <v>0</v>
      </c>
      <c r="L10" s="32">
        <f t="shared" ref="L10:T13" si="4">L$4*AI10</f>
        <v>0</v>
      </c>
      <c r="M10" s="32">
        <f t="shared" si="4"/>
        <v>0</v>
      </c>
      <c r="N10" s="32">
        <f t="shared" si="4"/>
        <v>0</v>
      </c>
      <c r="O10" s="32">
        <f t="shared" si="4"/>
        <v>1.9751095059815447</v>
      </c>
      <c r="P10" s="32">
        <f t="shared" si="4"/>
        <v>0</v>
      </c>
      <c r="Q10" s="32">
        <f t="shared" si="4"/>
        <v>0</v>
      </c>
      <c r="R10" s="32">
        <f t="shared" si="4"/>
        <v>0</v>
      </c>
      <c r="S10" s="32">
        <f t="shared" si="4"/>
        <v>0</v>
      </c>
      <c r="T10" s="32">
        <f t="shared" si="4"/>
        <v>3.5207708211273809</v>
      </c>
      <c r="U10" s="32">
        <f>AR10*U$4</f>
        <v>5.8076032217276339</v>
      </c>
      <c r="V10" s="40">
        <f>(F10/B10)^(1/4)-1</f>
        <v>4.8355631720093939E-2</v>
      </c>
      <c r="W10" s="40">
        <f>(O10/F10)^(1/9)-1</f>
        <v>0.13683606183060126</v>
      </c>
      <c r="X10" s="35">
        <f>(U10/O10)^(1/10)-1</f>
        <v>0.11388556481814649</v>
      </c>
      <c r="Y10" s="33">
        <v>0.59529999999999994</v>
      </c>
      <c r="Z10" s="33">
        <v>0.6028</v>
      </c>
      <c r="AA10" s="33">
        <v>0.60140000000000016</v>
      </c>
      <c r="AB10" s="33">
        <v>0.59949999999999992</v>
      </c>
      <c r="AC10" s="33">
        <v>0.5979000000000001</v>
      </c>
      <c r="AD10" s="33">
        <v>0.59960000000000013</v>
      </c>
      <c r="AE10" s="33">
        <v>0.5988</v>
      </c>
      <c r="AF10" s="33">
        <v>0.59959999999999991</v>
      </c>
      <c r="AG10" s="33">
        <v>0.59909999999999997</v>
      </c>
      <c r="AH10" s="33">
        <v>0.59880000000000022</v>
      </c>
      <c r="AI10" s="33">
        <v>0.59850000000000003</v>
      </c>
      <c r="AJ10" s="33">
        <v>0.59830000000000005</v>
      </c>
      <c r="AK10" s="26">
        <v>0.59819999999999984</v>
      </c>
      <c r="AL10" s="26">
        <v>0.5979000000000001</v>
      </c>
      <c r="AM10" s="26">
        <v>0.59749999999999992</v>
      </c>
      <c r="AN10" s="26">
        <v>0.59729999999999994</v>
      </c>
      <c r="AO10" s="26">
        <v>0.59670000000000001</v>
      </c>
      <c r="AP10" s="26">
        <v>0.59670000000000001</v>
      </c>
      <c r="AQ10" s="26">
        <v>0.59650000000000003</v>
      </c>
      <c r="AR10" s="46">
        <v>0.59709999999999996</v>
      </c>
    </row>
    <row r="11" spans="1:44" x14ac:dyDescent="0.25">
      <c r="A11" s="39" t="s">
        <v>158</v>
      </c>
      <c r="B11" s="32">
        <f t="shared" si="3"/>
        <v>0.15935218253451852</v>
      </c>
      <c r="C11" s="32">
        <f t="shared" si="3"/>
        <v>0</v>
      </c>
      <c r="D11" s="32">
        <f t="shared" si="3"/>
        <v>0</v>
      </c>
      <c r="E11" s="32">
        <f t="shared" si="3"/>
        <v>0</v>
      </c>
      <c r="F11" s="32">
        <f t="shared" si="3"/>
        <v>0.19227098406297599</v>
      </c>
      <c r="G11" s="32">
        <f t="shared" si="3"/>
        <v>0</v>
      </c>
      <c r="H11" s="32">
        <f t="shared" si="3"/>
        <v>0</v>
      </c>
      <c r="I11" s="32">
        <f t="shared" si="3"/>
        <v>0</v>
      </c>
      <c r="J11" s="32">
        <f t="shared" si="3"/>
        <v>0.36092610303750006</v>
      </c>
      <c r="K11" s="32">
        <f t="shared" si="3"/>
        <v>0</v>
      </c>
      <c r="L11" s="32">
        <f t="shared" si="4"/>
        <v>0</v>
      </c>
      <c r="M11" s="32">
        <f t="shared" si="4"/>
        <v>0</v>
      </c>
      <c r="N11" s="32">
        <f t="shared" si="4"/>
        <v>0</v>
      </c>
      <c r="O11" s="32">
        <f t="shared" si="4"/>
        <v>0.62698742972954846</v>
      </c>
      <c r="P11" s="32">
        <f t="shared" si="4"/>
        <v>0</v>
      </c>
      <c r="Q11" s="32">
        <f t="shared" si="4"/>
        <v>0</v>
      </c>
      <c r="R11" s="32">
        <f t="shared" si="4"/>
        <v>0</v>
      </c>
      <c r="S11" s="32">
        <f t="shared" si="4"/>
        <v>0</v>
      </c>
      <c r="T11" s="32">
        <f t="shared" si="4"/>
        <v>1.1238135194344565</v>
      </c>
      <c r="U11" s="32">
        <f>AR11*U$4</f>
        <v>1.8548148289791657</v>
      </c>
      <c r="V11" s="40">
        <f>(F11/B11)^(1/4)-1</f>
        <v>4.8066726045110197E-2</v>
      </c>
      <c r="W11" s="40">
        <f>(O11/F11)^(1/9)-1</f>
        <v>0.14035046176350718</v>
      </c>
      <c r="X11" s="35">
        <f>(U11/O11)^(1/10)-1</f>
        <v>0.11456184719497342</v>
      </c>
      <c r="Y11" s="33">
        <v>0.184</v>
      </c>
      <c r="Z11" s="33">
        <v>0.17259999999999998</v>
      </c>
      <c r="AA11" s="33">
        <v>0.17309999999999998</v>
      </c>
      <c r="AB11" s="33">
        <v>0.17379999999999998</v>
      </c>
      <c r="AC11" s="33">
        <v>0.18459999999999999</v>
      </c>
      <c r="AD11" s="33">
        <v>0.18509999999999999</v>
      </c>
      <c r="AE11" s="33">
        <v>0.18590000000000001</v>
      </c>
      <c r="AF11" s="33">
        <v>0.18640000000000001</v>
      </c>
      <c r="AG11" s="33">
        <v>0.187</v>
      </c>
      <c r="AH11" s="33">
        <v>0.18769999999999998</v>
      </c>
      <c r="AI11" s="33">
        <v>0.1885</v>
      </c>
      <c r="AJ11" s="33">
        <v>0.18909999999999999</v>
      </c>
      <c r="AK11" s="26">
        <v>0.18940000000000001</v>
      </c>
      <c r="AL11" s="26">
        <v>0.18979999999999997</v>
      </c>
      <c r="AM11" s="26">
        <v>0.19009999999999999</v>
      </c>
      <c r="AN11" s="26">
        <v>0.19019999999999998</v>
      </c>
      <c r="AO11" s="26">
        <v>0.1905</v>
      </c>
      <c r="AP11" s="26">
        <v>0.19059999999999999</v>
      </c>
      <c r="AQ11" s="26">
        <v>0.19040000000000001</v>
      </c>
      <c r="AR11" s="46">
        <v>0.19070000000000001</v>
      </c>
    </row>
    <row r="12" spans="1:44" x14ac:dyDescent="0.25">
      <c r="A12" s="39" t="s">
        <v>166</v>
      </c>
      <c r="B12" s="32">
        <f t="shared" si="3"/>
        <v>0.12202566586474818</v>
      </c>
      <c r="C12" s="32">
        <f t="shared" si="3"/>
        <v>0</v>
      </c>
      <c r="D12" s="32">
        <f t="shared" si="3"/>
        <v>0</v>
      </c>
      <c r="E12" s="32">
        <f t="shared" si="3"/>
        <v>0</v>
      </c>
      <c r="F12" s="32">
        <f t="shared" si="3"/>
        <v>0.14258882837606401</v>
      </c>
      <c r="G12" s="32">
        <f t="shared" si="3"/>
        <v>0</v>
      </c>
      <c r="H12" s="32">
        <f t="shared" si="3"/>
        <v>0</v>
      </c>
      <c r="I12" s="32">
        <f t="shared" si="3"/>
        <v>0</v>
      </c>
      <c r="J12" s="32">
        <f t="shared" si="3"/>
        <v>0.25573640990625007</v>
      </c>
      <c r="K12" s="32">
        <f t="shared" si="3"/>
        <v>0</v>
      </c>
      <c r="L12" s="32">
        <f t="shared" si="4"/>
        <v>0</v>
      </c>
      <c r="M12" s="32">
        <f t="shared" si="4"/>
        <v>0</v>
      </c>
      <c r="N12" s="32">
        <f t="shared" si="4"/>
        <v>0</v>
      </c>
      <c r="O12" s="32">
        <f t="shared" si="4"/>
        <v>0.42878276279713079</v>
      </c>
      <c r="P12" s="32">
        <f t="shared" si="4"/>
        <v>0</v>
      </c>
      <c r="Q12" s="32">
        <f t="shared" si="4"/>
        <v>0</v>
      </c>
      <c r="R12" s="32">
        <f t="shared" si="4"/>
        <v>0</v>
      </c>
      <c r="S12" s="32">
        <f t="shared" si="4"/>
        <v>0</v>
      </c>
      <c r="T12" s="32">
        <f t="shared" si="4"/>
        <v>0.77321203280416917</v>
      </c>
      <c r="U12" s="32">
        <f>AR12*U$4</f>
        <v>1.2770696751177999</v>
      </c>
      <c r="V12" s="40">
        <f>(F12/B12)^(1/4)-1</f>
        <v>3.9701279864307937E-2</v>
      </c>
      <c r="W12" s="40">
        <f>(O12/F12)^(1/9)-1</f>
        <v>0.13012889680855078</v>
      </c>
      <c r="X12" s="35">
        <f>(U12/O12)^(1/10)-1</f>
        <v>0.11531547329740555</v>
      </c>
      <c r="Y12" s="33">
        <v>0.14090000000000003</v>
      </c>
      <c r="Z12" s="33">
        <v>0.13040000000000002</v>
      </c>
      <c r="AA12" s="33">
        <v>0.12909999999999999</v>
      </c>
      <c r="AB12" s="33">
        <v>0.128</v>
      </c>
      <c r="AC12" s="33">
        <v>0.13690000000000002</v>
      </c>
      <c r="AD12" s="33">
        <v>0.13530000000000003</v>
      </c>
      <c r="AE12" s="33">
        <v>0.13470000000000004</v>
      </c>
      <c r="AF12" s="33">
        <v>0.1336</v>
      </c>
      <c r="AG12" s="33">
        <v>0.13250000000000001</v>
      </c>
      <c r="AH12" s="33">
        <v>0.13140000000000002</v>
      </c>
      <c r="AI12" s="33">
        <v>0.13040000000000002</v>
      </c>
      <c r="AJ12" s="33">
        <v>0.12930000000000003</v>
      </c>
      <c r="AK12" s="26">
        <v>0.12959999999999999</v>
      </c>
      <c r="AL12" s="26">
        <v>0.12980000000000003</v>
      </c>
      <c r="AM12" s="26">
        <v>0.12990000000000002</v>
      </c>
      <c r="AN12" s="26">
        <v>0.13009999999999999</v>
      </c>
      <c r="AO12" s="26">
        <v>0.13040000000000002</v>
      </c>
      <c r="AP12" s="26">
        <v>0.13070000000000004</v>
      </c>
      <c r="AQ12" s="26">
        <v>0.13100000000000001</v>
      </c>
      <c r="AR12" s="46">
        <v>0.1313</v>
      </c>
    </row>
    <row r="13" spans="1:44" x14ac:dyDescent="0.25">
      <c r="A13" s="39" t="s">
        <v>140</v>
      </c>
      <c r="B13" s="32">
        <f t="shared" si="3"/>
        <v>6.9110348729644527E-2</v>
      </c>
      <c r="C13" s="32">
        <f t="shared" si="3"/>
        <v>0</v>
      </c>
      <c r="D13" s="32">
        <f t="shared" si="3"/>
        <v>0</v>
      </c>
      <c r="E13" s="32">
        <f t="shared" si="3"/>
        <v>0</v>
      </c>
      <c r="F13" s="32">
        <f t="shared" si="3"/>
        <v>8.3949302900735892E-2</v>
      </c>
      <c r="G13" s="32">
        <f t="shared" si="3"/>
        <v>0</v>
      </c>
      <c r="H13" s="32">
        <f t="shared" si="3"/>
        <v>0</v>
      </c>
      <c r="I13" s="32">
        <f t="shared" si="3"/>
        <v>0</v>
      </c>
      <c r="J13" s="32">
        <f t="shared" si="3"/>
        <v>0.15710900955749987</v>
      </c>
      <c r="K13" s="32">
        <f t="shared" si="3"/>
        <v>0</v>
      </c>
      <c r="L13" s="32">
        <f t="shared" si="4"/>
        <v>0</v>
      </c>
      <c r="M13" s="32">
        <f t="shared" si="4"/>
        <v>0</v>
      </c>
      <c r="N13" s="32">
        <f t="shared" si="4"/>
        <v>0</v>
      </c>
      <c r="O13" s="32">
        <f t="shared" si="4"/>
        <v>0.27253141703207429</v>
      </c>
      <c r="P13" s="32">
        <f t="shared" si="4"/>
        <v>0</v>
      </c>
      <c r="Q13" s="32">
        <f t="shared" si="4"/>
        <v>0</v>
      </c>
      <c r="R13" s="32">
        <f t="shared" si="4"/>
        <v>0</v>
      </c>
      <c r="S13" s="32">
        <f t="shared" si="4"/>
        <v>0</v>
      </c>
      <c r="T13" s="32">
        <f t="shared" si="4"/>
        <v>0.48458555643681106</v>
      </c>
      <c r="U13" s="32">
        <f>AR13*U$4</f>
        <v>0.78686166578088435</v>
      </c>
      <c r="V13" s="40">
        <f>(F13/B13)^(1/4)-1</f>
        <v>4.9828847929901166E-2</v>
      </c>
      <c r="W13" s="40">
        <f>(O13/F13)^(1/9)-1</f>
        <v>0.13978297199695899</v>
      </c>
      <c r="X13" s="35">
        <f>(U13/O13)^(1/10)-1</f>
        <v>0.11185507150550089</v>
      </c>
      <c r="Y13" s="26">
        <f>1-SUM(Y10:Y12)</f>
        <v>7.9800000000000093E-2</v>
      </c>
      <c r="Z13" s="26">
        <f t="shared" ref="Z13:AR13" si="5">1-SUM(Z10:Z12)</f>
        <v>9.4200000000000061E-2</v>
      </c>
      <c r="AA13" s="26">
        <f t="shared" si="5"/>
        <v>9.6399999999999819E-2</v>
      </c>
      <c r="AB13" s="26">
        <f t="shared" si="5"/>
        <v>9.8700000000000121E-2</v>
      </c>
      <c r="AC13" s="26">
        <f t="shared" si="5"/>
        <v>8.0599999999999894E-2</v>
      </c>
      <c r="AD13" s="26">
        <f t="shared" si="5"/>
        <v>7.9999999999999849E-2</v>
      </c>
      <c r="AE13" s="26">
        <f t="shared" si="5"/>
        <v>8.0600000000000005E-2</v>
      </c>
      <c r="AF13" s="26">
        <f t="shared" si="5"/>
        <v>8.0400000000000027E-2</v>
      </c>
      <c r="AG13" s="26">
        <f t="shared" si="5"/>
        <v>8.1399999999999917E-2</v>
      </c>
      <c r="AH13" s="26">
        <f t="shared" si="5"/>
        <v>8.209999999999984E-2</v>
      </c>
      <c r="AI13" s="26">
        <f t="shared" si="5"/>
        <v>8.2600000000000007E-2</v>
      </c>
      <c r="AJ13" s="26">
        <f t="shared" si="5"/>
        <v>8.329999999999993E-2</v>
      </c>
      <c r="AK13" s="26">
        <f t="shared" si="5"/>
        <v>8.2800000000000207E-2</v>
      </c>
      <c r="AL13" s="26">
        <f t="shared" si="5"/>
        <v>8.2499999999999907E-2</v>
      </c>
      <c r="AM13" s="26">
        <f t="shared" si="5"/>
        <v>8.2500000000000129E-2</v>
      </c>
      <c r="AN13" s="26">
        <f t="shared" si="5"/>
        <v>8.240000000000014E-2</v>
      </c>
      <c r="AO13" s="26">
        <f t="shared" si="5"/>
        <v>8.2400000000000029E-2</v>
      </c>
      <c r="AP13" s="26">
        <f t="shared" si="5"/>
        <v>8.1999999999999962E-2</v>
      </c>
      <c r="AQ13" s="26">
        <f t="shared" si="5"/>
        <v>8.2099999999999951E-2</v>
      </c>
      <c r="AR13" s="26">
        <f t="shared" si="5"/>
        <v>8.0900000000000083E-2</v>
      </c>
    </row>
    <row r="14" spans="1:44" x14ac:dyDescent="0.25">
      <c r="A14" s="27" t="s">
        <v>99</v>
      </c>
      <c r="B14" s="45">
        <f t="shared" ref="B14:U14" si="6">SUM(B10:B13)</f>
        <v>0.86604447029629639</v>
      </c>
      <c r="C14" s="45">
        <f t="shared" si="6"/>
        <v>0</v>
      </c>
      <c r="D14" s="45">
        <f t="shared" si="6"/>
        <v>0</v>
      </c>
      <c r="E14" s="45">
        <f t="shared" si="6"/>
        <v>0</v>
      </c>
      <c r="F14" s="45">
        <f t="shared" si="6"/>
        <v>1.04155462656</v>
      </c>
      <c r="G14" s="45">
        <f t="shared" si="6"/>
        <v>0</v>
      </c>
      <c r="H14" s="45">
        <f t="shared" si="6"/>
        <v>0</v>
      </c>
      <c r="I14" s="45">
        <f t="shared" si="6"/>
        <v>0</v>
      </c>
      <c r="J14" s="45">
        <f t="shared" si="6"/>
        <v>1.9300861125000002</v>
      </c>
      <c r="K14" s="45">
        <f t="shared" si="6"/>
        <v>0</v>
      </c>
      <c r="L14" s="45">
        <f t="shared" si="6"/>
        <v>0</v>
      </c>
      <c r="M14" s="45">
        <f t="shared" si="6"/>
        <v>0</v>
      </c>
      <c r="N14" s="45">
        <f t="shared" si="6"/>
        <v>0</v>
      </c>
      <c r="O14" s="45">
        <f t="shared" si="6"/>
        <v>3.3034111155402979</v>
      </c>
      <c r="P14" s="45">
        <f t="shared" si="6"/>
        <v>0</v>
      </c>
      <c r="Q14" s="45">
        <f t="shared" si="6"/>
        <v>0</v>
      </c>
      <c r="R14" s="45">
        <f t="shared" si="6"/>
        <v>0</v>
      </c>
      <c r="S14" s="45">
        <f t="shared" si="6"/>
        <v>0</v>
      </c>
      <c r="T14" s="45">
        <f t="shared" si="6"/>
        <v>5.902381929802818</v>
      </c>
      <c r="U14" s="45">
        <f t="shared" si="6"/>
        <v>9.7263493916054831</v>
      </c>
      <c r="Y14" s="35">
        <v>1</v>
      </c>
      <c r="Z14" s="35">
        <v>1</v>
      </c>
      <c r="AA14" s="35">
        <v>1</v>
      </c>
      <c r="AB14" s="35">
        <v>1</v>
      </c>
      <c r="AC14" s="35">
        <v>1</v>
      </c>
      <c r="AD14" s="35">
        <v>1</v>
      </c>
      <c r="AE14" s="35">
        <v>1</v>
      </c>
      <c r="AF14" s="35">
        <v>1</v>
      </c>
      <c r="AG14" s="35">
        <v>1</v>
      </c>
      <c r="AH14" s="35">
        <v>1</v>
      </c>
      <c r="AI14" s="35">
        <v>1</v>
      </c>
      <c r="AJ14" s="35">
        <v>1</v>
      </c>
      <c r="AK14" s="35">
        <v>1</v>
      </c>
      <c r="AL14" s="35">
        <v>1</v>
      </c>
      <c r="AM14" s="35">
        <v>1</v>
      </c>
      <c r="AN14" s="35">
        <v>1</v>
      </c>
      <c r="AO14" s="35">
        <v>1</v>
      </c>
      <c r="AP14" s="35">
        <v>1</v>
      </c>
      <c r="AQ14" s="35">
        <v>1</v>
      </c>
    </row>
    <row r="15" spans="1:44" x14ac:dyDescent="0.25">
      <c r="B15" s="28"/>
    </row>
    <row r="16" spans="1:44" x14ac:dyDescent="0.25">
      <c r="A16" s="27" t="s">
        <v>114</v>
      </c>
      <c r="B16" s="28"/>
      <c r="Y16" s="44"/>
      <c r="AC16" s="44"/>
    </row>
    <row r="17" spans="1:44" x14ac:dyDescent="0.25">
      <c r="A17" s="39" t="s">
        <v>159</v>
      </c>
      <c r="B17" s="42">
        <f t="shared" ref="B17:K20" si="7">B$2*Y17</f>
        <v>0.50299827763177773</v>
      </c>
      <c r="C17" s="42">
        <f t="shared" si="7"/>
        <v>-1.0444030649361526</v>
      </c>
      <c r="D17" s="42">
        <f t="shared" si="7"/>
        <v>-1.0695531717317286</v>
      </c>
      <c r="E17" s="42">
        <f t="shared" si="7"/>
        <v>-1.0809212977717206</v>
      </c>
      <c r="F17" s="42">
        <f t="shared" si="7"/>
        <v>0.69607336821120003</v>
      </c>
      <c r="G17" s="42">
        <f t="shared" si="7"/>
        <v>-9.6400057435428788E-2</v>
      </c>
      <c r="H17" s="42">
        <f t="shared" si="7"/>
        <v>-9.9657948039549638E-2</v>
      </c>
      <c r="I17" s="42">
        <f t="shared" si="7"/>
        <v>-0.10282456988384855</v>
      </c>
      <c r="J17" s="42">
        <f t="shared" si="7"/>
        <v>1.1076783899999996</v>
      </c>
      <c r="K17" s="42">
        <f t="shared" si="7"/>
        <v>-0.13746589684283075</v>
      </c>
      <c r="L17" s="42">
        <f t="shared" ref="L17:T20" si="8">L$2*AI17</f>
        <v>-0.14309665372138458</v>
      </c>
      <c r="M17" s="42">
        <f t="shared" si="8"/>
        <v>-0.14930571367456844</v>
      </c>
      <c r="N17" s="42">
        <f t="shared" si="8"/>
        <v>-0.15643054387932728</v>
      </c>
      <c r="O17" s="42">
        <f t="shared" si="8"/>
        <v>1.7956823895295519</v>
      </c>
      <c r="P17" s="42">
        <f t="shared" si="8"/>
        <v>-0.17475495521345805</v>
      </c>
      <c r="Q17" s="42">
        <f t="shared" si="8"/>
        <v>-0.18093843582609115</v>
      </c>
      <c r="R17" s="42">
        <f t="shared" si="8"/>
        <v>-0.18653982831172122</v>
      </c>
      <c r="S17" s="42">
        <f t="shared" si="8"/>
        <v>-0.19221255710463919</v>
      </c>
      <c r="T17" s="42">
        <f t="shared" si="8"/>
        <v>3.070744702377465</v>
      </c>
      <c r="U17" s="42">
        <f>AR17*U$2</f>
        <v>4.8653923839664941</v>
      </c>
      <c r="V17" s="40">
        <f>(F17/B17)^(1/4)-1</f>
        <v>8.4606318158691352E-2</v>
      </c>
      <c r="W17" s="40">
        <f>(O17/F17)^(1/9)-1</f>
        <v>0.11104206142728579</v>
      </c>
      <c r="X17" s="35">
        <f>(U17/O17)^(1/10)-1</f>
        <v>0.10481314992986457</v>
      </c>
      <c r="Y17" s="26">
        <v>0.6097999999999999</v>
      </c>
      <c r="Z17" s="26">
        <v>0.61729999999999985</v>
      </c>
      <c r="AA17" s="26">
        <v>0.6159</v>
      </c>
      <c r="AB17" s="26">
        <v>0.61399999999999988</v>
      </c>
      <c r="AC17" s="26">
        <v>0.61239999999999994</v>
      </c>
      <c r="AD17" s="26">
        <v>0.61409999999999998</v>
      </c>
      <c r="AE17" s="26">
        <v>0.61329999999999985</v>
      </c>
      <c r="AF17" s="26">
        <v>0.61409999999999987</v>
      </c>
      <c r="AG17" s="26">
        <v>0.61359999999999981</v>
      </c>
      <c r="AH17" s="26">
        <v>0.61330000000000007</v>
      </c>
      <c r="AI17" s="26">
        <v>0.61299999999999988</v>
      </c>
      <c r="AJ17" s="26">
        <v>0.6127999999999999</v>
      </c>
      <c r="AK17" s="26">
        <v>0.6126999999999998</v>
      </c>
      <c r="AL17" s="26">
        <v>0.61239999999999994</v>
      </c>
      <c r="AM17" s="26">
        <v>0.61199999999999988</v>
      </c>
      <c r="AN17" s="26">
        <v>0.6117999999999999</v>
      </c>
      <c r="AO17" s="26">
        <v>0.61119999999999985</v>
      </c>
      <c r="AP17" s="26">
        <v>0.61119999999999985</v>
      </c>
      <c r="AQ17" s="26">
        <v>0.61099999999999988</v>
      </c>
      <c r="AR17" s="46">
        <v>0.61140000000000005</v>
      </c>
    </row>
    <row r="18" spans="1:44" x14ac:dyDescent="0.25">
      <c r="A18" s="39" t="s">
        <v>158</v>
      </c>
      <c r="B18" s="42">
        <f t="shared" si="7"/>
        <v>0.14270039690111114</v>
      </c>
      <c r="C18" s="42">
        <f t="shared" si="7"/>
        <v>-0.27340925853504339</v>
      </c>
      <c r="D18" s="42">
        <f t="shared" si="7"/>
        <v>-0.28149792034049875</v>
      </c>
      <c r="E18" s="42">
        <f t="shared" si="7"/>
        <v>-0.28660258514207837</v>
      </c>
      <c r="F18" s="42">
        <f t="shared" si="7"/>
        <v>0.19731929575680002</v>
      </c>
      <c r="G18" s="42">
        <f t="shared" si="7"/>
        <v>-2.7329832274072877E-2</v>
      </c>
      <c r="H18" s="42">
        <f t="shared" si="7"/>
        <v>-2.8420308351732006E-2</v>
      </c>
      <c r="I18" s="42">
        <f t="shared" si="7"/>
        <v>-2.9368880569332428E-2</v>
      </c>
      <c r="J18" s="42">
        <f t="shared" si="7"/>
        <v>0.31771740000000004</v>
      </c>
      <c r="K18" s="42">
        <f t="shared" si="7"/>
        <v>-3.9605778529476915E-2</v>
      </c>
      <c r="L18" s="42">
        <f t="shared" si="8"/>
        <v>-4.143500168930795E-2</v>
      </c>
      <c r="M18" s="42">
        <f t="shared" si="8"/>
        <v>-4.3393191262142042E-2</v>
      </c>
      <c r="N18" s="42">
        <f t="shared" si="8"/>
        <v>-4.5547917460538601E-2</v>
      </c>
      <c r="O18" s="42">
        <f t="shared" si="8"/>
        <v>0.52427826787701481</v>
      </c>
      <c r="P18" s="42">
        <f t="shared" si="8"/>
        <v>-5.1141523658056118E-2</v>
      </c>
      <c r="Q18" s="42">
        <f t="shared" si="8"/>
        <v>-5.2997985779724643E-2</v>
      </c>
      <c r="R18" s="42">
        <f t="shared" si="8"/>
        <v>-5.4783866462621032E-2</v>
      </c>
      <c r="S18" s="42">
        <f t="shared" si="8"/>
        <v>-5.6481307683234963E-2</v>
      </c>
      <c r="T18" s="42">
        <f t="shared" si="8"/>
        <v>0.90162291261295813</v>
      </c>
      <c r="U18" s="42">
        <f>AR18*U$2</f>
        <v>1.3973878027878903</v>
      </c>
      <c r="V18" s="40">
        <f>(F18/B18)^(1/4)-1</f>
        <v>8.4391473098743397E-2</v>
      </c>
      <c r="W18" s="40">
        <f>(O18/F18)^(1/9)-1</f>
        <v>0.1146915268128188</v>
      </c>
      <c r="X18" s="35">
        <f>(U18/O18)^(1/10)-1</f>
        <v>0.10299999182997888</v>
      </c>
      <c r="Y18" s="26">
        <v>0.17300000000000001</v>
      </c>
      <c r="Z18" s="26">
        <v>0.16159999999999999</v>
      </c>
      <c r="AA18" s="26">
        <v>0.16209999999999999</v>
      </c>
      <c r="AB18" s="26">
        <v>0.16279999999999997</v>
      </c>
      <c r="AC18" s="26">
        <v>0.1736</v>
      </c>
      <c r="AD18" s="26">
        <v>0.1741</v>
      </c>
      <c r="AE18" s="26">
        <v>0.17490000000000003</v>
      </c>
      <c r="AF18" s="26">
        <v>0.17540000000000003</v>
      </c>
      <c r="AG18" s="26">
        <v>0.17600000000000002</v>
      </c>
      <c r="AH18" s="26">
        <v>0.1767</v>
      </c>
      <c r="AI18" s="26">
        <v>0.17750000000000002</v>
      </c>
      <c r="AJ18" s="26">
        <v>0.17810000000000001</v>
      </c>
      <c r="AK18" s="26">
        <v>0.17840000000000003</v>
      </c>
      <c r="AL18" s="26">
        <v>0.17879999999999999</v>
      </c>
      <c r="AM18" s="26">
        <v>0.17910000000000001</v>
      </c>
      <c r="AN18" s="26">
        <v>0.1792</v>
      </c>
      <c r="AO18" s="26">
        <v>0.17950000000000002</v>
      </c>
      <c r="AP18" s="26">
        <v>0.17960000000000001</v>
      </c>
      <c r="AQ18" s="26">
        <v>0.17940000000000003</v>
      </c>
      <c r="AR18" s="46">
        <v>0.17559999999999998</v>
      </c>
    </row>
    <row r="19" spans="1:44" x14ac:dyDescent="0.25">
      <c r="A19" s="39" t="s">
        <v>166</v>
      </c>
      <c r="B19" s="42">
        <f t="shared" si="7"/>
        <v>0.12034675091255556</v>
      </c>
      <c r="C19" s="42">
        <f t="shared" si="7"/>
        <v>-0.22908176736166383</v>
      </c>
      <c r="D19" s="42">
        <f t="shared" si="7"/>
        <v>-0.23287397358211528</v>
      </c>
      <c r="E19" s="42">
        <f t="shared" si="7"/>
        <v>-0.23414093257921634</v>
      </c>
      <c r="F19" s="42">
        <f t="shared" si="7"/>
        <v>0.16128806490720002</v>
      </c>
      <c r="G19" s="42">
        <f t="shared" si="7"/>
        <v>-2.202398315940508E-2</v>
      </c>
      <c r="H19" s="42">
        <f t="shared" si="7"/>
        <v>-2.2700497865848834E-2</v>
      </c>
      <c r="I19" s="42">
        <f t="shared" si="7"/>
        <v>-2.3207108591274079E-2</v>
      </c>
      <c r="J19" s="42">
        <f t="shared" si="7"/>
        <v>0.24821671874999995</v>
      </c>
      <c r="K19" s="42">
        <f t="shared" si="7"/>
        <v>-3.0572881671876915E-2</v>
      </c>
      <c r="L19" s="42">
        <f t="shared" si="8"/>
        <v>-3.1607319598491807E-2</v>
      </c>
      <c r="M19" s="42">
        <f t="shared" si="8"/>
        <v>-3.2721536139840968E-2</v>
      </c>
      <c r="N19" s="42">
        <f t="shared" si="8"/>
        <v>-3.4365188846348059E-2</v>
      </c>
      <c r="O19" s="42">
        <f t="shared" si="8"/>
        <v>0.39526124446208954</v>
      </c>
      <c r="P19" s="42">
        <f t="shared" si="8"/>
        <v>-3.8520332448195249E-2</v>
      </c>
      <c r="Q19" s="42">
        <f t="shared" si="8"/>
        <v>-3.995551271674553E-2</v>
      </c>
      <c r="R19" s="42">
        <f t="shared" si="8"/>
        <v>-4.1324431860940869E-2</v>
      </c>
      <c r="S19" s="42">
        <f t="shared" si="8"/>
        <v>-4.2675464658212613E-2</v>
      </c>
      <c r="T19" s="42">
        <f t="shared" si="8"/>
        <v>0.68350454913802827</v>
      </c>
      <c r="U19" s="42">
        <f>AR19*U$2</f>
        <v>1.087829798639548</v>
      </c>
      <c r="V19" s="40">
        <f>(F19/B19)^(1/4)-1</f>
        <v>7.5949691564702659E-2</v>
      </c>
      <c r="W19" s="40">
        <f>(O19/F19)^(1/9)-1</f>
        <v>0.1047234065516931</v>
      </c>
      <c r="X19" s="35">
        <f>(U19/O19)^(1/10)-1</f>
        <v>0.10654141157538155</v>
      </c>
      <c r="Y19" s="26">
        <v>0.1459</v>
      </c>
      <c r="Z19" s="26">
        <v>0.13539999999999999</v>
      </c>
      <c r="AA19" s="26">
        <v>0.1341</v>
      </c>
      <c r="AB19" s="26">
        <v>0.13299999999999998</v>
      </c>
      <c r="AC19" s="26">
        <v>0.1419</v>
      </c>
      <c r="AD19" s="26">
        <v>0.14030000000000001</v>
      </c>
      <c r="AE19" s="26">
        <v>0.13970000000000002</v>
      </c>
      <c r="AF19" s="26">
        <v>0.1386</v>
      </c>
      <c r="AG19" s="26">
        <v>0.13749999999999998</v>
      </c>
      <c r="AH19" s="26">
        <v>0.13639999999999999</v>
      </c>
      <c r="AI19" s="26">
        <v>0.13539999999999999</v>
      </c>
      <c r="AJ19" s="26">
        <v>0.1343</v>
      </c>
      <c r="AK19" s="26">
        <v>0.1346</v>
      </c>
      <c r="AL19" s="26">
        <v>0.1348</v>
      </c>
      <c r="AM19" s="26">
        <v>0.13489999999999999</v>
      </c>
      <c r="AN19" s="26">
        <v>0.1351</v>
      </c>
      <c r="AO19" s="26">
        <v>0.13539999999999999</v>
      </c>
      <c r="AP19" s="26">
        <v>0.13570000000000002</v>
      </c>
      <c r="AQ19" s="26">
        <v>0.13599999999999998</v>
      </c>
      <c r="AR19" s="46">
        <v>0.13669999999999999</v>
      </c>
    </row>
    <row r="20" spans="1:44" x14ac:dyDescent="0.25">
      <c r="A20" s="39" t="s">
        <v>140</v>
      </c>
      <c r="B20" s="42">
        <f t="shared" si="7"/>
        <v>5.8812360110111137E-2</v>
      </c>
      <c r="C20" s="42">
        <f t="shared" si="7"/>
        <v>-0.14499488525032972</v>
      </c>
      <c r="D20" s="42">
        <f t="shared" si="7"/>
        <v>-0.15264446143078247</v>
      </c>
      <c r="E20" s="42">
        <f t="shared" si="7"/>
        <v>-0.15879332420034104</v>
      </c>
      <c r="F20" s="42">
        <f t="shared" si="7"/>
        <v>8.1951159124800069E-2</v>
      </c>
      <c r="G20" s="42">
        <f t="shared" si="7"/>
        <v>-1.1223911588720338E-2</v>
      </c>
      <c r="H20" s="42">
        <f t="shared" si="7"/>
        <v>-1.1715861819095934E-2</v>
      </c>
      <c r="I20" s="42">
        <f t="shared" si="7"/>
        <v>-1.2038896881043348E-2</v>
      </c>
      <c r="J20" s="42">
        <f t="shared" si="7"/>
        <v>0.13159999125000033</v>
      </c>
      <c r="K20" s="42">
        <f t="shared" si="7"/>
        <v>-1.6496804186584613E-2</v>
      </c>
      <c r="L20" s="42">
        <f t="shared" si="8"/>
        <v>-1.7297654226353383E-2</v>
      </c>
      <c r="M20" s="42">
        <f t="shared" si="8"/>
        <v>-1.8224653039911446E-2</v>
      </c>
      <c r="N20" s="42">
        <f t="shared" si="8"/>
        <v>-1.8969788493935141E-2</v>
      </c>
      <c r="O20" s="42">
        <f t="shared" si="8"/>
        <v>0.21698317574328377</v>
      </c>
      <c r="P20" s="42">
        <f t="shared" si="8"/>
        <v>-2.1130501120581551E-2</v>
      </c>
      <c r="Q20" s="42">
        <f t="shared" si="8"/>
        <v>-2.185575418036638E-2</v>
      </c>
      <c r="R20" s="42">
        <f t="shared" si="8"/>
        <v>-2.2554472042271331E-2</v>
      </c>
      <c r="S20" s="42">
        <f t="shared" si="8"/>
        <v>-2.3114566340299424E-2</v>
      </c>
      <c r="T20" s="42">
        <f t="shared" si="8"/>
        <v>0.36989657953352179</v>
      </c>
      <c r="U20" s="42">
        <f>AR20*U$2</f>
        <v>0.6071793243320962</v>
      </c>
      <c r="V20" s="40">
        <f>(F20/B20)^(1/4)-1</f>
        <v>8.647971734120774E-2</v>
      </c>
      <c r="W20" s="40">
        <f>(O20/F20)^(1/9)-1</f>
        <v>0.11425774708706982</v>
      </c>
      <c r="X20" s="35">
        <f>(U20/O20)^(1/10)-1</f>
        <v>0.10838104820684968</v>
      </c>
      <c r="Y20" s="26">
        <f>1-SUM(Y17:Y19)</f>
        <v>7.130000000000003E-2</v>
      </c>
      <c r="Z20" s="26">
        <f t="shared" ref="Z20:AR20" si="9">1-SUM(Z17:Z19)</f>
        <v>8.570000000000022E-2</v>
      </c>
      <c r="AA20" s="26">
        <f t="shared" si="9"/>
        <v>8.7899999999999978E-2</v>
      </c>
      <c r="AB20" s="26">
        <f t="shared" si="9"/>
        <v>9.0200000000000169E-2</v>
      </c>
      <c r="AC20" s="26">
        <f t="shared" si="9"/>
        <v>7.2100000000000053E-2</v>
      </c>
      <c r="AD20" s="26">
        <f t="shared" si="9"/>
        <v>7.1500000000000008E-2</v>
      </c>
      <c r="AE20" s="26">
        <f t="shared" si="9"/>
        <v>7.2100000000000053E-2</v>
      </c>
      <c r="AF20" s="26">
        <f t="shared" si="9"/>
        <v>7.1900000000000075E-2</v>
      </c>
      <c r="AG20" s="26">
        <f t="shared" si="9"/>
        <v>7.2900000000000187E-2</v>
      </c>
      <c r="AH20" s="26">
        <f t="shared" si="9"/>
        <v>7.3599999999999999E-2</v>
      </c>
      <c r="AI20" s="26">
        <f t="shared" si="9"/>
        <v>7.4100000000000166E-2</v>
      </c>
      <c r="AJ20" s="26">
        <f t="shared" si="9"/>
        <v>7.4800000000000089E-2</v>
      </c>
      <c r="AK20" s="26">
        <f t="shared" si="9"/>
        <v>7.4300000000000255E-2</v>
      </c>
      <c r="AL20" s="26">
        <f t="shared" si="9"/>
        <v>7.4000000000000066E-2</v>
      </c>
      <c r="AM20" s="26">
        <f t="shared" si="9"/>
        <v>7.4000000000000066E-2</v>
      </c>
      <c r="AN20" s="26">
        <f t="shared" si="9"/>
        <v>7.3900000000000077E-2</v>
      </c>
      <c r="AO20" s="26">
        <f t="shared" si="9"/>
        <v>7.3900000000000188E-2</v>
      </c>
      <c r="AP20" s="26">
        <f t="shared" si="9"/>
        <v>7.3500000000000121E-2</v>
      </c>
      <c r="AQ20" s="26">
        <f t="shared" si="9"/>
        <v>7.360000000000011E-2</v>
      </c>
      <c r="AR20" s="26">
        <f t="shared" si="9"/>
        <v>7.6300000000000034E-2</v>
      </c>
    </row>
    <row r="21" spans="1:44" x14ac:dyDescent="0.25">
      <c r="A21" s="27" t="s">
        <v>99</v>
      </c>
      <c r="B21" s="34">
        <f t="shared" ref="B21:U21" si="10">SUM(B17:B20)</f>
        <v>0.82485778555555556</v>
      </c>
      <c r="C21" s="34">
        <f t="shared" si="10"/>
        <v>-1.6918889760831897</v>
      </c>
      <c r="D21" s="34">
        <f t="shared" si="10"/>
        <v>-1.7365695270851251</v>
      </c>
      <c r="E21" s="34">
        <f t="shared" si="10"/>
        <v>-1.7604581396933563</v>
      </c>
      <c r="F21" s="34">
        <f t="shared" si="10"/>
        <v>1.1366318880000001</v>
      </c>
      <c r="G21" s="34">
        <f t="shared" si="10"/>
        <v>-0.15697778445762706</v>
      </c>
      <c r="H21" s="34">
        <f t="shared" si="10"/>
        <v>-0.16249461607622639</v>
      </c>
      <c r="I21" s="34">
        <f t="shared" si="10"/>
        <v>-0.16743945592549841</v>
      </c>
      <c r="J21" s="34">
        <f t="shared" si="10"/>
        <v>1.8052124999999999</v>
      </c>
      <c r="K21" s="34">
        <f t="shared" si="10"/>
        <v>-0.22414136123076919</v>
      </c>
      <c r="L21" s="34">
        <f t="shared" si="10"/>
        <v>-0.23343662923553771</v>
      </c>
      <c r="M21" s="34">
        <f t="shared" si="10"/>
        <v>-0.2436450941164629</v>
      </c>
      <c r="N21" s="34">
        <f t="shared" si="10"/>
        <v>-0.25531343868014911</v>
      </c>
      <c r="O21" s="34">
        <f t="shared" si="10"/>
        <v>2.9322050776119397</v>
      </c>
      <c r="P21" s="34">
        <f t="shared" si="10"/>
        <v>-0.28554731244029097</v>
      </c>
      <c r="Q21" s="34">
        <f t="shared" si="10"/>
        <v>-0.29574768850292771</v>
      </c>
      <c r="R21" s="34">
        <f t="shared" si="10"/>
        <v>-0.3052025986775545</v>
      </c>
      <c r="S21" s="34">
        <f t="shared" si="10"/>
        <v>-0.31448389578638614</v>
      </c>
      <c r="T21" s="34">
        <f t="shared" si="10"/>
        <v>5.0257687436619731</v>
      </c>
      <c r="U21" s="34">
        <f t="shared" si="10"/>
        <v>7.9577893097260279</v>
      </c>
      <c r="Y21" s="43">
        <v>1</v>
      </c>
      <c r="Z21" s="43">
        <v>1</v>
      </c>
      <c r="AA21" s="43">
        <v>1</v>
      </c>
      <c r="AB21" s="43">
        <v>1</v>
      </c>
      <c r="AC21" s="43">
        <v>1</v>
      </c>
      <c r="AD21" s="43">
        <v>1</v>
      </c>
      <c r="AE21" s="43">
        <v>1</v>
      </c>
      <c r="AF21" s="43">
        <v>1</v>
      </c>
      <c r="AG21" s="43">
        <v>1</v>
      </c>
      <c r="AH21" s="43">
        <v>1</v>
      </c>
      <c r="AI21" s="43">
        <v>1</v>
      </c>
      <c r="AJ21" s="43">
        <v>1</v>
      </c>
      <c r="AK21" s="43">
        <v>1</v>
      </c>
      <c r="AL21" s="43">
        <v>1</v>
      </c>
      <c r="AM21" s="43">
        <v>1</v>
      </c>
      <c r="AN21" s="43">
        <v>1</v>
      </c>
      <c r="AO21" s="43">
        <v>1</v>
      </c>
      <c r="AP21" s="43">
        <v>1</v>
      </c>
      <c r="AQ21" s="43">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2D4A9-7BD9-4DBF-8EB3-DE544D166C29}">
  <dimension ref="A1:AS21"/>
  <sheetViews>
    <sheetView topLeftCell="A3" zoomScaleNormal="100" workbookViewId="0">
      <selection activeCell="A16" sqref="A16:B21 F16:F21 J16:J21 O16:O21 T16:U21"/>
    </sheetView>
  </sheetViews>
  <sheetFormatPr defaultRowHeight="15" x14ac:dyDescent="0.25"/>
  <cols>
    <col min="1" max="1" width="32.7109375" bestFit="1" customWidth="1"/>
    <col min="3" max="5" width="0" hidden="1" customWidth="1"/>
    <col min="7" max="9" width="0" hidden="1" customWidth="1"/>
    <col min="11" max="14" width="0" hidden="1" customWidth="1"/>
    <col min="16" max="19" width="0" hidden="1" customWidth="1"/>
    <col min="26" max="28" width="0" hidden="1" customWidth="1"/>
    <col min="30" max="32" width="0" hidden="1" customWidth="1"/>
    <col min="34" max="37" width="0" hidden="1" customWidth="1"/>
    <col min="39" max="42" width="0" hidden="1" customWidth="1"/>
  </cols>
  <sheetData>
    <row r="1" spans="1:45" x14ac:dyDescent="0.25">
      <c r="A1" s="8" t="s">
        <v>133</v>
      </c>
      <c r="B1" s="7">
        <v>2017</v>
      </c>
      <c r="C1" s="7">
        <v>2018</v>
      </c>
      <c r="D1" s="7">
        <v>2019</v>
      </c>
      <c r="E1" s="7">
        <v>2020</v>
      </c>
      <c r="F1" s="7">
        <v>2021</v>
      </c>
      <c r="G1" s="7" t="s">
        <v>7</v>
      </c>
      <c r="H1" s="7" t="s">
        <v>8</v>
      </c>
      <c r="I1" s="7" t="s">
        <v>9</v>
      </c>
      <c r="J1" s="7" t="s">
        <v>10</v>
      </c>
      <c r="K1" s="7" t="s">
        <v>11</v>
      </c>
      <c r="L1" s="7" t="s">
        <v>12</v>
      </c>
      <c r="M1" s="7" t="s">
        <v>101</v>
      </c>
      <c r="N1" s="7" t="s">
        <v>102</v>
      </c>
      <c r="O1" s="7" t="s">
        <v>103</v>
      </c>
      <c r="P1" s="7" t="s">
        <v>104</v>
      </c>
      <c r="Q1" s="7" t="s">
        <v>105</v>
      </c>
      <c r="R1" s="7" t="s">
        <v>106</v>
      </c>
      <c r="S1" s="7" t="s">
        <v>107</v>
      </c>
      <c r="T1" s="7" t="s">
        <v>108</v>
      </c>
      <c r="U1" s="7" t="s">
        <v>145</v>
      </c>
      <c r="V1" s="41" t="s">
        <v>124</v>
      </c>
      <c r="W1" s="41" t="s">
        <v>125</v>
      </c>
      <c r="X1" s="41" t="s">
        <v>126</v>
      </c>
      <c r="Y1" s="8">
        <v>2017</v>
      </c>
      <c r="Z1" s="8">
        <v>2018</v>
      </c>
      <c r="AA1" s="8">
        <v>2019</v>
      </c>
      <c r="AB1" s="8">
        <v>2020</v>
      </c>
      <c r="AC1" s="8">
        <v>2021</v>
      </c>
      <c r="AD1" s="8" t="s">
        <v>7</v>
      </c>
      <c r="AE1" s="8" t="s">
        <v>8</v>
      </c>
      <c r="AF1" s="8" t="s">
        <v>9</v>
      </c>
      <c r="AG1" s="8" t="s">
        <v>10</v>
      </c>
      <c r="AH1" s="8" t="s">
        <v>11</v>
      </c>
      <c r="AI1" s="8" t="s">
        <v>12</v>
      </c>
      <c r="AJ1" s="8" t="s">
        <v>101</v>
      </c>
      <c r="AK1" s="8" t="s">
        <v>102</v>
      </c>
      <c r="AL1" s="8" t="s">
        <v>103</v>
      </c>
      <c r="AM1" s="8" t="s">
        <v>104</v>
      </c>
      <c r="AN1" s="8" t="s">
        <v>105</v>
      </c>
      <c r="AO1" s="8" t="s">
        <v>106</v>
      </c>
      <c r="AP1" s="8" t="s">
        <v>107</v>
      </c>
      <c r="AQ1" s="8" t="s">
        <v>108</v>
      </c>
      <c r="AR1" s="57" t="s">
        <v>145</v>
      </c>
    </row>
    <row r="2" spans="1:45" x14ac:dyDescent="0.25">
      <c r="A2" s="9" t="s">
        <v>127</v>
      </c>
      <c r="B2" s="10">
        <f>'India Diesel Exhaust Market'!B34</f>
        <v>0.55979718888888885</v>
      </c>
      <c r="C2" s="10">
        <f>'India Diesel Exhaust Market'!C34</f>
        <v>-1.1617606876949744</v>
      </c>
      <c r="D2" s="10">
        <f>'India Diesel Exhaust Market'!D34</f>
        <v>-1.1900469647463461</v>
      </c>
      <c r="E2" s="10">
        <f>'India Diesel Exhaust Market'!E34</f>
        <v>-1.2067192640545146</v>
      </c>
      <c r="F2" s="10">
        <f>'India Diesel Exhaust Market'!F34</f>
        <v>0.77951966400000006</v>
      </c>
      <c r="G2" s="10">
        <f>'India Diesel Exhaust Market'!G34</f>
        <v>-0.10764190934237286</v>
      </c>
      <c r="H2" s="10">
        <f>'India Diesel Exhaust Market'!H34</f>
        <v>-0.11134790082309506</v>
      </c>
      <c r="I2" s="10">
        <f>'India Diesel Exhaust Market'!I34</f>
        <v>-0.11476494085847119</v>
      </c>
      <c r="J2" s="10">
        <f>'India Diesel Exhaust Market'!J34</f>
        <v>1.2381403125000001</v>
      </c>
      <c r="K2" s="10">
        <f>'India Diesel Exhaust Market'!K34</f>
        <v>-0.15362566153846152</v>
      </c>
      <c r="L2" s="10">
        <f>'India Diesel Exhaust Market'!L34</f>
        <v>-0.15997666364118848</v>
      </c>
      <c r="M2" s="10">
        <f>'India Diesel Exhaust Market'!M34</f>
        <v>-0.16696893861589396</v>
      </c>
      <c r="N2" s="10">
        <f>'India Diesel Exhaust Market'!N34</f>
        <v>-0.17505624436762052</v>
      </c>
      <c r="O2" s="10">
        <f>'India Diesel Exhaust Market'!O34</f>
        <v>2.0064546940298507</v>
      </c>
      <c r="P2" s="10">
        <f>'India Diesel Exhaust Market'!P34</f>
        <v>-0.19542337760284556</v>
      </c>
      <c r="Q2" s="10">
        <f>'India Diesel Exhaust Market'!Q34</f>
        <v>-0.20223981733443225</v>
      </c>
      <c r="R2" s="10">
        <f>'India Diesel Exhaust Market'!R34</f>
        <v>-0.20840079936785338</v>
      </c>
      <c r="S2" s="10">
        <f>'India Diesel Exhaust Market'!S34</f>
        <v>-0.21459502230752592</v>
      </c>
      <c r="T2" s="10">
        <f>'India Diesel Exhaust Market'!T34</f>
        <v>3.4185017915492968</v>
      </c>
      <c r="U2" s="10">
        <f>'India Diesel Exhaust Market'!Y34</f>
        <v>5.4098346131506849</v>
      </c>
      <c r="V2" s="40">
        <f>(F2/B2)^(1/4)-1</f>
        <v>8.6298276407867913E-2</v>
      </c>
      <c r="W2" s="40">
        <f>(O2/F2)^(1/9)-1</f>
        <v>0.11076573940678958</v>
      </c>
      <c r="X2" s="35">
        <f>(U2/O2)^(1/10)-1</f>
        <v>0.10427048137673633</v>
      </c>
    </row>
    <row r="3" spans="1:45" x14ac:dyDescent="0.25">
      <c r="A3" s="9" t="s">
        <v>92</v>
      </c>
      <c r="B3" s="5"/>
      <c r="C3" s="25">
        <f>C2/B2-1</f>
        <v>-3.0753242616328431</v>
      </c>
      <c r="D3" s="25">
        <f>D2/C2-1</f>
        <v>2.4347765724018311E-2</v>
      </c>
      <c r="E3" s="25">
        <f>E2/D2-1</f>
        <v>1.4009782640571844E-2</v>
      </c>
      <c r="F3" s="30">
        <v>4.9299999999999997E-2</v>
      </c>
      <c r="G3" s="25">
        <v>5.2200000000000003E-2</v>
      </c>
      <c r="H3" s="25">
        <v>5.6099999999999997E-2</v>
      </c>
      <c r="I3" s="25">
        <v>6.0400000000000002E-2</v>
      </c>
      <c r="J3" s="38">
        <v>6.3600000000000004E-2</v>
      </c>
      <c r="K3" s="25">
        <v>6.6500000000000004E-2</v>
      </c>
      <c r="L3" s="25">
        <v>6.83E-2</v>
      </c>
      <c r="M3" s="25">
        <v>6.5699999999999995E-2</v>
      </c>
      <c r="N3" s="25">
        <v>6.3200000000000006E-2</v>
      </c>
      <c r="O3" s="25">
        <v>6.2399999999999997E-2</v>
      </c>
      <c r="P3" s="25">
        <v>6.1499999999999999E-2</v>
      </c>
      <c r="Q3" s="25">
        <v>5.9200000000000003E-2</v>
      </c>
      <c r="R3" s="25">
        <v>5.7799999999999997E-2</v>
      </c>
      <c r="S3" s="25">
        <v>5.6399999999999999E-2</v>
      </c>
      <c r="T3" s="25">
        <v>5.5100000000000003E-2</v>
      </c>
      <c r="U3" s="25"/>
      <c r="Y3" s="29"/>
      <c r="Z3" s="29"/>
      <c r="AA3" s="29"/>
      <c r="AB3" s="29"/>
      <c r="AC3" s="29"/>
      <c r="AD3" s="29"/>
      <c r="AE3" s="29"/>
      <c r="AF3" s="29"/>
      <c r="AG3" s="29"/>
      <c r="AH3" s="29"/>
      <c r="AI3" s="29"/>
      <c r="AJ3" s="29"/>
    </row>
    <row r="4" spans="1:45" x14ac:dyDescent="0.25">
      <c r="A4" s="31" t="s">
        <v>136</v>
      </c>
      <c r="B4" s="34">
        <f>'India Diesel Exhaust Market'!B27</f>
        <v>0.641001504</v>
      </c>
      <c r="C4" s="34">
        <f>'India Diesel Exhaust Market'!C27</f>
        <v>0</v>
      </c>
      <c r="D4" s="34">
        <f>'India Diesel Exhaust Market'!D27</f>
        <v>0</v>
      </c>
      <c r="E4" s="34">
        <f>'India Diesel Exhaust Market'!E27</f>
        <v>0</v>
      </c>
      <c r="F4" s="34">
        <f>'India Diesel Exhaust Market'!F27</f>
        <v>0.77864080895999999</v>
      </c>
      <c r="G4" s="34">
        <f>'India Diesel Exhaust Market'!G27</f>
        <v>0</v>
      </c>
      <c r="H4" s="34">
        <f>'India Diesel Exhaust Market'!H27</f>
        <v>0</v>
      </c>
      <c r="I4" s="34">
        <f>'India Diesel Exhaust Market'!I27</f>
        <v>0</v>
      </c>
      <c r="J4" s="34">
        <f>'India Diesel Exhaust Market'!J27</f>
        <v>1.4427572250000003</v>
      </c>
      <c r="K4" s="34">
        <f>'India Diesel Exhaust Market'!K27</f>
        <v>0</v>
      </c>
      <c r="L4" s="34">
        <f>'India Diesel Exhaust Market'!L27</f>
        <v>0</v>
      </c>
      <c r="M4" s="34">
        <f>'India Diesel Exhaust Market'!M27</f>
        <v>0</v>
      </c>
      <c r="N4" s="34">
        <f>'India Diesel Exhaust Market'!N27</f>
        <v>0</v>
      </c>
      <c r="O4" s="34">
        <f>'India Diesel Exhaust Market'!O27</f>
        <v>2.4632588704298506</v>
      </c>
      <c r="P4" s="34">
        <f>'India Diesel Exhaust Market'!P27</f>
        <v>0</v>
      </c>
      <c r="Q4" s="34">
        <f>'India Diesel Exhaust Market'!Q27</f>
        <v>0</v>
      </c>
      <c r="R4" s="34">
        <f>'India Diesel Exhaust Market'!R27</f>
        <v>0</v>
      </c>
      <c r="S4" s="34">
        <f>'India Diesel Exhaust Market'!S27</f>
        <v>0</v>
      </c>
      <c r="T4" s="34">
        <f>'India Diesel Exhaust Market'!T27</f>
        <v>4.3753559445633812</v>
      </c>
      <c r="U4" s="34">
        <f>'India Diesel Exhaust Market'!Y27</f>
        <v>7.1832970888767145</v>
      </c>
      <c r="V4" s="40">
        <f>(F4/B4)^(1/4)-1</f>
        <v>4.9831327670309955E-2</v>
      </c>
      <c r="W4" s="40">
        <f>(O4/F4)^(1/9)-1</f>
        <v>0.13651393742097118</v>
      </c>
      <c r="X4" s="35">
        <f>(U4/O4)^(1/10)-1</f>
        <v>0.11296466748327716</v>
      </c>
    </row>
    <row r="5" spans="1:45" x14ac:dyDescent="0.25">
      <c r="A5" s="4" t="s">
        <v>92</v>
      </c>
      <c r="B5" s="4"/>
      <c r="C5" s="37">
        <f>C4/B4-1</f>
        <v>-1</v>
      </c>
      <c r="D5" s="37" t="e">
        <f t="shared" ref="D5:T5" si="0">D4/C4-1</f>
        <v>#DIV/0!</v>
      </c>
      <c r="E5" s="37" t="e">
        <f t="shared" si="0"/>
        <v>#DIV/0!</v>
      </c>
      <c r="F5" s="37" t="e">
        <f t="shared" si="0"/>
        <v>#DIV/0!</v>
      </c>
      <c r="G5" s="37">
        <f t="shared" si="0"/>
        <v>-1</v>
      </c>
      <c r="H5" s="37" t="e">
        <f t="shared" si="0"/>
        <v>#DIV/0!</v>
      </c>
      <c r="I5" s="37" t="e">
        <f t="shared" si="0"/>
        <v>#DIV/0!</v>
      </c>
      <c r="J5" s="37" t="e">
        <f t="shared" si="0"/>
        <v>#DIV/0!</v>
      </c>
      <c r="K5" s="37">
        <f t="shared" si="0"/>
        <v>-1</v>
      </c>
      <c r="L5" s="37" t="e">
        <f t="shared" si="0"/>
        <v>#DIV/0!</v>
      </c>
      <c r="M5" s="37" t="e">
        <f t="shared" si="0"/>
        <v>#DIV/0!</v>
      </c>
      <c r="N5" s="37" t="e">
        <f t="shared" si="0"/>
        <v>#DIV/0!</v>
      </c>
      <c r="O5" s="37" t="e">
        <f t="shared" si="0"/>
        <v>#DIV/0!</v>
      </c>
      <c r="P5" s="37">
        <f t="shared" si="0"/>
        <v>-1</v>
      </c>
      <c r="Q5" s="37" t="e">
        <f t="shared" si="0"/>
        <v>#DIV/0!</v>
      </c>
      <c r="R5" s="37" t="e">
        <f t="shared" si="0"/>
        <v>#DIV/0!</v>
      </c>
      <c r="S5" s="37" t="e">
        <f t="shared" si="0"/>
        <v>#DIV/0!</v>
      </c>
      <c r="T5" s="37" t="e">
        <f t="shared" si="0"/>
        <v>#DIV/0!</v>
      </c>
      <c r="U5" s="37"/>
      <c r="V5" s="4"/>
      <c r="W5" s="4"/>
      <c r="X5" s="4"/>
    </row>
    <row r="6" spans="1:45" x14ac:dyDescent="0.25">
      <c r="A6" s="31" t="s">
        <v>100</v>
      </c>
      <c r="B6" s="34">
        <f>B4/B2</f>
        <v>1.1450602409638555</v>
      </c>
      <c r="C6" s="34">
        <f t="shared" ref="C6:T6" si="1">C4/C2</f>
        <v>0</v>
      </c>
      <c r="D6" s="34">
        <f t="shared" si="1"/>
        <v>0</v>
      </c>
      <c r="E6" s="34">
        <f t="shared" si="1"/>
        <v>0</v>
      </c>
      <c r="F6" s="34">
        <f t="shared" si="1"/>
        <v>0.9988725684795553</v>
      </c>
      <c r="G6" s="34">
        <f t="shared" si="1"/>
        <v>0</v>
      </c>
      <c r="H6" s="34">
        <f t="shared" si="1"/>
        <v>0</v>
      </c>
      <c r="I6" s="34">
        <f t="shared" si="1"/>
        <v>0</v>
      </c>
      <c r="J6" s="34">
        <f t="shared" si="1"/>
        <v>1.1652614896988907</v>
      </c>
      <c r="K6" s="34">
        <f t="shared" si="1"/>
        <v>0</v>
      </c>
      <c r="L6" s="34">
        <f t="shared" si="1"/>
        <v>0</v>
      </c>
      <c r="M6" s="34">
        <f t="shared" si="1"/>
        <v>0</v>
      </c>
      <c r="N6" s="34">
        <f t="shared" si="1"/>
        <v>0</v>
      </c>
      <c r="O6" s="34">
        <f t="shared" si="1"/>
        <v>1.2276673267326732</v>
      </c>
      <c r="P6" s="34">
        <f t="shared" si="1"/>
        <v>0</v>
      </c>
      <c r="Q6" s="34">
        <f t="shared" si="1"/>
        <v>0</v>
      </c>
      <c r="R6" s="34">
        <f t="shared" si="1"/>
        <v>0</v>
      </c>
      <c r="S6" s="34">
        <f t="shared" si="1"/>
        <v>0</v>
      </c>
      <c r="T6" s="34">
        <f t="shared" si="1"/>
        <v>1.2799045346062052</v>
      </c>
      <c r="U6" s="34"/>
      <c r="V6" s="40">
        <f>(F6/B6)^(1/4)-1</f>
        <v>-3.3569922303610333E-2</v>
      </c>
      <c r="W6" s="40">
        <f>(O6/F6)^(1/9)-1</f>
        <v>2.318058353864294E-2</v>
      </c>
      <c r="X6" s="35">
        <f>(U6/O6)^(1/10)-1</f>
        <v>-1</v>
      </c>
      <c r="Y6" s="29"/>
      <c r="Z6" s="29"/>
      <c r="AA6" s="29"/>
      <c r="AB6" s="29"/>
      <c r="AC6" s="29"/>
      <c r="AD6" s="29"/>
      <c r="AE6" s="29"/>
      <c r="AF6" s="29"/>
      <c r="AG6" s="29"/>
      <c r="AH6" s="29"/>
      <c r="AI6" s="29"/>
      <c r="AJ6" s="29"/>
    </row>
    <row r="7" spans="1:45" x14ac:dyDescent="0.25">
      <c r="A7" s="9" t="s">
        <v>92</v>
      </c>
      <c r="B7" s="28"/>
      <c r="C7" s="36">
        <f>C6/B6-1</f>
        <v>-1</v>
      </c>
      <c r="D7" s="36" t="e">
        <f t="shared" ref="D7:P7" si="2">D6/C6-1</f>
        <v>#DIV/0!</v>
      </c>
      <c r="E7" s="36" t="e">
        <f t="shared" si="2"/>
        <v>#DIV/0!</v>
      </c>
      <c r="F7" s="36" t="e">
        <f t="shared" si="2"/>
        <v>#DIV/0!</v>
      </c>
      <c r="G7" s="36">
        <f t="shared" si="2"/>
        <v>-1</v>
      </c>
      <c r="H7" s="36" t="e">
        <f t="shared" si="2"/>
        <v>#DIV/0!</v>
      </c>
      <c r="I7" s="36" t="e">
        <f t="shared" si="2"/>
        <v>#DIV/0!</v>
      </c>
      <c r="J7" s="36" t="e">
        <f t="shared" si="2"/>
        <v>#DIV/0!</v>
      </c>
      <c r="K7" s="36">
        <f t="shared" si="2"/>
        <v>-1</v>
      </c>
      <c r="L7" s="36" t="e">
        <f t="shared" si="2"/>
        <v>#DIV/0!</v>
      </c>
      <c r="M7" s="36" t="e">
        <f t="shared" si="2"/>
        <v>#DIV/0!</v>
      </c>
      <c r="N7" s="36" t="e">
        <f t="shared" si="2"/>
        <v>#DIV/0!</v>
      </c>
      <c r="O7" s="36" t="e">
        <f t="shared" si="2"/>
        <v>#DIV/0!</v>
      </c>
      <c r="P7" s="36">
        <f t="shared" si="2"/>
        <v>-1</v>
      </c>
      <c r="Q7" s="37">
        <v>1.6199999999999999E-2</v>
      </c>
      <c r="R7" s="37">
        <v>1.6500000000000001E-2</v>
      </c>
      <c r="S7" s="37">
        <v>1.6400000000000001E-2</v>
      </c>
      <c r="T7" s="37">
        <v>1.6299999999999999E-2</v>
      </c>
      <c r="U7" s="37"/>
      <c r="Y7" s="29"/>
      <c r="Z7" s="29"/>
      <c r="AA7" s="29"/>
      <c r="AB7" s="29"/>
      <c r="AC7" s="29"/>
      <c r="AD7" s="29"/>
      <c r="AE7" s="29"/>
      <c r="AF7" s="29"/>
      <c r="AG7" s="29"/>
      <c r="AH7" s="29"/>
      <c r="AI7" s="29"/>
      <c r="AJ7" s="29"/>
    </row>
    <row r="9" spans="1:45" x14ac:dyDescent="0.25">
      <c r="A9" s="27" t="s">
        <v>113</v>
      </c>
      <c r="B9" s="28"/>
      <c r="C9" s="28"/>
      <c r="D9" s="28"/>
      <c r="E9" s="28"/>
      <c r="F9" s="28"/>
      <c r="G9" s="28"/>
      <c r="H9" s="28"/>
      <c r="I9" s="28"/>
      <c r="J9" s="28"/>
      <c r="K9" s="28"/>
      <c r="L9" s="28"/>
      <c r="M9" s="28"/>
      <c r="N9" s="28"/>
      <c r="O9" s="28"/>
      <c r="P9" s="28"/>
      <c r="Q9" s="28"/>
      <c r="R9" s="28"/>
      <c r="S9" s="28"/>
      <c r="T9" s="28"/>
      <c r="U9" s="28"/>
      <c r="Y9" s="29"/>
    </row>
    <row r="10" spans="1:45" x14ac:dyDescent="0.25">
      <c r="A10" s="39" t="s">
        <v>159</v>
      </c>
      <c r="B10" s="32">
        <f t="shared" ref="B10:K13" si="3">B$4*Y10</f>
        <v>0.38625468628031995</v>
      </c>
      <c r="C10" s="32">
        <f t="shared" si="3"/>
        <v>0</v>
      </c>
      <c r="D10" s="32">
        <f t="shared" si="3"/>
        <v>0</v>
      </c>
      <c r="E10" s="32">
        <f t="shared" si="3"/>
        <v>0</v>
      </c>
      <c r="F10" s="32">
        <f t="shared" si="3"/>
        <v>0.47121784476641282</v>
      </c>
      <c r="G10" s="32">
        <f t="shared" si="3"/>
        <v>0</v>
      </c>
      <c r="H10" s="32">
        <f t="shared" si="3"/>
        <v>0</v>
      </c>
      <c r="I10" s="32">
        <f t="shared" si="3"/>
        <v>0</v>
      </c>
      <c r="J10" s="32">
        <f t="shared" si="3"/>
        <v>0.87485912609549998</v>
      </c>
      <c r="K10" s="32">
        <f t="shared" si="3"/>
        <v>0</v>
      </c>
      <c r="L10" s="32">
        <f t="shared" ref="L10:T13" si="4">L$4*AI10</f>
        <v>0</v>
      </c>
      <c r="M10" s="32">
        <f t="shared" si="4"/>
        <v>0</v>
      </c>
      <c r="N10" s="32">
        <f t="shared" si="4"/>
        <v>0</v>
      </c>
      <c r="O10" s="32">
        <f t="shared" si="4"/>
        <v>1.4907150032067371</v>
      </c>
      <c r="P10" s="32">
        <f t="shared" si="4"/>
        <v>0</v>
      </c>
      <c r="Q10" s="32">
        <f t="shared" si="4"/>
        <v>0</v>
      </c>
      <c r="R10" s="32">
        <f t="shared" si="4"/>
        <v>0</v>
      </c>
      <c r="S10" s="32">
        <f t="shared" si="4"/>
        <v>0</v>
      </c>
      <c r="T10" s="32">
        <f t="shared" si="4"/>
        <v>2.6417524122084783</v>
      </c>
      <c r="U10" s="32">
        <f>AR10*U$4</f>
        <v>4.3401481010993113</v>
      </c>
      <c r="V10" s="40">
        <f>(F10/B10)^(1/4)-1</f>
        <v>5.0961947666456009E-2</v>
      </c>
      <c r="W10" s="40">
        <f>(O10/F10)^(1/9)-1</f>
        <v>0.13651393742097118</v>
      </c>
      <c r="X10" s="35">
        <f>(U10/O10)^(1/10)-1</f>
        <v>0.11278430775611215</v>
      </c>
      <c r="Y10" s="33">
        <v>0.60257999999999989</v>
      </c>
      <c r="Z10" s="33">
        <v>0.61007999999999996</v>
      </c>
      <c r="AA10" s="33">
        <v>0.60868000000000011</v>
      </c>
      <c r="AB10" s="33">
        <v>0.60677999999999988</v>
      </c>
      <c r="AC10" s="33">
        <v>0.60518000000000005</v>
      </c>
      <c r="AD10" s="33">
        <v>0.60688000000000009</v>
      </c>
      <c r="AE10" s="33">
        <v>0.60607999999999995</v>
      </c>
      <c r="AF10" s="33">
        <v>0.60687999999999986</v>
      </c>
      <c r="AG10" s="33">
        <v>0.60637999999999992</v>
      </c>
      <c r="AH10" s="33">
        <v>0.60608000000000017</v>
      </c>
      <c r="AI10" s="33">
        <v>0.60577999999999999</v>
      </c>
      <c r="AJ10" s="33">
        <v>0.60558000000000001</v>
      </c>
      <c r="AK10" s="26">
        <v>0.6054799999999998</v>
      </c>
      <c r="AL10" s="26">
        <v>0.60518000000000005</v>
      </c>
      <c r="AM10" s="26">
        <v>0.60477999999999987</v>
      </c>
      <c r="AN10" s="26">
        <v>0.6045799999999999</v>
      </c>
      <c r="AO10" s="26">
        <v>0.60397999999999996</v>
      </c>
      <c r="AP10" s="26">
        <v>0.60397999999999996</v>
      </c>
      <c r="AQ10" s="26">
        <v>0.60377999999999998</v>
      </c>
      <c r="AR10" s="46">
        <v>0.60420000000000007</v>
      </c>
      <c r="AS10" s="46">
        <v>-4.1999999999999997E-3</v>
      </c>
    </row>
    <row r="11" spans="1:45" x14ac:dyDescent="0.25">
      <c r="A11" s="39" t="s">
        <v>158</v>
      </c>
      <c r="B11" s="32">
        <f t="shared" si="3"/>
        <v>0.12493119312959999</v>
      </c>
      <c r="C11" s="32">
        <f t="shared" si="3"/>
        <v>0</v>
      </c>
      <c r="D11" s="32">
        <f t="shared" si="3"/>
        <v>0</v>
      </c>
      <c r="E11" s="32">
        <f t="shared" si="3"/>
        <v>0</v>
      </c>
      <c r="F11" s="32">
        <f t="shared" si="3"/>
        <v>0.14731884105523199</v>
      </c>
      <c r="G11" s="32">
        <f t="shared" si="3"/>
        <v>0</v>
      </c>
      <c r="H11" s="32">
        <f t="shared" si="3"/>
        <v>0</v>
      </c>
      <c r="I11" s="32">
        <f t="shared" si="3"/>
        <v>0</v>
      </c>
      <c r="J11" s="32">
        <f t="shared" si="3"/>
        <v>0.27643228431000005</v>
      </c>
      <c r="K11" s="32">
        <f t="shared" si="3"/>
        <v>0</v>
      </c>
      <c r="L11" s="32">
        <f t="shared" si="4"/>
        <v>0</v>
      </c>
      <c r="M11" s="32">
        <f t="shared" si="4"/>
        <v>0</v>
      </c>
      <c r="N11" s="32">
        <f t="shared" si="4"/>
        <v>0</v>
      </c>
      <c r="O11" s="32">
        <f t="shared" si="4"/>
        <v>0.47885752441156287</v>
      </c>
      <c r="P11" s="32">
        <f t="shared" si="4"/>
        <v>0</v>
      </c>
      <c r="Q11" s="32">
        <f t="shared" si="4"/>
        <v>0</v>
      </c>
      <c r="R11" s="32">
        <f t="shared" si="4"/>
        <v>0</v>
      </c>
      <c r="S11" s="32">
        <f t="shared" si="4"/>
        <v>0</v>
      </c>
      <c r="T11" s="32">
        <f t="shared" si="4"/>
        <v>0.85319440918985934</v>
      </c>
      <c r="U11" s="32">
        <f>AR11*U$4</f>
        <v>1.40361625116651</v>
      </c>
      <c r="V11" s="40">
        <f>(F11/B11)^(1/4)-1</f>
        <v>4.2069899856859383E-2</v>
      </c>
      <c r="W11" s="40">
        <f>(O11/F11)^(1/9)-1</f>
        <v>0.13994294100772864</v>
      </c>
      <c r="X11" s="35">
        <f>(U11/O11)^(1/10)-1</f>
        <v>0.11353585921297071</v>
      </c>
      <c r="Y11" s="33">
        <v>0.19489999999999999</v>
      </c>
      <c r="Z11" s="33">
        <v>0.18349999999999997</v>
      </c>
      <c r="AA11" s="33">
        <v>0.18399999999999997</v>
      </c>
      <c r="AB11" s="33">
        <v>0.18469999999999998</v>
      </c>
      <c r="AC11" s="33">
        <v>0.18919999999999998</v>
      </c>
      <c r="AD11" s="33">
        <v>0.18969999999999998</v>
      </c>
      <c r="AE11" s="33">
        <v>0.1905</v>
      </c>
      <c r="AF11" s="33">
        <v>0.191</v>
      </c>
      <c r="AG11" s="33">
        <v>0.19159999999999999</v>
      </c>
      <c r="AH11" s="33">
        <v>0.19229999999999997</v>
      </c>
      <c r="AI11" s="33">
        <v>0.19309999999999999</v>
      </c>
      <c r="AJ11" s="33">
        <v>0.19369999999999998</v>
      </c>
      <c r="AK11" s="26">
        <v>0.19400000000000001</v>
      </c>
      <c r="AL11" s="26">
        <v>0.19439999999999996</v>
      </c>
      <c r="AM11" s="26">
        <v>0.19469999999999998</v>
      </c>
      <c r="AN11" s="26">
        <v>0.19479999999999997</v>
      </c>
      <c r="AO11" s="26">
        <v>0.1951</v>
      </c>
      <c r="AP11" s="26">
        <v>0.19519999999999998</v>
      </c>
      <c r="AQ11" s="26">
        <v>0.19500000000000001</v>
      </c>
      <c r="AR11" s="46">
        <v>0.19539999999999999</v>
      </c>
      <c r="AS11" s="29">
        <v>-1.1000000000000001E-3</v>
      </c>
    </row>
    <row r="12" spans="1:45" x14ac:dyDescent="0.25">
      <c r="A12" s="39" t="s">
        <v>166</v>
      </c>
      <c r="B12" s="32">
        <f t="shared" si="3"/>
        <v>9.3329818982400017E-2</v>
      </c>
      <c r="C12" s="32">
        <f t="shared" si="3"/>
        <v>0</v>
      </c>
      <c r="D12" s="32">
        <f t="shared" si="3"/>
        <v>0</v>
      </c>
      <c r="E12" s="32">
        <f t="shared" si="3"/>
        <v>0</v>
      </c>
      <c r="F12" s="32">
        <f t="shared" si="3"/>
        <v>0.11173495608576003</v>
      </c>
      <c r="G12" s="32">
        <f t="shared" si="3"/>
        <v>0</v>
      </c>
      <c r="H12" s="32">
        <f t="shared" si="3"/>
        <v>0</v>
      </c>
      <c r="I12" s="32">
        <f t="shared" si="3"/>
        <v>0</v>
      </c>
      <c r="J12" s="32">
        <f t="shared" si="3"/>
        <v>0.20068752999750009</v>
      </c>
      <c r="K12" s="32">
        <f t="shared" si="3"/>
        <v>0</v>
      </c>
      <c r="L12" s="32">
        <f t="shared" si="4"/>
        <v>0</v>
      </c>
      <c r="M12" s="32">
        <f t="shared" si="4"/>
        <v>0</v>
      </c>
      <c r="N12" s="32">
        <f t="shared" si="4"/>
        <v>0</v>
      </c>
      <c r="O12" s="32">
        <f t="shared" si="4"/>
        <v>0.3359885099266316</v>
      </c>
      <c r="P12" s="32">
        <f t="shared" si="4"/>
        <v>0</v>
      </c>
      <c r="Q12" s="32">
        <f t="shared" si="4"/>
        <v>0</v>
      </c>
      <c r="R12" s="32">
        <f t="shared" si="4"/>
        <v>0</v>
      </c>
      <c r="S12" s="32">
        <f t="shared" si="4"/>
        <v>0</v>
      </c>
      <c r="T12" s="32">
        <f t="shared" si="4"/>
        <v>0.60204897797192136</v>
      </c>
      <c r="U12" s="32">
        <f>AR12*U$4</f>
        <v>0.99416831710053721</v>
      </c>
      <c r="V12" s="40">
        <f>(F12/B12)^(1/4)-1</f>
        <v>4.602522999994596E-2</v>
      </c>
      <c r="W12" s="40">
        <f>(O12/F12)^(1/9)-1</f>
        <v>0.13012413919392074</v>
      </c>
      <c r="X12" s="35">
        <f>(U12/O12)^(1/10)-1</f>
        <v>0.11458591167387766</v>
      </c>
      <c r="Y12" s="33">
        <v>0.14560000000000003</v>
      </c>
      <c r="Z12" s="33">
        <v>0.13510000000000003</v>
      </c>
      <c r="AA12" s="33">
        <v>0.1338</v>
      </c>
      <c r="AB12" s="33">
        <v>0.13270000000000001</v>
      </c>
      <c r="AC12" s="33">
        <v>0.14350000000000004</v>
      </c>
      <c r="AD12" s="33">
        <v>0.14190000000000005</v>
      </c>
      <c r="AE12" s="33">
        <v>0.14130000000000006</v>
      </c>
      <c r="AF12" s="33">
        <v>0.14020000000000002</v>
      </c>
      <c r="AG12" s="33">
        <v>0.13910000000000003</v>
      </c>
      <c r="AH12" s="33">
        <v>0.13800000000000004</v>
      </c>
      <c r="AI12" s="33">
        <v>0.13700000000000004</v>
      </c>
      <c r="AJ12" s="33">
        <v>0.13589999999999999</v>
      </c>
      <c r="AK12" s="26">
        <v>0.13619999999999996</v>
      </c>
      <c r="AL12" s="26">
        <v>0.13639999999999999</v>
      </c>
      <c r="AM12" s="26">
        <v>0.13649999999999998</v>
      </c>
      <c r="AN12" s="26">
        <v>0.13669999999999996</v>
      </c>
      <c r="AO12" s="26">
        <v>0.13700000000000004</v>
      </c>
      <c r="AP12" s="26">
        <v>0.13730000000000006</v>
      </c>
      <c r="AQ12" s="26">
        <v>0.13760000000000003</v>
      </c>
      <c r="AR12" s="46">
        <v>0.1384</v>
      </c>
      <c r="AS12" s="29">
        <v>3.3E-3</v>
      </c>
    </row>
    <row r="13" spans="1:45" x14ac:dyDescent="0.25">
      <c r="A13" s="39" t="s">
        <v>140</v>
      </c>
      <c r="B13" s="32">
        <f t="shared" si="3"/>
        <v>3.6485805607680055E-2</v>
      </c>
      <c r="C13" s="32">
        <f t="shared" si="3"/>
        <v>0</v>
      </c>
      <c r="D13" s="32">
        <f t="shared" si="3"/>
        <v>0</v>
      </c>
      <c r="E13" s="32">
        <f t="shared" si="3"/>
        <v>0</v>
      </c>
      <c r="F13" s="32">
        <f t="shared" si="3"/>
        <v>4.8369167052595079E-2</v>
      </c>
      <c r="G13" s="32">
        <f t="shared" si="3"/>
        <v>0</v>
      </c>
      <c r="H13" s="32">
        <f t="shared" si="3"/>
        <v>0</v>
      </c>
      <c r="I13" s="32">
        <f t="shared" si="3"/>
        <v>0</v>
      </c>
      <c r="J13" s="32">
        <f t="shared" si="3"/>
        <v>9.0778284597000145E-2</v>
      </c>
      <c r="K13" s="32">
        <f t="shared" si="3"/>
        <v>0</v>
      </c>
      <c r="L13" s="32">
        <f t="shared" si="4"/>
        <v>0</v>
      </c>
      <c r="M13" s="32">
        <f t="shared" si="4"/>
        <v>0</v>
      </c>
      <c r="N13" s="32">
        <f t="shared" si="4"/>
        <v>0</v>
      </c>
      <c r="O13" s="32">
        <f t="shared" si="4"/>
        <v>0.15769783288491923</v>
      </c>
      <c r="P13" s="32">
        <f t="shared" si="4"/>
        <v>0</v>
      </c>
      <c r="Q13" s="32">
        <f t="shared" si="4"/>
        <v>0</v>
      </c>
      <c r="R13" s="32">
        <f t="shared" si="4"/>
        <v>0</v>
      </c>
      <c r="S13" s="32">
        <f t="shared" si="4"/>
        <v>0</v>
      </c>
      <c r="T13" s="32">
        <f t="shared" si="4"/>
        <v>0.27836014519312186</v>
      </c>
      <c r="U13" s="32">
        <f>AR13*U$4</f>
        <v>0.44536441951035588</v>
      </c>
      <c r="V13" s="40">
        <f>(F13/B13)^(1/4)-1</f>
        <v>7.3028277750589954E-2</v>
      </c>
      <c r="W13" s="40">
        <f>(O13/F13)^(1/9)-1</f>
        <v>0.14032479728126179</v>
      </c>
      <c r="X13" s="35">
        <f>(U13/O13)^(1/10)-1</f>
        <v>0.10940208889434544</v>
      </c>
      <c r="Y13" s="26">
        <f>1-SUM(Y10:Y12)</f>
        <v>5.6920000000000082E-2</v>
      </c>
      <c r="Z13" s="26">
        <f t="shared" ref="Z13:AR13" si="5">1-SUM(Z10:Z12)</f>
        <v>7.132000000000005E-2</v>
      </c>
      <c r="AA13" s="26">
        <f t="shared" si="5"/>
        <v>7.3519999999999919E-2</v>
      </c>
      <c r="AB13" s="26">
        <f t="shared" si="5"/>
        <v>7.582000000000011E-2</v>
      </c>
      <c r="AC13" s="26">
        <f t="shared" si="5"/>
        <v>6.2119999999999842E-2</v>
      </c>
      <c r="AD13" s="26">
        <f t="shared" si="5"/>
        <v>6.1519999999999908E-2</v>
      </c>
      <c r="AE13" s="26">
        <f t="shared" si="5"/>
        <v>6.2119999999999953E-2</v>
      </c>
      <c r="AF13" s="26">
        <f t="shared" si="5"/>
        <v>6.1920000000000086E-2</v>
      </c>
      <c r="AG13" s="26">
        <f t="shared" si="5"/>
        <v>6.2920000000000087E-2</v>
      </c>
      <c r="AH13" s="26">
        <f t="shared" si="5"/>
        <v>6.3619999999999899E-2</v>
      </c>
      <c r="AI13" s="26">
        <f t="shared" si="5"/>
        <v>6.4119999999999955E-2</v>
      </c>
      <c r="AJ13" s="26">
        <f t="shared" si="5"/>
        <v>6.4819999999999989E-2</v>
      </c>
      <c r="AK13" s="26">
        <f t="shared" si="5"/>
        <v>6.4320000000000266E-2</v>
      </c>
      <c r="AL13" s="26">
        <f t="shared" si="5"/>
        <v>6.4020000000000077E-2</v>
      </c>
      <c r="AM13" s="26">
        <f t="shared" si="5"/>
        <v>6.4020000000000188E-2</v>
      </c>
      <c r="AN13" s="26">
        <f t="shared" si="5"/>
        <v>6.3920000000000199E-2</v>
      </c>
      <c r="AO13" s="26">
        <f t="shared" si="5"/>
        <v>6.3919999999999977E-2</v>
      </c>
      <c r="AP13" s="26">
        <f t="shared" si="5"/>
        <v>6.351999999999991E-2</v>
      </c>
      <c r="AQ13" s="26">
        <f t="shared" si="5"/>
        <v>6.3619999999999899E-2</v>
      </c>
      <c r="AR13" s="26">
        <f t="shared" si="5"/>
        <v>6.1999999999999944E-2</v>
      </c>
      <c r="AS13" s="29">
        <v>2.7000000000000001E-3</v>
      </c>
    </row>
    <row r="14" spans="1:45" x14ac:dyDescent="0.25">
      <c r="A14" s="27" t="s">
        <v>99</v>
      </c>
      <c r="B14" s="45">
        <f t="shared" ref="B14:U14" si="6">SUM(B10:B13)</f>
        <v>0.64100150400000011</v>
      </c>
      <c r="C14" s="45">
        <f t="shared" si="6"/>
        <v>0</v>
      </c>
      <c r="D14" s="45">
        <f t="shared" si="6"/>
        <v>0</v>
      </c>
      <c r="E14" s="45">
        <f t="shared" si="6"/>
        <v>0</v>
      </c>
      <c r="F14" s="45">
        <f t="shared" si="6"/>
        <v>0.77864080895999987</v>
      </c>
      <c r="G14" s="45">
        <f t="shared" si="6"/>
        <v>0</v>
      </c>
      <c r="H14" s="45">
        <f t="shared" si="6"/>
        <v>0</v>
      </c>
      <c r="I14" s="45">
        <f t="shared" si="6"/>
        <v>0</v>
      </c>
      <c r="J14" s="45">
        <f t="shared" si="6"/>
        <v>1.4427572250000005</v>
      </c>
      <c r="K14" s="45">
        <f t="shared" si="6"/>
        <v>0</v>
      </c>
      <c r="L14" s="45">
        <f t="shared" si="6"/>
        <v>0</v>
      </c>
      <c r="M14" s="45">
        <f t="shared" si="6"/>
        <v>0</v>
      </c>
      <c r="N14" s="45">
        <f t="shared" si="6"/>
        <v>0</v>
      </c>
      <c r="O14" s="45">
        <f t="shared" si="6"/>
        <v>2.4632588704298506</v>
      </c>
      <c r="P14" s="45">
        <f t="shared" si="6"/>
        <v>0</v>
      </c>
      <c r="Q14" s="45">
        <f t="shared" si="6"/>
        <v>0</v>
      </c>
      <c r="R14" s="45">
        <f t="shared" si="6"/>
        <v>0</v>
      </c>
      <c r="S14" s="45">
        <f t="shared" si="6"/>
        <v>0</v>
      </c>
      <c r="T14" s="45">
        <f t="shared" si="6"/>
        <v>4.3753559445633803</v>
      </c>
      <c r="U14" s="45">
        <f t="shared" si="6"/>
        <v>7.1832970888767145</v>
      </c>
      <c r="Y14" s="35">
        <v>1</v>
      </c>
      <c r="Z14" s="35">
        <v>1</v>
      </c>
      <c r="AA14" s="35">
        <v>1</v>
      </c>
      <c r="AB14" s="35">
        <v>1</v>
      </c>
      <c r="AC14" s="35">
        <v>1</v>
      </c>
      <c r="AD14" s="35">
        <v>1</v>
      </c>
      <c r="AE14" s="35">
        <v>1</v>
      </c>
      <c r="AF14" s="35">
        <v>1</v>
      </c>
      <c r="AG14" s="35">
        <v>1</v>
      </c>
      <c r="AH14" s="35">
        <v>1</v>
      </c>
      <c r="AI14" s="35">
        <v>1</v>
      </c>
      <c r="AJ14" s="35">
        <v>1</v>
      </c>
      <c r="AK14" s="35">
        <v>1</v>
      </c>
      <c r="AL14" s="35">
        <v>1</v>
      </c>
      <c r="AM14" s="35">
        <v>1</v>
      </c>
      <c r="AN14" s="35">
        <v>1</v>
      </c>
      <c r="AO14" s="35">
        <v>1</v>
      </c>
      <c r="AP14" s="35">
        <v>1</v>
      </c>
      <c r="AQ14" s="35">
        <v>1</v>
      </c>
    </row>
    <row r="15" spans="1:45" x14ac:dyDescent="0.25">
      <c r="B15" s="28"/>
    </row>
    <row r="16" spans="1:45" x14ac:dyDescent="0.25">
      <c r="A16" s="27" t="s">
        <v>114</v>
      </c>
      <c r="B16" s="28"/>
      <c r="Y16" s="44"/>
    </row>
    <row r="17" spans="1:44" x14ac:dyDescent="0.25">
      <c r="A17" s="39" t="s">
        <v>159</v>
      </c>
      <c r="B17" s="42">
        <f t="shared" ref="B17:K20" si="7">B$2*Y17</f>
        <v>0.32776125409444445</v>
      </c>
      <c r="C17" s="42">
        <f t="shared" si="7"/>
        <v>-0.68892408780311976</v>
      </c>
      <c r="D17" s="42">
        <f t="shared" si="7"/>
        <v>-0.70403178434393854</v>
      </c>
      <c r="E17" s="42">
        <f t="shared" si="7"/>
        <v>-0.71160235001294725</v>
      </c>
      <c r="F17" s="42">
        <f t="shared" si="7"/>
        <v>0.45843551439840008</v>
      </c>
      <c r="G17" s="42">
        <f t="shared" si="7"/>
        <v>-6.3487198130131525E-2</v>
      </c>
      <c r="H17" s="42">
        <f t="shared" si="7"/>
        <v>-6.5583913584802991E-2</v>
      </c>
      <c r="I17" s="42">
        <f t="shared" si="7"/>
        <v>-6.7688362118326309E-2</v>
      </c>
      <c r="J17" s="42">
        <f t="shared" si="7"/>
        <v>0.72963608615624997</v>
      </c>
      <c r="K17" s="42">
        <f t="shared" si="7"/>
        <v>-9.048551464615387E-2</v>
      </c>
      <c r="L17" s="42">
        <f t="shared" ref="L17:T20" si="8">L$2*AI17</f>
        <v>-9.417826188556766E-2</v>
      </c>
      <c r="M17" s="42">
        <f t="shared" si="8"/>
        <v>-9.8261220375453595E-2</v>
      </c>
      <c r="N17" s="42">
        <f t="shared" si="8"/>
        <v>-0.1030030941859079</v>
      </c>
      <c r="O17" s="42">
        <f t="shared" si="8"/>
        <v>1.1799960055589553</v>
      </c>
      <c r="P17" s="42">
        <f t="shared" si="8"/>
        <v>-0.11485031901719234</v>
      </c>
      <c r="Q17" s="42">
        <f t="shared" si="8"/>
        <v>-0.11881589268397895</v>
      </c>
      <c r="R17" s="42">
        <f t="shared" si="8"/>
        <v>-0.12231042914899315</v>
      </c>
      <c r="S17" s="42">
        <f t="shared" si="8"/>
        <v>-0.12594581859228696</v>
      </c>
      <c r="T17" s="42">
        <f t="shared" si="8"/>
        <v>2.0056350011019726</v>
      </c>
      <c r="U17" s="42">
        <f>AR17*U$2</f>
        <v>3.177195868303397</v>
      </c>
      <c r="V17" s="40">
        <f>(F17/B17)^(1/4)-1</f>
        <v>8.7502240708553503E-2</v>
      </c>
      <c r="W17" s="40">
        <f>(O17/F17)^(1/9)-1</f>
        <v>0.11076573940678958</v>
      </c>
      <c r="X17" s="35">
        <f>(U17/O17)^(1/10)-1</f>
        <v>0.10412017400950924</v>
      </c>
      <c r="Y17" s="26">
        <v>0.58550000000000002</v>
      </c>
      <c r="Z17" s="26">
        <v>0.59299999999999997</v>
      </c>
      <c r="AA17" s="26">
        <v>0.59160000000000013</v>
      </c>
      <c r="AB17" s="26">
        <v>0.5897</v>
      </c>
      <c r="AC17" s="26">
        <v>0.58810000000000007</v>
      </c>
      <c r="AD17" s="26">
        <v>0.5898000000000001</v>
      </c>
      <c r="AE17" s="26">
        <v>0.58899999999999997</v>
      </c>
      <c r="AF17" s="26">
        <v>0.58979999999999999</v>
      </c>
      <c r="AG17" s="26">
        <v>0.58929999999999993</v>
      </c>
      <c r="AH17" s="26">
        <v>0.58900000000000019</v>
      </c>
      <c r="AI17" s="26">
        <v>0.5887</v>
      </c>
      <c r="AJ17" s="26">
        <v>0.58850000000000002</v>
      </c>
      <c r="AK17" s="26">
        <v>0.58839999999999992</v>
      </c>
      <c r="AL17" s="26">
        <v>0.58810000000000007</v>
      </c>
      <c r="AM17" s="26">
        <v>0.5877</v>
      </c>
      <c r="AN17" s="26">
        <v>0.58750000000000002</v>
      </c>
      <c r="AO17" s="26">
        <v>0.58689999999999998</v>
      </c>
      <c r="AP17" s="26">
        <v>0.58689999999999998</v>
      </c>
      <c r="AQ17" s="26">
        <v>0.5867</v>
      </c>
      <c r="AR17" s="46">
        <v>0.58729999999999993</v>
      </c>
    </row>
    <row r="18" spans="1:44" x14ac:dyDescent="0.25">
      <c r="A18" s="39" t="s">
        <v>158</v>
      </c>
      <c r="B18" s="42">
        <f t="shared" si="7"/>
        <v>0.10070751428111112</v>
      </c>
      <c r="C18" s="42">
        <f t="shared" si="7"/>
        <v>-0.1957566758766032</v>
      </c>
      <c r="D18" s="42">
        <f t="shared" si="7"/>
        <v>-0.20111793704213249</v>
      </c>
      <c r="E18" s="42">
        <f t="shared" si="7"/>
        <v>-0.2047802591100511</v>
      </c>
      <c r="F18" s="42">
        <f t="shared" si="7"/>
        <v>0.13883245215840001</v>
      </c>
      <c r="G18" s="42">
        <f t="shared" si="7"/>
        <v>-1.9224845008547795E-2</v>
      </c>
      <c r="H18" s="42">
        <f t="shared" si="7"/>
        <v>-1.9975813407663259E-2</v>
      </c>
      <c r="I18" s="42">
        <f t="shared" si="7"/>
        <v>-2.0646212860438971E-2</v>
      </c>
      <c r="J18" s="42">
        <f t="shared" si="7"/>
        <v>0.22348432640625004</v>
      </c>
      <c r="K18" s="42">
        <f t="shared" si="7"/>
        <v>-2.7836969870769227E-2</v>
      </c>
      <c r="L18" s="42">
        <f t="shared" si="8"/>
        <v>-2.9115752782696309E-2</v>
      </c>
      <c r="M18" s="42">
        <f t="shared" si="8"/>
        <v>-3.048852819126224E-2</v>
      </c>
      <c r="N18" s="42">
        <f t="shared" si="8"/>
        <v>-3.2017787094837796E-2</v>
      </c>
      <c r="O18" s="42">
        <f t="shared" si="8"/>
        <v>0.36778314541567159</v>
      </c>
      <c r="P18" s="42">
        <f t="shared" si="8"/>
        <v>-3.5879732127882445E-2</v>
      </c>
      <c r="Q18" s="42">
        <f t="shared" si="8"/>
        <v>-3.7151454444335201E-2</v>
      </c>
      <c r="R18" s="42">
        <f t="shared" si="8"/>
        <v>-3.8345747083685031E-2</v>
      </c>
      <c r="S18" s="42">
        <f t="shared" si="8"/>
        <v>-3.9506943606815524E-2</v>
      </c>
      <c r="T18" s="42">
        <f t="shared" si="8"/>
        <v>0.6286624794659158</v>
      </c>
      <c r="U18" s="42">
        <f>AR18*U$2</f>
        <v>0.9970325192036712</v>
      </c>
      <c r="V18" s="40">
        <f>(F18/B18)^(1/4)-1</f>
        <v>8.3570765840711658E-2</v>
      </c>
      <c r="W18" s="40">
        <f>(O18/F18)^(1/9)-1</f>
        <v>0.11432327848471147</v>
      </c>
      <c r="X18" s="35">
        <f>(U18/O18)^(1/10)-1</f>
        <v>0.10487144637203349</v>
      </c>
      <c r="Y18" s="26">
        <v>0.17990000000000003</v>
      </c>
      <c r="Z18" s="26">
        <v>0.16850000000000001</v>
      </c>
      <c r="AA18" s="26">
        <v>0.16900000000000001</v>
      </c>
      <c r="AB18" s="26">
        <v>0.16969999999999999</v>
      </c>
      <c r="AC18" s="26">
        <v>0.17810000000000001</v>
      </c>
      <c r="AD18" s="26">
        <v>0.17860000000000001</v>
      </c>
      <c r="AE18" s="26">
        <v>0.17940000000000003</v>
      </c>
      <c r="AF18" s="26">
        <v>0.17990000000000003</v>
      </c>
      <c r="AG18" s="26">
        <v>0.18050000000000002</v>
      </c>
      <c r="AH18" s="26">
        <v>0.1812</v>
      </c>
      <c r="AI18" s="26">
        <v>0.18200000000000002</v>
      </c>
      <c r="AJ18" s="26">
        <v>0.18260000000000001</v>
      </c>
      <c r="AK18" s="26">
        <v>0.18290000000000003</v>
      </c>
      <c r="AL18" s="26">
        <v>0.18329999999999999</v>
      </c>
      <c r="AM18" s="26">
        <v>0.18360000000000001</v>
      </c>
      <c r="AN18" s="26">
        <v>0.1837</v>
      </c>
      <c r="AO18" s="26">
        <v>0.18400000000000002</v>
      </c>
      <c r="AP18" s="26">
        <v>0.18410000000000001</v>
      </c>
      <c r="AQ18" s="26">
        <v>0.18390000000000004</v>
      </c>
      <c r="AR18" s="46">
        <v>0.18429999999999999</v>
      </c>
    </row>
    <row r="19" spans="1:44" x14ac:dyDescent="0.25">
      <c r="A19" s="39" t="s">
        <v>166</v>
      </c>
      <c r="B19" s="42">
        <f t="shared" si="7"/>
        <v>8.0162957448888877E-2</v>
      </c>
      <c r="C19" s="42">
        <f t="shared" si="7"/>
        <v>-0.15416564325712309</v>
      </c>
      <c r="D19" s="42">
        <f t="shared" si="7"/>
        <v>-0.15637217116766988</v>
      </c>
      <c r="E19" s="42">
        <f t="shared" si="7"/>
        <v>-0.15723552010630321</v>
      </c>
      <c r="F19" s="42">
        <f t="shared" si="7"/>
        <v>0.11069179228799998</v>
      </c>
      <c r="G19" s="42">
        <f t="shared" si="7"/>
        <v>-1.5112924071669146E-2</v>
      </c>
      <c r="H19" s="42">
        <f t="shared" si="7"/>
        <v>-1.5566436535068688E-2</v>
      </c>
      <c r="I19" s="42">
        <f t="shared" si="7"/>
        <v>-1.5917897297069949E-2</v>
      </c>
      <c r="J19" s="42">
        <f t="shared" si="7"/>
        <v>0.17036810699999994</v>
      </c>
      <c r="K19" s="42">
        <f t="shared" si="7"/>
        <v>-2.0969902799999992E-2</v>
      </c>
      <c r="L19" s="42">
        <f t="shared" si="8"/>
        <v>-2.1676837923381032E-2</v>
      </c>
      <c r="M19" s="42">
        <f t="shared" si="8"/>
        <v>-2.2440625349976141E-2</v>
      </c>
      <c r="N19" s="42">
        <f t="shared" si="8"/>
        <v>-2.3580076116318478E-2</v>
      </c>
      <c r="O19" s="42">
        <f t="shared" si="8"/>
        <v>0.27067073822462678</v>
      </c>
      <c r="P19" s="42">
        <f t="shared" si="8"/>
        <v>-2.6382155976384141E-2</v>
      </c>
      <c r="Q19" s="42">
        <f t="shared" si="8"/>
        <v>-2.7342823303615232E-2</v>
      </c>
      <c r="R19" s="42">
        <f t="shared" si="8"/>
        <v>-2.8238308314344124E-2</v>
      </c>
      <c r="S19" s="42">
        <f t="shared" si="8"/>
        <v>-2.9142004029362015E-2</v>
      </c>
      <c r="T19" s="42">
        <f t="shared" si="8"/>
        <v>0.46525809382985911</v>
      </c>
      <c r="U19" s="42">
        <f>AR19*U$2</f>
        <v>0.73952439161769856</v>
      </c>
      <c r="V19" s="40">
        <f>(F19/B19)^(1/4)-1</f>
        <v>8.4015325206489688E-2</v>
      </c>
      <c r="W19" s="40">
        <f>(O19/F19)^(1/9)-1</f>
        <v>0.10445320773855826</v>
      </c>
      <c r="X19" s="35">
        <f>(U19/O19)^(1/10)-1</f>
        <v>0.10573516024831053</v>
      </c>
      <c r="Y19" s="26">
        <v>0.14319999999999999</v>
      </c>
      <c r="Z19" s="26">
        <v>0.13269999999999998</v>
      </c>
      <c r="AA19" s="26">
        <v>0.13140000000000002</v>
      </c>
      <c r="AB19" s="26">
        <v>0.13029999999999997</v>
      </c>
      <c r="AC19" s="26">
        <v>0.14199999999999996</v>
      </c>
      <c r="AD19" s="26">
        <v>0.14039999999999997</v>
      </c>
      <c r="AE19" s="26">
        <v>0.13979999999999998</v>
      </c>
      <c r="AF19" s="26">
        <v>0.13869999999999996</v>
      </c>
      <c r="AG19" s="26">
        <v>0.13759999999999994</v>
      </c>
      <c r="AH19" s="26">
        <v>0.13649999999999995</v>
      </c>
      <c r="AI19" s="26">
        <v>0.13549999999999995</v>
      </c>
      <c r="AJ19" s="26">
        <v>0.13439999999999996</v>
      </c>
      <c r="AK19" s="26">
        <v>0.13469999999999996</v>
      </c>
      <c r="AL19" s="26">
        <v>0.13489999999999996</v>
      </c>
      <c r="AM19" s="26">
        <v>0.13499999999999995</v>
      </c>
      <c r="AN19" s="26">
        <v>0.13519999999999996</v>
      </c>
      <c r="AO19" s="26">
        <v>0.13549999999999995</v>
      </c>
      <c r="AP19" s="26">
        <v>0.13579999999999998</v>
      </c>
      <c r="AQ19" s="26">
        <v>0.13609999999999994</v>
      </c>
      <c r="AR19" s="46">
        <v>0.13669999999999999</v>
      </c>
    </row>
    <row r="20" spans="1:44" x14ac:dyDescent="0.25">
      <c r="A20" s="39" t="s">
        <v>140</v>
      </c>
      <c r="B20" s="42">
        <f t="shared" si="7"/>
        <v>5.1165463064444403E-2</v>
      </c>
      <c r="C20" s="42">
        <f t="shared" si="7"/>
        <v>-0.12291428075812844</v>
      </c>
      <c r="D20" s="42">
        <f t="shared" si="7"/>
        <v>-0.12852507219260523</v>
      </c>
      <c r="E20" s="42">
        <f t="shared" si="7"/>
        <v>-0.13310113482521305</v>
      </c>
      <c r="F20" s="42">
        <f t="shared" si="7"/>
        <v>7.1559905155199915E-2</v>
      </c>
      <c r="G20" s="42">
        <f t="shared" si="7"/>
        <v>-9.8169421320243987E-3</v>
      </c>
      <c r="H20" s="42">
        <f t="shared" si="7"/>
        <v>-1.0221737295560139E-2</v>
      </c>
      <c r="I20" s="42">
        <f t="shared" si="7"/>
        <v>-1.0512468582635963E-2</v>
      </c>
      <c r="J20" s="42">
        <f t="shared" si="7"/>
        <v>0.11465179293750016</v>
      </c>
      <c r="K20" s="42">
        <f t="shared" si="7"/>
        <v>-1.4333274221538433E-2</v>
      </c>
      <c r="L20" s="42">
        <f t="shared" si="8"/>
        <v>-1.500581104954348E-2</v>
      </c>
      <c r="M20" s="42">
        <f t="shared" si="8"/>
        <v>-1.5778564699201983E-2</v>
      </c>
      <c r="N20" s="42">
        <f t="shared" si="8"/>
        <v>-1.6455286970556343E-2</v>
      </c>
      <c r="O20" s="42">
        <f t="shared" si="8"/>
        <v>0.18800480483059678</v>
      </c>
      <c r="P20" s="42">
        <f t="shared" si="8"/>
        <v>-1.8311170481386651E-2</v>
      </c>
      <c r="Q20" s="42">
        <f t="shared" si="8"/>
        <v>-1.8929646902502862E-2</v>
      </c>
      <c r="R20" s="42">
        <f t="shared" si="8"/>
        <v>-1.950631482083108E-2</v>
      </c>
      <c r="S20" s="42">
        <f t="shared" si="8"/>
        <v>-2.0000256079061404E-2</v>
      </c>
      <c r="T20" s="42">
        <f t="shared" si="8"/>
        <v>0.31894621715154919</v>
      </c>
      <c r="U20" s="42">
        <f>AR20*U$2</f>
        <v>0.49608183402591843</v>
      </c>
      <c r="V20" s="40">
        <f>(F20/B20)^(1/4)-1</f>
        <v>8.7484841012597681E-2</v>
      </c>
      <c r="W20" s="40">
        <f>(O20/F20)^(1/9)-1</f>
        <v>0.11329695538707751</v>
      </c>
      <c r="X20" s="35">
        <f>(U20/O20)^(1/10)-1</f>
        <v>0.10189049679726847</v>
      </c>
      <c r="Y20" s="26">
        <f>1-SUM(Y17:Y19)</f>
        <v>9.1399999999999926E-2</v>
      </c>
      <c r="Z20" s="26">
        <f t="shared" ref="Z20:AR20" si="9">1-SUM(Z17:Z19)</f>
        <v>0.10580000000000012</v>
      </c>
      <c r="AA20" s="26">
        <f t="shared" si="9"/>
        <v>0.10799999999999987</v>
      </c>
      <c r="AB20" s="26">
        <f t="shared" si="9"/>
        <v>0.11030000000000006</v>
      </c>
      <c r="AC20" s="26">
        <f t="shared" si="9"/>
        <v>9.1799999999999882E-2</v>
      </c>
      <c r="AD20" s="26">
        <f t="shared" si="9"/>
        <v>9.1199999999999948E-2</v>
      </c>
      <c r="AE20" s="26">
        <f t="shared" si="9"/>
        <v>9.1800000000000104E-2</v>
      </c>
      <c r="AF20" s="26">
        <f t="shared" si="9"/>
        <v>9.1600000000000015E-2</v>
      </c>
      <c r="AG20" s="26">
        <f t="shared" si="9"/>
        <v>9.2600000000000127E-2</v>
      </c>
      <c r="AH20" s="26">
        <f t="shared" si="9"/>
        <v>9.3299999999999828E-2</v>
      </c>
      <c r="AI20" s="26">
        <f t="shared" si="9"/>
        <v>9.3799999999999994E-2</v>
      </c>
      <c r="AJ20" s="26">
        <f t="shared" si="9"/>
        <v>9.4500000000000028E-2</v>
      </c>
      <c r="AK20" s="26">
        <f t="shared" si="9"/>
        <v>9.4000000000000083E-2</v>
      </c>
      <c r="AL20" s="26">
        <f t="shared" si="9"/>
        <v>9.3699999999999894E-2</v>
      </c>
      <c r="AM20" s="26">
        <f t="shared" si="9"/>
        <v>9.3700000000000117E-2</v>
      </c>
      <c r="AN20" s="26">
        <f t="shared" si="9"/>
        <v>9.3600000000000017E-2</v>
      </c>
      <c r="AO20" s="26">
        <f t="shared" si="9"/>
        <v>9.3600000000000017E-2</v>
      </c>
      <c r="AP20" s="26">
        <f t="shared" si="9"/>
        <v>9.319999999999995E-2</v>
      </c>
      <c r="AQ20" s="26">
        <f t="shared" si="9"/>
        <v>9.3299999999999939E-2</v>
      </c>
      <c r="AR20" s="26">
        <f t="shared" si="9"/>
        <v>9.1700000000000115E-2</v>
      </c>
    </row>
    <row r="21" spans="1:44" x14ac:dyDescent="0.25">
      <c r="A21" s="27" t="s">
        <v>99</v>
      </c>
      <c r="B21" s="34">
        <f t="shared" ref="B21:U21" si="10">SUM(B17:B20)</f>
        <v>0.55979718888888885</v>
      </c>
      <c r="C21" s="34">
        <f t="shared" si="10"/>
        <v>-1.1617606876949744</v>
      </c>
      <c r="D21" s="34">
        <f t="shared" si="10"/>
        <v>-1.1900469647463463</v>
      </c>
      <c r="E21" s="34">
        <f t="shared" si="10"/>
        <v>-1.2067192640545146</v>
      </c>
      <c r="F21" s="34">
        <f t="shared" si="10"/>
        <v>0.77951966400000006</v>
      </c>
      <c r="G21" s="34">
        <f t="shared" si="10"/>
        <v>-0.10764190934237286</v>
      </c>
      <c r="H21" s="34">
        <f t="shared" si="10"/>
        <v>-0.11134790082309508</v>
      </c>
      <c r="I21" s="34">
        <f t="shared" si="10"/>
        <v>-0.11476494085847119</v>
      </c>
      <c r="J21" s="34">
        <f t="shared" si="10"/>
        <v>1.2381403125000001</v>
      </c>
      <c r="K21" s="34">
        <f t="shared" si="10"/>
        <v>-0.15362566153846152</v>
      </c>
      <c r="L21" s="34">
        <f t="shared" si="10"/>
        <v>-0.15997666364118848</v>
      </c>
      <c r="M21" s="34">
        <f t="shared" si="10"/>
        <v>-0.16696893861589396</v>
      </c>
      <c r="N21" s="34">
        <f t="shared" si="10"/>
        <v>-0.17505624436762052</v>
      </c>
      <c r="O21" s="34">
        <f t="shared" si="10"/>
        <v>2.0064546940298502</v>
      </c>
      <c r="P21" s="34">
        <f t="shared" si="10"/>
        <v>-0.19542337760284556</v>
      </c>
      <c r="Q21" s="34">
        <f t="shared" si="10"/>
        <v>-0.20223981733443225</v>
      </c>
      <c r="R21" s="34">
        <f t="shared" si="10"/>
        <v>-0.20840079936785338</v>
      </c>
      <c r="S21" s="34">
        <f t="shared" si="10"/>
        <v>-0.21459502230752592</v>
      </c>
      <c r="T21" s="34">
        <f t="shared" si="10"/>
        <v>3.4185017915492963</v>
      </c>
      <c r="U21" s="34">
        <f t="shared" si="10"/>
        <v>5.4098346131506858</v>
      </c>
      <c r="Y21" s="43">
        <v>1</v>
      </c>
      <c r="Z21" s="43">
        <v>1</v>
      </c>
      <c r="AA21" s="43">
        <v>1</v>
      </c>
      <c r="AB21" s="43">
        <v>1</v>
      </c>
      <c r="AC21" s="43">
        <v>1</v>
      </c>
      <c r="AD21" s="43">
        <v>1</v>
      </c>
      <c r="AE21" s="43">
        <v>1</v>
      </c>
      <c r="AF21" s="43">
        <v>1</v>
      </c>
      <c r="AG21" s="43">
        <v>1</v>
      </c>
      <c r="AH21" s="43">
        <v>1</v>
      </c>
      <c r="AI21" s="43">
        <v>1</v>
      </c>
      <c r="AJ21" s="43">
        <v>1</v>
      </c>
      <c r="AK21" s="43">
        <v>1</v>
      </c>
      <c r="AL21" s="43">
        <v>1</v>
      </c>
      <c r="AM21" s="43">
        <v>1</v>
      </c>
      <c r="AN21" s="43">
        <v>1</v>
      </c>
      <c r="AO21" s="43">
        <v>1</v>
      </c>
      <c r="AP21" s="43">
        <v>1</v>
      </c>
      <c r="AQ21" s="43">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1F76C-6335-408E-B49D-6B1ABF7BAA66}">
  <dimension ref="A1:AR21"/>
  <sheetViews>
    <sheetView zoomScaleNormal="100" workbookViewId="0">
      <selection activeCell="A16" sqref="A16:B21 F16:F21 J16:J21 O16:O21 T16:U21"/>
    </sheetView>
  </sheetViews>
  <sheetFormatPr defaultRowHeight="15" x14ac:dyDescent="0.25"/>
  <cols>
    <col min="1" max="1" width="32.7109375" bestFit="1" customWidth="1"/>
    <col min="3" max="5" width="0" hidden="1" customWidth="1"/>
    <col min="7" max="9" width="0" hidden="1" customWidth="1"/>
    <col min="11" max="14" width="0" hidden="1" customWidth="1"/>
    <col min="16" max="19" width="0" hidden="1" customWidth="1"/>
    <col min="22" max="24" width="17.7109375" bestFit="1" customWidth="1"/>
    <col min="26" max="28" width="0" hidden="1" customWidth="1"/>
    <col min="30" max="32" width="0" hidden="1" customWidth="1"/>
    <col min="34" max="37" width="0" hidden="1" customWidth="1"/>
    <col min="39" max="42" width="0" hidden="1" customWidth="1"/>
  </cols>
  <sheetData>
    <row r="1" spans="1:44" x14ac:dyDescent="0.25">
      <c r="A1" s="8" t="s">
        <v>134</v>
      </c>
      <c r="B1" s="7">
        <v>2017</v>
      </c>
      <c r="C1" s="7">
        <v>2018</v>
      </c>
      <c r="D1" s="7">
        <v>2019</v>
      </c>
      <c r="E1" s="7">
        <v>2020</v>
      </c>
      <c r="F1" s="7">
        <v>2021</v>
      </c>
      <c r="G1" s="7" t="s">
        <v>7</v>
      </c>
      <c r="H1" s="7" t="s">
        <v>8</v>
      </c>
      <c r="I1" s="7" t="s">
        <v>9</v>
      </c>
      <c r="J1" s="7" t="s">
        <v>10</v>
      </c>
      <c r="K1" s="7" t="s">
        <v>11</v>
      </c>
      <c r="L1" s="7" t="s">
        <v>12</v>
      </c>
      <c r="M1" s="7" t="s">
        <v>101</v>
      </c>
      <c r="N1" s="7" t="s">
        <v>102</v>
      </c>
      <c r="O1" s="7" t="s">
        <v>103</v>
      </c>
      <c r="P1" s="7" t="s">
        <v>104</v>
      </c>
      <c r="Q1" s="7" t="s">
        <v>105</v>
      </c>
      <c r="R1" s="7" t="s">
        <v>106</v>
      </c>
      <c r="S1" s="7" t="s">
        <v>107</v>
      </c>
      <c r="T1" s="7" t="s">
        <v>108</v>
      </c>
      <c r="U1" s="7" t="s">
        <v>145</v>
      </c>
      <c r="V1" s="41" t="s">
        <v>124</v>
      </c>
      <c r="W1" s="41" t="s">
        <v>125</v>
      </c>
      <c r="X1" s="41" t="s">
        <v>126</v>
      </c>
      <c r="Y1" s="8">
        <v>2017</v>
      </c>
      <c r="Z1" s="8">
        <v>2018</v>
      </c>
      <c r="AA1" s="8">
        <v>2019</v>
      </c>
      <c r="AB1" s="8">
        <v>2020</v>
      </c>
      <c r="AC1" s="8">
        <v>2021</v>
      </c>
      <c r="AD1" s="8" t="s">
        <v>7</v>
      </c>
      <c r="AE1" s="8" t="s">
        <v>8</v>
      </c>
      <c r="AF1" s="8" t="s">
        <v>9</v>
      </c>
      <c r="AG1" s="8" t="s">
        <v>10</v>
      </c>
      <c r="AH1" s="8" t="s">
        <v>11</v>
      </c>
      <c r="AI1" s="8" t="s">
        <v>12</v>
      </c>
      <c r="AJ1" s="8" t="s">
        <v>101</v>
      </c>
      <c r="AK1" s="8" t="s">
        <v>102</v>
      </c>
      <c r="AL1" s="8" t="s">
        <v>103</v>
      </c>
      <c r="AM1" s="8" t="s">
        <v>104</v>
      </c>
      <c r="AN1" s="8" t="s">
        <v>105</v>
      </c>
      <c r="AO1" s="8" t="s">
        <v>106</v>
      </c>
      <c r="AP1" s="8" t="s">
        <v>107</v>
      </c>
      <c r="AQ1" s="8" t="s">
        <v>108</v>
      </c>
      <c r="AR1" s="57" t="s">
        <v>145</v>
      </c>
    </row>
    <row r="2" spans="1:44" x14ac:dyDescent="0.25">
      <c r="A2" s="9" t="s">
        <v>127</v>
      </c>
      <c r="B2" s="10">
        <f>'India Diesel Exhaust Market'!B35</f>
        <v>8.8578350370370346E-2</v>
      </c>
      <c r="C2" s="10">
        <f>'India Diesel Exhaust Market'!C35</f>
        <v>-0.16886592998266886</v>
      </c>
      <c r="D2" s="10">
        <f>'India Diesel Exhaust Market'!D35</f>
        <v>-0.17460331212381744</v>
      </c>
      <c r="E2" s="10">
        <f>'India Diesel Exhaust Market'!E35</f>
        <v>-0.17307336286201033</v>
      </c>
      <c r="F2" s="10">
        <f>'India Diesel Exhaust Market'!F35</f>
        <v>0.10985687999999992</v>
      </c>
      <c r="G2" s="10">
        <f>'India Diesel Exhaust Market'!G35</f>
        <v>-1.4992980229830513E-2</v>
      </c>
      <c r="H2" s="10">
        <f>'India Diesel Exhaust Market'!H35</f>
        <v>-1.5193842873123637E-2</v>
      </c>
      <c r="I2" s="10">
        <f>'India Diesel Exhaust Market'!I35</f>
        <v>-1.5283797117893938E-2</v>
      </c>
      <c r="J2" s="10">
        <f>'India Diesel Exhaust Market'!J35</f>
        <v>0.16580484375000026</v>
      </c>
      <c r="K2" s="10">
        <f>'India Diesel Exhaust Market'!K35</f>
        <v>-2.032117661538467E-2</v>
      </c>
      <c r="L2" s="10">
        <f>'India Diesel Exhaust Market'!L35</f>
        <v>-2.1169653588017871E-2</v>
      </c>
      <c r="M2" s="10">
        <f>'India Diesel Exhaust Market'!M35</f>
        <v>-2.1482543566969714E-2</v>
      </c>
      <c r="N2" s="10">
        <f>'India Diesel Exhaust Market'!N35</f>
        <v>-2.2505252934919544E-2</v>
      </c>
      <c r="O2" s="10">
        <f>'India Diesel Exhaust Market'!O35</f>
        <v>0.25507800268656727</v>
      </c>
      <c r="P2" s="10">
        <f>'India Diesel Exhaust Market'!P35</f>
        <v>-2.5008617656782531E-2</v>
      </c>
      <c r="Q2" s="10">
        <f>'India Diesel Exhaust Market'!Q35</f>
        <v>-2.5400167232573354E-2</v>
      </c>
      <c r="R2" s="10">
        <f>'India Diesel Exhaust Market'!R35</f>
        <v>-2.6287764458142595E-2</v>
      </c>
      <c r="S2" s="10">
        <f>'India Diesel Exhaust Market'!S35</f>
        <v>-2.6994691298208671E-2</v>
      </c>
      <c r="T2" s="10">
        <f>'India Diesel Exhaust Market'!T35</f>
        <v>0.43785106478873254</v>
      </c>
      <c r="U2" s="10">
        <f>'India Diesel Exhaust Market'!Y35</f>
        <v>0.66655354931507149</v>
      </c>
      <c r="V2" s="40">
        <f>(F2/B2)^(1/4)-1</f>
        <v>5.5297521545594419E-2</v>
      </c>
      <c r="W2" s="40">
        <f>(O2/F2)^(1/9)-1</f>
        <v>9.8119307323598637E-2</v>
      </c>
      <c r="X2" s="35">
        <f>(U2/O2)^(1/10)-1</f>
        <v>0.1008197273063649</v>
      </c>
    </row>
    <row r="3" spans="1:44" x14ac:dyDescent="0.25">
      <c r="A3" s="9" t="s">
        <v>92</v>
      </c>
      <c r="B3" s="5"/>
      <c r="C3" s="25">
        <f>C2/B2-1</f>
        <v>-2.9064018383340189</v>
      </c>
      <c r="D3" s="25">
        <f>D2/C2-1</f>
        <v>3.3975960347581102E-2</v>
      </c>
      <c r="E3" s="25">
        <f>E2/D2-1</f>
        <v>-8.7624297798094553E-3</v>
      </c>
      <c r="F3" s="30">
        <v>4.9299999999999997E-2</v>
      </c>
      <c r="G3" s="25">
        <v>5.2200000000000003E-2</v>
      </c>
      <c r="H3" s="25">
        <v>5.6099999999999997E-2</v>
      </c>
      <c r="I3" s="25">
        <v>6.0400000000000002E-2</v>
      </c>
      <c r="J3" s="38">
        <v>6.3600000000000004E-2</v>
      </c>
      <c r="K3" s="25">
        <v>6.6500000000000004E-2</v>
      </c>
      <c r="L3" s="25">
        <v>6.83E-2</v>
      </c>
      <c r="M3" s="25">
        <v>6.5699999999999995E-2</v>
      </c>
      <c r="N3" s="25">
        <v>6.3200000000000006E-2</v>
      </c>
      <c r="O3" s="25">
        <v>6.2399999999999997E-2</v>
      </c>
      <c r="P3" s="25">
        <v>6.1499999999999999E-2</v>
      </c>
      <c r="Q3" s="25">
        <v>5.9200000000000003E-2</v>
      </c>
      <c r="R3" s="25">
        <v>5.7799999999999997E-2</v>
      </c>
      <c r="S3" s="25">
        <v>5.6399999999999999E-2</v>
      </c>
      <c r="T3" s="25">
        <v>5.5100000000000003E-2</v>
      </c>
      <c r="U3" s="25"/>
      <c r="Y3" s="29"/>
      <c r="Z3" s="29"/>
      <c r="AA3" s="29"/>
      <c r="AB3" s="29"/>
      <c r="AC3" s="29"/>
      <c r="AD3" s="29"/>
      <c r="AE3" s="29"/>
      <c r="AF3" s="29"/>
      <c r="AG3" s="29"/>
      <c r="AH3" s="29"/>
      <c r="AI3" s="29"/>
      <c r="AJ3" s="29"/>
    </row>
    <row r="4" spans="1:44" x14ac:dyDescent="0.25">
      <c r="A4" s="31" t="s">
        <v>135</v>
      </c>
      <c r="B4" s="34">
        <f>'India Diesel Exhaust Market'!B28</f>
        <v>0.14615427811111123</v>
      </c>
      <c r="C4" s="34">
        <f>'India Diesel Exhaust Market'!C28</f>
        <v>0</v>
      </c>
      <c r="D4" s="34">
        <f>'India Diesel Exhaust Market'!D28</f>
        <v>0</v>
      </c>
      <c r="E4" s="34">
        <f>'India Diesel Exhaust Market'!E28</f>
        <v>0</v>
      </c>
      <c r="F4" s="34">
        <f>'India Diesel Exhaust Market'!F28</f>
        <v>0.16398692351999974</v>
      </c>
      <c r="G4" s="34">
        <f>'India Diesel Exhaust Market'!G28</f>
        <v>0</v>
      </c>
      <c r="H4" s="34">
        <f>'India Diesel Exhaust Market'!H28</f>
        <v>0</v>
      </c>
      <c r="I4" s="34">
        <f>'India Diesel Exhaust Market'!I28</f>
        <v>0</v>
      </c>
      <c r="J4" s="34">
        <f>'India Diesel Exhaust Market'!J28</f>
        <v>0.29393568750000065</v>
      </c>
      <c r="K4" s="34">
        <f>'India Diesel Exhaust Market'!K28</f>
        <v>0</v>
      </c>
      <c r="L4" s="34">
        <f>'India Diesel Exhaust Market'!L28</f>
        <v>0</v>
      </c>
      <c r="M4" s="34">
        <f>'India Diesel Exhaust Market'!M28</f>
        <v>0</v>
      </c>
      <c r="N4" s="34">
        <f>'India Diesel Exhaust Market'!N28</f>
        <v>0</v>
      </c>
      <c r="O4" s="34">
        <f>'India Diesel Exhaust Market'!O28</f>
        <v>0.48571301670447825</v>
      </c>
      <c r="P4" s="34">
        <f>'India Diesel Exhaust Market'!P28</f>
        <v>0</v>
      </c>
      <c r="Q4" s="34">
        <f>'India Diesel Exhaust Market'!Q28</f>
        <v>0</v>
      </c>
      <c r="R4" s="34">
        <f>'India Diesel Exhaust Market'!R28</f>
        <v>0</v>
      </c>
      <c r="S4" s="34">
        <f>'India Diesel Exhaust Market'!S28</f>
        <v>0</v>
      </c>
      <c r="T4" s="34">
        <f>'India Diesel Exhaust Market'!T28</f>
        <v>0.8680465348732368</v>
      </c>
      <c r="U4" s="34">
        <f>'India Diesel Exhaust Market'!Y28</f>
        <v>1.4146416489205482</v>
      </c>
      <c r="V4" s="40">
        <f>(F4/B4)^(1/4)-1</f>
        <v>2.9199156345438571E-2</v>
      </c>
      <c r="W4" s="40">
        <f>(O4/F4)^(1/9)-1</f>
        <v>0.12822761340316635</v>
      </c>
      <c r="X4" s="35">
        <f>(U4/O4)^(1/10)-1</f>
        <v>0.11282447755245673</v>
      </c>
    </row>
    <row r="5" spans="1:44" x14ac:dyDescent="0.25">
      <c r="A5" s="4" t="s">
        <v>92</v>
      </c>
      <c r="B5" s="4"/>
      <c r="C5" s="37">
        <f>C4/B4-1</f>
        <v>-1</v>
      </c>
      <c r="D5" s="37" t="e">
        <f t="shared" ref="D5:T5" si="0">D4/C4-1</f>
        <v>#DIV/0!</v>
      </c>
      <c r="E5" s="37" t="e">
        <f t="shared" si="0"/>
        <v>#DIV/0!</v>
      </c>
      <c r="F5" s="37" t="e">
        <f t="shared" si="0"/>
        <v>#DIV/0!</v>
      </c>
      <c r="G5" s="37">
        <f t="shared" si="0"/>
        <v>-1</v>
      </c>
      <c r="H5" s="37" t="e">
        <f t="shared" si="0"/>
        <v>#DIV/0!</v>
      </c>
      <c r="I5" s="37" t="e">
        <f t="shared" si="0"/>
        <v>#DIV/0!</v>
      </c>
      <c r="J5" s="37" t="e">
        <f t="shared" si="0"/>
        <v>#DIV/0!</v>
      </c>
      <c r="K5" s="37">
        <f t="shared" si="0"/>
        <v>-1</v>
      </c>
      <c r="L5" s="37" t="e">
        <f t="shared" si="0"/>
        <v>#DIV/0!</v>
      </c>
      <c r="M5" s="37" t="e">
        <f t="shared" si="0"/>
        <v>#DIV/0!</v>
      </c>
      <c r="N5" s="37" t="e">
        <f t="shared" si="0"/>
        <v>#DIV/0!</v>
      </c>
      <c r="O5" s="37" t="e">
        <f t="shared" si="0"/>
        <v>#DIV/0!</v>
      </c>
      <c r="P5" s="37">
        <f t="shared" si="0"/>
        <v>-1</v>
      </c>
      <c r="Q5" s="37" t="e">
        <f t="shared" si="0"/>
        <v>#DIV/0!</v>
      </c>
      <c r="R5" s="37" t="e">
        <f t="shared" si="0"/>
        <v>#DIV/0!</v>
      </c>
      <c r="S5" s="37" t="e">
        <f t="shared" si="0"/>
        <v>#DIV/0!</v>
      </c>
      <c r="T5" s="37" t="e">
        <f t="shared" si="0"/>
        <v>#DIV/0!</v>
      </c>
      <c r="U5" s="37"/>
      <c r="V5" s="4"/>
      <c r="W5" s="4"/>
      <c r="X5" s="4"/>
    </row>
    <row r="6" spans="1:44" x14ac:dyDescent="0.25">
      <c r="A6" s="31" t="s">
        <v>100</v>
      </c>
      <c r="B6" s="34">
        <f>B4/B2</f>
        <v>1.6500000000000019</v>
      </c>
      <c r="C6" s="34">
        <f t="shared" ref="C6:T6" si="1">C4/C2</f>
        <v>0</v>
      </c>
      <c r="D6" s="34">
        <f t="shared" si="1"/>
        <v>0</v>
      </c>
      <c r="E6" s="34">
        <f t="shared" si="1"/>
        <v>0</v>
      </c>
      <c r="F6" s="34">
        <f t="shared" si="1"/>
        <v>1.4927323943661959</v>
      </c>
      <c r="G6" s="34">
        <f t="shared" si="1"/>
        <v>0</v>
      </c>
      <c r="H6" s="34">
        <f t="shared" si="1"/>
        <v>0</v>
      </c>
      <c r="I6" s="34">
        <f t="shared" si="1"/>
        <v>0</v>
      </c>
      <c r="J6" s="34">
        <f t="shared" si="1"/>
        <v>1.7727810650887585</v>
      </c>
      <c r="K6" s="34">
        <f t="shared" si="1"/>
        <v>0</v>
      </c>
      <c r="L6" s="34">
        <f t="shared" si="1"/>
        <v>0</v>
      </c>
      <c r="M6" s="34">
        <f t="shared" si="1"/>
        <v>0</v>
      </c>
      <c r="N6" s="34">
        <f t="shared" si="1"/>
        <v>0</v>
      </c>
      <c r="O6" s="34">
        <f t="shared" si="1"/>
        <v>1.9041744548286621</v>
      </c>
      <c r="P6" s="34">
        <f t="shared" si="1"/>
        <v>0</v>
      </c>
      <c r="Q6" s="34">
        <f t="shared" si="1"/>
        <v>0</v>
      </c>
      <c r="R6" s="34">
        <f t="shared" si="1"/>
        <v>0</v>
      </c>
      <c r="S6" s="34">
        <f t="shared" si="1"/>
        <v>0</v>
      </c>
      <c r="T6" s="34">
        <f t="shared" si="1"/>
        <v>1.9825155279503039</v>
      </c>
      <c r="U6" s="34"/>
      <c r="V6" s="40">
        <f>(F6/B6)^(1/4)-1</f>
        <v>-2.4730812559790705E-2</v>
      </c>
      <c r="W6" s="40" t="e">
        <f>(O6/G6)^(1/8)-1</f>
        <v>#DIV/0!</v>
      </c>
      <c r="X6" s="35" t="e">
        <f>(T6/P6)^(1/4)-1</f>
        <v>#DIV/0!</v>
      </c>
      <c r="Y6" s="29"/>
      <c r="Z6" s="29"/>
      <c r="AA6" s="29"/>
      <c r="AB6" s="29"/>
      <c r="AC6" s="29"/>
      <c r="AD6" s="29"/>
      <c r="AE6" s="29"/>
      <c r="AF6" s="29"/>
      <c r="AG6" s="29"/>
      <c r="AH6" s="29"/>
      <c r="AI6" s="29"/>
      <c r="AJ6" s="29"/>
    </row>
    <row r="7" spans="1:44" x14ac:dyDescent="0.25">
      <c r="A7" s="9" t="s">
        <v>92</v>
      </c>
      <c r="B7" s="28"/>
      <c r="C7" s="36">
        <f>C6/B6-1</f>
        <v>-1</v>
      </c>
      <c r="D7" s="36" t="e">
        <f t="shared" ref="D7:P7" si="2">D6/C6-1</f>
        <v>#DIV/0!</v>
      </c>
      <c r="E7" s="36" t="e">
        <f t="shared" si="2"/>
        <v>#DIV/0!</v>
      </c>
      <c r="F7" s="36" t="e">
        <f t="shared" si="2"/>
        <v>#DIV/0!</v>
      </c>
      <c r="G7" s="36">
        <f t="shared" si="2"/>
        <v>-1</v>
      </c>
      <c r="H7" s="36" t="e">
        <f t="shared" si="2"/>
        <v>#DIV/0!</v>
      </c>
      <c r="I7" s="36" t="e">
        <f t="shared" si="2"/>
        <v>#DIV/0!</v>
      </c>
      <c r="J7" s="36" t="e">
        <f t="shared" si="2"/>
        <v>#DIV/0!</v>
      </c>
      <c r="K7" s="36">
        <f t="shared" si="2"/>
        <v>-1</v>
      </c>
      <c r="L7" s="36" t="e">
        <f t="shared" si="2"/>
        <v>#DIV/0!</v>
      </c>
      <c r="M7" s="36" t="e">
        <f t="shared" si="2"/>
        <v>#DIV/0!</v>
      </c>
      <c r="N7" s="36" t="e">
        <f t="shared" si="2"/>
        <v>#DIV/0!</v>
      </c>
      <c r="O7" s="36" t="e">
        <f t="shared" si="2"/>
        <v>#DIV/0!</v>
      </c>
      <c r="P7" s="36">
        <f t="shared" si="2"/>
        <v>-1</v>
      </c>
      <c r="Q7" s="37">
        <v>1.6199999999999999E-2</v>
      </c>
      <c r="R7" s="37">
        <v>1.6500000000000001E-2</v>
      </c>
      <c r="S7" s="37">
        <v>1.6400000000000001E-2</v>
      </c>
      <c r="T7" s="37">
        <v>1.6299999999999999E-2</v>
      </c>
      <c r="U7" s="37"/>
      <c r="Y7" s="29"/>
      <c r="Z7" s="29"/>
      <c r="AA7" s="29"/>
      <c r="AB7" s="29"/>
      <c r="AC7" s="29"/>
      <c r="AD7" s="29"/>
      <c r="AE7" s="29"/>
      <c r="AF7" s="29"/>
      <c r="AG7" s="29"/>
      <c r="AH7" s="29"/>
      <c r="AI7" s="29"/>
      <c r="AJ7" s="29"/>
    </row>
    <row r="9" spans="1:44" x14ac:dyDescent="0.25">
      <c r="A9" s="27" t="s">
        <v>113</v>
      </c>
      <c r="B9" s="28"/>
      <c r="C9" s="28"/>
      <c r="D9" s="28"/>
      <c r="E9" s="28"/>
      <c r="F9" s="28"/>
      <c r="G9" s="28"/>
      <c r="H9" s="28"/>
      <c r="I9" s="28"/>
      <c r="J9" s="28"/>
      <c r="K9" s="28"/>
      <c r="L9" s="28"/>
      <c r="M9" s="28"/>
      <c r="N9" s="28"/>
      <c r="O9" s="28"/>
      <c r="P9" s="28"/>
      <c r="Q9" s="28"/>
      <c r="R9" s="28"/>
      <c r="S9" s="28"/>
      <c r="T9" s="28"/>
      <c r="U9" s="28"/>
      <c r="Y9" s="29"/>
    </row>
    <row r="10" spans="1:44" x14ac:dyDescent="0.25">
      <c r="A10" s="39" t="s">
        <v>159</v>
      </c>
      <c r="B10" s="42">
        <f t="shared" ref="B10:K13" si="3">B$4*Y10</f>
        <v>8.6391793791477836E-2</v>
      </c>
      <c r="C10" s="42">
        <f t="shared" si="3"/>
        <v>0</v>
      </c>
      <c r="D10" s="42">
        <f t="shared" si="3"/>
        <v>0</v>
      </c>
      <c r="E10" s="42">
        <f t="shared" si="3"/>
        <v>0</v>
      </c>
      <c r="F10" s="42">
        <f t="shared" si="3"/>
        <v>9.7359036493823867E-2</v>
      </c>
      <c r="G10" s="42">
        <f t="shared" si="3"/>
        <v>0</v>
      </c>
      <c r="H10" s="42">
        <f t="shared" si="3"/>
        <v>0</v>
      </c>
      <c r="I10" s="42">
        <f t="shared" si="3"/>
        <v>0</v>
      </c>
      <c r="J10" s="42">
        <f t="shared" si="3"/>
        <v>0.17486234049375038</v>
      </c>
      <c r="K10" s="42">
        <f t="shared" si="3"/>
        <v>0</v>
      </c>
      <c r="L10" s="42">
        <f t="shared" ref="L10:T13" si="4">L$4*AI10</f>
        <v>0</v>
      </c>
      <c r="M10" s="42">
        <f t="shared" si="4"/>
        <v>0</v>
      </c>
      <c r="N10" s="42">
        <f t="shared" si="4"/>
        <v>0</v>
      </c>
      <c r="O10" s="42">
        <f t="shared" si="4"/>
        <v>0.28836781801744882</v>
      </c>
      <c r="P10" s="42">
        <f t="shared" si="4"/>
        <v>0</v>
      </c>
      <c r="Q10" s="42">
        <f t="shared" si="4"/>
        <v>0</v>
      </c>
      <c r="R10" s="42">
        <f t="shared" si="4"/>
        <v>0</v>
      </c>
      <c r="S10" s="42">
        <f t="shared" si="4"/>
        <v>0</v>
      </c>
      <c r="T10" s="42">
        <f t="shared" si="4"/>
        <v>0.51414396260541817</v>
      </c>
      <c r="U10" s="42">
        <f>AR10*U$4</f>
        <v>0.83845810531520892</v>
      </c>
      <c r="V10" s="40">
        <f>(F10/B10)^(1/4)-1</f>
        <v>3.0329047759406036E-2</v>
      </c>
      <c r="W10" s="40">
        <f>(O10/F10)^(1/9)-1</f>
        <v>0.12822761340316635</v>
      </c>
      <c r="X10" s="35">
        <f>(U10/O10)^(1/10)-1</f>
        <v>0.11263689647560327</v>
      </c>
      <c r="Y10" s="33">
        <v>0.59109999999999996</v>
      </c>
      <c r="Z10" s="33">
        <v>0.59860000000000002</v>
      </c>
      <c r="AA10" s="33">
        <v>0.59720000000000018</v>
      </c>
      <c r="AB10" s="33">
        <v>0.59529999999999994</v>
      </c>
      <c r="AC10" s="33">
        <v>0.59370000000000012</v>
      </c>
      <c r="AD10" s="33">
        <v>0.59540000000000015</v>
      </c>
      <c r="AE10" s="33">
        <v>0.59460000000000002</v>
      </c>
      <c r="AF10" s="33">
        <v>0.59539999999999993</v>
      </c>
      <c r="AG10" s="33">
        <v>0.59489999999999998</v>
      </c>
      <c r="AH10" s="33">
        <v>0.59460000000000024</v>
      </c>
      <c r="AI10" s="33">
        <v>0.59430000000000005</v>
      </c>
      <c r="AJ10" s="33">
        <v>0.59410000000000007</v>
      </c>
      <c r="AK10" s="26">
        <v>0.59399999999999986</v>
      </c>
      <c r="AL10" s="26">
        <v>0.59370000000000012</v>
      </c>
      <c r="AM10" s="26">
        <v>0.59329999999999994</v>
      </c>
      <c r="AN10" s="26">
        <v>0.59309999999999996</v>
      </c>
      <c r="AO10" s="26">
        <v>0.59250000000000003</v>
      </c>
      <c r="AP10" s="26">
        <v>0.59250000000000003</v>
      </c>
      <c r="AQ10" s="26">
        <v>0.59230000000000005</v>
      </c>
      <c r="AR10" s="46">
        <v>0.5927</v>
      </c>
    </row>
    <row r="11" spans="1:44" x14ac:dyDescent="0.25">
      <c r="A11" s="39" t="s">
        <v>158</v>
      </c>
      <c r="B11" s="42">
        <f t="shared" si="3"/>
        <v>2.6614694044033362E-2</v>
      </c>
      <c r="C11" s="42">
        <f t="shared" si="3"/>
        <v>0</v>
      </c>
      <c r="D11" s="42">
        <f t="shared" si="3"/>
        <v>0</v>
      </c>
      <c r="E11" s="42">
        <f t="shared" si="3"/>
        <v>0</v>
      </c>
      <c r="F11" s="42">
        <f t="shared" si="3"/>
        <v>2.9960410927103959E-2</v>
      </c>
      <c r="G11" s="42">
        <f t="shared" si="3"/>
        <v>0</v>
      </c>
      <c r="H11" s="42">
        <f t="shared" si="3"/>
        <v>0</v>
      </c>
      <c r="I11" s="42">
        <f t="shared" si="3"/>
        <v>0</v>
      </c>
      <c r="J11" s="42">
        <f t="shared" si="3"/>
        <v>5.4407495756250132E-2</v>
      </c>
      <c r="K11" s="42">
        <f t="shared" si="3"/>
        <v>0</v>
      </c>
      <c r="L11" s="42">
        <f t="shared" si="4"/>
        <v>0</v>
      </c>
      <c r="M11" s="42">
        <f t="shared" si="4"/>
        <v>0</v>
      </c>
      <c r="N11" s="42">
        <f t="shared" si="4"/>
        <v>0</v>
      </c>
      <c r="O11" s="42">
        <f t="shared" si="4"/>
        <v>9.1265475838771468E-2</v>
      </c>
      <c r="P11" s="42">
        <f t="shared" si="4"/>
        <v>0</v>
      </c>
      <c r="Q11" s="42">
        <f t="shared" si="4"/>
        <v>0</v>
      </c>
      <c r="R11" s="42">
        <f t="shared" si="4"/>
        <v>0</v>
      </c>
      <c r="S11" s="42">
        <f t="shared" si="4"/>
        <v>0</v>
      </c>
      <c r="T11" s="42">
        <f t="shared" si="4"/>
        <v>0.16362677182360519</v>
      </c>
      <c r="U11" s="42">
        <f>AR11*U$4</f>
        <v>0.26694287915130743</v>
      </c>
      <c r="V11" s="40">
        <f>(F11/B11)^(1/4)-1</f>
        <v>3.0045886108293951E-2</v>
      </c>
      <c r="W11" s="40">
        <f>(O11/F11)^(1/9)-1</f>
        <v>0.13175122428974517</v>
      </c>
      <c r="X11" s="35">
        <f>(U11/O11)^(1/10)-1</f>
        <v>0.11329736659316714</v>
      </c>
      <c r="Y11" s="33">
        <v>0.18210000000000004</v>
      </c>
      <c r="Z11" s="33">
        <v>0.17070000000000002</v>
      </c>
      <c r="AA11" s="33">
        <v>0.17120000000000002</v>
      </c>
      <c r="AB11" s="33">
        <v>0.1719</v>
      </c>
      <c r="AC11" s="33">
        <v>0.18270000000000003</v>
      </c>
      <c r="AD11" s="33">
        <v>0.18320000000000003</v>
      </c>
      <c r="AE11" s="33">
        <v>0.18400000000000005</v>
      </c>
      <c r="AF11" s="33">
        <v>0.18450000000000005</v>
      </c>
      <c r="AG11" s="33">
        <v>0.18510000000000004</v>
      </c>
      <c r="AH11" s="33">
        <v>0.18580000000000002</v>
      </c>
      <c r="AI11" s="33">
        <v>0.18660000000000004</v>
      </c>
      <c r="AJ11" s="33">
        <v>0.18720000000000003</v>
      </c>
      <c r="AK11" s="26">
        <v>0.18750000000000006</v>
      </c>
      <c r="AL11" s="26">
        <v>0.18790000000000001</v>
      </c>
      <c r="AM11" s="26">
        <v>0.18820000000000003</v>
      </c>
      <c r="AN11" s="26">
        <v>0.18830000000000002</v>
      </c>
      <c r="AO11" s="26">
        <v>0.18860000000000005</v>
      </c>
      <c r="AP11" s="26">
        <v>0.18870000000000003</v>
      </c>
      <c r="AQ11" s="26">
        <v>0.18850000000000006</v>
      </c>
      <c r="AR11" s="46">
        <v>0.18870000000000001</v>
      </c>
    </row>
    <row r="12" spans="1:44" x14ac:dyDescent="0.25">
      <c r="A12" s="39" t="s">
        <v>166</v>
      </c>
      <c r="B12" s="42">
        <f t="shared" si="3"/>
        <v>2.2493143401300025E-2</v>
      </c>
      <c r="C12" s="42">
        <f t="shared" si="3"/>
        <v>0</v>
      </c>
      <c r="D12" s="42">
        <f t="shared" si="3"/>
        <v>0</v>
      </c>
      <c r="E12" s="42">
        <f t="shared" si="3"/>
        <v>0</v>
      </c>
      <c r="F12" s="42">
        <f t="shared" si="3"/>
        <v>2.5401574453247967E-2</v>
      </c>
      <c r="G12" s="42">
        <f t="shared" si="3"/>
        <v>0</v>
      </c>
      <c r="H12" s="42">
        <f t="shared" si="3"/>
        <v>0</v>
      </c>
      <c r="I12" s="42">
        <f t="shared" si="3"/>
        <v>0</v>
      </c>
      <c r="J12" s="42">
        <f t="shared" si="3"/>
        <v>4.4237320968750105E-2</v>
      </c>
      <c r="K12" s="42">
        <f t="shared" si="3"/>
        <v>0</v>
      </c>
      <c r="L12" s="42">
        <f t="shared" si="4"/>
        <v>0</v>
      </c>
      <c r="M12" s="42">
        <f t="shared" si="4"/>
        <v>0</v>
      </c>
      <c r="N12" s="42">
        <f t="shared" si="4"/>
        <v>0</v>
      </c>
      <c r="O12" s="42">
        <f t="shared" si="4"/>
        <v>7.1788383868921904E-2</v>
      </c>
      <c r="P12" s="42">
        <f t="shared" si="4"/>
        <v>0</v>
      </c>
      <c r="Q12" s="42">
        <f t="shared" si="4"/>
        <v>0</v>
      </c>
      <c r="R12" s="42">
        <f t="shared" si="4"/>
        <v>0</v>
      </c>
      <c r="S12" s="42">
        <f t="shared" si="4"/>
        <v>0</v>
      </c>
      <c r="T12" s="42">
        <f t="shared" si="4"/>
        <v>0.1293389336961123</v>
      </c>
      <c r="U12" s="42">
        <f>AR12*U$4</f>
        <v>0.21148892651362194</v>
      </c>
      <c r="V12" s="40">
        <f>(F12/B12)^(1/4)-1</f>
        <v>3.0866961453090092E-2</v>
      </c>
      <c r="W12" s="40">
        <f>(O12/F12)^(1/9)-1</f>
        <v>0.12236112469102833</v>
      </c>
      <c r="X12" s="35">
        <f>(U12/O12)^(1/10)-1</f>
        <v>0.11409787440668206</v>
      </c>
      <c r="Y12" s="33">
        <v>0.15390000000000004</v>
      </c>
      <c r="Z12" s="33">
        <v>0.14340000000000003</v>
      </c>
      <c r="AA12" s="33">
        <v>0.1421</v>
      </c>
      <c r="AB12" s="33">
        <v>0.14100000000000001</v>
      </c>
      <c r="AC12" s="33">
        <v>0.15490000000000004</v>
      </c>
      <c r="AD12" s="33">
        <v>0.15330000000000005</v>
      </c>
      <c r="AE12" s="33">
        <v>0.15270000000000006</v>
      </c>
      <c r="AF12" s="33">
        <v>0.15160000000000001</v>
      </c>
      <c r="AG12" s="33">
        <v>0.15050000000000002</v>
      </c>
      <c r="AH12" s="33">
        <v>0.14940000000000003</v>
      </c>
      <c r="AI12" s="33">
        <v>0.14840000000000003</v>
      </c>
      <c r="AJ12" s="33">
        <v>0.14730000000000004</v>
      </c>
      <c r="AK12" s="26">
        <v>0.14760000000000001</v>
      </c>
      <c r="AL12" s="26">
        <v>0.14780000000000004</v>
      </c>
      <c r="AM12" s="26">
        <v>0.14790000000000003</v>
      </c>
      <c r="AN12" s="26">
        <v>0.14810000000000001</v>
      </c>
      <c r="AO12" s="26">
        <v>0.14840000000000003</v>
      </c>
      <c r="AP12" s="26">
        <v>0.14870000000000005</v>
      </c>
      <c r="AQ12" s="26">
        <v>0.14900000000000002</v>
      </c>
      <c r="AR12" s="46">
        <v>0.14949999999999999</v>
      </c>
    </row>
    <row r="13" spans="1:44" x14ac:dyDescent="0.25">
      <c r="A13" s="39" t="s">
        <v>140</v>
      </c>
      <c r="B13" s="42">
        <f t="shared" si="3"/>
        <v>1.0654646874300004E-2</v>
      </c>
      <c r="C13" s="42">
        <f t="shared" si="3"/>
        <v>0</v>
      </c>
      <c r="D13" s="42">
        <f t="shared" si="3"/>
        <v>0</v>
      </c>
      <c r="E13" s="42">
        <f t="shared" si="3"/>
        <v>0</v>
      </c>
      <c r="F13" s="42">
        <f t="shared" si="3"/>
        <v>1.1265901645823943E-2</v>
      </c>
      <c r="G13" s="42">
        <f t="shared" si="3"/>
        <v>0</v>
      </c>
      <c r="H13" s="42">
        <f t="shared" si="3"/>
        <v>0</v>
      </c>
      <c r="I13" s="42">
        <f t="shared" si="3"/>
        <v>0</v>
      </c>
      <c r="J13" s="42">
        <f t="shared" si="3"/>
        <v>2.0428530281250013E-2</v>
      </c>
      <c r="K13" s="42">
        <f t="shared" si="3"/>
        <v>0</v>
      </c>
      <c r="L13" s="42">
        <f t="shared" si="4"/>
        <v>0</v>
      </c>
      <c r="M13" s="42">
        <f t="shared" si="4"/>
        <v>0</v>
      </c>
      <c r="N13" s="42">
        <f t="shared" si="4"/>
        <v>0</v>
      </c>
      <c r="O13" s="42">
        <f t="shared" si="4"/>
        <v>3.429133897933611E-2</v>
      </c>
      <c r="P13" s="42">
        <f t="shared" si="4"/>
        <v>0</v>
      </c>
      <c r="Q13" s="42">
        <f t="shared" si="4"/>
        <v>0</v>
      </c>
      <c r="R13" s="42">
        <f t="shared" si="4"/>
        <v>0</v>
      </c>
      <c r="S13" s="42">
        <f t="shared" si="4"/>
        <v>0</v>
      </c>
      <c r="T13" s="42">
        <f t="shared" si="4"/>
        <v>6.0936866748101066E-2</v>
      </c>
      <c r="U13" s="42">
        <f>AR13*U$4</f>
        <v>9.775173794040995E-2</v>
      </c>
      <c r="V13" s="40">
        <f>(F13/B13)^(1/4)-1</f>
        <v>1.4043822569968389E-2</v>
      </c>
      <c r="W13" s="40">
        <f>(O13/F13)^(1/9)-1</f>
        <v>0.13165270362770598</v>
      </c>
      <c r="X13" s="35">
        <f>(U13/O13)^(1/10)-1</f>
        <v>0.11043720524703549</v>
      </c>
      <c r="Y13" s="26">
        <f>1-SUM(Y10:Y12)</f>
        <v>7.2899999999999965E-2</v>
      </c>
      <c r="Z13" s="26">
        <f t="shared" ref="Z13:AR13" si="5">1-SUM(Z10:Z12)</f>
        <v>8.7299999999999933E-2</v>
      </c>
      <c r="AA13" s="26">
        <f t="shared" si="5"/>
        <v>8.9499999999999802E-2</v>
      </c>
      <c r="AB13" s="26">
        <f t="shared" si="5"/>
        <v>9.1800000000000104E-2</v>
      </c>
      <c r="AC13" s="26">
        <f t="shared" si="5"/>
        <v>6.8699999999999761E-2</v>
      </c>
      <c r="AD13" s="26">
        <f t="shared" si="5"/>
        <v>6.8099999999999827E-2</v>
      </c>
      <c r="AE13" s="26">
        <f t="shared" si="5"/>
        <v>6.8699999999999872E-2</v>
      </c>
      <c r="AF13" s="26">
        <f t="shared" si="5"/>
        <v>6.8500000000000005E-2</v>
      </c>
      <c r="AG13" s="26">
        <f t="shared" si="5"/>
        <v>6.9499999999999895E-2</v>
      </c>
      <c r="AH13" s="26">
        <f t="shared" si="5"/>
        <v>7.0199999999999818E-2</v>
      </c>
      <c r="AI13" s="26">
        <f t="shared" si="5"/>
        <v>7.0699999999999763E-2</v>
      </c>
      <c r="AJ13" s="26">
        <f t="shared" si="5"/>
        <v>7.1399999999999908E-2</v>
      </c>
      <c r="AK13" s="26">
        <f t="shared" si="5"/>
        <v>7.0900000000000185E-2</v>
      </c>
      <c r="AL13" s="26">
        <f t="shared" si="5"/>
        <v>7.0599999999999885E-2</v>
      </c>
      <c r="AM13" s="26">
        <f t="shared" si="5"/>
        <v>7.0599999999999996E-2</v>
      </c>
      <c r="AN13" s="26">
        <f t="shared" si="5"/>
        <v>7.0500000000000007E-2</v>
      </c>
      <c r="AO13" s="26">
        <f t="shared" si="5"/>
        <v>7.0499999999999785E-2</v>
      </c>
      <c r="AP13" s="26">
        <f t="shared" si="5"/>
        <v>7.0099999999999829E-2</v>
      </c>
      <c r="AQ13" s="26">
        <f t="shared" si="5"/>
        <v>7.0199999999999818E-2</v>
      </c>
      <c r="AR13" s="26">
        <f t="shared" si="5"/>
        <v>6.910000000000005E-2</v>
      </c>
    </row>
    <row r="14" spans="1:44" x14ac:dyDescent="0.25">
      <c r="A14" s="27" t="s">
        <v>99</v>
      </c>
      <c r="B14" s="34">
        <f t="shared" ref="B14:U14" si="6">SUM(B10:B13)</f>
        <v>0.14615427811111123</v>
      </c>
      <c r="C14" s="34">
        <f t="shared" si="6"/>
        <v>0</v>
      </c>
      <c r="D14" s="34">
        <f t="shared" si="6"/>
        <v>0</v>
      </c>
      <c r="E14" s="34">
        <f t="shared" si="6"/>
        <v>0</v>
      </c>
      <c r="F14" s="34">
        <f t="shared" si="6"/>
        <v>0.16398692351999974</v>
      </c>
      <c r="G14" s="34">
        <f t="shared" si="6"/>
        <v>0</v>
      </c>
      <c r="H14" s="34">
        <f t="shared" si="6"/>
        <v>0</v>
      </c>
      <c r="I14" s="34">
        <f t="shared" si="6"/>
        <v>0</v>
      </c>
      <c r="J14" s="34">
        <f t="shared" si="6"/>
        <v>0.29393568750000065</v>
      </c>
      <c r="K14" s="34">
        <f t="shared" si="6"/>
        <v>0</v>
      </c>
      <c r="L14" s="34">
        <f t="shared" si="6"/>
        <v>0</v>
      </c>
      <c r="M14" s="34">
        <f t="shared" si="6"/>
        <v>0</v>
      </c>
      <c r="N14" s="34">
        <f t="shared" si="6"/>
        <v>0</v>
      </c>
      <c r="O14" s="34">
        <f t="shared" si="6"/>
        <v>0.48571301670447831</v>
      </c>
      <c r="P14" s="34">
        <f t="shared" si="6"/>
        <v>0</v>
      </c>
      <c r="Q14" s="34">
        <f t="shared" si="6"/>
        <v>0</v>
      </c>
      <c r="R14" s="34">
        <f t="shared" si="6"/>
        <v>0</v>
      </c>
      <c r="S14" s="34">
        <f t="shared" si="6"/>
        <v>0</v>
      </c>
      <c r="T14" s="34">
        <f t="shared" si="6"/>
        <v>0.86804653487323669</v>
      </c>
      <c r="U14" s="34">
        <f t="shared" si="6"/>
        <v>1.4146416489205482</v>
      </c>
      <c r="Y14" s="35">
        <v>1</v>
      </c>
      <c r="Z14" s="35">
        <v>1</v>
      </c>
      <c r="AA14" s="35">
        <v>1</v>
      </c>
      <c r="AB14" s="35">
        <v>1</v>
      </c>
      <c r="AC14" s="35">
        <v>1</v>
      </c>
      <c r="AD14" s="35">
        <v>1</v>
      </c>
      <c r="AE14" s="35">
        <v>1</v>
      </c>
      <c r="AF14" s="35">
        <v>1</v>
      </c>
      <c r="AG14" s="35">
        <v>1</v>
      </c>
      <c r="AH14" s="35">
        <v>1</v>
      </c>
      <c r="AI14" s="35">
        <v>1</v>
      </c>
      <c r="AJ14" s="35">
        <v>1</v>
      </c>
      <c r="AK14" s="35">
        <v>1</v>
      </c>
      <c r="AL14" s="35">
        <v>1</v>
      </c>
      <c r="AM14" s="35">
        <v>1</v>
      </c>
      <c r="AN14" s="35">
        <v>1</v>
      </c>
      <c r="AO14" s="35">
        <v>1</v>
      </c>
      <c r="AP14" s="35">
        <v>1</v>
      </c>
      <c r="AQ14" s="35">
        <v>1</v>
      </c>
    </row>
    <row r="15" spans="1:44" x14ac:dyDescent="0.25">
      <c r="B15" s="28"/>
    </row>
    <row r="16" spans="1:44" x14ac:dyDescent="0.25">
      <c r="A16" s="27" t="s">
        <v>114</v>
      </c>
      <c r="B16" s="28"/>
      <c r="Y16" s="44"/>
      <c r="AC16" s="47"/>
    </row>
    <row r="17" spans="1:44" x14ac:dyDescent="0.25">
      <c r="A17" s="39" t="s">
        <v>159</v>
      </c>
      <c r="B17" s="42">
        <f t="shared" ref="B17:K20" si="7">B$2*Y17</f>
        <v>5.228780022362961E-2</v>
      </c>
      <c r="C17" s="42">
        <f t="shared" si="7"/>
        <v>-0.10094805294363943</v>
      </c>
      <c r="D17" s="42">
        <f t="shared" si="7"/>
        <v>-0.10413341535064473</v>
      </c>
      <c r="E17" s="42">
        <f t="shared" si="7"/>
        <v>-0.10289211422146513</v>
      </c>
      <c r="F17" s="42">
        <f t="shared" si="7"/>
        <v>6.5134144151999945E-2</v>
      </c>
      <c r="G17" s="42">
        <f t="shared" si="7"/>
        <v>-8.9148260446572231E-3</v>
      </c>
      <c r="H17" s="42">
        <f t="shared" si="7"/>
        <v>-9.0221038980608133E-3</v>
      </c>
      <c r="I17" s="42">
        <f t="shared" si="7"/>
        <v>-9.0877457662997332E-3</v>
      </c>
      <c r="J17" s="42">
        <f t="shared" si="7"/>
        <v>9.8504657671875134E-2</v>
      </c>
      <c r="K17" s="42">
        <f t="shared" si="7"/>
        <v>-1.2066714674215419E-2</v>
      </c>
      <c r="L17" s="42">
        <f t="shared" ref="L17:T20" si="8">L$2*AI17</f>
        <v>-1.2564189404488604E-2</v>
      </c>
      <c r="M17" s="42">
        <f t="shared" si="8"/>
        <v>-1.2745593098283129E-2</v>
      </c>
      <c r="N17" s="42">
        <f t="shared" si="8"/>
        <v>-1.3350116040994271E-2</v>
      </c>
      <c r="O17" s="42">
        <f t="shared" si="8"/>
        <v>0.15123574779286572</v>
      </c>
      <c r="P17" s="42">
        <f t="shared" si="8"/>
        <v>-1.4817605961643648E-2</v>
      </c>
      <c r="Q17" s="42">
        <f t="shared" si="8"/>
        <v>-1.5044519051853196E-2</v>
      </c>
      <c r="R17" s="42">
        <f t="shared" si="8"/>
        <v>-1.5554470229882971E-2</v>
      </c>
      <c r="S17" s="42">
        <f t="shared" si="8"/>
        <v>-1.5972758841150066E-2</v>
      </c>
      <c r="T17" s="42">
        <f t="shared" si="8"/>
        <v>0.25898890482253528</v>
      </c>
      <c r="U17" s="42">
        <f>AR17*U$2</f>
        <v>0.39466635654945381</v>
      </c>
      <c r="V17" s="40">
        <f>(F17/B17)^(1/4)-1</f>
        <v>5.6457632195704655E-2</v>
      </c>
      <c r="W17" s="40">
        <f>(O17/F17)^(1/9)-1</f>
        <v>9.8119307323598637E-2</v>
      </c>
      <c r="X17" s="35">
        <f>(U17/O17)^(1/10)-1</f>
        <v>0.10067110343045971</v>
      </c>
      <c r="Y17" s="26">
        <v>0.59029999999999994</v>
      </c>
      <c r="Z17" s="26">
        <v>0.59779999999999989</v>
      </c>
      <c r="AA17" s="26">
        <v>0.59640000000000004</v>
      </c>
      <c r="AB17" s="26">
        <v>0.59449999999999992</v>
      </c>
      <c r="AC17" s="26">
        <v>0.59289999999999998</v>
      </c>
      <c r="AD17" s="26">
        <v>0.59460000000000002</v>
      </c>
      <c r="AE17" s="26">
        <v>0.59379999999999988</v>
      </c>
      <c r="AF17" s="26">
        <v>0.59459999999999991</v>
      </c>
      <c r="AG17" s="26">
        <v>0.59409999999999985</v>
      </c>
      <c r="AH17" s="26">
        <v>0.59380000000000011</v>
      </c>
      <c r="AI17" s="26">
        <v>0.59349999999999992</v>
      </c>
      <c r="AJ17" s="26">
        <v>0.59329999999999994</v>
      </c>
      <c r="AK17" s="26">
        <v>0.59319999999999984</v>
      </c>
      <c r="AL17" s="26">
        <v>0.59289999999999998</v>
      </c>
      <c r="AM17" s="26">
        <v>0.59249999999999992</v>
      </c>
      <c r="AN17" s="26">
        <v>0.59229999999999994</v>
      </c>
      <c r="AO17" s="26">
        <v>0.59169999999999989</v>
      </c>
      <c r="AP17" s="26">
        <v>0.59169999999999989</v>
      </c>
      <c r="AQ17" s="26">
        <v>0.59149999999999991</v>
      </c>
      <c r="AR17" s="46">
        <v>0.59209999999999996</v>
      </c>
    </row>
    <row r="18" spans="1:44" x14ac:dyDescent="0.25">
      <c r="A18" s="39" t="s">
        <v>158</v>
      </c>
      <c r="B18" s="42">
        <f t="shared" si="7"/>
        <v>1.6422426158666664E-2</v>
      </c>
      <c r="C18" s="42">
        <f t="shared" si="7"/>
        <v>-2.9382671816984379E-2</v>
      </c>
      <c r="D18" s="42">
        <f t="shared" si="7"/>
        <v>-3.0468277965606142E-2</v>
      </c>
      <c r="E18" s="42">
        <f t="shared" si="7"/>
        <v>-3.0322453173424205E-2</v>
      </c>
      <c r="F18" s="42">
        <f t="shared" si="7"/>
        <v>1.9334810879999983E-2</v>
      </c>
      <c r="G18" s="42">
        <f t="shared" si="7"/>
        <v>-2.6462610105650853E-3</v>
      </c>
      <c r="H18" s="42">
        <f t="shared" si="7"/>
        <v>-2.693868341404821E-3</v>
      </c>
      <c r="I18" s="42">
        <f t="shared" si="7"/>
        <v>-2.7174591275615423E-3</v>
      </c>
      <c r="J18" s="42">
        <f t="shared" si="7"/>
        <v>2.9579584125000048E-2</v>
      </c>
      <c r="K18" s="42">
        <f t="shared" si="7"/>
        <v>-3.6395227318153939E-3</v>
      </c>
      <c r="L18" s="42">
        <f t="shared" si="8"/>
        <v>-3.8084206804844152E-3</v>
      </c>
      <c r="M18" s="42">
        <f t="shared" si="8"/>
        <v>-3.8775991138380334E-3</v>
      </c>
      <c r="N18" s="42">
        <f t="shared" si="8"/>
        <v>-4.0689497306334544E-3</v>
      </c>
      <c r="O18" s="42">
        <f t="shared" si="8"/>
        <v>4.6220134086805982E-2</v>
      </c>
      <c r="P18" s="42">
        <f t="shared" si="8"/>
        <v>-4.5390641047060292E-3</v>
      </c>
      <c r="Q18" s="42">
        <f t="shared" si="8"/>
        <v>-4.612670369435321E-3</v>
      </c>
      <c r="R18" s="42">
        <f t="shared" si="8"/>
        <v>-4.7817443549361379E-3</v>
      </c>
      <c r="S18" s="42">
        <f t="shared" si="8"/>
        <v>-4.9130338162739779E-3</v>
      </c>
      <c r="T18" s="42">
        <f t="shared" si="8"/>
        <v>7.9601323578591579E-2</v>
      </c>
      <c r="U18" s="42">
        <f>AR18*U$2</f>
        <v>0.12137940133027453</v>
      </c>
      <c r="V18" s="40">
        <f>(F18/B18)^(1/4)-1</f>
        <v>4.1659196975171398E-2</v>
      </c>
      <c r="W18" s="40">
        <f>(O18/F18)^(1/9)-1</f>
        <v>0.10167776912250148</v>
      </c>
      <c r="X18" s="35">
        <f>(U18/O18)^(1/10)-1</f>
        <v>0.10136527382850025</v>
      </c>
      <c r="Y18" s="26">
        <v>0.18540000000000001</v>
      </c>
      <c r="Z18" s="26">
        <v>0.17399999999999999</v>
      </c>
      <c r="AA18" s="26">
        <v>0.17449999999999999</v>
      </c>
      <c r="AB18" s="26">
        <v>0.17519999999999997</v>
      </c>
      <c r="AC18" s="26">
        <v>0.17599999999999999</v>
      </c>
      <c r="AD18" s="26">
        <v>0.17649999999999999</v>
      </c>
      <c r="AE18" s="26">
        <v>0.17730000000000001</v>
      </c>
      <c r="AF18" s="26">
        <v>0.17780000000000001</v>
      </c>
      <c r="AG18" s="26">
        <v>0.1784</v>
      </c>
      <c r="AH18" s="26">
        <v>0.17909999999999998</v>
      </c>
      <c r="AI18" s="26">
        <v>0.1799</v>
      </c>
      <c r="AJ18" s="26">
        <v>0.18049999999999999</v>
      </c>
      <c r="AK18" s="26">
        <v>0.18080000000000002</v>
      </c>
      <c r="AL18" s="26">
        <v>0.18119999999999997</v>
      </c>
      <c r="AM18" s="26">
        <v>0.18149999999999999</v>
      </c>
      <c r="AN18" s="26">
        <v>0.18159999999999998</v>
      </c>
      <c r="AO18" s="26">
        <v>0.18190000000000001</v>
      </c>
      <c r="AP18" s="26">
        <v>0.182</v>
      </c>
      <c r="AQ18" s="26">
        <v>0.18180000000000002</v>
      </c>
      <c r="AR18" s="46">
        <v>0.18210000000000001</v>
      </c>
    </row>
    <row r="19" spans="1:44" x14ac:dyDescent="0.25">
      <c r="A19" s="39" t="s">
        <v>166</v>
      </c>
      <c r="B19" s="42">
        <f t="shared" si="7"/>
        <v>1.2082086990518517E-2</v>
      </c>
      <c r="C19" s="42">
        <f t="shared" si="7"/>
        <v>-2.1260220584818013E-2</v>
      </c>
      <c r="D19" s="42">
        <f t="shared" si="7"/>
        <v>-2.1755572690627653E-2</v>
      </c>
      <c r="E19" s="42">
        <f t="shared" si="7"/>
        <v>-2.1374560313458271E-2</v>
      </c>
      <c r="F19" s="42">
        <f t="shared" si="7"/>
        <v>1.4918564303999989E-2</v>
      </c>
      <c r="G19" s="42">
        <f t="shared" si="7"/>
        <v>-2.0120579468432547E-3</v>
      </c>
      <c r="H19" s="42">
        <f t="shared" si="7"/>
        <v>-2.0298974078493178E-3</v>
      </c>
      <c r="I19" s="42">
        <f t="shared" si="7"/>
        <v>-2.0251031181209465E-3</v>
      </c>
      <c r="J19" s="42">
        <f t="shared" si="7"/>
        <v>2.1786756468750029E-2</v>
      </c>
      <c r="K19" s="42">
        <f t="shared" si="7"/>
        <v>-2.647849312984622E-3</v>
      </c>
      <c r="L19" s="42">
        <f t="shared" si="8"/>
        <v>-2.7372362089307101E-3</v>
      </c>
      <c r="M19" s="42">
        <f t="shared" si="8"/>
        <v>-2.7540620852855168E-3</v>
      </c>
      <c r="N19" s="42">
        <f t="shared" si="8"/>
        <v>-2.8919250021371607E-3</v>
      </c>
      <c r="O19" s="42">
        <f t="shared" si="8"/>
        <v>3.2828538945761203E-2</v>
      </c>
      <c r="P19" s="42">
        <f t="shared" si="8"/>
        <v>-3.2211099541935894E-3</v>
      </c>
      <c r="Q19" s="42">
        <f t="shared" si="8"/>
        <v>-3.2766215730019622E-3</v>
      </c>
      <c r="R19" s="42">
        <f t="shared" si="8"/>
        <v>-3.3990079444378369E-3</v>
      </c>
      <c r="S19" s="42">
        <f t="shared" si="8"/>
        <v>-3.4985119922478435E-3</v>
      </c>
      <c r="T19" s="42">
        <f t="shared" si="8"/>
        <v>5.6876853316056339E-2</v>
      </c>
      <c r="U19" s="42">
        <f>AR19*U$2</f>
        <v>8.625202928137024E-2</v>
      </c>
      <c r="V19" s="40">
        <f>(F19/B19)^(1/4)-1</f>
        <v>5.4135084472348716E-2</v>
      </c>
      <c r="W19" s="40">
        <f>(O19/F19)^(1/9)-1</f>
        <v>9.1586812866451206E-2</v>
      </c>
      <c r="X19" s="35">
        <f>(U19/O19)^(1/10)-1</f>
        <v>0.10141700334410442</v>
      </c>
      <c r="Y19" s="26">
        <v>0.13640000000000002</v>
      </c>
      <c r="Z19" s="26">
        <v>0.12590000000000001</v>
      </c>
      <c r="AA19" s="26">
        <v>0.1246</v>
      </c>
      <c r="AB19" s="26">
        <v>0.12349999999999997</v>
      </c>
      <c r="AC19" s="26">
        <v>0.1358</v>
      </c>
      <c r="AD19" s="26">
        <v>0.13419999999999999</v>
      </c>
      <c r="AE19" s="26">
        <v>0.1336</v>
      </c>
      <c r="AF19" s="26">
        <v>0.13249999999999998</v>
      </c>
      <c r="AG19" s="26">
        <v>0.13139999999999996</v>
      </c>
      <c r="AH19" s="26">
        <v>0.13029999999999997</v>
      </c>
      <c r="AI19" s="26">
        <v>0.12929999999999997</v>
      </c>
      <c r="AJ19" s="26">
        <v>0.12819999999999998</v>
      </c>
      <c r="AK19" s="26">
        <v>0.12849999999999998</v>
      </c>
      <c r="AL19" s="26">
        <v>0.12869999999999998</v>
      </c>
      <c r="AM19" s="26">
        <v>0.12879999999999997</v>
      </c>
      <c r="AN19" s="26">
        <v>0.12899999999999998</v>
      </c>
      <c r="AO19" s="26">
        <v>0.12929999999999997</v>
      </c>
      <c r="AP19" s="26">
        <v>0.12959999999999999</v>
      </c>
      <c r="AQ19" s="26">
        <v>0.12989999999999996</v>
      </c>
      <c r="AR19" s="46">
        <v>0.12939999999999999</v>
      </c>
    </row>
    <row r="20" spans="1:44" x14ac:dyDescent="0.25">
      <c r="A20" s="39" t="s">
        <v>140</v>
      </c>
      <c r="B20" s="42">
        <f t="shared" si="7"/>
        <v>7.7860369975555612E-3</v>
      </c>
      <c r="C20" s="42">
        <f t="shared" si="7"/>
        <v>-1.7274984637227053E-2</v>
      </c>
      <c r="D20" s="42">
        <f t="shared" si="7"/>
        <v>-1.8246046116938908E-2</v>
      </c>
      <c r="E20" s="42">
        <f t="shared" si="7"/>
        <v>-1.8484235153662744E-2</v>
      </c>
      <c r="F20" s="42">
        <f t="shared" si="7"/>
        <v>1.0469360663999998E-2</v>
      </c>
      <c r="G20" s="42">
        <f t="shared" si="7"/>
        <v>-1.4198352277649496E-3</v>
      </c>
      <c r="H20" s="42">
        <f t="shared" si="7"/>
        <v>-1.4479732258086851E-3</v>
      </c>
      <c r="I20" s="42">
        <f t="shared" si="7"/>
        <v>-1.4534891059117146E-3</v>
      </c>
      <c r="J20" s="42">
        <f t="shared" si="7"/>
        <v>1.5933845484375056E-2</v>
      </c>
      <c r="K20" s="42">
        <f t="shared" si="7"/>
        <v>-1.9670898963692336E-3</v>
      </c>
      <c r="L20" s="42">
        <f t="shared" si="8"/>
        <v>-2.0598072941141422E-3</v>
      </c>
      <c r="M20" s="42">
        <f t="shared" si="8"/>
        <v>-2.105289269563034E-3</v>
      </c>
      <c r="N20" s="42">
        <f t="shared" si="8"/>
        <v>-2.1942621611546614E-3</v>
      </c>
      <c r="O20" s="42">
        <f t="shared" si="8"/>
        <v>2.4793581861134326E-2</v>
      </c>
      <c r="P20" s="42">
        <f t="shared" si="8"/>
        <v>-2.4308376362392665E-3</v>
      </c>
      <c r="Q20" s="42">
        <f t="shared" si="8"/>
        <v>-2.4663562382828746E-3</v>
      </c>
      <c r="R20" s="42">
        <f t="shared" si="8"/>
        <v>-2.5525419288856509E-3</v>
      </c>
      <c r="S20" s="42">
        <f t="shared" si="8"/>
        <v>-2.6103866485367847E-3</v>
      </c>
      <c r="T20" s="42">
        <f t="shared" si="8"/>
        <v>4.2383983071549405E-2</v>
      </c>
      <c r="U20" s="42">
        <f>AR20*U$2</f>
        <v>6.4255762153972926E-2</v>
      </c>
      <c r="V20" s="40">
        <f>(F20/B20)^(1/4)-1</f>
        <v>7.6839368202489267E-2</v>
      </c>
      <c r="W20" s="40">
        <f>(O20/F20)^(1/9)-1</f>
        <v>0.10053060245553946</v>
      </c>
      <c r="X20" s="35">
        <f>(U20/O20)^(1/10)-1</f>
        <v>9.9910329596515135E-2</v>
      </c>
      <c r="Y20" s="26">
        <f t="shared" ref="Y20:AR20" si="9">1-SUM(Y17:Y19)</f>
        <v>8.7900000000000089E-2</v>
      </c>
      <c r="Z20" s="26">
        <f t="shared" si="9"/>
        <v>0.10230000000000017</v>
      </c>
      <c r="AA20" s="26">
        <f t="shared" si="9"/>
        <v>0.10449999999999993</v>
      </c>
      <c r="AB20" s="26">
        <f t="shared" si="9"/>
        <v>0.10680000000000023</v>
      </c>
      <c r="AC20" s="26">
        <f t="shared" si="9"/>
        <v>9.5300000000000051E-2</v>
      </c>
      <c r="AD20" s="26">
        <f t="shared" si="9"/>
        <v>9.4700000000000006E-2</v>
      </c>
      <c r="AE20" s="26">
        <f t="shared" si="9"/>
        <v>9.5300000000000162E-2</v>
      </c>
      <c r="AF20" s="26">
        <f t="shared" si="9"/>
        <v>9.5100000000000073E-2</v>
      </c>
      <c r="AG20" s="26">
        <f t="shared" si="9"/>
        <v>9.6100000000000185E-2</v>
      </c>
      <c r="AH20" s="26">
        <f t="shared" si="9"/>
        <v>9.6799999999999886E-2</v>
      </c>
      <c r="AI20" s="26">
        <f t="shared" si="9"/>
        <v>9.7300000000000164E-2</v>
      </c>
      <c r="AJ20" s="26">
        <f t="shared" si="9"/>
        <v>9.8000000000000087E-2</v>
      </c>
      <c r="AK20" s="26">
        <f t="shared" si="9"/>
        <v>9.7500000000000253E-2</v>
      </c>
      <c r="AL20" s="26">
        <f t="shared" si="9"/>
        <v>9.7199999999999953E-2</v>
      </c>
      <c r="AM20" s="26">
        <f t="shared" si="9"/>
        <v>9.7200000000000175E-2</v>
      </c>
      <c r="AN20" s="26">
        <f t="shared" si="9"/>
        <v>9.7100000000000075E-2</v>
      </c>
      <c r="AO20" s="26">
        <f t="shared" si="9"/>
        <v>9.7100000000000186E-2</v>
      </c>
      <c r="AP20" s="26">
        <f t="shared" si="9"/>
        <v>9.670000000000023E-2</v>
      </c>
      <c r="AQ20" s="26">
        <f t="shared" si="9"/>
        <v>9.6800000000000219E-2</v>
      </c>
      <c r="AR20" s="26">
        <f t="shared" si="9"/>
        <v>9.6400000000000041E-2</v>
      </c>
    </row>
    <row r="21" spans="1:44" x14ac:dyDescent="0.25">
      <c r="A21" s="27" t="s">
        <v>99</v>
      </c>
      <c r="B21" s="34">
        <f t="shared" ref="B21:U21" si="10">SUM(B17:B20)</f>
        <v>8.857835037037036E-2</v>
      </c>
      <c r="C21" s="34">
        <f t="shared" si="10"/>
        <v>-0.16886592998266886</v>
      </c>
      <c r="D21" s="34">
        <f t="shared" si="10"/>
        <v>-0.17460331212381747</v>
      </c>
      <c r="E21" s="34">
        <f t="shared" si="10"/>
        <v>-0.17307336286201036</v>
      </c>
      <c r="F21" s="34">
        <f t="shared" si="10"/>
        <v>0.10985687999999991</v>
      </c>
      <c r="G21" s="34">
        <f t="shared" si="10"/>
        <v>-1.4992980229830512E-2</v>
      </c>
      <c r="H21" s="34">
        <f t="shared" si="10"/>
        <v>-1.5193842873123638E-2</v>
      </c>
      <c r="I21" s="34">
        <f t="shared" si="10"/>
        <v>-1.5283797117893938E-2</v>
      </c>
      <c r="J21" s="34">
        <f t="shared" si="10"/>
        <v>0.16580484375000026</v>
      </c>
      <c r="K21" s="34">
        <f t="shared" si="10"/>
        <v>-2.0321176615384667E-2</v>
      </c>
      <c r="L21" s="34">
        <f t="shared" si="10"/>
        <v>-2.1169653588017871E-2</v>
      </c>
      <c r="M21" s="34">
        <f t="shared" si="10"/>
        <v>-2.1482543566969714E-2</v>
      </c>
      <c r="N21" s="34">
        <f t="shared" si="10"/>
        <v>-2.2505252934919548E-2</v>
      </c>
      <c r="O21" s="34">
        <f t="shared" si="10"/>
        <v>0.25507800268656722</v>
      </c>
      <c r="P21" s="34">
        <f t="shared" si="10"/>
        <v>-2.5008617656782531E-2</v>
      </c>
      <c r="Q21" s="34">
        <f t="shared" si="10"/>
        <v>-2.5400167232573354E-2</v>
      </c>
      <c r="R21" s="34">
        <f t="shared" si="10"/>
        <v>-2.6287764458142595E-2</v>
      </c>
      <c r="S21" s="34">
        <f t="shared" si="10"/>
        <v>-2.6994691298208674E-2</v>
      </c>
      <c r="T21" s="34">
        <f t="shared" si="10"/>
        <v>0.43785106478873259</v>
      </c>
      <c r="U21" s="34">
        <f t="shared" si="10"/>
        <v>0.66655354931507149</v>
      </c>
      <c r="Y21" s="43">
        <v>1</v>
      </c>
      <c r="Z21" s="43">
        <v>1</v>
      </c>
      <c r="AA21" s="43">
        <v>1</v>
      </c>
      <c r="AB21" s="43">
        <v>1</v>
      </c>
      <c r="AC21" s="43">
        <v>1</v>
      </c>
      <c r="AD21" s="43">
        <v>1</v>
      </c>
      <c r="AE21" s="43">
        <v>1</v>
      </c>
      <c r="AF21" s="43">
        <v>1</v>
      </c>
      <c r="AG21" s="43">
        <v>1</v>
      </c>
      <c r="AH21" s="43">
        <v>1</v>
      </c>
      <c r="AI21" s="43">
        <v>1</v>
      </c>
      <c r="AJ21" s="43">
        <v>1</v>
      </c>
      <c r="AK21" s="43">
        <v>1</v>
      </c>
      <c r="AL21" s="43">
        <v>1</v>
      </c>
      <c r="AM21" s="43">
        <v>1</v>
      </c>
      <c r="AN21" s="43">
        <v>1</v>
      </c>
      <c r="AO21" s="43">
        <v>1</v>
      </c>
      <c r="AP21" s="43">
        <v>1</v>
      </c>
      <c r="AQ21" s="4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Pricing</vt:lpstr>
      <vt:lpstr>Important Links</vt:lpstr>
      <vt:lpstr>Global Diesel Exhaust Market</vt:lpstr>
      <vt:lpstr>India Diesel Exhaust Market</vt:lpstr>
      <vt:lpstr>West India Disel Exhaust Market</vt:lpstr>
      <vt:lpstr>South India Diesel Exhau Market</vt:lpstr>
      <vt:lpstr>North India Diesel Exha Market </vt:lpstr>
      <vt:lpstr>East India Diesel Exhaus Market</vt:lpstr>
      <vt:lpstr>By Type Market Share </vt:lpstr>
      <vt:lpstr>Import export</vt:lpstr>
      <vt:lpstr>Demand Supply Gap</vt:lpstr>
      <vt:lpstr>Companies</vt:lpstr>
      <vt:lpstr>Liscensors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Pulkit Malhotra</dc:creator>
  <cp:lastModifiedBy>Hardik Malhotra</cp:lastModifiedBy>
  <cp:lastPrinted>2022-04-08T11:14:37Z</cp:lastPrinted>
  <dcterms:created xsi:type="dcterms:W3CDTF">2015-06-05T18:17:20Z</dcterms:created>
  <dcterms:modified xsi:type="dcterms:W3CDTF">2022-12-30T09:54:43Z</dcterms:modified>
</cp:coreProperties>
</file>