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Desktop Data\ChemEpt\Final ChemEpt\"/>
    </mc:Choice>
  </mc:AlternateContent>
  <xr:revisionPtr revIDLastSave="0" documentId="13_ncr:1_{010517FA-9A64-40A0-AB06-1A44FCD9D42F}" xr6:coauthVersionLast="47" xr6:coauthVersionMax="47" xr10:uidLastSave="{00000000-0000-0000-0000-000000000000}"/>
  <bookViews>
    <workbookView xWindow="-120" yWindow="-120" windowWidth="20730" windowHeight="11160" activeTab="3" xr2:uid="{01822CE4-1B72-4D55-B882-0506A4A59E05}"/>
  </bookViews>
  <sheets>
    <sheet name="Herbicides Formulation " sheetId="1" r:id="rId1"/>
    <sheet name="Fungicides Formulation" sheetId="2" r:id="rId2"/>
    <sheet name="Insecticides Formulation 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5" i="4" l="1"/>
  <c r="I13" i="2"/>
  <c r="D13" i="2" s="1"/>
  <c r="C13" i="2" s="1"/>
  <c r="B13" i="2" s="1"/>
  <c r="I8" i="2"/>
  <c r="D8" i="2" s="1"/>
  <c r="C8" i="2" s="1"/>
  <c r="B8" i="2" s="1"/>
  <c r="I7" i="2"/>
  <c r="D7" i="2" s="1"/>
  <c r="C7" i="2" s="1"/>
  <c r="B7" i="2" s="1"/>
  <c r="D15" i="1"/>
  <c r="C15" i="1" s="1"/>
  <c r="B15" i="1" s="1"/>
  <c r="D16" i="1"/>
  <c r="C16" i="1" s="1"/>
  <c r="B16" i="1" s="1"/>
  <c r="D17" i="1"/>
  <c r="C17" i="1" s="1"/>
  <c r="B17" i="1" s="1"/>
  <c r="D18" i="1"/>
  <c r="C18" i="1" s="1"/>
  <c r="B18" i="1" s="1"/>
  <c r="D19" i="1"/>
  <c r="C19" i="1" s="1"/>
  <c r="B19" i="1" s="1"/>
  <c r="D22" i="3"/>
  <c r="C22" i="3" s="1"/>
  <c r="B22" i="3" s="1"/>
  <c r="D25" i="3"/>
  <c r="C25" i="3" s="1"/>
  <c r="B25" i="3" s="1"/>
  <c r="D26" i="3"/>
  <c r="C26" i="3" s="1"/>
  <c r="B26" i="3" s="1"/>
  <c r="D28" i="3"/>
  <c r="C28" i="3" s="1"/>
  <c r="B28" i="3" s="1"/>
  <c r="C29" i="3"/>
  <c r="B29" i="3" s="1"/>
  <c r="D29" i="3"/>
  <c r="D31" i="3"/>
  <c r="C31" i="3" s="1"/>
  <c r="B31" i="3" s="1"/>
  <c r="D34" i="3"/>
  <c r="C34" i="3" s="1"/>
  <c r="B34" i="3" s="1"/>
  <c r="D35" i="3"/>
  <c r="C35" i="3" s="1"/>
  <c r="B35" i="3" s="1"/>
  <c r="D36" i="3"/>
  <c r="C36" i="3" s="1"/>
  <c r="B36" i="3" s="1"/>
  <c r="D37" i="3"/>
  <c r="C37" i="3" s="1"/>
  <c r="B37" i="3" s="1"/>
  <c r="D21" i="3"/>
  <c r="C21" i="3" s="1"/>
  <c r="B21" i="3" s="1"/>
  <c r="I40" i="3"/>
  <c r="D40" i="3" s="1"/>
  <c r="C40" i="3" s="1"/>
  <c r="B40" i="3" s="1"/>
  <c r="I39" i="3"/>
  <c r="D39" i="3" s="1"/>
  <c r="C39" i="3" s="1"/>
  <c r="B39" i="3" s="1"/>
  <c r="I38" i="3"/>
  <c r="D38" i="3" s="1"/>
  <c r="C38" i="3" s="1"/>
  <c r="B38" i="3" s="1"/>
  <c r="I36" i="3"/>
  <c r="I35" i="3"/>
  <c r="I34" i="3"/>
  <c r="I33" i="3"/>
  <c r="D33" i="3" s="1"/>
  <c r="C33" i="3" s="1"/>
  <c r="B33" i="3" s="1"/>
  <c r="I32" i="3"/>
  <c r="D32" i="3" s="1"/>
  <c r="C32" i="3" s="1"/>
  <c r="B32" i="3" s="1"/>
  <c r="I30" i="3"/>
  <c r="D30" i="3" s="1"/>
  <c r="C30" i="3" s="1"/>
  <c r="B30" i="3" s="1"/>
  <c r="I28" i="3"/>
  <c r="I27" i="3"/>
  <c r="D27" i="3" s="1"/>
  <c r="C27" i="3" s="1"/>
  <c r="B27" i="3" s="1"/>
  <c r="I24" i="3" l="1"/>
  <c r="D24" i="3" s="1"/>
  <c r="C24" i="3" s="1"/>
  <c r="B24" i="3" s="1"/>
  <c r="I23" i="3"/>
  <c r="D23" i="3" s="1"/>
  <c r="C23" i="3" s="1"/>
  <c r="B23" i="3" s="1"/>
  <c r="I16" i="1" l="1"/>
  <c r="C3" i="3"/>
  <c r="B3" i="3" s="1"/>
  <c r="C4" i="3"/>
  <c r="B4" i="3" s="1"/>
  <c r="C7" i="3"/>
  <c r="B7" i="3" s="1"/>
  <c r="C9" i="3"/>
  <c r="B9" i="3" s="1"/>
  <c r="C10" i="3"/>
  <c r="B10" i="3" s="1"/>
  <c r="D3" i="3"/>
  <c r="D4" i="3"/>
  <c r="D5" i="3"/>
  <c r="C5" i="3" s="1"/>
  <c r="B5" i="3" s="1"/>
  <c r="D6" i="3"/>
  <c r="C6" i="3" s="1"/>
  <c r="B6" i="3" s="1"/>
  <c r="D7" i="3"/>
  <c r="D9" i="3"/>
  <c r="D10" i="3"/>
  <c r="D11" i="3"/>
  <c r="C11" i="3" s="1"/>
  <c r="B11" i="3" s="1"/>
  <c r="D13" i="3"/>
  <c r="C13" i="3" s="1"/>
  <c r="B13" i="3" s="1"/>
  <c r="D15" i="3"/>
  <c r="C15" i="3" s="1"/>
  <c r="B15" i="3" s="1"/>
  <c r="D16" i="3"/>
  <c r="C16" i="3" s="1"/>
  <c r="B16" i="3" s="1"/>
  <c r="D19" i="3"/>
  <c r="C19" i="3" s="1"/>
  <c r="B19" i="3" s="1"/>
  <c r="D20" i="3"/>
  <c r="C20" i="3" s="1"/>
  <c r="B20" i="3" s="1"/>
  <c r="I20" i="3"/>
  <c r="I19" i="3"/>
  <c r="I18" i="3"/>
  <c r="D18" i="3" s="1"/>
  <c r="C18" i="3" s="1"/>
  <c r="B18" i="3" s="1"/>
  <c r="I17" i="3"/>
  <c r="D17" i="3" s="1"/>
  <c r="C17" i="3" s="1"/>
  <c r="B17" i="3" s="1"/>
  <c r="I14" i="3"/>
  <c r="D14" i="3" s="1"/>
  <c r="C14" i="3" s="1"/>
  <c r="B14" i="3" s="1"/>
  <c r="I13" i="3"/>
  <c r="I12" i="3"/>
  <c r="D12" i="3" s="1"/>
  <c r="C12" i="3" s="1"/>
  <c r="B12" i="3" s="1"/>
  <c r="I8" i="3"/>
  <c r="D8" i="3" s="1"/>
  <c r="C8" i="3" s="1"/>
  <c r="B8" i="3" s="1"/>
  <c r="I5" i="3"/>
  <c r="C5" i="2" l="1"/>
  <c r="B5" i="2" s="1"/>
  <c r="C6" i="2"/>
  <c r="B6" i="2" s="1"/>
  <c r="C9" i="2"/>
  <c r="B9" i="2" s="1"/>
  <c r="C2" i="2"/>
  <c r="B2" i="2" s="1"/>
  <c r="D3" i="2"/>
  <c r="C3" i="2" s="1"/>
  <c r="B3" i="2" s="1"/>
  <c r="D4" i="2"/>
  <c r="C4" i="2" s="1"/>
  <c r="B4" i="2" s="1"/>
  <c r="D5" i="2"/>
  <c r="D6" i="2"/>
  <c r="D9" i="2"/>
  <c r="D11" i="2"/>
  <c r="C11" i="2" s="1"/>
  <c r="B11" i="2" s="1"/>
  <c r="D12" i="2"/>
  <c r="C12" i="2" s="1"/>
  <c r="B12" i="2" s="1"/>
  <c r="D14" i="2"/>
  <c r="C14" i="2" s="1"/>
  <c r="B14" i="2" s="1"/>
  <c r="D15" i="2"/>
  <c r="C15" i="2" s="1"/>
  <c r="B15" i="2" s="1"/>
  <c r="D2" i="2"/>
  <c r="I15" i="2"/>
  <c r="I14" i="2"/>
  <c r="I10" i="2"/>
  <c r="D10" i="2" s="1"/>
  <c r="C10" i="2" s="1"/>
  <c r="B10" i="2" s="1"/>
  <c r="I2" i="3"/>
  <c r="D2" i="3" s="1"/>
  <c r="C2" i="3" s="1"/>
  <c r="B2" i="3" s="1"/>
  <c r="B3" i="1"/>
  <c r="B4" i="1"/>
  <c r="B5" i="1"/>
  <c r="B6" i="1"/>
  <c r="B7" i="1"/>
  <c r="B8" i="1"/>
  <c r="B9" i="1"/>
  <c r="B10" i="1"/>
  <c r="B11" i="1"/>
  <c r="B12" i="1"/>
  <c r="B13" i="1"/>
  <c r="B14" i="1"/>
  <c r="B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<sst xmlns="http://schemas.openxmlformats.org/spreadsheetml/2006/main" count="316" uniqueCount="195">
  <si>
    <t>FY 2017</t>
  </si>
  <si>
    <t>FY 2019</t>
  </si>
  <si>
    <t>FY 2021</t>
  </si>
  <si>
    <t>Paraquat 24 SL</t>
  </si>
  <si>
    <t>Atrazinev 50 WP</t>
  </si>
  <si>
    <t>Pretilachlor 50 EC</t>
  </si>
  <si>
    <t>2, 4 D 58 EC (Amine Salt)</t>
  </si>
  <si>
    <t>Pendimethalin 30 EC</t>
  </si>
  <si>
    <t>Glufonisate Ammonium 13.5% SL</t>
  </si>
  <si>
    <t>Pendimethalin 38.7% CS</t>
  </si>
  <si>
    <t>Imazethapyr 10 SL</t>
  </si>
  <si>
    <t>Metribuzin
70 WP</t>
  </si>
  <si>
    <t>Bispyribac
Sodium 10 SC</t>
  </si>
  <si>
    <t>MRP Price</t>
  </si>
  <si>
    <t>Unit</t>
  </si>
  <si>
    <t>Links</t>
  </si>
  <si>
    <t>INR/L</t>
  </si>
  <si>
    <t>https://www.iffcobazar.in/en/product/genki-glyphosate-41-sl#genki-1-litre</t>
  </si>
  <si>
    <t>https://www.iffcobazar.in/en/product/kabuto-paraquate-dichloride-24-sl-1-litre#kabuto-1-litre</t>
  </si>
  <si>
    <t>INR/Kg</t>
  </si>
  <si>
    <t>https://www.iffcobazar.in/en/product/atari-atrazine-50-wp#atari-atrazine-1-kg</t>
  </si>
  <si>
    <t>https://www.iffcobazar.in/en/product/sokusai-pretilachlor-50-ec#sokusai-1-litre</t>
  </si>
  <si>
    <t>https://www.iffcobazar.in/en/product/nobiru-2-4-d-amine-salt-58-sl#nobiru-2-4-d-amine-salt-58-sl-1000-ml</t>
  </si>
  <si>
    <t>https://www.iffcobazar.in/en/product/zakiyama-pendimethalin-30-ec#zakiyama</t>
  </si>
  <si>
    <t>https://www.amazon.in/Garden-Herbicide-Premium-Essential-Removing/dp/B09HBP49JV/ref=sr_1_1_sspa?crid=34DQ7ZXRRX6AL&amp;keywords=glyphosate%2B71%2Bherbicide&amp;qid=1676889943&amp;sprefix=glyphosate%2B41%25%2Bsl%2Bherbicide%2B1lit%2Caps%2C196&amp;sr=8-1-spons&amp;sp_csd=d2lkZ2V0TmFtZT1zcF9hdGY&amp;th=1</t>
  </si>
  <si>
    <t>https://www.amazon.in/Rallis-Pendimethalin-Herbicide-700ml-Pack/dp/B09XJ5538T</t>
  </si>
  <si>
    <t>https://www.indiamart.com/proddetail/imazethapyr-10-sl-13433990448.html</t>
  </si>
  <si>
    <t>https://www.amazon.in/Bita-Bispyribac-Sodium-Herbicide-200ml/dp/B098R7GGHP?th=1</t>
  </si>
  <si>
    <t>https://www.amazon.in/Oxyfluorfen-Spectrum-Selective-Herbicide-Onions/dp/B0987T8JK8?th=1</t>
  </si>
  <si>
    <t>https://www.indiamart.com/proddetail/pyrazosulfuron-ethyl-10-wp-21787339073.html</t>
  </si>
  <si>
    <t>Mancozeb 75 WP</t>
  </si>
  <si>
    <t>Sulphur 80 WDG</t>
  </si>
  <si>
    <t>Carbendazim 12 +Mancozeb 63 WP</t>
  </si>
  <si>
    <t>Copper Oxychloride 50 W</t>
  </si>
  <si>
    <t>Hexaconazole 5% EC</t>
  </si>
  <si>
    <t>Carbendazim 50 WP</t>
  </si>
  <si>
    <t>Thifluzamide 24SC</t>
  </si>
  <si>
    <t>Propiconazole 25 EC</t>
  </si>
  <si>
    <t>Tricyclazole 75 WP</t>
  </si>
  <si>
    <t>Azoxystrobin 11 % + Tebuconazole 18.3 % SC</t>
  </si>
  <si>
    <t>Paclobutrazole 25%</t>
  </si>
  <si>
    <t>Azoxystrobin 18.2%+ Difenoconazole 11.4%</t>
  </si>
  <si>
    <t>Metalaxyl 8 +Mancozeb 64</t>
  </si>
  <si>
    <t xml:space="preserve">MRP Price </t>
  </si>
  <si>
    <t xml:space="preserve">Links </t>
  </si>
  <si>
    <t>Cartap 4G</t>
  </si>
  <si>
    <t>Profenophos 50 EC</t>
  </si>
  <si>
    <t>Chlorpyriphos 20 EC</t>
  </si>
  <si>
    <t>Profenophos 40 + Cypermethrin 4 EC</t>
  </si>
  <si>
    <t>Cypermethrin 5% Chlorpyrephos 50% EC</t>
  </si>
  <si>
    <t>Emamectin Benzoate 5 SG</t>
  </si>
  <si>
    <t>Fipronil 40% Imidaclopridm 40% WG</t>
  </si>
  <si>
    <t>https://www.iffcobazar.in/en/product/satsuma-mancozeb-75-wp#satsuma-1-kg</t>
  </si>
  <si>
    <t>https://www.amazon.in/Syngenta-Thionutri-Sulphur-Contact-Fungicide/dp/B08QN7WNGR/ref=pd_lpo_1?pd_rd_w=KfLyV&amp;content-id=amzn1.sym.6fa6e9ce-2890-49c2-bd25-c1096b5f4cf4&amp;pf_rd_p=6fa6e9ce-2890-49c2-bd25-c1096b5f4cf4&amp;pf_rd_r=SVMCRAD9RHRSHZ3FADC1&amp;pd_rd_wg=6c0uF&amp;pd_rd_r=0f60d047-18d0-4cbf-a72d-6a225e951009&amp;pd_rd_i=B08QN7WNGR&amp;psc=1</t>
  </si>
  <si>
    <t>https://www.iffcobazar.in/en/product/kaguya-carbendazim-12-mancozeb-63-wp#kaguya-1000-gm-1</t>
  </si>
  <si>
    <t>https://www.iffcobazar.in/en/product/gozaru-copper-oxychloride-50-wp#gozaru-copper-oxychloride-50-wp-1-kg</t>
  </si>
  <si>
    <t>https://www.iffcobazar.in/en/product/kinki-hexaconazole-5-sc#kinki-1-litre</t>
  </si>
  <si>
    <t>https://www.iffcobazar.in/en/product/pikapika-propiconazole-25-ec#pikapika-1litre</t>
  </si>
  <si>
    <t>INR/kg</t>
  </si>
  <si>
    <t>https://www.iffcobazar.in/en/product/saikin-tricylazole-75-wp#saikin250-gm</t>
  </si>
  <si>
    <t>https://www.amazon.in/Suzuki-Azoxystrobin-Tebuconazole-18-3-Fungicide/dp/B09RKKTL5F</t>
  </si>
  <si>
    <t>https://www.indiamart.com/proddetail/paclobutrazol-23-sc-22793022633.html</t>
  </si>
  <si>
    <t xml:space="preserve">INR/L </t>
  </si>
  <si>
    <t>https://www.amazon.in/Syngenta-Amistar-AZOXYSTROBIN-DIFENOCONAZOLE-Fungicide/dp/B08X2NMXWF/ref=asc_df_B08X2NMXWF/?tag=googleshopdes-21&amp;linkCode=df0&amp;hvadid=397009437277&amp;hvpos=&amp;hvnetw=g&amp;hvrand=5297178214553174250&amp;hvpone=&amp;hvptwo=&amp;hvqmt=&amp;hvdev=c&amp;hvdvcmdl=&amp;hvlocint=&amp;hvlocphy=9302611&amp;hvtargid=pla-1362835004385&amp;ext_vrnc=hi&amp;th=1</t>
  </si>
  <si>
    <t>https://www.amazon.in/RIDOX-Metalaxyl-Mancozeb-64-250/dp/B09DGLJT1W/ref=asc_df_B09DGLJT1W/?tag=googleshopdes-21&amp;linkCode=df0&amp;hvadid=619345158606&amp;hvpos=&amp;hvnetw=g&amp;hvrand=6317673495495482017&amp;hvpone=&amp;hvptwo=&amp;hvqmt=&amp;hvdev=c&amp;hvdvcmdl=&amp;hvlocint=&amp;hvlocphy=9302611&amp;hvtargid=pla-2011532591517&amp;psc=1</t>
  </si>
  <si>
    <t>https://www.iffcobazar.in/en/product/katsu-cartap-hydrochloride-4-gr#katsu-5kg</t>
  </si>
  <si>
    <t>Fipronil 0.3 Gr</t>
  </si>
  <si>
    <t>https://www.iffcobazar.in/en/product/shinzen-plus-fipronil-5-sc#shinzen-plus-fipronil-5-sc-plus-1-litre</t>
  </si>
  <si>
    <t>https://www.amazon.in/Lethal-20-EC-Chloropyrifos-500/dp/B088HFMNCF/ref=pd_lpo_1?pd_rd_w=hn0NE&amp;content-id=amzn1.sym.6fa6e9ce-2890-49c2-bd25-c1096b5f4cf4&amp;pf_rd_p=6fa6e9ce-2890-49c2-bd25-c1096b5f4cf4&amp;pf_rd_r=Z54RP337MDRA0FM45TCF&amp;pd_rd_wg=dcoti&amp;pd_rd_r=2a50db85-8282-42c2-80c7-5d5f5e959471&amp;pd_rd_i=B088HFMNCF&amp;th=1</t>
  </si>
  <si>
    <t>https://www.iffcobazar.in/en/product/himawari-profenophos-40-cypermethrin-4-ec#himawari-profenophos-40-cypermethrin-4-ec-1-litre</t>
  </si>
  <si>
    <t>https://www.iffcobazar.in/en/product/yujo-chloropyriphos-50-cypermethrin-5#yojo-1-litre</t>
  </si>
  <si>
    <t>https://www.iffcobazar.in/en/product/egao-emamectin-benzoate-5-sg#egao-250gram</t>
  </si>
  <si>
    <t>Fipronil 5 SC</t>
  </si>
  <si>
    <t>Imidacloprid 17.8 SL</t>
  </si>
  <si>
    <t>https://www.iffcobazar.in/en/product/isogashi-imidacloprid-17-8-sl#isogashi-1-litre</t>
  </si>
  <si>
    <t>Chlorpyriphos 50 EC</t>
  </si>
  <si>
    <t>https://www.iffcobazar.in/en/product/hibiki-chloropyriphos-50-ec#hibiki-1-litre</t>
  </si>
  <si>
    <t>Diafenthiuron 50 WP</t>
  </si>
  <si>
    <t>https://www.iffcobazar.in/en/product/shoku</t>
  </si>
  <si>
    <t>Thiamethoxam 25 WG</t>
  </si>
  <si>
    <t>https://www.iffcobazar.in/en/product/taiyo-thiamenthoxam-25-wg#taiyo</t>
  </si>
  <si>
    <t>Acetamiprid 20 SP</t>
  </si>
  <si>
    <t>https://www.amazon.in/katyayani-Acetamiprid-Insecticide-Leafhoppers-Agriculture/dp/B07VK1N8QL</t>
  </si>
  <si>
    <t>Bifenthrin 10 EC</t>
  </si>
  <si>
    <t>https://www.iffcobazar.in/en/product/hamada-bifenthrin-10-ec#hamada-bifenthrin-10-ec-1000-ml</t>
  </si>
  <si>
    <t>Acephate 50 +Imidacloprid 1.8 SP</t>
  </si>
  <si>
    <t>https://agribegri.com/products/shalaka-gold.php</t>
  </si>
  <si>
    <t>Pymetrozine 50 WG</t>
  </si>
  <si>
    <t>https://www.iffcobazar.in/en/product/suruga-pymetrozine-50-wg-120-gram</t>
  </si>
  <si>
    <t>Dinotefuran 20%</t>
  </si>
  <si>
    <t>https://www.amazon.in/Osheen-Dinotefuran-Pesticide-Percent-100/dp/B07L935Z7B</t>
  </si>
  <si>
    <t>Spinetoram 11.70 SC</t>
  </si>
  <si>
    <t>https://www.iffcobazar.in/en/product/konatsu-spinetoram-11-7-sc-100-ml</t>
  </si>
  <si>
    <t>https://www.amazon.in/Fussion-Fipronil-Imidacloprid-Insecticide-100gm/dp/B09RKMJCN2?th=1</t>
  </si>
  <si>
    <t>Glyphosate 41 SL</t>
  </si>
  <si>
    <t>Pyrazosulfuron 10 WP</t>
  </si>
  <si>
    <t>Oxyfluorfen 23.5 EC</t>
  </si>
  <si>
    <t>2, 4-D 34.2 EC (Ester Salt)</t>
  </si>
  <si>
    <t>Piroxofop-propinyl 15 WP</t>
  </si>
  <si>
    <t>Quaizalofop ehtyl 5 EC</t>
  </si>
  <si>
    <t>Propaquizafop 10 % EC</t>
  </si>
  <si>
    <t>Pinoxaden</t>
  </si>
  <si>
    <t>Acephate 75 SP</t>
  </si>
  <si>
    <t>Monocrotophos 36 % SL</t>
  </si>
  <si>
    <t>Dimethoate 30 EC</t>
  </si>
  <si>
    <t>Ethion 50 EC</t>
  </si>
  <si>
    <t>Validamycine 3%</t>
  </si>
  <si>
    <t>Cypermethrin 25 EC</t>
  </si>
  <si>
    <t>Buprofezine 25 SC</t>
  </si>
  <si>
    <t>CartapHydrochloride 50 % SP</t>
  </si>
  <si>
    <t>Triflumezopyrim 10 % SC</t>
  </si>
  <si>
    <t>Flubendiamide 48 SC : Fame</t>
  </si>
  <si>
    <t>Flubendiamide 20 WDG</t>
  </si>
  <si>
    <t>Novaluron 10 % EC</t>
  </si>
  <si>
    <t>Diafenthiuron47.8% SC</t>
  </si>
  <si>
    <t>Chlorantraniliprole 0.4% GR</t>
  </si>
  <si>
    <t>Chlorantraniliprole 18.5% SC</t>
  </si>
  <si>
    <t>Flonicamid 50 % WG</t>
  </si>
  <si>
    <t>Lambda Cyhalothrin 5% EC</t>
  </si>
  <si>
    <t>Quinalphos 25 EC</t>
  </si>
  <si>
    <t>Imidacloprid 70 WG</t>
  </si>
  <si>
    <t>Imidacloprid 350 SC</t>
  </si>
  <si>
    <t>https://www.iffcobazar.in/en/product/kokoro-clodinofop-propargyl-15-wp#kokoro-160-gm</t>
  </si>
  <si>
    <t>https://www.iffcobazar.in/en/product/ryusei-quizalofop-etyl-5-ec#ryusei-1-litre</t>
  </si>
  <si>
    <t>https://agribegri.com/products/basf-calanit-propaquizafop-10-ec-herbicide.php</t>
  </si>
  <si>
    <t>https://www.amazon.in/Tata-Asataf-Insecticide-Acephate-75/dp/B08TRTQY65?th=1</t>
  </si>
  <si>
    <t>https://www.indiamart.com/proddetail/monocrotophos-36-sl-insecticide-21247488912.html</t>
  </si>
  <si>
    <t>https://www.amazon.in/TATA-Tafgor-Dimethoate-30-100/dp/B097L6K9RS</t>
  </si>
  <si>
    <t>https://agribegri.com/products/buy-bacf-ethion-50-insecticides.php</t>
  </si>
  <si>
    <t>https://dir.indiamart.com/impcat/validamycin.html</t>
  </si>
  <si>
    <t>https://agrosiaa.com/products/detail/cymbush-insecticide-1ltr?gclid=CjwKCAiA9NGfBhBvEiwAq5vSyw6osYtTnuILDu9Ll6tWFbSlPuoVA7tUm74NzgoqD8CiRIZYh5fRyRoCuLsQAvD_BwE</t>
  </si>
  <si>
    <t>https://www.amazon.in/Aditya-Buprofezin-25-Insecticide-500ml/dp/B09RK8YX8C</t>
  </si>
  <si>
    <t>https://www.amazon.in/MANJUNATHA-FERTILIZERS-PEXALON-TRIFLUMEZOPYRIM-INSECTICIDE/dp/B0BM3S3K7W</t>
  </si>
  <si>
    <t>https://www.amazon.in/Bayer-Chemical-Insecticide-Cotton-10ML/dp/B08QDGC586</t>
  </si>
  <si>
    <t>https://www.amazon.in/Takumi-FLUBENDIAMIDE-Control-Folder-Lopper/dp/B08K4CZ9Z8?th=1</t>
  </si>
  <si>
    <t>https://www.bighaat.com/products/rimon-insecticide?variant=40176427302935</t>
  </si>
  <si>
    <t>https://kissanghar.pk/product-details?name=-Ferterra-0.4g-Chlorantraniliprole-0.4g-4kg-Fmc&amp;c=386</t>
  </si>
  <si>
    <t>https://www.amazon.in/Pevota-Chlorantraniliprole-18-5-SC-60ml/dp/B09SCZ831Q</t>
  </si>
  <si>
    <t>https://www.amazon.in/ULALA-FLONICAMID-weapon-control-sucking/dp/B07G65HVYW</t>
  </si>
  <si>
    <t>https://www.iffcobazar.in/en/product/yuri-lambdacyhalothrin-4-9-cs#yuri-lambdacyhalothrin-4-9-cs-1-litre</t>
  </si>
  <si>
    <t>https://agrosiaa.com/products/detail/dhanuka-dhanulex-insecticide-250-ml-67835?gclid=CjwKCAiA9NGfBhBvEiwAq5vSyxSJ0x7YxM_wQu9hIZW5Bd4mXjxZRQ0Gar7dL5g7dmHiWqhRyAWX9RoCK5UQAvD_BwE</t>
  </si>
  <si>
    <t>https://www.amazon.in/IMIDACLOPRID-Insecticide-Termites-Sucking-0-5-1gm/dp/B08H8DVPS3/ref=asc_df_B08H8DVPS3/?tag=googleshopdes-21&amp;linkCode=df0&amp;hvadid=396987690933&amp;hvpos=&amp;hvnetw=g&amp;hvrand=9926720598031749728&amp;hvpone=&amp;hvptwo=&amp;hvqmt=&amp;hvdev=c&amp;hvdvcmdl=&amp;hvlocint=&amp;hvlocphy=9300973&amp;hvtargid=pla-992967360388&amp;ext_vrnc=hi&amp;th=1</t>
  </si>
  <si>
    <t>https://www.amazon.in/Imida-IMIDACLOPRID-Systematic-Insecticide-TERMITES/dp/B08BSN559C</t>
  </si>
  <si>
    <t>https://www.bighaat.com/products/biostadt-bavistin-50-df-fungicide?variant=27956396687383&amp;currency=INR&amp;utm_medium=product_sync&amp;utm_source=google&amp;utm_content=sag_organic&amp;utm_campaign=sag_organic&amp;utm_source=Google&amp;utm_medium=CPC&amp;utm_campaign=17840752053&amp;utm_adgroup=&amp;utm_term=&amp;creative=&amp;device=c&amp;devicemodel=&amp;matchtype=&amp;feeditemid=&amp;targetid=&amp;network=x&amp;placement=&amp;adposition=&amp;GA_loc_interest_ms=&amp;GA_loc_physical_ms=9300973&amp;gclid=CjwKCAiA9NGfBhBvEiwAq5vSy6S4-KpFry3rvT9XViEhp3k73XCQuYdCZ-n3o8rICrwWmLlM_L4Z-hoCJ8QQAvD_BwE</t>
  </si>
  <si>
    <t>https://www.agritell.com/products/pulsor-thifluzamide-24-sc</t>
  </si>
  <si>
    <t xml:space="preserve">Tebuconazole 50%+ Trifloxystrobin 25% </t>
  </si>
  <si>
    <t>https://www.agritell.com/products/nativo?variant=40740954243120</t>
  </si>
  <si>
    <t>Products</t>
  </si>
  <si>
    <t>Cartap Hydrochloride  4 %</t>
  </si>
  <si>
    <t>Fipronil 0.3 %</t>
  </si>
  <si>
    <t>Acephate 75</t>
  </si>
  <si>
    <t>Monocrotophos 36 %</t>
  </si>
  <si>
    <t>Profenophos 50 %</t>
  </si>
  <si>
    <t>Chlorpyriphos</t>
  </si>
  <si>
    <t>Profenofos 40 % + Cypermethrin 4 %</t>
  </si>
  <si>
    <t>Chlorpyriphos 50 % +Cypermethrin 5 %</t>
  </si>
  <si>
    <t>Emamection Benzoate</t>
  </si>
  <si>
    <t>Dimethoate 30 % EC</t>
  </si>
  <si>
    <t>Imidachloprid 17.8 5 SL</t>
  </si>
  <si>
    <t>Chlorpyriphos 50 % EC</t>
  </si>
  <si>
    <t>Difenthiuron  50 WP</t>
  </si>
  <si>
    <t>Acephate 50 % + Imidacloprid 1.8 SP</t>
  </si>
  <si>
    <t>Validamycin</t>
  </si>
  <si>
    <t>Pymetrozin 50 % WG</t>
  </si>
  <si>
    <t>Buprofezin 25 SC</t>
  </si>
  <si>
    <t>Cartap Hydrochloride 50 % SP</t>
  </si>
  <si>
    <t>Dinotefuran 20 % SG</t>
  </si>
  <si>
    <t>Flubendiamide 48 SC</t>
  </si>
  <si>
    <t>Spinetoram 11.70 % SC</t>
  </si>
  <si>
    <t>Diafenthiuron 47.8% SC</t>
  </si>
  <si>
    <t>Fipronil 40% + Imidacloprid 40% WG</t>
  </si>
  <si>
    <t>Lamda-cyhalothrin 5 % EC</t>
  </si>
  <si>
    <t>Paraquat Dichloride 24 SL</t>
  </si>
  <si>
    <t>Atrazine 50 WP</t>
  </si>
  <si>
    <t>2,4-D Amine Salt</t>
  </si>
  <si>
    <t>Glufosinate-Ammonium 13.5 % SL</t>
  </si>
  <si>
    <t>Imazethatyr 10 % SL</t>
  </si>
  <si>
    <t>Metribuzin 70 WP</t>
  </si>
  <si>
    <t>2,4-D Ethyl Ester EC</t>
  </si>
  <si>
    <t>Quizalofop Ethyl 5 EC</t>
  </si>
  <si>
    <t>Bispyribac Sodium 10 % EC</t>
  </si>
  <si>
    <t>Pyrazosulfuron Ethyl 10 WP</t>
  </si>
  <si>
    <t>Mancozeb 12 % + Carbendazim 63 % WP</t>
  </si>
  <si>
    <t>Copper Oxychloride 50 WP</t>
  </si>
  <si>
    <t>Hexaconazole 5 % EC</t>
  </si>
  <si>
    <t>Thifluzamide 24 SC</t>
  </si>
  <si>
    <t>Paclobutrazole 25 SC</t>
  </si>
  <si>
    <t>Tebuconazole 50 %  + Tryfloxystrobin 25 %</t>
  </si>
  <si>
    <t xml:space="preserve">Azoxystrobin 18.2 % + Difenconazole 11.4 % </t>
  </si>
  <si>
    <t>Mancozeb 64 %+Metalaxyl 8 %</t>
  </si>
  <si>
    <t>Amino acids</t>
  </si>
  <si>
    <t>Giberrilic acid</t>
  </si>
  <si>
    <t>Formulations</t>
  </si>
  <si>
    <t>S.No.</t>
  </si>
  <si>
    <t>Market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</si>
</sst>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0" applyFont="1" applyBorder="1"/>
    <xf numFmtId="10" fontId="2" fillId="2" borderId="1" xfId="0" applyNumberFormat="1" applyFont="1" applyFill="1" applyBorder="1"/>
    <xf numFmtId="1" fontId="2" fillId="0" borderId="1" xfId="0" applyNumberFormat="1" applyFont="1" applyBorder="1"/>
    <xf numFmtId="0" fontId="2" fillId="0" borderId="1" xfId="0" applyFont="1" applyBorder="1" applyAlignment="1">
      <alignment horizontal="left"/>
    </xf>
    <xf numFmtId="10" fontId="2" fillId="2" borderId="1" xfId="0" applyNumberFormat="1" applyFont="1" applyFill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10" fontId="2" fillId="2" borderId="1" xfId="1" applyNumberFormat="1" applyFont="1" applyFill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10" fontId="2" fillId="4" borderId="1" xfId="0" applyNumberFormat="1" applyFont="1" applyFill="1" applyBorder="1" applyAlignment="1">
      <alignment horizontal="center"/>
    </xf>
    <xf numFmtId="10" fontId="2" fillId="4" borderId="1" xfId="1" applyNumberFormat="1" applyFont="1" applyFill="1" applyBorder="1" applyAlignment="1">
      <alignment horizontal="center"/>
    </xf>
    <xf numFmtId="10" fontId="5" fillId="4" borderId="2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5BAA0-9BB3-4A85-9085-1DBBFE1A3DEE}">
  <dimension ref="A1:K19"/>
  <sheetViews>
    <sheetView showGridLines="0" workbookViewId="0">
      <selection activeCell="J1" sqref="J1:J19"/>
    </sheetView>
  </sheetViews>
  <sheetFormatPr defaultRowHeight="15" x14ac:dyDescent="0.25"/>
  <cols>
    <col min="1" max="1" width="30.7109375" bestFit="1" customWidth="1"/>
    <col min="11" max="11" width="255.7109375" bestFit="1" customWidth="1"/>
  </cols>
  <sheetData>
    <row r="1" spans="1:11" x14ac:dyDescent="0.25">
      <c r="A1" s="10" t="s">
        <v>147</v>
      </c>
      <c r="B1" s="11" t="s">
        <v>0</v>
      </c>
      <c r="C1" s="11" t="s">
        <v>1</v>
      </c>
      <c r="D1" s="11" t="s">
        <v>2</v>
      </c>
      <c r="E1" s="10" t="s">
        <v>0</v>
      </c>
      <c r="F1" s="10" t="s">
        <v>1</v>
      </c>
      <c r="G1" s="10" t="s">
        <v>2</v>
      </c>
      <c r="H1" s="10"/>
      <c r="I1" s="10" t="s">
        <v>13</v>
      </c>
      <c r="J1" s="10" t="s">
        <v>14</v>
      </c>
      <c r="K1" s="10" t="s">
        <v>15</v>
      </c>
    </row>
    <row r="2" spans="1:11" x14ac:dyDescent="0.25">
      <c r="A2" s="1" t="s">
        <v>94</v>
      </c>
      <c r="B2" s="12">
        <f>C2-(C2*E2)</f>
        <v>304.42554265031998</v>
      </c>
      <c r="C2" s="12">
        <f>D2-(D2*F2)</f>
        <v>350.88236819999997</v>
      </c>
      <c r="D2" s="12">
        <f>G2*I2</f>
        <v>447.95400000000001</v>
      </c>
      <c r="E2" s="9">
        <v>0.13239999999999999</v>
      </c>
      <c r="F2" s="2">
        <v>0.2167</v>
      </c>
      <c r="G2" s="2">
        <v>0.57430000000000003</v>
      </c>
      <c r="H2" s="1"/>
      <c r="I2" s="1">
        <v>780</v>
      </c>
      <c r="J2" s="1" t="s">
        <v>16</v>
      </c>
      <c r="K2" s="1" t="s">
        <v>17</v>
      </c>
    </row>
    <row r="3" spans="1:11" x14ac:dyDescent="0.25">
      <c r="A3" s="1" t="s">
        <v>3</v>
      </c>
      <c r="B3" s="12">
        <f t="shared" ref="B3:B14" si="0">C3-(C3*E3)</f>
        <v>178.58013357667031</v>
      </c>
      <c r="C3" s="12">
        <f t="shared" ref="C3:C14" si="1">D3-(D3*F3)</f>
        <v>205.46329331249999</v>
      </c>
      <c r="D3" s="12">
        <f t="shared" ref="D3:D14" si="2">G3*I3</f>
        <v>261.96749999999997</v>
      </c>
      <c r="E3" s="9">
        <v>0.13084166666666666</v>
      </c>
      <c r="F3" s="2">
        <v>0.21569166666666667</v>
      </c>
      <c r="G3" s="2">
        <v>0.58214999999999995</v>
      </c>
      <c r="H3" s="1"/>
      <c r="I3" s="1">
        <v>450</v>
      </c>
      <c r="J3" s="1" t="s">
        <v>16</v>
      </c>
      <c r="K3" s="1" t="s">
        <v>18</v>
      </c>
    </row>
    <row r="4" spans="1:11" x14ac:dyDescent="0.25">
      <c r="A4" s="1" t="s">
        <v>4</v>
      </c>
      <c r="B4" s="12">
        <f t="shared" si="0"/>
        <v>193.64884947066668</v>
      </c>
      <c r="C4" s="12">
        <f t="shared" si="1"/>
        <v>222.40168</v>
      </c>
      <c r="D4" s="12">
        <f t="shared" si="2"/>
        <v>283.2</v>
      </c>
      <c r="E4" s="9">
        <v>0.12928333333333333</v>
      </c>
      <c r="F4" s="2">
        <v>0.21468333333333334</v>
      </c>
      <c r="G4" s="2">
        <v>0.59</v>
      </c>
      <c r="H4" s="1"/>
      <c r="I4" s="1">
        <v>480</v>
      </c>
      <c r="J4" s="1" t="s">
        <v>19</v>
      </c>
      <c r="K4" s="1" t="s">
        <v>20</v>
      </c>
    </row>
    <row r="5" spans="1:11" x14ac:dyDescent="0.25">
      <c r="A5" s="1" t="s">
        <v>5</v>
      </c>
      <c r="B5" s="12">
        <f t="shared" si="0"/>
        <v>287.04222162024064</v>
      </c>
      <c r="C5" s="12">
        <f t="shared" si="1"/>
        <v>329.07308087500002</v>
      </c>
      <c r="D5" s="12">
        <f t="shared" si="2"/>
        <v>418.495</v>
      </c>
      <c r="E5" s="9">
        <v>0.12772500000000001</v>
      </c>
      <c r="F5" s="2">
        <v>0.213675</v>
      </c>
      <c r="G5" s="2">
        <v>0.59784999999999999</v>
      </c>
      <c r="H5" s="1"/>
      <c r="I5" s="1">
        <v>700</v>
      </c>
      <c r="J5" s="1" t="s">
        <v>16</v>
      </c>
      <c r="K5" s="1" t="s">
        <v>21</v>
      </c>
    </row>
    <row r="6" spans="1:11" x14ac:dyDescent="0.25">
      <c r="A6" s="1" t="s">
        <v>6</v>
      </c>
      <c r="B6" s="12">
        <f t="shared" si="0"/>
        <v>195.85861427299997</v>
      </c>
      <c r="C6" s="12">
        <f t="shared" si="1"/>
        <v>224.13726599999998</v>
      </c>
      <c r="D6" s="12">
        <f t="shared" si="2"/>
        <v>284.67899999999997</v>
      </c>
      <c r="E6" s="9">
        <v>0.12616666666666668</v>
      </c>
      <c r="F6" s="2">
        <v>0.21266666666666667</v>
      </c>
      <c r="G6" s="2">
        <v>0.60569999999999991</v>
      </c>
      <c r="H6" s="1"/>
      <c r="I6" s="1">
        <v>470</v>
      </c>
      <c r="J6" s="1" t="s">
        <v>16</v>
      </c>
      <c r="K6" s="1" t="s">
        <v>22</v>
      </c>
    </row>
    <row r="7" spans="1:11" x14ac:dyDescent="0.25">
      <c r="A7" s="1" t="s">
        <v>7</v>
      </c>
      <c r="B7" s="12">
        <f t="shared" si="0"/>
        <v>254.04935698320202</v>
      </c>
      <c r="C7" s="12">
        <f t="shared" si="1"/>
        <v>290.21221774999992</v>
      </c>
      <c r="D7" s="12">
        <f t="shared" si="2"/>
        <v>368.12999999999994</v>
      </c>
      <c r="E7" s="9">
        <v>0.12460833333333333</v>
      </c>
      <c r="F7" s="2">
        <v>0.21165833333333336</v>
      </c>
      <c r="G7" s="2">
        <v>0.61354999999999993</v>
      </c>
      <c r="H7" s="1"/>
      <c r="I7" s="1">
        <v>600</v>
      </c>
      <c r="J7" s="1" t="s">
        <v>16</v>
      </c>
      <c r="K7" s="1" t="s">
        <v>23</v>
      </c>
    </row>
    <row r="8" spans="1:11" x14ac:dyDescent="0.25">
      <c r="A8" s="1" t="s">
        <v>8</v>
      </c>
      <c r="B8" s="12">
        <f t="shared" si="0"/>
        <v>198.29721740755551</v>
      </c>
      <c r="C8" s="12">
        <f t="shared" si="1"/>
        <v>226.12146349</v>
      </c>
      <c r="D8" s="12">
        <f t="shared" si="2"/>
        <v>286.46539999999999</v>
      </c>
      <c r="E8" s="9">
        <v>0.12305000000000001</v>
      </c>
      <c r="F8" s="2">
        <v>0.21065000000000003</v>
      </c>
      <c r="G8" s="2">
        <v>0.62139999999999995</v>
      </c>
      <c r="H8" s="1"/>
      <c r="I8" s="1">
        <v>461</v>
      </c>
      <c r="J8" s="1" t="s">
        <v>16</v>
      </c>
      <c r="K8" s="1" t="s">
        <v>24</v>
      </c>
    </row>
    <row r="9" spans="1:11" x14ac:dyDescent="0.25">
      <c r="A9" s="1" t="s">
        <v>9</v>
      </c>
      <c r="B9" s="12">
        <f t="shared" si="0"/>
        <v>344.21428572488747</v>
      </c>
      <c r="C9" s="12">
        <f t="shared" si="1"/>
        <v>391.8167565</v>
      </c>
      <c r="D9" s="12">
        <f t="shared" si="2"/>
        <v>495.74571428571426</v>
      </c>
      <c r="E9" s="9">
        <v>0.12149166666666668</v>
      </c>
      <c r="F9" s="2">
        <v>0.2096416666666667</v>
      </c>
      <c r="G9" s="2">
        <v>0.59319999999999995</v>
      </c>
      <c r="H9" s="1"/>
      <c r="I9" s="3">
        <v>835.71428571428578</v>
      </c>
      <c r="J9" s="1" t="s">
        <v>16</v>
      </c>
      <c r="K9" s="1" t="s">
        <v>25</v>
      </c>
    </row>
    <row r="10" spans="1:11" x14ac:dyDescent="0.25">
      <c r="A10" s="1" t="s">
        <v>10</v>
      </c>
      <c r="B10" s="12">
        <f t="shared" si="0"/>
        <v>142.30896553409153</v>
      </c>
      <c r="C10" s="12">
        <f t="shared" si="1"/>
        <v>161.70248337333331</v>
      </c>
      <c r="D10" s="12">
        <f t="shared" si="2"/>
        <v>204.33319999999998</v>
      </c>
      <c r="E10" s="9">
        <v>0.11993333333333335</v>
      </c>
      <c r="F10" s="2">
        <v>0.20863333333333337</v>
      </c>
      <c r="G10" s="2">
        <v>0.60097999999999996</v>
      </c>
      <c r="H10" s="1"/>
      <c r="I10" s="1">
        <v>340</v>
      </c>
      <c r="J10" s="1" t="s">
        <v>16</v>
      </c>
      <c r="K10" s="1" t="s">
        <v>26</v>
      </c>
    </row>
    <row r="11" spans="1:11" x14ac:dyDescent="0.25">
      <c r="A11" s="1" t="s">
        <v>11</v>
      </c>
      <c r="B11" s="12">
        <f t="shared" si="0"/>
        <v>935.58543206287493</v>
      </c>
      <c r="C11" s="12">
        <f t="shared" si="1"/>
        <v>1061.205651</v>
      </c>
      <c r="D11" s="12">
        <f t="shared" si="2"/>
        <v>1339.2719999999999</v>
      </c>
      <c r="E11" s="9">
        <v>0.11837500000000002</v>
      </c>
      <c r="F11" s="2">
        <v>0.20762500000000003</v>
      </c>
      <c r="G11" s="2">
        <v>0.60875999999999997</v>
      </c>
      <c r="H11" s="1"/>
      <c r="I11" s="1">
        <v>2200</v>
      </c>
      <c r="J11" s="1" t="s">
        <v>19</v>
      </c>
      <c r="K11" s="1"/>
    </row>
    <row r="12" spans="1:11" x14ac:dyDescent="0.25">
      <c r="A12" s="1" t="s">
        <v>12</v>
      </c>
      <c r="B12" s="12">
        <f t="shared" si="0"/>
        <v>1620.0427077889792</v>
      </c>
      <c r="C12" s="12">
        <f t="shared" si="1"/>
        <v>1834.3221012500001</v>
      </c>
      <c r="D12" s="12">
        <f t="shared" si="2"/>
        <v>2312.0250000000001</v>
      </c>
      <c r="E12" s="9">
        <v>0.11681666666666669</v>
      </c>
      <c r="F12" s="2">
        <v>0.2066166666666667</v>
      </c>
      <c r="G12" s="2">
        <v>0.61653999999999998</v>
      </c>
      <c r="H12" s="1"/>
      <c r="I12" s="1">
        <v>3750</v>
      </c>
      <c r="J12" s="1" t="s">
        <v>16</v>
      </c>
      <c r="K12" s="1" t="s">
        <v>27</v>
      </c>
    </row>
    <row r="13" spans="1:11" x14ac:dyDescent="0.25">
      <c r="A13" s="1" t="s">
        <v>96</v>
      </c>
      <c r="B13" s="12">
        <f t="shared" si="0"/>
        <v>1579.6501348090401</v>
      </c>
      <c r="C13" s="12">
        <f t="shared" si="1"/>
        <v>1785.4365792000001</v>
      </c>
      <c r="D13" s="12">
        <f t="shared" si="2"/>
        <v>2247.5520000000001</v>
      </c>
      <c r="E13" s="9">
        <v>0.11525833333333335</v>
      </c>
      <c r="F13" s="2">
        <v>0.20560833333333337</v>
      </c>
      <c r="G13" s="2">
        <v>0.62431999999999999</v>
      </c>
      <c r="H13" s="1"/>
      <c r="I13" s="1">
        <v>3600</v>
      </c>
      <c r="J13" s="1" t="s">
        <v>16</v>
      </c>
      <c r="K13" s="1" t="s">
        <v>28</v>
      </c>
    </row>
    <row r="14" spans="1:11" x14ac:dyDescent="0.25">
      <c r="A14" s="1" t="s">
        <v>95</v>
      </c>
      <c r="B14" s="12">
        <f t="shared" si="0"/>
        <v>1559.6249372969996</v>
      </c>
      <c r="C14" s="12">
        <f t="shared" si="1"/>
        <v>1759.7031899999997</v>
      </c>
      <c r="D14" s="12">
        <f t="shared" si="2"/>
        <v>2212.35</v>
      </c>
      <c r="E14" s="9">
        <v>0.11370000000000002</v>
      </c>
      <c r="F14" s="2">
        <v>0.20460000000000003</v>
      </c>
      <c r="G14" s="2">
        <v>0.6321</v>
      </c>
      <c r="H14" s="1"/>
      <c r="I14" s="1">
        <v>3500</v>
      </c>
      <c r="J14" s="1" t="s">
        <v>19</v>
      </c>
      <c r="K14" s="1" t="s">
        <v>29</v>
      </c>
    </row>
    <row r="15" spans="1:11" x14ac:dyDescent="0.25">
      <c r="A15" s="1" t="s">
        <v>97</v>
      </c>
      <c r="B15" s="12">
        <f t="shared" ref="B15:B19" si="3">C15-(C15*E15)</f>
        <v>208.58804381944</v>
      </c>
      <c r="C15" s="12">
        <f t="shared" ref="C15:C19" si="4">D15-(D15*F15)</f>
        <v>235.9059532</v>
      </c>
      <c r="D15" s="12">
        <f t="shared" ref="D15:D19" si="5">G15*I15</f>
        <v>296.476</v>
      </c>
      <c r="E15" s="9">
        <v>0.11580000000000003</v>
      </c>
      <c r="F15" s="2">
        <v>0.20430000000000004</v>
      </c>
      <c r="G15" s="2">
        <v>0.63080000000000003</v>
      </c>
      <c r="H15" s="1"/>
      <c r="I15" s="1">
        <v>470</v>
      </c>
      <c r="J15" s="1" t="s">
        <v>16</v>
      </c>
      <c r="K15" s="1" t="s">
        <v>22</v>
      </c>
    </row>
    <row r="16" spans="1:11" x14ac:dyDescent="0.25">
      <c r="A16" s="1" t="s">
        <v>98</v>
      </c>
      <c r="B16" s="12">
        <f t="shared" si="3"/>
        <v>884.00886440000022</v>
      </c>
      <c r="C16" s="12">
        <f t="shared" si="4"/>
        <v>1002.1640000000002</v>
      </c>
      <c r="D16" s="12">
        <f t="shared" si="5"/>
        <v>1259.0000000000002</v>
      </c>
      <c r="E16" s="9">
        <v>0.11790000000000002</v>
      </c>
      <c r="F16" s="2">
        <v>0.20400000000000001</v>
      </c>
      <c r="G16" s="2">
        <v>0.62950000000000006</v>
      </c>
      <c r="H16" s="1"/>
      <c r="I16" s="1">
        <f>(320/160)*1000</f>
        <v>2000</v>
      </c>
      <c r="J16" s="1" t="s">
        <v>19</v>
      </c>
      <c r="K16" s="1" t="s">
        <v>122</v>
      </c>
    </row>
    <row r="17" spans="1:11" x14ac:dyDescent="0.25">
      <c r="A17" s="1" t="s">
        <v>99</v>
      </c>
      <c r="B17" s="12">
        <f t="shared" si="3"/>
        <v>581.07374265599992</v>
      </c>
      <c r="C17" s="12">
        <f t="shared" si="4"/>
        <v>660.3110711999999</v>
      </c>
      <c r="D17" s="12">
        <f t="shared" si="5"/>
        <v>829.22399999999993</v>
      </c>
      <c r="E17" s="9">
        <v>0.12000000000000002</v>
      </c>
      <c r="F17" s="2">
        <v>0.20370000000000002</v>
      </c>
      <c r="G17" s="2">
        <v>0.62819999999999998</v>
      </c>
      <c r="H17" s="1"/>
      <c r="I17" s="1">
        <v>1320</v>
      </c>
      <c r="J17" s="1" t="s">
        <v>16</v>
      </c>
      <c r="K17" s="1" t="s">
        <v>123</v>
      </c>
    </row>
    <row r="18" spans="1:11" x14ac:dyDescent="0.25">
      <c r="A18" s="1" t="s">
        <v>100</v>
      </c>
      <c r="B18" s="12">
        <f t="shared" si="3"/>
        <v>820.27109582668606</v>
      </c>
      <c r="C18" s="12">
        <f t="shared" si="4"/>
        <v>934.35595834000014</v>
      </c>
      <c r="D18" s="12">
        <f t="shared" si="5"/>
        <v>1172.9299000000001</v>
      </c>
      <c r="E18" s="9">
        <v>0.12210000000000003</v>
      </c>
      <c r="F18" s="2">
        <v>0.2034</v>
      </c>
      <c r="G18" s="2">
        <v>0.62690000000000001</v>
      </c>
      <c r="H18" s="1"/>
      <c r="I18" s="1">
        <v>1871</v>
      </c>
      <c r="J18" s="1" t="s">
        <v>16</v>
      </c>
      <c r="K18" s="1" t="s">
        <v>124</v>
      </c>
    </row>
    <row r="19" spans="1:11" x14ac:dyDescent="0.25">
      <c r="A19" s="1" t="s">
        <v>101</v>
      </c>
      <c r="B19" s="12">
        <f t="shared" si="3"/>
        <v>0</v>
      </c>
      <c r="C19" s="12">
        <f t="shared" si="4"/>
        <v>0</v>
      </c>
      <c r="D19" s="12">
        <f t="shared" si="5"/>
        <v>0</v>
      </c>
      <c r="E19" s="9">
        <v>0.12420000000000002</v>
      </c>
      <c r="F19" s="2">
        <v>0.2031</v>
      </c>
      <c r="G19" s="2">
        <v>0.62560000000000004</v>
      </c>
      <c r="H19" s="1"/>
      <c r="I19" s="1"/>
      <c r="J19" s="1"/>
      <c r="K1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4329F-80A1-48C1-AAFC-69CB084F87AE}">
  <dimension ref="A1:K15"/>
  <sheetViews>
    <sheetView showGridLines="0" topLeftCell="A2" workbookViewId="0">
      <selection activeCell="E21" sqref="E21"/>
    </sheetView>
  </sheetViews>
  <sheetFormatPr defaultRowHeight="15" x14ac:dyDescent="0.25"/>
  <cols>
    <col min="1" max="1" width="39.42578125" customWidth="1"/>
    <col min="9" max="9" width="10.28515625" bestFit="1" customWidth="1"/>
    <col min="11" max="11" width="255.7109375" bestFit="1" customWidth="1"/>
  </cols>
  <sheetData>
    <row r="1" spans="1:11" x14ac:dyDescent="0.25">
      <c r="A1" s="7" t="s">
        <v>147</v>
      </c>
      <c r="B1" s="11" t="s">
        <v>0</v>
      </c>
      <c r="C1" s="11" t="s">
        <v>1</v>
      </c>
      <c r="D1" s="11" t="s">
        <v>2</v>
      </c>
      <c r="E1" s="7" t="s">
        <v>0</v>
      </c>
      <c r="F1" s="7" t="s">
        <v>1</v>
      </c>
      <c r="G1" s="7" t="s">
        <v>2</v>
      </c>
      <c r="H1" s="7"/>
      <c r="I1" s="7" t="s">
        <v>43</v>
      </c>
      <c r="J1" s="7" t="s">
        <v>14</v>
      </c>
      <c r="K1" s="7" t="s">
        <v>44</v>
      </c>
    </row>
    <row r="2" spans="1:11" x14ac:dyDescent="0.25">
      <c r="A2" s="4" t="s">
        <v>30</v>
      </c>
      <c r="B2" s="12">
        <f>C2-(C2*E2)</f>
        <v>178.97307790080001</v>
      </c>
      <c r="C2" s="12">
        <f>D2-(D2*F2)</f>
        <v>208.95864320000001</v>
      </c>
      <c r="D2" s="12">
        <f>G2*I2</f>
        <v>270.11200000000002</v>
      </c>
      <c r="E2" s="5">
        <v>0.14349999999999999</v>
      </c>
      <c r="F2" s="5">
        <v>0.22639999999999999</v>
      </c>
      <c r="G2" s="5">
        <v>0.58720000000000006</v>
      </c>
      <c r="H2" s="4"/>
      <c r="I2" s="4">
        <v>460</v>
      </c>
      <c r="J2" s="4" t="s">
        <v>19</v>
      </c>
      <c r="K2" s="4" t="s">
        <v>52</v>
      </c>
    </row>
    <row r="3" spans="1:11" x14ac:dyDescent="0.25">
      <c r="A3" s="4" t="s">
        <v>31</v>
      </c>
      <c r="B3" s="12">
        <f t="shared" ref="B3:B15" si="0">C3-(C3*E3)</f>
        <v>100.31657168957653</v>
      </c>
      <c r="C3" s="12">
        <f t="shared" ref="C3:C15" si="1">D3-(D3*F3)</f>
        <v>116.95368290461541</v>
      </c>
      <c r="D3" s="12">
        <f t="shared" ref="D3:D15" si="2">G3*I3</f>
        <v>151.01440000000002</v>
      </c>
      <c r="E3" s="5">
        <v>0.14225384615384615</v>
      </c>
      <c r="F3" s="5">
        <v>0.22554615384615384</v>
      </c>
      <c r="G3" s="5">
        <v>0.58990000000000009</v>
      </c>
      <c r="H3" s="4"/>
      <c r="I3" s="4">
        <v>256</v>
      </c>
      <c r="J3" s="4" t="s">
        <v>19</v>
      </c>
      <c r="K3" s="4" t="s">
        <v>53</v>
      </c>
    </row>
    <row r="4" spans="1:11" x14ac:dyDescent="0.25">
      <c r="A4" s="4" t="s">
        <v>32</v>
      </c>
      <c r="B4" s="12">
        <f t="shared" si="0"/>
        <v>236.79703771689941</v>
      </c>
      <c r="C4" s="12">
        <f t="shared" si="1"/>
        <v>275.66840307692308</v>
      </c>
      <c r="D4" s="12">
        <f t="shared" si="2"/>
        <v>355.56</v>
      </c>
      <c r="E4" s="5">
        <v>0.14100769230769228</v>
      </c>
      <c r="F4" s="5">
        <v>0.22469230769230769</v>
      </c>
      <c r="G4" s="5">
        <v>0.59260000000000002</v>
      </c>
      <c r="H4" s="4"/>
      <c r="I4" s="4">
        <v>600</v>
      </c>
      <c r="J4" s="4" t="s">
        <v>19</v>
      </c>
      <c r="K4" s="4" t="s">
        <v>54</v>
      </c>
    </row>
    <row r="5" spans="1:11" x14ac:dyDescent="0.25">
      <c r="A5" s="4" t="s">
        <v>33</v>
      </c>
      <c r="B5" s="12">
        <f t="shared" si="0"/>
        <v>333.87672344414273</v>
      </c>
      <c r="C5" s="12">
        <f t="shared" si="1"/>
        <v>388.12112963076925</v>
      </c>
      <c r="D5" s="12">
        <f t="shared" si="2"/>
        <v>500.05200000000002</v>
      </c>
      <c r="E5" s="5">
        <v>0.13976153846153844</v>
      </c>
      <c r="F5" s="5">
        <v>0.22383846153846154</v>
      </c>
      <c r="G5" s="5">
        <v>0.59530000000000005</v>
      </c>
      <c r="H5" s="4"/>
      <c r="I5" s="4">
        <v>840</v>
      </c>
      <c r="J5" s="4" t="s">
        <v>19</v>
      </c>
      <c r="K5" s="4" t="s">
        <v>55</v>
      </c>
    </row>
    <row r="6" spans="1:11" x14ac:dyDescent="0.25">
      <c r="A6" s="4" t="s">
        <v>34</v>
      </c>
      <c r="B6" s="12">
        <f t="shared" si="0"/>
        <v>128.09385800270772</v>
      </c>
      <c r="C6" s="12">
        <f t="shared" si="1"/>
        <v>148.68966400000002</v>
      </c>
      <c r="D6" s="12">
        <f t="shared" si="2"/>
        <v>191.36</v>
      </c>
      <c r="E6" s="5">
        <v>0.1385153846153846</v>
      </c>
      <c r="F6" s="5">
        <v>0.22298461538461536</v>
      </c>
      <c r="G6" s="5">
        <v>0.59800000000000009</v>
      </c>
      <c r="H6" s="4"/>
      <c r="I6" s="4">
        <v>320</v>
      </c>
      <c r="J6" s="4" t="s">
        <v>16</v>
      </c>
      <c r="K6" s="4" t="s">
        <v>56</v>
      </c>
    </row>
    <row r="7" spans="1:11" x14ac:dyDescent="0.25">
      <c r="A7" s="4" t="s">
        <v>35</v>
      </c>
      <c r="B7" s="12">
        <f t="shared" ref="B7:B8" si="3">C7-(C7*E7)</f>
        <v>612.74969006799768</v>
      </c>
      <c r="C7" s="12">
        <f t="shared" ref="C7:C8" si="4">D7-(D7*F7)</f>
        <v>710.24439132307691</v>
      </c>
      <c r="D7" s="12">
        <f t="shared" ref="D7:D8" si="5">G7*I7</f>
        <v>913.06399999999996</v>
      </c>
      <c r="E7" s="5">
        <v>0.13726923076923073</v>
      </c>
      <c r="F7" s="5">
        <v>0.22213076923076921</v>
      </c>
      <c r="G7" s="5">
        <v>0.60070000000000001</v>
      </c>
      <c r="H7" s="4"/>
      <c r="I7" s="4">
        <f>(152/100)*1000</f>
        <v>1520</v>
      </c>
      <c r="J7" s="4" t="s">
        <v>19</v>
      </c>
      <c r="K7" s="4" t="s">
        <v>143</v>
      </c>
    </row>
    <row r="8" spans="1:11" x14ac:dyDescent="0.25">
      <c r="A8" s="4" t="s">
        <v>36</v>
      </c>
      <c r="B8" s="12">
        <f t="shared" si="3"/>
        <v>1618.4542159191756</v>
      </c>
      <c r="C8" s="12">
        <f t="shared" si="4"/>
        <v>1873.2609317333336</v>
      </c>
      <c r="D8" s="12">
        <f t="shared" si="5"/>
        <v>2405.5546666666669</v>
      </c>
      <c r="E8" s="5">
        <v>0.13602307692307689</v>
      </c>
      <c r="F8" s="5">
        <v>0.22127692307692307</v>
      </c>
      <c r="G8" s="5">
        <v>0.60340000000000005</v>
      </c>
      <c r="H8" s="4"/>
      <c r="I8" s="6">
        <f>(299/75)*1000</f>
        <v>3986.666666666667</v>
      </c>
      <c r="J8" s="4" t="s">
        <v>16</v>
      </c>
      <c r="K8" s="4" t="s">
        <v>144</v>
      </c>
    </row>
    <row r="9" spans="1:11" x14ac:dyDescent="0.25">
      <c r="A9" s="4" t="s">
        <v>37</v>
      </c>
      <c r="B9" s="12">
        <f t="shared" si="0"/>
        <v>468.97188336191721</v>
      </c>
      <c r="C9" s="12">
        <f t="shared" si="1"/>
        <v>542.02424307692309</v>
      </c>
      <c r="D9" s="12">
        <f t="shared" si="2"/>
        <v>695.28000000000009</v>
      </c>
      <c r="E9" s="5">
        <v>0.13477692307692304</v>
      </c>
      <c r="F9" s="5">
        <v>0.22042307692307692</v>
      </c>
      <c r="G9" s="5">
        <v>0.57940000000000003</v>
      </c>
      <c r="H9" s="4"/>
      <c r="I9" s="4">
        <v>1200</v>
      </c>
      <c r="J9" s="4" t="s">
        <v>16</v>
      </c>
      <c r="K9" s="4" t="s">
        <v>57</v>
      </c>
    </row>
    <row r="10" spans="1:11" x14ac:dyDescent="0.25">
      <c r="A10" s="4" t="s">
        <v>38</v>
      </c>
      <c r="B10" s="12">
        <f t="shared" si="0"/>
        <v>598.07354870099323</v>
      </c>
      <c r="C10" s="12">
        <f t="shared" si="1"/>
        <v>690.24210838974363</v>
      </c>
      <c r="D10" s="12">
        <f t="shared" si="2"/>
        <v>884.4373333333333</v>
      </c>
      <c r="E10" s="5">
        <v>0.13353076923076918</v>
      </c>
      <c r="F10" s="5">
        <v>0.21956923076923077</v>
      </c>
      <c r="G10" s="5">
        <v>0.58186666666666664</v>
      </c>
      <c r="H10" s="4"/>
      <c r="I10" s="4">
        <f>380*4</f>
        <v>1520</v>
      </c>
      <c r="J10" s="4" t="s">
        <v>58</v>
      </c>
      <c r="K10" s="4" t="s">
        <v>59</v>
      </c>
    </row>
    <row r="11" spans="1:11" x14ac:dyDescent="0.25">
      <c r="A11" s="4" t="s">
        <v>39</v>
      </c>
      <c r="B11" s="12">
        <f t="shared" si="0"/>
        <v>772.47039283280776</v>
      </c>
      <c r="C11" s="12">
        <f t="shared" si="1"/>
        <v>890.23475500000006</v>
      </c>
      <c r="D11" s="12">
        <f t="shared" si="2"/>
        <v>1139.45</v>
      </c>
      <c r="E11" s="5">
        <v>0.13228461538461533</v>
      </c>
      <c r="F11" s="5">
        <v>0.21871538461538462</v>
      </c>
      <c r="G11" s="5">
        <v>0.58433333333333337</v>
      </c>
      <c r="H11" s="4"/>
      <c r="I11" s="4">
        <v>1950</v>
      </c>
      <c r="J11" s="4" t="s">
        <v>16</v>
      </c>
      <c r="K11" s="4" t="s">
        <v>60</v>
      </c>
    </row>
    <row r="12" spans="1:11" x14ac:dyDescent="0.25">
      <c r="A12" s="4" t="s">
        <v>40</v>
      </c>
      <c r="B12" s="12">
        <f t="shared" si="0"/>
        <v>259.23143201676925</v>
      </c>
      <c r="C12" s="12">
        <f t="shared" si="1"/>
        <v>298.32325200000002</v>
      </c>
      <c r="D12" s="12">
        <f t="shared" si="2"/>
        <v>381.42</v>
      </c>
      <c r="E12" s="5">
        <v>0.13103846153846149</v>
      </c>
      <c r="F12" s="5">
        <v>0.21786153846153844</v>
      </c>
      <c r="G12" s="5">
        <v>0.58679999999999999</v>
      </c>
      <c r="H12" s="4"/>
      <c r="I12" s="4">
        <v>650</v>
      </c>
      <c r="J12" s="4" t="s">
        <v>16</v>
      </c>
      <c r="K12" s="4" t="s">
        <v>61</v>
      </c>
    </row>
    <row r="13" spans="1:11" x14ac:dyDescent="0.25">
      <c r="A13" s="4" t="s">
        <v>145</v>
      </c>
      <c r="B13" s="12">
        <f t="shared" ref="B13" si="6">C13-(C13*E13)</f>
        <v>3208.0347766068362</v>
      </c>
      <c r="C13" s="12">
        <f t="shared" ref="C13" si="7">D13-(D13*F13)</f>
        <v>3686.5162247641028</v>
      </c>
      <c r="D13" s="12">
        <f t="shared" ref="D13" si="8">G13*I13</f>
        <v>4708.2406666666666</v>
      </c>
      <c r="E13" s="5">
        <v>0.12979230769230765</v>
      </c>
      <c r="F13" s="5">
        <v>0.21700769230769229</v>
      </c>
      <c r="G13" s="5">
        <v>0.58926666666666661</v>
      </c>
      <c r="H13" s="4"/>
      <c r="I13" s="4">
        <f>(799/100)*1000</f>
        <v>7990</v>
      </c>
      <c r="J13" s="4" t="s">
        <v>19</v>
      </c>
      <c r="K13" s="4" t="s">
        <v>146</v>
      </c>
    </row>
    <row r="14" spans="1:11" x14ac:dyDescent="0.25">
      <c r="A14" s="4" t="s">
        <v>41</v>
      </c>
      <c r="B14" s="12">
        <f t="shared" si="0"/>
        <v>2221.1043054309348</v>
      </c>
      <c r="C14" s="12">
        <f t="shared" si="1"/>
        <v>2548.7342964102559</v>
      </c>
      <c r="D14" s="12">
        <f t="shared" si="2"/>
        <v>3251.574666666666</v>
      </c>
      <c r="E14" s="5">
        <v>0.12854615384615378</v>
      </c>
      <c r="F14" s="5">
        <v>0.21615384615384614</v>
      </c>
      <c r="G14" s="5">
        <v>0.59173333333333322</v>
      </c>
      <c r="H14" s="4"/>
      <c r="I14" s="4">
        <f>1099*5</f>
        <v>5495</v>
      </c>
      <c r="J14" s="4" t="s">
        <v>62</v>
      </c>
      <c r="K14" s="4" t="s">
        <v>63</v>
      </c>
    </row>
    <row r="15" spans="1:11" x14ac:dyDescent="0.25">
      <c r="A15" s="4" t="s">
        <v>42</v>
      </c>
      <c r="B15" s="12">
        <f t="shared" si="0"/>
        <v>553.40131198128006</v>
      </c>
      <c r="C15" s="12">
        <f t="shared" si="1"/>
        <v>634.1254864</v>
      </c>
      <c r="D15" s="12">
        <f t="shared" si="2"/>
        <v>808.11199999999997</v>
      </c>
      <c r="E15" s="5">
        <v>0.12729999999999994</v>
      </c>
      <c r="F15" s="5">
        <v>0.21529999999999999</v>
      </c>
      <c r="G15" s="5">
        <v>0.59419999999999995</v>
      </c>
      <c r="H15" s="4"/>
      <c r="I15" s="4">
        <f>680*2</f>
        <v>1360</v>
      </c>
      <c r="J15" s="4" t="s">
        <v>19</v>
      </c>
      <c r="K15" s="4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9875B-722B-4BDD-AB23-6DB11C2218FD}">
  <dimension ref="A1:K40"/>
  <sheetViews>
    <sheetView showGridLines="0" topLeftCell="A20" workbookViewId="0">
      <selection activeCell="J1" sqref="J1:J40"/>
    </sheetView>
  </sheetViews>
  <sheetFormatPr defaultRowHeight="15" x14ac:dyDescent="0.25"/>
  <cols>
    <col min="1" max="1" width="37.140625" bestFit="1" customWidth="1"/>
    <col min="2" max="4" width="9.5703125" bestFit="1" customWidth="1"/>
    <col min="5" max="7" width="9.28515625" bestFit="1" customWidth="1"/>
    <col min="9" max="9" width="10" bestFit="1" customWidth="1"/>
    <col min="11" max="11" width="255.7109375" bestFit="1" customWidth="1"/>
  </cols>
  <sheetData>
    <row r="1" spans="1:11" x14ac:dyDescent="0.25">
      <c r="A1" s="7" t="s">
        <v>147</v>
      </c>
      <c r="B1" s="11" t="s">
        <v>0</v>
      </c>
      <c r="C1" s="11" t="s">
        <v>1</v>
      </c>
      <c r="D1" s="11" t="s">
        <v>2</v>
      </c>
      <c r="E1" s="7" t="s">
        <v>0</v>
      </c>
      <c r="F1" s="7" t="s">
        <v>1</v>
      </c>
      <c r="G1" s="7" t="s">
        <v>2</v>
      </c>
      <c r="H1" s="7"/>
      <c r="I1" s="7" t="s">
        <v>13</v>
      </c>
      <c r="J1" s="7" t="s">
        <v>14</v>
      </c>
      <c r="K1" s="7" t="s">
        <v>44</v>
      </c>
    </row>
    <row r="2" spans="1:11" x14ac:dyDescent="0.25">
      <c r="A2" s="4" t="s">
        <v>45</v>
      </c>
      <c r="B2" s="12">
        <f>C2-(C2*E2)</f>
        <v>51.459730882560002</v>
      </c>
      <c r="C2" s="12">
        <f>D2-(D2*F2)</f>
        <v>60.271411200000003</v>
      </c>
      <c r="D2" s="12">
        <f>G2*I2</f>
        <v>78.847999999999999</v>
      </c>
      <c r="E2" s="5">
        <v>0.1462</v>
      </c>
      <c r="F2" s="5">
        <v>0.2356</v>
      </c>
      <c r="G2" s="5">
        <v>0.56320000000000003</v>
      </c>
      <c r="H2" s="4"/>
      <c r="I2" s="4">
        <f>700/5</f>
        <v>140</v>
      </c>
      <c r="J2" s="4" t="s">
        <v>19</v>
      </c>
      <c r="K2" s="4" t="s">
        <v>65</v>
      </c>
    </row>
    <row r="3" spans="1:11" x14ac:dyDescent="0.25">
      <c r="A3" s="8" t="s">
        <v>66</v>
      </c>
      <c r="B3" s="12">
        <f t="shared" ref="B3:C3" si="0">C3-(C3*E3)</f>
        <v>331.98829366950002</v>
      </c>
      <c r="C3" s="12">
        <f t="shared" si="0"/>
        <v>387.88210500000002</v>
      </c>
      <c r="D3" s="12">
        <f t="shared" ref="D3:D20" si="1">G3*I3</f>
        <v>508.95</v>
      </c>
      <c r="E3" s="5">
        <v>0.14410000000000001</v>
      </c>
      <c r="F3" s="5">
        <v>0.23787777777777777</v>
      </c>
      <c r="G3" s="5">
        <v>0.5655</v>
      </c>
      <c r="H3" s="4"/>
      <c r="I3" s="4">
        <v>900</v>
      </c>
      <c r="J3" s="4" t="s">
        <v>16</v>
      </c>
      <c r="K3" s="4" t="s">
        <v>67</v>
      </c>
    </row>
    <row r="4" spans="1:11" x14ac:dyDescent="0.25">
      <c r="A4" s="4" t="s">
        <v>46</v>
      </c>
      <c r="B4" s="12">
        <f t="shared" ref="B4:C4" si="2">C4-(C4*E4)</f>
        <v>259.12266913866665</v>
      </c>
      <c r="C4" s="12">
        <f t="shared" si="2"/>
        <v>302.00777288888889</v>
      </c>
      <c r="D4" s="12">
        <f t="shared" si="1"/>
        <v>397.46</v>
      </c>
      <c r="E4" s="5">
        <v>0.14199999999999999</v>
      </c>
      <c r="F4" s="5">
        <v>0.24015555555555557</v>
      </c>
      <c r="G4" s="5">
        <v>0.56779999999999997</v>
      </c>
      <c r="H4" s="4"/>
      <c r="I4" s="4">
        <v>700</v>
      </c>
      <c r="J4" s="4" t="s">
        <v>16</v>
      </c>
      <c r="K4" s="4" t="s">
        <v>21</v>
      </c>
    </row>
    <row r="5" spans="1:11" x14ac:dyDescent="0.25">
      <c r="A5" s="4" t="s">
        <v>47</v>
      </c>
      <c r="B5" s="12">
        <f t="shared" ref="B5:C5" si="3">C5-(C5*E5)</f>
        <v>260.02726372630002</v>
      </c>
      <c r="C5" s="12">
        <f t="shared" si="3"/>
        <v>302.32212966666668</v>
      </c>
      <c r="D5" s="12">
        <f t="shared" si="1"/>
        <v>399.07000000000005</v>
      </c>
      <c r="E5" s="5">
        <v>0.1399</v>
      </c>
      <c r="F5" s="5">
        <v>0.24243333333333333</v>
      </c>
      <c r="G5" s="5">
        <v>0.57010000000000005</v>
      </c>
      <c r="H5" s="4"/>
      <c r="I5" s="4">
        <f>350*2</f>
        <v>700</v>
      </c>
      <c r="J5" s="4" t="s">
        <v>16</v>
      </c>
      <c r="K5" s="4" t="s">
        <v>68</v>
      </c>
    </row>
    <row r="6" spans="1:11" x14ac:dyDescent="0.25">
      <c r="A6" s="4" t="s">
        <v>48</v>
      </c>
      <c r="B6" s="12">
        <f t="shared" ref="B6:C6" si="4">C6-(C6*E6)</f>
        <v>283.29201384191998</v>
      </c>
      <c r="C6" s="12">
        <f t="shared" si="4"/>
        <v>328.56879359999999</v>
      </c>
      <c r="D6" s="12">
        <f t="shared" si="1"/>
        <v>435.024</v>
      </c>
      <c r="E6" s="5">
        <v>0.13780000000000001</v>
      </c>
      <c r="F6" s="5">
        <v>0.24471111111111113</v>
      </c>
      <c r="G6" s="5">
        <v>0.57240000000000002</v>
      </c>
      <c r="H6" s="4"/>
      <c r="I6" s="4">
        <v>760</v>
      </c>
      <c r="J6" s="4" t="s">
        <v>16</v>
      </c>
      <c r="K6" s="4" t="s">
        <v>69</v>
      </c>
    </row>
    <row r="7" spans="1:11" x14ac:dyDescent="0.25">
      <c r="A7" s="4" t="s">
        <v>49</v>
      </c>
      <c r="B7" s="12">
        <f t="shared" ref="B7:C7" si="5">C7-(C7*E7)</f>
        <v>314.18567557916003</v>
      </c>
      <c r="C7" s="12">
        <f t="shared" si="5"/>
        <v>363.51460786666667</v>
      </c>
      <c r="D7" s="12">
        <f t="shared" si="1"/>
        <v>482.74799999999999</v>
      </c>
      <c r="E7" s="5">
        <v>0.13569999999999999</v>
      </c>
      <c r="F7" s="5">
        <v>0.2469888888888889</v>
      </c>
      <c r="G7" s="5">
        <v>0.57469999999999999</v>
      </c>
      <c r="H7" s="4"/>
      <c r="I7" s="4">
        <v>840</v>
      </c>
      <c r="J7" s="4" t="s">
        <v>16</v>
      </c>
      <c r="K7" s="4" t="s">
        <v>70</v>
      </c>
    </row>
    <row r="8" spans="1:11" x14ac:dyDescent="0.25">
      <c r="A8" s="4" t="s">
        <v>50</v>
      </c>
      <c r="B8" s="12">
        <f t="shared" ref="B8:C8" si="6">C8-(C8*E8)</f>
        <v>1020.8192713983999</v>
      </c>
      <c r="C8" s="12">
        <f t="shared" si="6"/>
        <v>1178.2309226666666</v>
      </c>
      <c r="D8" s="12">
        <f t="shared" si="1"/>
        <v>1569.4399999999998</v>
      </c>
      <c r="E8" s="5">
        <v>0.1336</v>
      </c>
      <c r="F8" s="5">
        <v>0.24926666666666669</v>
      </c>
      <c r="G8" s="5">
        <v>0.57699999999999996</v>
      </c>
      <c r="H8" s="4"/>
      <c r="I8" s="4">
        <f>680*4</f>
        <v>2720</v>
      </c>
      <c r="J8" s="4" t="s">
        <v>19</v>
      </c>
      <c r="K8" s="4" t="s">
        <v>71</v>
      </c>
    </row>
    <row r="9" spans="1:11" x14ac:dyDescent="0.25">
      <c r="A9" s="4" t="s">
        <v>72</v>
      </c>
      <c r="B9" s="12">
        <f t="shared" ref="B9:C9" si="7">C9-(C9*E9)</f>
        <v>338.90804410049992</v>
      </c>
      <c r="C9" s="12">
        <f t="shared" si="7"/>
        <v>390.22227299999992</v>
      </c>
      <c r="D9" s="12">
        <f t="shared" si="1"/>
        <v>521.36999999999989</v>
      </c>
      <c r="E9" s="5">
        <v>0.13150000000000001</v>
      </c>
      <c r="F9" s="5">
        <v>0.25154444444444446</v>
      </c>
      <c r="G9" s="5">
        <v>0.57929999999999993</v>
      </c>
      <c r="H9" s="4"/>
      <c r="I9" s="4">
        <v>900</v>
      </c>
      <c r="J9" s="4" t="s">
        <v>16</v>
      </c>
      <c r="K9" s="4" t="s">
        <v>67</v>
      </c>
    </row>
    <row r="10" spans="1:11" x14ac:dyDescent="0.25">
      <c r="A10" s="4" t="s">
        <v>73</v>
      </c>
      <c r="B10" s="12">
        <f t="shared" ref="B10:C10" si="8">C10-(C10*E10)</f>
        <v>642.29463296213339</v>
      </c>
      <c r="C10" s="12">
        <f t="shared" si="8"/>
        <v>737.76089244444449</v>
      </c>
      <c r="D10" s="12">
        <f t="shared" si="1"/>
        <v>988.72</v>
      </c>
      <c r="E10" s="5">
        <v>0.12939999999999999</v>
      </c>
      <c r="F10" s="5">
        <v>0.25382222222222223</v>
      </c>
      <c r="G10" s="5">
        <v>0.58160000000000001</v>
      </c>
      <c r="H10" s="4"/>
      <c r="I10" s="4">
        <v>1700</v>
      </c>
      <c r="J10" s="4" t="s">
        <v>16</v>
      </c>
      <c r="K10" s="4" t="s">
        <v>74</v>
      </c>
    </row>
    <row r="11" spans="1:11" x14ac:dyDescent="0.25">
      <c r="A11" s="4" t="s">
        <v>75</v>
      </c>
      <c r="B11" s="12">
        <f t="shared" ref="B11:C11" si="9">C11-(C11*E11)</f>
        <v>310.83639416094002</v>
      </c>
      <c r="C11" s="12">
        <f t="shared" si="9"/>
        <v>356.17783220000001</v>
      </c>
      <c r="D11" s="12">
        <f t="shared" si="1"/>
        <v>478.798</v>
      </c>
      <c r="E11" s="5">
        <v>0.1273</v>
      </c>
      <c r="F11" s="5">
        <v>0.25610000000000005</v>
      </c>
      <c r="G11" s="5">
        <v>0.58389999999999997</v>
      </c>
      <c r="H11" s="4"/>
      <c r="I11" s="4">
        <v>820</v>
      </c>
      <c r="J11" s="4" t="s">
        <v>16</v>
      </c>
      <c r="K11" s="4" t="s">
        <v>76</v>
      </c>
    </row>
    <row r="12" spans="1:11" x14ac:dyDescent="0.25">
      <c r="A12" s="4" t="s">
        <v>77</v>
      </c>
      <c r="B12" s="12">
        <f t="shared" ref="B12:C12" si="10">C12-(C12*E12)</f>
        <v>710.73905618075548</v>
      </c>
      <c r="C12" s="12">
        <f t="shared" si="10"/>
        <v>815.33784199999991</v>
      </c>
      <c r="D12" s="12">
        <f t="shared" si="1"/>
        <v>1090.98</v>
      </c>
      <c r="E12" s="5">
        <v>0.1282888888888889</v>
      </c>
      <c r="F12" s="5">
        <v>0.25265555555555558</v>
      </c>
      <c r="G12" s="5">
        <v>0.57420000000000004</v>
      </c>
      <c r="H12" s="4"/>
      <c r="I12" s="4">
        <f>950*2</f>
        <v>1900</v>
      </c>
      <c r="J12" s="4" t="s">
        <v>19</v>
      </c>
      <c r="K12" s="4" t="s">
        <v>78</v>
      </c>
    </row>
    <row r="13" spans="1:11" x14ac:dyDescent="0.25">
      <c r="A13" s="4" t="s">
        <v>79</v>
      </c>
      <c r="B13" s="12">
        <f t="shared" ref="B13:C13" si="11">C13-(C13*E13)</f>
        <v>460.39504596645111</v>
      </c>
      <c r="C13" s="12">
        <f t="shared" si="11"/>
        <v>528.75077058611112</v>
      </c>
      <c r="D13" s="12">
        <f t="shared" si="1"/>
        <v>704.26025000000004</v>
      </c>
      <c r="E13" s="5">
        <v>0.12927777777777777</v>
      </c>
      <c r="F13" s="5">
        <v>0.24921111111111116</v>
      </c>
      <c r="G13" s="5">
        <v>0.57726250000000001</v>
      </c>
      <c r="H13" s="4"/>
      <c r="I13" s="4">
        <f>610*2</f>
        <v>1220</v>
      </c>
      <c r="J13" s="4" t="s">
        <v>19</v>
      </c>
      <c r="K13" s="4" t="s">
        <v>80</v>
      </c>
    </row>
    <row r="14" spans="1:11" x14ac:dyDescent="0.25">
      <c r="A14" s="4" t="s">
        <v>81</v>
      </c>
      <c r="B14" s="12">
        <f t="shared" ref="B14:C14" si="12">C14-(C14*E14)</f>
        <v>545.13759683285969</v>
      </c>
      <c r="C14" s="12">
        <f t="shared" si="12"/>
        <v>626.78705752666679</v>
      </c>
      <c r="D14" s="12">
        <f t="shared" si="1"/>
        <v>831.0254000000001</v>
      </c>
      <c r="E14" s="5">
        <v>0.13026666666666667</v>
      </c>
      <c r="F14" s="5">
        <v>0.24576666666666669</v>
      </c>
      <c r="G14" s="5">
        <v>0.58032500000000009</v>
      </c>
      <c r="H14" s="4"/>
      <c r="I14" s="4">
        <f>358*4</f>
        <v>1432</v>
      </c>
      <c r="J14" s="4" t="s">
        <v>58</v>
      </c>
      <c r="K14" s="4" t="s">
        <v>82</v>
      </c>
    </row>
    <row r="15" spans="1:11" x14ac:dyDescent="0.25">
      <c r="A15" s="4" t="s">
        <v>83</v>
      </c>
      <c r="B15" s="12">
        <f t="shared" ref="B15:C15" si="13">C15-(C15*E15)</f>
        <v>360.96206559503185</v>
      </c>
      <c r="C15" s="12">
        <f t="shared" si="13"/>
        <v>415.49855990833339</v>
      </c>
      <c r="D15" s="12">
        <f t="shared" si="1"/>
        <v>548.38425000000007</v>
      </c>
      <c r="E15" s="5">
        <v>0.13125555555555554</v>
      </c>
      <c r="F15" s="5">
        <v>0.24232222222222224</v>
      </c>
      <c r="G15" s="5">
        <v>0.58338750000000006</v>
      </c>
      <c r="H15" s="4"/>
      <c r="I15" s="4">
        <v>940</v>
      </c>
      <c r="J15" s="4" t="s">
        <v>16</v>
      </c>
      <c r="K15" s="4" t="s">
        <v>84</v>
      </c>
    </row>
    <row r="16" spans="1:11" x14ac:dyDescent="0.25">
      <c r="A16" s="4" t="s">
        <v>85</v>
      </c>
      <c r="B16" s="12">
        <f t="shared" ref="B16:C16" si="14">C16-(C16*E16)</f>
        <v>391.20479497732362</v>
      </c>
      <c r="C16" s="12">
        <f t="shared" si="14"/>
        <v>450.82372849444448</v>
      </c>
      <c r="D16" s="12">
        <f t="shared" si="1"/>
        <v>592.31450000000007</v>
      </c>
      <c r="E16" s="5">
        <v>0.13224444444444444</v>
      </c>
      <c r="F16" s="5">
        <v>0.2388777777777778</v>
      </c>
      <c r="G16" s="5">
        <v>0.58645000000000003</v>
      </c>
      <c r="H16" s="4"/>
      <c r="I16" s="4">
        <v>1010</v>
      </c>
      <c r="J16" s="4" t="s">
        <v>58</v>
      </c>
      <c r="K16" s="4" t="s">
        <v>86</v>
      </c>
    </row>
    <row r="17" spans="1:11" x14ac:dyDescent="0.25">
      <c r="A17" s="8" t="s">
        <v>87</v>
      </c>
      <c r="B17" s="12">
        <f t="shared" ref="B17:C17" si="15">C17-(C17*E17)</f>
        <v>2148.6875573144516</v>
      </c>
      <c r="C17" s="12">
        <f t="shared" si="15"/>
        <v>2478.9688389583334</v>
      </c>
      <c r="D17" s="12">
        <f t="shared" si="1"/>
        <v>3242.3187499999999</v>
      </c>
      <c r="E17" s="5">
        <v>0.13323333333333331</v>
      </c>
      <c r="F17" s="5">
        <v>0.23543333333333336</v>
      </c>
      <c r="G17" s="5">
        <v>0.58951249999999999</v>
      </c>
      <c r="H17" s="4"/>
      <c r="I17" s="4">
        <f>(660/120)*1000</f>
        <v>5500</v>
      </c>
      <c r="J17" s="4" t="s">
        <v>19</v>
      </c>
      <c r="K17" s="4" t="s">
        <v>88</v>
      </c>
    </row>
    <row r="18" spans="1:11" x14ac:dyDescent="0.25">
      <c r="A18" s="4" t="s">
        <v>89</v>
      </c>
      <c r="B18" s="12">
        <f t="shared" ref="B18:C18" si="16">C18-(C18*E18)</f>
        <v>2797.5355334988149</v>
      </c>
      <c r="C18" s="12">
        <f t="shared" si="16"/>
        <v>3231.2397075833333</v>
      </c>
      <c r="D18" s="12">
        <f t="shared" si="1"/>
        <v>4207.2825000000003</v>
      </c>
      <c r="E18" s="5">
        <v>0.13422222222222221</v>
      </c>
      <c r="F18" s="5">
        <v>0.23198888888888891</v>
      </c>
      <c r="G18" s="5">
        <v>0.59257500000000007</v>
      </c>
      <c r="H18" s="4"/>
      <c r="I18" s="4">
        <f>710*10</f>
        <v>7100</v>
      </c>
      <c r="J18" s="4" t="s">
        <v>19</v>
      </c>
      <c r="K18" s="4" t="s">
        <v>90</v>
      </c>
    </row>
    <row r="19" spans="1:11" x14ac:dyDescent="0.25">
      <c r="A19" s="8" t="s">
        <v>91</v>
      </c>
      <c r="B19" s="12">
        <f t="shared" ref="B19:C19" si="17">C19-(C19*E19)</f>
        <v>4768.5274843668703</v>
      </c>
      <c r="C19" s="12">
        <f t="shared" si="17"/>
        <v>5514.094301666667</v>
      </c>
      <c r="D19" s="12">
        <f t="shared" si="1"/>
        <v>7147.6500000000005</v>
      </c>
      <c r="E19" s="5">
        <v>0.13521111111111109</v>
      </c>
      <c r="F19" s="5">
        <v>0.22854444444444444</v>
      </c>
      <c r="G19" s="5">
        <v>0.59563750000000004</v>
      </c>
      <c r="H19" s="4"/>
      <c r="I19" s="4">
        <f>1200*10</f>
        <v>12000</v>
      </c>
      <c r="J19" s="4" t="s">
        <v>16</v>
      </c>
      <c r="K19" s="4" t="s">
        <v>92</v>
      </c>
    </row>
    <row r="20" spans="1:11" x14ac:dyDescent="0.25">
      <c r="A20" s="4" t="s">
        <v>51</v>
      </c>
      <c r="B20" s="12">
        <f t="shared" ref="B20:C20" si="18">C20-(C20*E20)</f>
        <v>3406.3325492489998</v>
      </c>
      <c r="C20" s="12">
        <f t="shared" si="18"/>
        <v>3943.4273549999998</v>
      </c>
      <c r="D20" s="12">
        <f t="shared" si="1"/>
        <v>5088.95</v>
      </c>
      <c r="E20" s="5">
        <v>0.13619999999999999</v>
      </c>
      <c r="F20" s="5">
        <v>0.22509999999999999</v>
      </c>
      <c r="G20" s="5">
        <v>0.59870000000000001</v>
      </c>
      <c r="H20" s="4"/>
      <c r="I20" s="4">
        <f>850*10</f>
        <v>8500</v>
      </c>
      <c r="J20" s="4" t="s">
        <v>19</v>
      </c>
      <c r="K20" s="4" t="s">
        <v>93</v>
      </c>
    </row>
    <row r="21" spans="1:11" x14ac:dyDescent="0.25">
      <c r="A21" s="4" t="s">
        <v>102</v>
      </c>
      <c r="B21" s="12">
        <f>C21-(C21*E21)</f>
        <v>262.02655156216002</v>
      </c>
      <c r="C21" s="12">
        <f>D21-(D21*F21)</f>
        <v>302.67592880000001</v>
      </c>
      <c r="D21" s="12">
        <f>G21*I21</f>
        <v>396.536</v>
      </c>
      <c r="E21" s="5">
        <v>0.1343</v>
      </c>
      <c r="F21" s="5">
        <v>0.23669999999999999</v>
      </c>
      <c r="G21" s="5">
        <v>0.54320000000000002</v>
      </c>
      <c r="H21" s="4"/>
      <c r="I21" s="4">
        <v>730</v>
      </c>
      <c r="J21" s="4" t="s">
        <v>19</v>
      </c>
      <c r="K21" s="4" t="s">
        <v>125</v>
      </c>
    </row>
    <row r="22" spans="1:11" x14ac:dyDescent="0.25">
      <c r="A22" s="4" t="s">
        <v>103</v>
      </c>
      <c r="B22" s="12">
        <f t="shared" ref="B22:C22" si="19">C22-(C22*E22)</f>
        <v>126.72863112249999</v>
      </c>
      <c r="C22" s="12">
        <f t="shared" si="19"/>
        <v>146.54944333333333</v>
      </c>
      <c r="D22" s="12">
        <f t="shared" ref="D22:D40" si="20">G22*I22</f>
        <v>192.126</v>
      </c>
      <c r="E22" s="5">
        <v>0.13525000000000001</v>
      </c>
      <c r="F22" s="5">
        <v>0.23722222222222222</v>
      </c>
      <c r="G22" s="5">
        <v>0.54120000000000001</v>
      </c>
      <c r="H22" s="4"/>
      <c r="I22" s="4">
        <v>355</v>
      </c>
      <c r="J22" s="4" t="s">
        <v>16</v>
      </c>
      <c r="K22" s="4" t="s">
        <v>126</v>
      </c>
    </row>
    <row r="23" spans="1:11" x14ac:dyDescent="0.25">
      <c r="A23" s="4" t="s">
        <v>104</v>
      </c>
      <c r="B23" s="12">
        <f t="shared" ref="B23:C23" si="21">C23-(C23*E23)</f>
        <v>426.03465518506664</v>
      </c>
      <c r="C23" s="12">
        <f t="shared" si="21"/>
        <v>493.20983466666667</v>
      </c>
      <c r="D23" s="12">
        <f t="shared" si="20"/>
        <v>647.04</v>
      </c>
      <c r="E23" s="5">
        <v>0.13620000000000002</v>
      </c>
      <c r="F23" s="5">
        <v>0.23774444444444445</v>
      </c>
      <c r="G23" s="5">
        <v>0.53920000000000001</v>
      </c>
      <c r="H23" s="4"/>
      <c r="I23" s="4">
        <f>120*10</f>
        <v>1200</v>
      </c>
      <c r="J23" s="4" t="s">
        <v>16</v>
      </c>
      <c r="K23" s="4" t="s">
        <v>127</v>
      </c>
    </row>
    <row r="24" spans="1:11" x14ac:dyDescent="0.25">
      <c r="A24" s="4" t="s">
        <v>105</v>
      </c>
      <c r="B24" s="12">
        <f t="shared" ref="B24:C24" si="22">C24-(C24*E24)</f>
        <v>394.03832357308806</v>
      </c>
      <c r="C24" s="12">
        <f t="shared" si="22"/>
        <v>456.67071168000007</v>
      </c>
      <c r="D24" s="12">
        <f t="shared" si="20"/>
        <v>599.51520000000005</v>
      </c>
      <c r="E24" s="5">
        <v>0.13714999999999999</v>
      </c>
      <c r="F24" s="5">
        <v>0.23826666666666665</v>
      </c>
      <c r="G24" s="5">
        <v>0.53720000000000001</v>
      </c>
      <c r="H24" s="4"/>
      <c r="I24" s="4">
        <f>5580/5</f>
        <v>1116</v>
      </c>
      <c r="J24" s="4" t="s">
        <v>16</v>
      </c>
      <c r="K24" s="4" t="s">
        <v>128</v>
      </c>
    </row>
    <row r="25" spans="1:11" x14ac:dyDescent="0.25">
      <c r="A25" s="4" t="s">
        <v>106</v>
      </c>
      <c r="B25" s="12">
        <f t="shared" ref="B25:C25" si="23">C25-(C25*E25)</f>
        <v>61.449188655399993</v>
      </c>
      <c r="C25" s="12">
        <f t="shared" si="23"/>
        <v>71.295032666666657</v>
      </c>
      <c r="D25" s="12">
        <f t="shared" si="20"/>
        <v>93.66</v>
      </c>
      <c r="E25" s="5">
        <v>0.1381</v>
      </c>
      <c r="F25" s="5">
        <v>0.23878888888888888</v>
      </c>
      <c r="G25" s="5">
        <v>0.53520000000000001</v>
      </c>
      <c r="H25" s="4"/>
      <c r="I25" s="4">
        <v>175</v>
      </c>
      <c r="J25" s="4" t="s">
        <v>16</v>
      </c>
      <c r="K25" s="4" t="s">
        <v>129</v>
      </c>
    </row>
    <row r="26" spans="1:11" x14ac:dyDescent="0.25">
      <c r="A26" s="4" t="s">
        <v>107</v>
      </c>
      <c r="B26" s="12">
        <f t="shared" ref="B26:C26" si="24">C26-(C26*E26)</f>
        <v>292.63021234969153</v>
      </c>
      <c r="C26" s="12">
        <f t="shared" si="24"/>
        <v>339.89222643555553</v>
      </c>
      <c r="D26" s="12">
        <f t="shared" si="20"/>
        <v>446.82159999999999</v>
      </c>
      <c r="E26" s="5">
        <v>0.13905000000000001</v>
      </c>
      <c r="F26" s="5">
        <v>0.23931111111111111</v>
      </c>
      <c r="G26" s="5">
        <v>0.53320000000000001</v>
      </c>
      <c r="H26" s="4"/>
      <c r="I26" s="4">
        <v>838</v>
      </c>
      <c r="J26" s="4" t="s">
        <v>16</v>
      </c>
      <c r="K26" s="4" t="s">
        <v>130</v>
      </c>
    </row>
    <row r="27" spans="1:11" x14ac:dyDescent="0.25">
      <c r="A27" s="4" t="s">
        <v>108</v>
      </c>
      <c r="B27" s="12">
        <f t="shared" ref="B27:C27" si="25">C27-(C27*E27)</f>
        <v>312.5416128</v>
      </c>
      <c r="C27" s="12">
        <f t="shared" si="25"/>
        <v>363.42048</v>
      </c>
      <c r="D27" s="12">
        <f t="shared" si="20"/>
        <v>478.08</v>
      </c>
      <c r="E27" s="5">
        <v>0.14000000000000001</v>
      </c>
      <c r="F27" s="5">
        <v>0.23983333333333334</v>
      </c>
      <c r="G27" s="5">
        <v>0.53120000000000001</v>
      </c>
      <c r="H27" s="4"/>
      <c r="I27" s="4">
        <f>450*2</f>
        <v>900</v>
      </c>
      <c r="J27" s="4" t="s">
        <v>16</v>
      </c>
      <c r="K27" s="4" t="s">
        <v>131</v>
      </c>
    </row>
    <row r="28" spans="1:11" x14ac:dyDescent="0.25">
      <c r="A28" s="4" t="s">
        <v>109</v>
      </c>
      <c r="B28" s="12">
        <f t="shared" ref="B28:C28" si="26">C28-(C28*E28)</f>
        <v>48.761727619876922</v>
      </c>
      <c r="C28" s="12">
        <f t="shared" si="26"/>
        <v>56.762385914529915</v>
      </c>
      <c r="D28" s="12">
        <f t="shared" si="20"/>
        <v>74.722307692307695</v>
      </c>
      <c r="E28" s="5">
        <v>0.14095000000000002</v>
      </c>
      <c r="F28" s="5">
        <v>0.24035555555555554</v>
      </c>
      <c r="G28" s="5">
        <v>0.53373076923076923</v>
      </c>
      <c r="H28" s="4"/>
      <c r="I28" s="4">
        <f>700/5</f>
        <v>140</v>
      </c>
      <c r="J28" s="4" t="s">
        <v>19</v>
      </c>
      <c r="K28" s="4" t="s">
        <v>65</v>
      </c>
    </row>
    <row r="29" spans="1:11" x14ac:dyDescent="0.25">
      <c r="A29" s="4" t="s">
        <v>110</v>
      </c>
      <c r="B29" s="12">
        <f t="shared" ref="B29:C29" si="27">C29-(C29*E29)</f>
        <v>4551.669000436953</v>
      </c>
      <c r="C29" s="12">
        <f t="shared" si="27"/>
        <v>5304.3573015230777</v>
      </c>
      <c r="D29" s="12">
        <f t="shared" si="20"/>
        <v>6987.4878461538465</v>
      </c>
      <c r="E29" s="5">
        <v>0.1419</v>
      </c>
      <c r="F29" s="5">
        <v>0.24087777777777777</v>
      </c>
      <c r="G29" s="5">
        <v>0.53626153846153846</v>
      </c>
      <c r="H29" s="4"/>
      <c r="I29" s="4">
        <v>13030</v>
      </c>
      <c r="J29" s="4" t="s">
        <v>16</v>
      </c>
      <c r="K29" s="4" t="s">
        <v>132</v>
      </c>
    </row>
    <row r="30" spans="1:11" x14ac:dyDescent="0.25">
      <c r="A30" s="4" t="s">
        <v>111</v>
      </c>
      <c r="B30" s="12">
        <f t="shared" ref="B30:C30" si="28">C30-(C30*E30)</f>
        <v>10124.856981149023</v>
      </c>
      <c r="C30" s="12">
        <f t="shared" si="28"/>
        <v>11812.234709384615</v>
      </c>
      <c r="D30" s="12">
        <f t="shared" si="20"/>
        <v>15571.097692307692</v>
      </c>
      <c r="E30" s="5">
        <v>0.14285</v>
      </c>
      <c r="F30" s="5">
        <v>0.2414</v>
      </c>
      <c r="G30" s="5">
        <v>0.53879230769230768</v>
      </c>
      <c r="H30" s="4"/>
      <c r="I30" s="4">
        <f>(289/10)*1000</f>
        <v>28900</v>
      </c>
      <c r="J30" s="4" t="s">
        <v>16</v>
      </c>
      <c r="K30" s="4" t="s">
        <v>133</v>
      </c>
    </row>
    <row r="31" spans="1:11" x14ac:dyDescent="0.25">
      <c r="A31" s="4" t="s">
        <v>112</v>
      </c>
      <c r="B31" s="12">
        <f t="shared" ref="B31:C31" si="29">C31-(C31*E31)</f>
        <v>2427.6470743403552</v>
      </c>
      <c r="C31" s="12">
        <f t="shared" si="29"/>
        <v>2835.3738312781538</v>
      </c>
      <c r="D31" s="12">
        <f t="shared" si="20"/>
        <v>3734.5879076923075</v>
      </c>
      <c r="E31" s="5">
        <v>0.14380000000000001</v>
      </c>
      <c r="F31" s="5">
        <v>0.24077999999999999</v>
      </c>
      <c r="G31" s="5">
        <v>0.54132307692307691</v>
      </c>
      <c r="H31" s="4"/>
      <c r="I31" s="4">
        <v>6899</v>
      </c>
      <c r="J31" s="4" t="s">
        <v>19</v>
      </c>
      <c r="K31" s="4" t="s">
        <v>134</v>
      </c>
    </row>
    <row r="32" spans="1:11" x14ac:dyDescent="0.25">
      <c r="A32" s="4" t="s">
        <v>113</v>
      </c>
      <c r="B32" s="12">
        <f t="shared" ref="B32:C32" si="30">C32-(C32*E32)</f>
        <v>1310.3652908751508</v>
      </c>
      <c r="C32" s="12">
        <f t="shared" si="30"/>
        <v>1524.8626348430769</v>
      </c>
      <c r="D32" s="12">
        <f t="shared" si="20"/>
        <v>2006.8206923076923</v>
      </c>
      <c r="E32" s="5">
        <v>0.14066666666666666</v>
      </c>
      <c r="F32" s="5">
        <v>0.24016000000000001</v>
      </c>
      <c r="G32" s="5">
        <v>0.54385384615384613</v>
      </c>
      <c r="H32" s="4"/>
      <c r="I32" s="4">
        <f>1845*2</f>
        <v>3690</v>
      </c>
      <c r="J32" s="4" t="s">
        <v>16</v>
      </c>
      <c r="K32" s="4" t="s">
        <v>135</v>
      </c>
    </row>
    <row r="33" spans="1:11" x14ac:dyDescent="0.25">
      <c r="A33" s="4" t="s">
        <v>114</v>
      </c>
      <c r="B33" s="12">
        <f t="shared" ref="B33:C33" si="31">C33-(C33*E33)</f>
        <v>680.88028238263587</v>
      </c>
      <c r="C33" s="12">
        <f t="shared" si="31"/>
        <v>789.45692476923068</v>
      </c>
      <c r="D33" s="12">
        <f t="shared" si="20"/>
        <v>1038.1307692307691</v>
      </c>
      <c r="E33" s="5">
        <v>0.13753333333333334</v>
      </c>
      <c r="F33" s="5">
        <v>0.23954</v>
      </c>
      <c r="G33" s="5">
        <v>0.54638461538461536</v>
      </c>
      <c r="H33" s="4"/>
      <c r="I33" s="4">
        <f>950*2</f>
        <v>1900</v>
      </c>
      <c r="J33" s="4" t="s">
        <v>19</v>
      </c>
      <c r="K33" s="4" t="s">
        <v>78</v>
      </c>
    </row>
    <row r="34" spans="1:11" x14ac:dyDescent="0.25">
      <c r="A34" s="4" t="s">
        <v>115</v>
      </c>
      <c r="B34" s="12">
        <f t="shared" ref="B34:C34" si="32">C34-(C34*E34)</f>
        <v>114.81448706824736</v>
      </c>
      <c r="C34" s="12">
        <f t="shared" si="32"/>
        <v>132.6415053930769</v>
      </c>
      <c r="D34" s="12">
        <f t="shared" si="20"/>
        <v>174.2806346153846</v>
      </c>
      <c r="E34" s="5">
        <v>0.13439999999999999</v>
      </c>
      <c r="F34" s="5">
        <v>0.23891999999999999</v>
      </c>
      <c r="G34" s="5">
        <v>0.54891538461538458</v>
      </c>
      <c r="H34" s="4"/>
      <c r="I34" s="4">
        <f>1270/4</f>
        <v>317.5</v>
      </c>
      <c r="J34" s="4" t="s">
        <v>19</v>
      </c>
      <c r="K34" s="4" t="s">
        <v>136</v>
      </c>
    </row>
    <row r="35" spans="1:11" x14ac:dyDescent="0.25">
      <c r="A35" s="4" t="s">
        <v>116</v>
      </c>
      <c r="B35" s="12">
        <f t="shared" ref="B35:C35" si="33">C35-(C35*E35)</f>
        <v>6075.5806627825832</v>
      </c>
      <c r="C35" s="12">
        <f t="shared" si="33"/>
        <v>6993.6083141538447</v>
      </c>
      <c r="D35" s="12">
        <f t="shared" si="20"/>
        <v>9181.57846153846</v>
      </c>
      <c r="E35" s="5">
        <v>0.13126666666666664</v>
      </c>
      <c r="F35" s="5">
        <v>0.23830000000000001</v>
      </c>
      <c r="G35" s="5">
        <v>0.55144615384615381</v>
      </c>
      <c r="H35" s="4"/>
      <c r="I35" s="4">
        <f>(999/60)*1000</f>
        <v>16650</v>
      </c>
      <c r="J35" s="4" t="s">
        <v>16</v>
      </c>
      <c r="K35" s="4" t="s">
        <v>137</v>
      </c>
    </row>
    <row r="36" spans="1:11" x14ac:dyDescent="0.25">
      <c r="A36" s="4" t="s">
        <v>117</v>
      </c>
      <c r="B36" s="12">
        <f t="shared" ref="B36:C36" si="34">C36-(C36*E36)</f>
        <v>3927.4239599388443</v>
      </c>
      <c r="C36" s="12">
        <f t="shared" si="34"/>
        <v>4504.6153386666665</v>
      </c>
      <c r="D36" s="12">
        <f t="shared" si="20"/>
        <v>5909.0871794871791</v>
      </c>
      <c r="E36" s="5">
        <v>0.12813333333333332</v>
      </c>
      <c r="F36" s="5">
        <v>0.23768</v>
      </c>
      <c r="G36" s="5">
        <v>0.55397692307692303</v>
      </c>
      <c r="H36" s="4"/>
      <c r="I36" s="4">
        <f>(320/30)*1000</f>
        <v>10666.666666666666</v>
      </c>
      <c r="J36" s="4" t="s">
        <v>19</v>
      </c>
      <c r="K36" s="4" t="s">
        <v>138</v>
      </c>
    </row>
    <row r="37" spans="1:11" x14ac:dyDescent="0.25">
      <c r="A37" s="4" t="s">
        <v>118</v>
      </c>
      <c r="B37" s="12">
        <f t="shared" ref="B37:C37" si="35">C37-(C37*E37)</f>
        <v>204.33007728269229</v>
      </c>
      <c r="C37" s="12">
        <f t="shared" si="35"/>
        <v>233.52008832307689</v>
      </c>
      <c r="D37" s="12">
        <f t="shared" si="20"/>
        <v>306.07923076923072</v>
      </c>
      <c r="E37" s="5">
        <v>0.12499999999999997</v>
      </c>
      <c r="F37" s="5">
        <v>0.23705999999999999</v>
      </c>
      <c r="G37" s="5">
        <v>0.55650769230769226</v>
      </c>
      <c r="H37" s="4"/>
      <c r="I37" s="4">
        <v>550</v>
      </c>
      <c r="J37" s="4" t="s">
        <v>16</v>
      </c>
      <c r="K37" s="4" t="s">
        <v>139</v>
      </c>
    </row>
    <row r="38" spans="1:11" x14ac:dyDescent="0.25">
      <c r="A38" s="4" t="s">
        <v>119</v>
      </c>
      <c r="B38" s="12">
        <f t="shared" ref="B38:C38" si="36">C38-(C38*E38)</f>
        <v>290.87543224423382</v>
      </c>
      <c r="C38" s="12">
        <f t="shared" si="36"/>
        <v>331.24290036923071</v>
      </c>
      <c r="D38" s="12">
        <f t="shared" si="20"/>
        <v>433.8138461538461</v>
      </c>
      <c r="E38" s="5">
        <v>0.12186666666666662</v>
      </c>
      <c r="F38" s="5">
        <v>0.23643999999999998</v>
      </c>
      <c r="G38" s="5">
        <v>0.55903846153846148</v>
      </c>
      <c r="H38" s="4"/>
      <c r="I38" s="4">
        <f>194*4</f>
        <v>776</v>
      </c>
      <c r="J38" s="4" t="s">
        <v>16</v>
      </c>
      <c r="K38" s="4" t="s">
        <v>140</v>
      </c>
    </row>
    <row r="39" spans="1:11" x14ac:dyDescent="0.25">
      <c r="A39" s="4" t="s">
        <v>120</v>
      </c>
      <c r="B39" s="12">
        <f t="shared" ref="B39:C39" si="37">C39-(C39*E39)</f>
        <v>2521.24503398865</v>
      </c>
      <c r="C39" s="12">
        <f t="shared" si="37"/>
        <v>2860.9331651282055</v>
      </c>
      <c r="D39" s="12">
        <f t="shared" si="20"/>
        <v>3743.7948717948725</v>
      </c>
      <c r="E39" s="5">
        <v>0.11873333333333329</v>
      </c>
      <c r="F39" s="5">
        <v>0.23582</v>
      </c>
      <c r="G39" s="5">
        <v>0.56156923076923082</v>
      </c>
      <c r="H39" s="4"/>
      <c r="I39" s="4">
        <f>(500/75)*1000</f>
        <v>6666.666666666667</v>
      </c>
      <c r="J39" s="4" t="s">
        <v>19</v>
      </c>
      <c r="K39" s="4" t="s">
        <v>141</v>
      </c>
    </row>
    <row r="40" spans="1:11" x14ac:dyDescent="0.25">
      <c r="A40" s="4" t="s">
        <v>121</v>
      </c>
      <c r="B40" s="12">
        <f t="shared" ref="B40:C40" si="38">C40-(C40*E40)</f>
        <v>1675.0093403788803</v>
      </c>
      <c r="C40" s="12">
        <f t="shared" si="38"/>
        <v>1893.9499552000002</v>
      </c>
      <c r="D40" s="12">
        <f t="shared" si="20"/>
        <v>2476.3990000000003</v>
      </c>
      <c r="E40" s="5">
        <v>0.11559999999999995</v>
      </c>
      <c r="F40" s="5">
        <v>0.23519999999999999</v>
      </c>
      <c r="G40" s="5">
        <v>0.56410000000000005</v>
      </c>
      <c r="H40" s="4"/>
      <c r="I40" s="4">
        <f>(439/100)*1000</f>
        <v>4390</v>
      </c>
      <c r="J40" s="4" t="s">
        <v>16</v>
      </c>
      <c r="K40" s="4" t="s">
        <v>142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68F3C-02DB-43E4-A813-AFB34811394A}">
  <dimension ref="A1:C75"/>
  <sheetViews>
    <sheetView showGridLines="0" tabSelected="1" workbookViewId="0">
      <selection activeCell="B9" sqref="B9"/>
    </sheetView>
  </sheetViews>
  <sheetFormatPr defaultRowHeight="15" x14ac:dyDescent="0.25"/>
  <cols>
    <col min="2" max="2" width="40.7109375" bestFit="1" customWidth="1"/>
    <col min="3" max="3" width="12.7109375" bestFit="1" customWidth="1"/>
  </cols>
  <sheetData>
    <row r="1" spans="1:3" x14ac:dyDescent="0.25">
      <c r="A1" s="17" t="s">
        <v>193</v>
      </c>
      <c r="B1" s="17" t="s">
        <v>192</v>
      </c>
      <c r="C1" s="17" t="s">
        <v>194</v>
      </c>
    </row>
    <row r="2" spans="1:3" x14ac:dyDescent="0.25">
      <c r="A2" s="13">
        <v>1</v>
      </c>
      <c r="B2" s="1" t="s">
        <v>148</v>
      </c>
      <c r="C2" s="14">
        <v>1.4500000000000001E-2</v>
      </c>
    </row>
    <row r="3" spans="1:3" x14ac:dyDescent="0.25">
      <c r="A3" s="13">
        <v>2</v>
      </c>
      <c r="B3" s="1" t="s">
        <v>149</v>
      </c>
      <c r="C3" s="14">
        <v>2.01E-2</v>
      </c>
    </row>
    <row r="4" spans="1:3" x14ac:dyDescent="0.25">
      <c r="A4" s="13">
        <v>3</v>
      </c>
      <c r="B4" s="1" t="s">
        <v>150</v>
      </c>
      <c r="C4" s="14">
        <v>1.6199999999999999E-2</v>
      </c>
    </row>
    <row r="5" spans="1:3" x14ac:dyDescent="0.25">
      <c r="A5" s="13">
        <v>4</v>
      </c>
      <c r="B5" s="1" t="s">
        <v>151</v>
      </c>
      <c r="C5" s="15">
        <v>2.0299999999999999E-2</v>
      </c>
    </row>
    <row r="6" spans="1:3" x14ac:dyDescent="0.25">
      <c r="A6" s="13">
        <v>5</v>
      </c>
      <c r="B6" s="1" t="s">
        <v>152</v>
      </c>
      <c r="C6" s="15">
        <v>2.7300000000000001E-2</v>
      </c>
    </row>
    <row r="7" spans="1:3" x14ac:dyDescent="0.25">
      <c r="A7" s="13">
        <v>6</v>
      </c>
      <c r="B7" s="1" t="s">
        <v>153</v>
      </c>
      <c r="C7" s="15">
        <v>8.3199999999999996E-2</v>
      </c>
    </row>
    <row r="8" spans="1:3" x14ac:dyDescent="0.25">
      <c r="A8" s="13">
        <v>7</v>
      </c>
      <c r="B8" s="1" t="s">
        <v>154</v>
      </c>
      <c r="C8" s="15">
        <v>2.3E-3</v>
      </c>
    </row>
    <row r="9" spans="1:3" x14ac:dyDescent="0.25">
      <c r="A9" s="13">
        <v>8</v>
      </c>
      <c r="B9" s="1" t="s">
        <v>155</v>
      </c>
      <c r="C9" s="15">
        <v>2.3999999999999998E-3</v>
      </c>
    </row>
    <row r="10" spans="1:3" x14ac:dyDescent="0.25">
      <c r="A10" s="13">
        <v>9</v>
      </c>
      <c r="B10" s="1" t="s">
        <v>156</v>
      </c>
      <c r="C10" s="15">
        <v>7.6E-3</v>
      </c>
    </row>
    <row r="11" spans="1:3" x14ac:dyDescent="0.25">
      <c r="A11" s="13">
        <v>10</v>
      </c>
      <c r="B11" s="1" t="s">
        <v>72</v>
      </c>
      <c r="C11" s="15">
        <v>3.5000000000000001E-3</v>
      </c>
    </row>
    <row r="12" spans="1:3" x14ac:dyDescent="0.25">
      <c r="A12" s="13">
        <v>11</v>
      </c>
      <c r="B12" s="1" t="s">
        <v>157</v>
      </c>
      <c r="C12" s="15">
        <v>9.7000000000000003E-3</v>
      </c>
    </row>
    <row r="13" spans="1:3" x14ac:dyDescent="0.25">
      <c r="A13" s="13">
        <v>12</v>
      </c>
      <c r="B13" s="1" t="s">
        <v>158</v>
      </c>
      <c r="C13" s="15">
        <v>1.32E-2</v>
      </c>
    </row>
    <row r="14" spans="1:3" x14ac:dyDescent="0.25">
      <c r="A14" s="13">
        <v>13</v>
      </c>
      <c r="B14" s="1" t="s">
        <v>159</v>
      </c>
      <c r="C14" s="15">
        <v>5.4300000000000001E-2</v>
      </c>
    </row>
    <row r="15" spans="1:3" x14ac:dyDescent="0.25">
      <c r="A15" s="13">
        <v>14</v>
      </c>
      <c r="B15" s="1" t="s">
        <v>160</v>
      </c>
      <c r="C15" s="15">
        <v>2.5999999999999999E-3</v>
      </c>
    </row>
    <row r="16" spans="1:3" x14ac:dyDescent="0.25">
      <c r="A16" s="13">
        <v>15</v>
      </c>
      <c r="B16" s="1" t="s">
        <v>79</v>
      </c>
      <c r="C16" s="15">
        <v>1.01E-2</v>
      </c>
    </row>
    <row r="17" spans="1:3" x14ac:dyDescent="0.25">
      <c r="A17" s="13">
        <v>16</v>
      </c>
      <c r="B17" s="1" t="s">
        <v>81</v>
      </c>
      <c r="C17" s="15">
        <v>4.4999999999999997E-3</v>
      </c>
    </row>
    <row r="18" spans="1:3" x14ac:dyDescent="0.25">
      <c r="A18" s="13">
        <v>17</v>
      </c>
      <c r="B18" s="1" t="s">
        <v>105</v>
      </c>
      <c r="C18" s="15">
        <v>4.3E-3</v>
      </c>
    </row>
    <row r="19" spans="1:3" x14ac:dyDescent="0.25">
      <c r="A19" s="13">
        <v>18</v>
      </c>
      <c r="B19" s="1" t="s">
        <v>83</v>
      </c>
      <c r="C19" s="15">
        <v>2.0999999999999999E-3</v>
      </c>
    </row>
    <row r="20" spans="1:3" x14ac:dyDescent="0.25">
      <c r="A20" s="13">
        <v>19</v>
      </c>
      <c r="B20" s="1" t="s">
        <v>161</v>
      </c>
      <c r="C20" s="15">
        <v>3.2000000000000002E-3</v>
      </c>
    </row>
    <row r="21" spans="1:3" x14ac:dyDescent="0.25">
      <c r="A21" s="13">
        <v>20</v>
      </c>
      <c r="B21" s="1" t="s">
        <v>162</v>
      </c>
      <c r="C21" s="15">
        <v>6.9999999999999999E-4</v>
      </c>
    </row>
    <row r="22" spans="1:3" x14ac:dyDescent="0.25">
      <c r="A22" s="13">
        <v>21</v>
      </c>
      <c r="B22" s="1" t="s">
        <v>107</v>
      </c>
      <c r="C22" s="15">
        <v>1.32E-2</v>
      </c>
    </row>
    <row r="23" spans="1:3" x14ac:dyDescent="0.25">
      <c r="A23" s="13">
        <v>22</v>
      </c>
      <c r="B23" s="1" t="s">
        <v>163</v>
      </c>
      <c r="C23" s="15">
        <v>8.0000000000000004E-4</v>
      </c>
    </row>
    <row r="24" spans="1:3" x14ac:dyDescent="0.25">
      <c r="A24" s="13">
        <v>23</v>
      </c>
      <c r="B24" s="1" t="s">
        <v>164</v>
      </c>
      <c r="C24" s="15">
        <v>4.7000000000000002E-3</v>
      </c>
    </row>
    <row r="25" spans="1:3" x14ac:dyDescent="0.25">
      <c r="A25" s="13">
        <v>24</v>
      </c>
      <c r="B25" s="1" t="s">
        <v>165</v>
      </c>
      <c r="C25" s="15">
        <v>1.5E-3</v>
      </c>
    </row>
    <row r="26" spans="1:3" x14ac:dyDescent="0.25">
      <c r="A26" s="13">
        <v>25</v>
      </c>
      <c r="B26" s="1" t="s">
        <v>166</v>
      </c>
      <c r="C26" s="15">
        <v>1.2999999999999999E-3</v>
      </c>
    </row>
    <row r="27" spans="1:3" x14ac:dyDescent="0.25">
      <c r="A27" s="13">
        <v>26</v>
      </c>
      <c r="B27" s="1" t="s">
        <v>110</v>
      </c>
      <c r="C27" s="15">
        <v>1.9E-3</v>
      </c>
    </row>
    <row r="28" spans="1:3" x14ac:dyDescent="0.25">
      <c r="A28" s="13">
        <v>27</v>
      </c>
      <c r="B28" s="1" t="s">
        <v>167</v>
      </c>
      <c r="C28" s="15">
        <v>1E-3</v>
      </c>
    </row>
    <row r="29" spans="1:3" x14ac:dyDescent="0.25">
      <c r="A29" s="13">
        <v>28</v>
      </c>
      <c r="B29" s="1" t="s">
        <v>112</v>
      </c>
      <c r="C29" s="15">
        <v>2.9999999999999997E-4</v>
      </c>
    </row>
    <row r="30" spans="1:3" x14ac:dyDescent="0.25">
      <c r="A30" s="13">
        <v>29</v>
      </c>
      <c r="B30" s="1" t="s">
        <v>113</v>
      </c>
      <c r="C30" s="15">
        <v>2.0999999999999999E-3</v>
      </c>
    </row>
    <row r="31" spans="1:3" x14ac:dyDescent="0.25">
      <c r="A31" s="13">
        <v>30</v>
      </c>
      <c r="B31" s="1" t="s">
        <v>168</v>
      </c>
      <c r="C31" s="15">
        <v>4.0000000000000002E-4</v>
      </c>
    </row>
    <row r="32" spans="1:3" x14ac:dyDescent="0.25">
      <c r="A32" s="13">
        <v>31</v>
      </c>
      <c r="B32" s="1" t="s">
        <v>169</v>
      </c>
      <c r="C32" s="15">
        <v>6.9999999999999999E-4</v>
      </c>
    </row>
    <row r="33" spans="1:3" x14ac:dyDescent="0.25">
      <c r="A33" s="13">
        <v>32</v>
      </c>
      <c r="B33" s="1" t="s">
        <v>170</v>
      </c>
      <c r="C33" s="15">
        <v>8.0000000000000004E-4</v>
      </c>
    </row>
    <row r="34" spans="1:3" x14ac:dyDescent="0.25">
      <c r="A34" s="13">
        <v>33</v>
      </c>
      <c r="B34" s="1" t="s">
        <v>115</v>
      </c>
      <c r="C34" s="15">
        <v>5.3E-3</v>
      </c>
    </row>
    <row r="35" spans="1:3" x14ac:dyDescent="0.25">
      <c r="A35" s="13">
        <v>34</v>
      </c>
      <c r="B35" s="1" t="s">
        <v>116</v>
      </c>
      <c r="C35" s="15">
        <v>1.1999999999999999E-3</v>
      </c>
    </row>
    <row r="36" spans="1:3" x14ac:dyDescent="0.25">
      <c r="A36" s="13">
        <v>35</v>
      </c>
      <c r="B36" s="1" t="s">
        <v>117</v>
      </c>
      <c r="C36" s="15">
        <v>8.0000000000000004E-4</v>
      </c>
    </row>
    <row r="37" spans="1:3" x14ac:dyDescent="0.25">
      <c r="A37" s="13">
        <v>36</v>
      </c>
      <c r="B37" s="1" t="s">
        <v>171</v>
      </c>
      <c r="C37" s="15">
        <v>5.5999999999999999E-3</v>
      </c>
    </row>
    <row r="38" spans="1:3" x14ac:dyDescent="0.25">
      <c r="A38" s="13">
        <v>37</v>
      </c>
      <c r="B38" s="1" t="s">
        <v>119</v>
      </c>
      <c r="C38" s="15">
        <v>2.76E-2</v>
      </c>
    </row>
    <row r="39" spans="1:3" x14ac:dyDescent="0.25">
      <c r="A39" s="13">
        <v>38</v>
      </c>
      <c r="B39" s="1" t="s">
        <v>120</v>
      </c>
      <c r="C39" s="15">
        <v>4.0000000000000002E-4</v>
      </c>
    </row>
    <row r="40" spans="1:3" x14ac:dyDescent="0.25">
      <c r="A40" s="13">
        <v>39</v>
      </c>
      <c r="B40" s="1" t="s">
        <v>121</v>
      </c>
      <c r="C40" s="15">
        <v>1E-3</v>
      </c>
    </row>
    <row r="41" spans="1:3" x14ac:dyDescent="0.25">
      <c r="A41" s="13">
        <v>40</v>
      </c>
      <c r="B41" s="1" t="s">
        <v>94</v>
      </c>
      <c r="C41" s="15">
        <v>4.5699999999999998E-2</v>
      </c>
    </row>
    <row r="42" spans="1:3" x14ac:dyDescent="0.25">
      <c r="A42" s="13">
        <v>41</v>
      </c>
      <c r="B42" s="1" t="s">
        <v>172</v>
      </c>
      <c r="C42" s="15">
        <v>8.6999999999999994E-3</v>
      </c>
    </row>
    <row r="43" spans="1:3" x14ac:dyDescent="0.25">
      <c r="A43" s="13">
        <v>42</v>
      </c>
      <c r="B43" s="1" t="s">
        <v>173</v>
      </c>
      <c r="C43" s="15">
        <v>1.6500000000000001E-2</v>
      </c>
    </row>
    <row r="44" spans="1:3" x14ac:dyDescent="0.25">
      <c r="A44" s="13">
        <v>43</v>
      </c>
      <c r="B44" s="1" t="s">
        <v>5</v>
      </c>
      <c r="C44" s="15">
        <v>3.1199999999999999E-2</v>
      </c>
    </row>
    <row r="45" spans="1:3" x14ac:dyDescent="0.25">
      <c r="A45" s="13">
        <v>44</v>
      </c>
      <c r="B45" s="1" t="s">
        <v>174</v>
      </c>
      <c r="C45" s="15">
        <v>6.54E-2</v>
      </c>
    </row>
    <row r="46" spans="1:3" x14ac:dyDescent="0.25">
      <c r="A46" s="13">
        <v>45</v>
      </c>
      <c r="B46" s="1" t="s">
        <v>7</v>
      </c>
      <c r="C46" s="15">
        <v>9.7000000000000003E-3</v>
      </c>
    </row>
    <row r="47" spans="1:3" x14ac:dyDescent="0.25">
      <c r="A47" s="13">
        <v>46</v>
      </c>
      <c r="B47" s="1" t="s">
        <v>175</v>
      </c>
      <c r="C47" s="15">
        <v>4.0000000000000002E-4</v>
      </c>
    </row>
    <row r="48" spans="1:3" x14ac:dyDescent="0.25">
      <c r="A48" s="13">
        <v>47</v>
      </c>
      <c r="B48" s="1" t="s">
        <v>9</v>
      </c>
      <c r="C48" s="15">
        <v>2.0000000000000001E-4</v>
      </c>
    </row>
    <row r="49" spans="1:3" x14ac:dyDescent="0.25">
      <c r="A49" s="13">
        <v>48</v>
      </c>
      <c r="B49" s="1" t="s">
        <v>176</v>
      </c>
      <c r="C49" s="15">
        <v>3.0999999999999999E-3</v>
      </c>
    </row>
    <row r="50" spans="1:3" x14ac:dyDescent="0.25">
      <c r="A50" s="13">
        <v>49</v>
      </c>
      <c r="B50" s="1" t="s">
        <v>177</v>
      </c>
      <c r="C50" s="15">
        <v>5.1000000000000004E-3</v>
      </c>
    </row>
    <row r="51" spans="1:3" x14ac:dyDescent="0.25">
      <c r="A51" s="13">
        <v>50</v>
      </c>
      <c r="B51" s="1" t="s">
        <v>178</v>
      </c>
      <c r="C51" s="15">
        <v>1.1999999999999999E-3</v>
      </c>
    </row>
    <row r="52" spans="1:3" x14ac:dyDescent="0.25">
      <c r="A52" s="13">
        <v>51</v>
      </c>
      <c r="B52" s="1" t="s">
        <v>98</v>
      </c>
      <c r="C52" s="15">
        <v>4.0000000000000002E-4</v>
      </c>
    </row>
    <row r="53" spans="1:3" x14ac:dyDescent="0.25">
      <c r="A53" s="13">
        <v>52</v>
      </c>
      <c r="B53" s="1" t="s">
        <v>179</v>
      </c>
      <c r="C53" s="15">
        <v>1.4E-3</v>
      </c>
    </row>
    <row r="54" spans="1:3" x14ac:dyDescent="0.25">
      <c r="A54" s="13">
        <v>53</v>
      </c>
      <c r="B54" s="1" t="s">
        <v>100</v>
      </c>
      <c r="C54" s="15">
        <v>2.0999999999999999E-3</v>
      </c>
    </row>
    <row r="55" spans="1:3" x14ac:dyDescent="0.25">
      <c r="A55" s="13">
        <v>54</v>
      </c>
      <c r="B55" s="1" t="s">
        <v>101</v>
      </c>
      <c r="C55" s="15">
        <v>5.0000000000000001E-4</v>
      </c>
    </row>
    <row r="56" spans="1:3" x14ac:dyDescent="0.25">
      <c r="A56" s="13">
        <v>55</v>
      </c>
      <c r="B56" s="1" t="s">
        <v>180</v>
      </c>
      <c r="C56" s="15">
        <v>1.2999999999999999E-3</v>
      </c>
    </row>
    <row r="57" spans="1:3" x14ac:dyDescent="0.25">
      <c r="A57" s="13">
        <v>56</v>
      </c>
      <c r="B57" s="1" t="s">
        <v>96</v>
      </c>
      <c r="C57" s="15">
        <v>2.3E-3</v>
      </c>
    </row>
    <row r="58" spans="1:3" x14ac:dyDescent="0.25">
      <c r="A58" s="13">
        <v>57</v>
      </c>
      <c r="B58" s="1" t="s">
        <v>181</v>
      </c>
      <c r="C58" s="15">
        <v>5.0000000000000001E-4</v>
      </c>
    </row>
    <row r="59" spans="1:3" x14ac:dyDescent="0.25">
      <c r="A59" s="13">
        <v>58</v>
      </c>
      <c r="B59" s="1" t="s">
        <v>30</v>
      </c>
      <c r="C59" s="15">
        <v>0.13450000000000001</v>
      </c>
    </row>
    <row r="60" spans="1:3" x14ac:dyDescent="0.25">
      <c r="A60" s="13">
        <v>59</v>
      </c>
      <c r="B60" s="1" t="s">
        <v>31</v>
      </c>
      <c r="C60" s="15">
        <v>0.2157</v>
      </c>
    </row>
    <row r="61" spans="1:3" x14ac:dyDescent="0.25">
      <c r="A61" s="13">
        <v>60</v>
      </c>
      <c r="B61" s="1" t="s">
        <v>182</v>
      </c>
      <c r="C61" s="15">
        <v>1.04E-2</v>
      </c>
    </row>
    <row r="62" spans="1:3" x14ac:dyDescent="0.25">
      <c r="A62" s="13">
        <v>61</v>
      </c>
      <c r="B62" s="1" t="s">
        <v>183</v>
      </c>
      <c r="C62" s="15">
        <v>1.43E-2</v>
      </c>
    </row>
    <row r="63" spans="1:3" x14ac:dyDescent="0.25">
      <c r="A63" s="13">
        <v>62</v>
      </c>
      <c r="B63" s="1" t="s">
        <v>184</v>
      </c>
      <c r="C63" s="15">
        <v>5.7000000000000002E-3</v>
      </c>
    </row>
    <row r="64" spans="1:3" x14ac:dyDescent="0.25">
      <c r="A64" s="13">
        <v>63</v>
      </c>
      <c r="B64" s="1" t="s">
        <v>35</v>
      </c>
      <c r="C64" s="15">
        <v>3.6499999999999998E-2</v>
      </c>
    </row>
    <row r="65" spans="1:3" x14ac:dyDescent="0.25">
      <c r="A65" s="13">
        <v>64</v>
      </c>
      <c r="B65" s="1" t="s">
        <v>185</v>
      </c>
      <c r="C65" s="15">
        <v>1.1999999999999999E-3</v>
      </c>
    </row>
    <row r="66" spans="1:3" x14ac:dyDescent="0.25">
      <c r="A66" s="13">
        <v>65</v>
      </c>
      <c r="B66" s="1" t="s">
        <v>37</v>
      </c>
      <c r="C66" s="15">
        <v>3.7000000000000002E-3</v>
      </c>
    </row>
    <row r="67" spans="1:3" x14ac:dyDescent="0.25">
      <c r="A67" s="13">
        <v>66</v>
      </c>
      <c r="B67" s="1" t="s">
        <v>38</v>
      </c>
      <c r="C67" s="15">
        <v>3.5999999999999999E-3</v>
      </c>
    </row>
    <row r="68" spans="1:3" x14ac:dyDescent="0.25">
      <c r="A68" s="13">
        <v>67</v>
      </c>
      <c r="B68" s="1" t="s">
        <v>39</v>
      </c>
      <c r="C68" s="15">
        <v>8.0000000000000004E-4</v>
      </c>
    </row>
    <row r="69" spans="1:3" x14ac:dyDescent="0.25">
      <c r="A69" s="13">
        <v>68</v>
      </c>
      <c r="B69" s="1" t="s">
        <v>186</v>
      </c>
      <c r="C69" s="15">
        <v>8.0000000000000004E-4</v>
      </c>
    </row>
    <row r="70" spans="1:3" x14ac:dyDescent="0.25">
      <c r="A70" s="13">
        <v>69</v>
      </c>
      <c r="B70" s="1" t="s">
        <v>187</v>
      </c>
      <c r="C70" s="15">
        <v>4.0000000000000002E-4</v>
      </c>
    </row>
    <row r="71" spans="1:3" x14ac:dyDescent="0.25">
      <c r="A71" s="13">
        <v>70</v>
      </c>
      <c r="B71" s="1" t="s">
        <v>188</v>
      </c>
      <c r="C71" s="15">
        <v>1E-3</v>
      </c>
    </row>
    <row r="72" spans="1:3" x14ac:dyDescent="0.25">
      <c r="A72" s="13">
        <v>71</v>
      </c>
      <c r="B72" s="1" t="s">
        <v>189</v>
      </c>
      <c r="C72" s="15">
        <v>1.2999999999999999E-3</v>
      </c>
    </row>
    <row r="73" spans="1:3" x14ac:dyDescent="0.25">
      <c r="A73" s="13">
        <v>72</v>
      </c>
      <c r="B73" s="1" t="s">
        <v>190</v>
      </c>
      <c r="C73" s="15">
        <v>1E-4</v>
      </c>
    </row>
    <row r="74" spans="1:3" x14ac:dyDescent="0.25">
      <c r="A74" s="13">
        <v>73</v>
      </c>
      <c r="B74" s="1" t="s">
        <v>191</v>
      </c>
      <c r="C74" s="15">
        <v>1.6000000000000001E-3</v>
      </c>
    </row>
    <row r="75" spans="1:3" hidden="1" x14ac:dyDescent="0.25">
      <c r="C75" s="16">
        <f>SUM(C2:C74)</f>
        <v>0.99999999999999989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Herbicides Formulation </vt:lpstr>
      <vt:lpstr>Fungicides Formulation</vt:lpstr>
      <vt:lpstr>Insecticides Formulation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Malhotra</dc:creator>
  <cp:lastModifiedBy>Hardik Malhotra</cp:lastModifiedBy>
  <dcterms:created xsi:type="dcterms:W3CDTF">2023-02-20T11:53:11Z</dcterms:created>
  <dcterms:modified xsi:type="dcterms:W3CDTF">2023-02-22T13:30:48Z</dcterms:modified>
</cp:coreProperties>
</file>